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376" windowHeight="9360"/>
  </bookViews>
  <sheets>
    <sheet name="DETALLE PORMENORIZADO 5MILLONES" sheetId="1" r:id="rId1"/>
    <sheet name="FORTALECIMIENTO ADMINISTRATIVA" sheetId="10" r:id="rId2"/>
    <sheet name="CERO RESIDUOS MEJORAMIENTO" sheetId="9" r:id="rId3"/>
    <sheet name="FORTALECIMIENTO TALENTO HUMANO" sheetId="11" r:id="rId4"/>
  </sheets>
  <definedNames>
    <definedName name="_xlnm.Print_Titles" localSheetId="1">'FORTALECIMIENTO ADMINISTRATIVA'!$8:$9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0" l="1"/>
  <c r="D84" i="10"/>
  <c r="J22" i="9" l="1"/>
  <c r="M22" i="9" s="1"/>
  <c r="J42" i="9"/>
  <c r="D22" i="9"/>
  <c r="L127" i="10"/>
  <c r="C53" i="11"/>
  <c r="J13" i="9" l="1"/>
  <c r="J90" i="10"/>
  <c r="C127" i="10"/>
  <c r="G46" i="9"/>
  <c r="D127" i="10"/>
  <c r="J105" i="10"/>
  <c r="M105" i="10" s="1"/>
  <c r="L52" i="11"/>
  <c r="J47" i="10"/>
  <c r="J65" i="10"/>
  <c r="M65" i="10" s="1"/>
  <c r="J55" i="10"/>
  <c r="K13" i="9" l="1"/>
  <c r="M13" i="9" s="1"/>
  <c r="L11" i="11"/>
  <c r="L17" i="11"/>
  <c r="L31" i="11"/>
  <c r="L45" i="11"/>
  <c r="M42" i="9"/>
  <c r="K53" i="11"/>
  <c r="J52" i="11"/>
  <c r="M52" i="11" s="1"/>
  <c r="J51" i="11"/>
  <c r="J50" i="11"/>
  <c r="M50" i="11" s="1"/>
  <c r="J49" i="11"/>
  <c r="M49" i="11" s="1"/>
  <c r="J48" i="11"/>
  <c r="M48" i="11" s="1"/>
  <c r="J46" i="11"/>
  <c r="M46" i="11" s="1"/>
  <c r="J45" i="11"/>
  <c r="M45" i="11" s="1"/>
  <c r="D43" i="11"/>
  <c r="J43" i="11" s="1"/>
  <c r="M43" i="11" s="1"/>
  <c r="J42" i="11"/>
  <c r="M42" i="11" s="1"/>
  <c r="J41" i="11"/>
  <c r="M41" i="11" s="1"/>
  <c r="J40" i="11"/>
  <c r="M40" i="11" s="1"/>
  <c r="J38" i="11"/>
  <c r="M38" i="11" s="1"/>
  <c r="J37" i="11"/>
  <c r="M37" i="11" s="1"/>
  <c r="J36" i="11"/>
  <c r="M36" i="11" s="1"/>
  <c r="J35" i="11"/>
  <c r="M35" i="11" s="1"/>
  <c r="J34" i="11"/>
  <c r="M34" i="11" s="1"/>
  <c r="J33" i="11"/>
  <c r="M33" i="11" s="1"/>
  <c r="J32" i="11"/>
  <c r="M32" i="11" s="1"/>
  <c r="J31" i="11"/>
  <c r="M31" i="11" s="1"/>
  <c r="J29" i="11"/>
  <c r="M29" i="11" s="1"/>
  <c r="J28" i="11"/>
  <c r="M28" i="11" s="1"/>
  <c r="J27" i="11"/>
  <c r="M27" i="11" s="1"/>
  <c r="J26" i="11"/>
  <c r="M26" i="11" s="1"/>
  <c r="J25" i="11"/>
  <c r="M25" i="11" s="1"/>
  <c r="J23" i="11"/>
  <c r="M23" i="11" s="1"/>
  <c r="D21" i="11"/>
  <c r="J20" i="11"/>
  <c r="M20" i="11" s="1"/>
  <c r="J19" i="11"/>
  <c r="M19" i="11" s="1"/>
  <c r="J18" i="11"/>
  <c r="M18" i="11" s="1"/>
  <c r="J17" i="11"/>
  <c r="M17" i="11" s="1"/>
  <c r="J16" i="11"/>
  <c r="M16" i="11" s="1"/>
  <c r="J15" i="11"/>
  <c r="M15" i="11" s="1"/>
  <c r="J14" i="11"/>
  <c r="M14" i="11" s="1"/>
  <c r="J13" i="11"/>
  <c r="M13" i="11" s="1"/>
  <c r="J12" i="11"/>
  <c r="M12" i="11" s="1"/>
  <c r="J11" i="11"/>
  <c r="J10" i="11"/>
  <c r="M10" i="11" s="1"/>
  <c r="L13" i="9" l="1"/>
  <c r="L46" i="9" s="1"/>
  <c r="K46" i="9"/>
  <c r="J21" i="11"/>
  <c r="M21" i="11" s="1"/>
  <c r="D53" i="11"/>
  <c r="L53" i="11"/>
  <c r="J53" i="11"/>
  <c r="M11" i="11"/>
  <c r="M53" i="11" l="1"/>
  <c r="G127" i="10"/>
  <c r="J126" i="10"/>
  <c r="M126" i="10" s="1"/>
  <c r="K125" i="10"/>
  <c r="J125" i="10"/>
  <c r="M125" i="10" s="1"/>
  <c r="K124" i="10"/>
  <c r="J124" i="10"/>
  <c r="J122" i="10"/>
  <c r="M122" i="10" s="1"/>
  <c r="J118" i="10"/>
  <c r="M118" i="10" s="1"/>
  <c r="J116" i="10"/>
  <c r="M116" i="10" s="1"/>
  <c r="J115" i="10"/>
  <c r="M115" i="10" s="1"/>
  <c r="J114" i="10"/>
  <c r="M114" i="10" s="1"/>
  <c r="J113" i="10"/>
  <c r="M113" i="10" s="1"/>
  <c r="J112" i="10"/>
  <c r="M112" i="10" s="1"/>
  <c r="J111" i="10"/>
  <c r="M111" i="10" s="1"/>
  <c r="J110" i="10"/>
  <c r="M110" i="10" s="1"/>
  <c r="J104" i="10"/>
  <c r="M104" i="10" s="1"/>
  <c r="J102" i="10"/>
  <c r="M102" i="10" s="1"/>
  <c r="J101" i="10"/>
  <c r="M101" i="10" s="1"/>
  <c r="J100" i="10"/>
  <c r="M100" i="10" s="1"/>
  <c r="J99" i="10"/>
  <c r="M99" i="10" s="1"/>
  <c r="J98" i="10"/>
  <c r="M98" i="10" s="1"/>
  <c r="J97" i="10"/>
  <c r="M97" i="10" s="1"/>
  <c r="J96" i="10"/>
  <c r="M96" i="10" s="1"/>
  <c r="J95" i="10"/>
  <c r="M95" i="10" s="1"/>
  <c r="J94" i="10"/>
  <c r="M94" i="10" s="1"/>
  <c r="J93" i="10"/>
  <c r="M93" i="10" s="1"/>
  <c r="J91" i="10"/>
  <c r="M91" i="10" s="1"/>
  <c r="M90" i="10"/>
  <c r="J89" i="10"/>
  <c r="K89" i="10" s="1"/>
  <c r="M89" i="10" s="1"/>
  <c r="J88" i="10"/>
  <c r="M88" i="10" s="1"/>
  <c r="J87" i="10"/>
  <c r="M87" i="10" s="1"/>
  <c r="J86" i="10"/>
  <c r="M86" i="10" s="1"/>
  <c r="J85" i="10"/>
  <c r="M85" i="10" s="1"/>
  <c r="J84" i="10"/>
  <c r="J83" i="10"/>
  <c r="M83" i="10" s="1"/>
  <c r="K82" i="10"/>
  <c r="J82" i="10"/>
  <c r="K81" i="10"/>
  <c r="J81" i="10"/>
  <c r="M81" i="10" s="1"/>
  <c r="J77" i="10"/>
  <c r="M77" i="10" s="1"/>
  <c r="J76" i="10"/>
  <c r="M76" i="10" s="1"/>
  <c r="J75" i="10"/>
  <c r="M75" i="10" s="1"/>
  <c r="J74" i="10"/>
  <c r="M74" i="10" s="1"/>
  <c r="J73" i="10"/>
  <c r="M73" i="10" s="1"/>
  <c r="J69" i="10"/>
  <c r="M69" i="10" s="1"/>
  <c r="J68" i="10"/>
  <c r="M68" i="10" s="1"/>
  <c r="J67" i="10"/>
  <c r="M67" i="10" s="1"/>
  <c r="J64" i="10"/>
  <c r="M64" i="10" s="1"/>
  <c r="J62" i="10"/>
  <c r="M62" i="10" s="1"/>
  <c r="J60" i="10"/>
  <c r="M60" i="10" s="1"/>
  <c r="J57" i="10"/>
  <c r="M57" i="10" s="1"/>
  <c r="M55" i="10"/>
  <c r="J54" i="10"/>
  <c r="M54" i="10" s="1"/>
  <c r="J53" i="10"/>
  <c r="M53" i="10" s="1"/>
  <c r="J52" i="10"/>
  <c r="M52" i="10" s="1"/>
  <c r="M47" i="10"/>
  <c r="J46" i="10"/>
  <c r="M46" i="10" s="1"/>
  <c r="J45" i="10"/>
  <c r="M45" i="10" s="1"/>
  <c r="J44" i="10"/>
  <c r="M44" i="10" s="1"/>
  <c r="J43" i="10"/>
  <c r="M43" i="10" s="1"/>
  <c r="J39" i="10"/>
  <c r="M39" i="10" s="1"/>
  <c r="J38" i="10"/>
  <c r="M38" i="10" s="1"/>
  <c r="J36" i="10"/>
  <c r="M36" i="10" s="1"/>
  <c r="J35" i="10"/>
  <c r="M35" i="10" s="1"/>
  <c r="J30" i="10"/>
  <c r="M30" i="10" s="1"/>
  <c r="J29" i="10"/>
  <c r="M29" i="10" s="1"/>
  <c r="J27" i="10"/>
  <c r="M27" i="10" s="1"/>
  <c r="J26" i="10"/>
  <c r="M26" i="10" s="1"/>
  <c r="J25" i="10"/>
  <c r="M25" i="10" s="1"/>
  <c r="J24" i="10"/>
  <c r="M24" i="10" s="1"/>
  <c r="J23" i="10"/>
  <c r="M23" i="10" s="1"/>
  <c r="J19" i="10"/>
  <c r="M19" i="10" s="1"/>
  <c r="J18" i="10"/>
  <c r="M18" i="10" s="1"/>
  <c r="J17" i="10"/>
  <c r="M17" i="10" s="1"/>
  <c r="J16" i="10"/>
  <c r="M16" i="10" s="1"/>
  <c r="J14" i="10"/>
  <c r="M14" i="10" s="1"/>
  <c r="J13" i="10"/>
  <c r="M13" i="10" s="1"/>
  <c r="J12" i="10"/>
  <c r="M12" i="10" s="1"/>
  <c r="J11" i="10"/>
  <c r="M11" i="10" s="1"/>
  <c r="J10" i="10"/>
  <c r="M10" i="10" s="1"/>
  <c r="K127" i="10" l="1"/>
  <c r="M84" i="10"/>
  <c r="M127" i="10" s="1"/>
  <c r="J127" i="10"/>
  <c r="M82" i="10"/>
  <c r="M124" i="10"/>
  <c r="J40" i="9" l="1"/>
  <c r="M40" i="9" s="1"/>
  <c r="D33" i="9"/>
  <c r="D19" i="9"/>
  <c r="D46" i="9" s="1"/>
  <c r="J10" i="9"/>
  <c r="J11" i="9"/>
  <c r="J12" i="9"/>
  <c r="J14" i="9"/>
  <c r="M14" i="9" s="1"/>
  <c r="J15" i="9"/>
  <c r="J16" i="9"/>
  <c r="J17" i="9"/>
  <c r="J18" i="9"/>
  <c r="M18" i="9" s="1"/>
  <c r="J19" i="9"/>
  <c r="M19" i="9" s="1"/>
  <c r="J20" i="9"/>
  <c r="M20" i="9" s="1"/>
  <c r="J21" i="9"/>
  <c r="M21" i="9" s="1"/>
  <c r="J25" i="9"/>
  <c r="M25" i="9" s="1"/>
  <c r="J26" i="9"/>
  <c r="M26" i="9" s="1"/>
  <c r="J27" i="9"/>
  <c r="M27" i="9" s="1"/>
  <c r="J29" i="9"/>
  <c r="M29" i="9" s="1"/>
  <c r="J31" i="9"/>
  <c r="M31" i="9" s="1"/>
  <c r="J36" i="9"/>
  <c r="J38" i="9"/>
  <c r="J39" i="9"/>
  <c r="J45" i="9"/>
  <c r="J9" i="9"/>
  <c r="C46" i="9"/>
  <c r="J33" i="9" l="1"/>
  <c r="M33" i="9" s="1"/>
  <c r="M46" i="9" s="1"/>
  <c r="J46" i="9" l="1"/>
  <c r="D15" i="1"/>
</calcChain>
</file>

<file path=xl/sharedStrings.xml><?xml version="1.0" encoding="utf-8"?>
<sst xmlns="http://schemas.openxmlformats.org/spreadsheetml/2006/main" count="424" uniqueCount="256">
  <si>
    <t xml:space="preserve">CODIGO PARTIDA </t>
  </si>
  <si>
    <t xml:space="preserve">DESCRIPCIÓN DE PARTIDA </t>
  </si>
  <si>
    <t xml:space="preserve">  GASTOS   </t>
  </si>
  <si>
    <t>REPUESTOS Y ACCESORIOS</t>
  </si>
  <si>
    <t>ALQUILER DE MAQUINARIA</t>
  </si>
  <si>
    <t>Alquiler de volquetas</t>
  </si>
  <si>
    <t>DIFUSION EINFORMACION Y PUBLICIDAD</t>
  </si>
  <si>
    <t>Estrategias de comunicación para la ciudadania</t>
  </si>
  <si>
    <t>MAQUINARIA Y EQUIPO</t>
  </si>
  <si>
    <t>Adquisición de dos montacargas</t>
  </si>
  <si>
    <t>MANTENIMIENTO DE MAQUINARIA Y EQUIPO</t>
  </si>
  <si>
    <t>Lavado y vaciado de contenedores</t>
  </si>
  <si>
    <t>Adquisicion de bienes y contratación de servicios</t>
  </si>
  <si>
    <t xml:space="preserve">Traspaso </t>
  </si>
  <si>
    <t>Fecha</t>
  </si>
  <si>
    <t>Documento</t>
  </si>
  <si>
    <t>Incremento/Reducción</t>
  </si>
  <si>
    <t>Reforma</t>
  </si>
  <si>
    <t>PROYECTO: Gestión del Talento Humano</t>
  </si>
  <si>
    <t>PROGRAMA: FORTALECIMIENTO INSTITUCIONAL</t>
  </si>
  <si>
    <t>Asignación
 Inicial</t>
  </si>
  <si>
    <t>510105</t>
  </si>
  <si>
    <t>REMUNERACIONES UNIFICADAS</t>
  </si>
  <si>
    <t>510106</t>
  </si>
  <si>
    <t>SALARIOS UNIFICADOS</t>
  </si>
  <si>
    <t>510203</t>
  </si>
  <si>
    <t>DECIMOTERCER SUELDO</t>
  </si>
  <si>
    <t>510204</t>
  </si>
  <si>
    <t>DECIMOCUARTO SUELDO</t>
  </si>
  <si>
    <t>510304</t>
  </si>
  <si>
    <t>COMPENSACION POR TRANSPORTE</t>
  </si>
  <si>
    <t>510306</t>
  </si>
  <si>
    <t>REFRIGERIO</t>
  </si>
  <si>
    <t>510401</t>
  </si>
  <si>
    <t>POR CARGAS FAMILIARES</t>
  </si>
  <si>
    <t>510408</t>
  </si>
  <si>
    <t>SUBSIDIO ANTIGUEDAD</t>
  </si>
  <si>
    <t>510499</t>
  </si>
  <si>
    <t>OTROS SUBSIDIOS</t>
  </si>
  <si>
    <t>510507</t>
  </si>
  <si>
    <t>HONORARIOS</t>
  </si>
  <si>
    <t>510509</t>
  </si>
  <si>
    <t>HORAS EXTRAORDINARIAS Y SUPLEMENTARI</t>
  </si>
  <si>
    <t>510512</t>
  </si>
  <si>
    <t>SUBROGACIONES</t>
  </si>
  <si>
    <t>510513</t>
  </si>
  <si>
    <t>ENCARGOS</t>
  </si>
  <si>
    <t>510601</t>
  </si>
  <si>
    <t>APORTE PATRONAL</t>
  </si>
  <si>
    <t>510602</t>
  </si>
  <si>
    <t>FONDO DE RESERVA</t>
  </si>
  <si>
    <t>510603</t>
  </si>
  <si>
    <t>JUBILACION PATRONAL</t>
  </si>
  <si>
    <t>510707</t>
  </si>
  <si>
    <t>COMPENSACION VACACIONES NO GOZADAS CESACION FUNCIONES</t>
  </si>
  <si>
    <t>610105</t>
  </si>
  <si>
    <t>610106</t>
  </si>
  <si>
    <t>610203</t>
  </si>
  <si>
    <t>610204</t>
  </si>
  <si>
    <t>610304</t>
  </si>
  <si>
    <t>610306</t>
  </si>
  <si>
    <t>610401</t>
  </si>
  <si>
    <t>610408</t>
  </si>
  <si>
    <t>610499</t>
  </si>
  <si>
    <t>610507</t>
  </si>
  <si>
    <t>610509</t>
  </si>
  <si>
    <t>610512</t>
  </si>
  <si>
    <t>610513</t>
  </si>
  <si>
    <t>610601</t>
  </si>
  <si>
    <t>610602</t>
  </si>
  <si>
    <t>610704</t>
  </si>
  <si>
    <t>COMPENSACION DESHAUSIO</t>
  </si>
  <si>
    <t>610706</t>
  </si>
  <si>
    <t>POR JUBILACION</t>
  </si>
  <si>
    <t>610707</t>
  </si>
  <si>
    <t xml:space="preserve"> Pratida Presupuestaria</t>
  </si>
  <si>
    <t xml:space="preserve">Gasto </t>
  </si>
  <si>
    <t>Presupuesto Comprometido</t>
  </si>
  <si>
    <t>Presupuesto Devengado</t>
  </si>
  <si>
    <t>Saldo por Comprometer</t>
  </si>
  <si>
    <t>TOTAL</t>
  </si>
  <si>
    <t>HORAS EXTRAORDINARIAS Y SUPLEMENTARIAS</t>
  </si>
  <si>
    <t>580209</t>
  </si>
  <si>
    <t>A JUBILADOS PATRONALES</t>
  </si>
  <si>
    <t>630303</t>
  </si>
  <si>
    <t>VIATICOS Y SUBSISTECIAS EN EL INTERI</t>
  </si>
  <si>
    <t>SERVICIO DE CORREO</t>
  </si>
  <si>
    <t>TRANSPORTE DE PERSONAL</t>
  </si>
  <si>
    <t>ALMACENAMIENTO EMBALAJE Y EMVASE</t>
  </si>
  <si>
    <t>EDICION IMPRE.PRODUC.Y PUBLICACIONES</t>
  </si>
  <si>
    <t>DIFUSION INFORMACION Y PUBLICIDAD</t>
  </si>
  <si>
    <t>SERVICIO DE ASEO</t>
  </si>
  <si>
    <t>INVEST.PROFES. EXAMEN. LABORAT.</t>
  </si>
  <si>
    <t>SERVICIOS DE DIFUSION E INFORMACION</t>
  </si>
  <si>
    <t>PUBLICIDAD Y PROPAGANDA MEDIOS MASIVOS DE COMUNICACION</t>
  </si>
  <si>
    <t>PUBLICIDAD/PROPAGANDA OTROS MEDIOS</t>
  </si>
  <si>
    <t>SERVICIOS MEDICOS HOSPITALARIOS</t>
  </si>
  <si>
    <t>SERVICIO PROV. FIRMA ELECTRONICA</t>
  </si>
  <si>
    <t>OTROS SERVICIOS GENERALES</t>
  </si>
  <si>
    <t>EDIFICIOS LOCALES (MANTENIMIENTOS)</t>
  </si>
  <si>
    <t>MOBILIARIOS (MANTENIMIENTOS)</t>
  </si>
  <si>
    <t>MAQUINARIAS Y EQUIPOS (MANTENIMIENTOS)</t>
  </si>
  <si>
    <t>INFRAESTRUCTURA</t>
  </si>
  <si>
    <t>OTRAS INSTALACIONES MANTEN.Y REPARAC</t>
  </si>
  <si>
    <t>CONSULTORIA ASESORIA E INVESTIGACION</t>
  </si>
  <si>
    <t>SERVICIO DE AUDITORIA</t>
  </si>
  <si>
    <t>SERVICIO DE CAPACITACION</t>
  </si>
  <si>
    <t>FISCALIZACION E INSPECIONES TECNICAS</t>
  </si>
  <si>
    <t>HONORARIOS CONTRATOS CIVILES SERVICIOS</t>
  </si>
  <si>
    <t>DESARROLLO SISTEMA INFORMATICOS</t>
  </si>
  <si>
    <t>ARREND.Y LICENCIA D USO DE PAQ.INFOR</t>
  </si>
  <si>
    <t>ARRENDAMIENTOS DE EQUIPOS INFORMATIC</t>
  </si>
  <si>
    <t>MANTENI.Y REPARA.D EQUI.Y SIST.INFOR</t>
  </si>
  <si>
    <t>ALIMENTOS Y BEBIDAS</t>
  </si>
  <si>
    <t>VESTUARIO LENCERIA Y PREND. DE PROTE</t>
  </si>
  <si>
    <t>MATERIALES DE OFICINA</t>
  </si>
  <si>
    <t>MATERIALES DE ASEO</t>
  </si>
  <si>
    <t>MATER.DE IMPRES.FOTO.REPROD.Y PUBLIC</t>
  </si>
  <si>
    <t>MEDICINAS Y PRODUCTOS FARMACEUTICOS</t>
  </si>
  <si>
    <t>MATER.D CONST.ELECT.PLOME.Y CARPINT.</t>
  </si>
  <si>
    <t>REPUESTO Y ACCESORIOS</t>
  </si>
  <si>
    <t>MATERIALES DE PELUQUERIA</t>
  </si>
  <si>
    <t>COMBUSTIBLES - LUBRICANTES ADITIVOS VEH.TERRESTRES</t>
  </si>
  <si>
    <t>OTROS DE USO Y CONSUMO CORRIENTE</t>
  </si>
  <si>
    <t>MAQUINARIAS Y EQUIPOS</t>
  </si>
  <si>
    <t>EQUIPOS SISTEMAS Y PAQUETES INFORMA</t>
  </si>
  <si>
    <t>SECTOR PUBLICO FINANCIERO</t>
  </si>
  <si>
    <t>SECTOR PUBLICO NO FINANCIERO</t>
  </si>
  <si>
    <t>COMISIONES Y OTROS CARGOS</t>
  </si>
  <si>
    <t>TASAS GENERALES</t>
  </si>
  <si>
    <t>COMISIONES BANCARIAS</t>
  </si>
  <si>
    <t>COSTAS JUDICIALES</t>
  </si>
  <si>
    <t>INDEMNIZACIONES POR SETENCIAS JUDICIALES</t>
  </si>
  <si>
    <t>OBLIGACION IESS RESP.PATRONAL</t>
  </si>
  <si>
    <t>OTROS GASTOS FINANCIEROS</t>
  </si>
  <si>
    <t>A ENTIDADES DESCENTRALIZADAS Y AUTON</t>
  </si>
  <si>
    <t>A EMPRESAS PUBLICAS</t>
  </si>
  <si>
    <t>OTRAS PARTICIPACIONES (Aportes y Participaciones Sector P)</t>
  </si>
  <si>
    <t>A JUNTAS PARROQUIALES RURALES</t>
  </si>
  <si>
    <t>AGUA POTABLE</t>
  </si>
  <si>
    <t>ENERGIA ELECTRICA</t>
  </si>
  <si>
    <t>TELECOMUNICACIONES</t>
  </si>
  <si>
    <t>SERVICIO DE VIGILANCIA</t>
  </si>
  <si>
    <t>SERVICIOS SOPORTE USUARIO OPERADORES TELEFONICOS</t>
  </si>
  <si>
    <t>COMBUSTIBLES Y LUBRICANTES</t>
  </si>
  <si>
    <t>EQUIPOS Y SISTEMAS INFORMATICOS</t>
  </si>
  <si>
    <t>TASAS GENERALES IMPUESTOS CONTRIBUCIONES PERMISOS LICENC</t>
  </si>
  <si>
    <t>SEGUROS GASTOS DE PRODUCCION</t>
  </si>
  <si>
    <t>CONSULTORIA ASESORIA E INVEST ESPEC</t>
  </si>
  <si>
    <t>MOBILIARIOS</t>
  </si>
  <si>
    <t>EQUIPOS SISTEMAS Y PAQUETES INFORMATICOS</t>
  </si>
  <si>
    <t>ANTICIPOS SERVIDORES PUBLICOS</t>
  </si>
  <si>
    <t>AL SECTOR PUBLICO FINANCIERO</t>
  </si>
  <si>
    <t>AL SECTOR PUBLICO NO FINANCIERO</t>
  </si>
  <si>
    <t>DE CUENTAS X PAGAR</t>
  </si>
  <si>
    <t>Incremento/     Reducción</t>
  </si>
  <si>
    <t>RESOLUCION 2018-001</t>
  </si>
  <si>
    <t>RESOLUCION/142 DIR-EMASEO-3-04-18</t>
  </si>
  <si>
    <t xml:space="preserve"> EDICION IMPRE.PRODUC.Y PUBLICACIONES </t>
  </si>
  <si>
    <t xml:space="preserve"> INVEST.PROFES. EXAMEN. LABORAT. </t>
  </si>
  <si>
    <t xml:space="preserve"> OTROS SERVICIOS GENERALES </t>
  </si>
  <si>
    <t xml:space="preserve"> EQUIPOS SISTEMAS Y PAQUETES INFORMA </t>
  </si>
  <si>
    <t xml:space="preserve"> FLETES Y MANIOBRAS </t>
  </si>
  <si>
    <t xml:space="preserve"> ALMACENAMIENTO EMBALAJE ENVASE Y RECARGA DE EXTINTORES </t>
  </si>
  <si>
    <t xml:space="preserve"> SERVICIOS DE MONITOREO INFORMACION MEDIOS ON LINE </t>
  </si>
  <si>
    <t xml:space="preserve"> MANT.MAQUINARIAS Y EQUIPOS </t>
  </si>
  <si>
    <t xml:space="preserve"> MANTENIMIENTO VEHICULOS </t>
  </si>
  <si>
    <t xml:space="preserve"> MANTENIMIENTO HERRAMIENTAS </t>
  </si>
  <si>
    <t xml:space="preserve"> ARRI/EDIFICIOS LOCALES Y RESIDENCIA </t>
  </si>
  <si>
    <t xml:space="preserve"> ARRIENDO MAQUINARIAS Y EQUIPOS </t>
  </si>
  <si>
    <t xml:space="preserve"> FISCALIZACION E INSPECCIONES TECNICAS </t>
  </si>
  <si>
    <t xml:space="preserve"> MANTENIMIENTO Y REPARACION DE EQUIPOS Y SISTEMAS INFORMATICO </t>
  </si>
  <si>
    <t xml:space="preserve"> COMBUSTIBLES Y LUBRICANTES </t>
  </si>
  <si>
    <t xml:space="preserve"> MATERIALES DE ASEO </t>
  </si>
  <si>
    <t xml:space="preserve"> MATER.D CONST.ELECT.PLOME.Y CARPINT. </t>
  </si>
  <si>
    <t xml:space="preserve"> ADQUISICION DE ACCESORIOS Y PRODUCTOS QUIMICOS </t>
  </si>
  <si>
    <t xml:space="preserve"> MAQUINARIAS Y EQUIPOS </t>
  </si>
  <si>
    <t xml:space="preserve"> HERRAMIENTAS BIEN DE CONTROL </t>
  </si>
  <si>
    <t xml:space="preserve"> VEHICULOS </t>
  </si>
  <si>
    <t xml:space="preserve"> HERRAMIENTAS </t>
  </si>
  <si>
    <t>PROYECTO: MEJORAMIENTO DE LOS SERVICIOS DE ASEO</t>
  </si>
  <si>
    <t>PROGRAMA: CERO RESIDUOS</t>
  </si>
  <si>
    <t>RESOLUCION TRASPASOS 2018-002</t>
  </si>
  <si>
    <t>RESOLUCION TRASPASOS 2018-001</t>
  </si>
  <si>
    <t>RESOLUCION 144-DIR-EMASEO EP</t>
  </si>
  <si>
    <t>RESOLUCION 142-DIR-EMASEO EP</t>
  </si>
  <si>
    <t>RESOLUCION TRASPASOS 2018-001 USD 982.964,8</t>
  </si>
  <si>
    <t>RESOLUCION TRASPASOS 2018-002 USD 168.615,31</t>
  </si>
  <si>
    <t>RESOLUCION TRASPASOS 2018-001 USD 31.461,91</t>
  </si>
  <si>
    <t>RESOLUCION TRASPASOS 2018-002 USD 15.515,31</t>
  </si>
  <si>
    <t>RESOLUCION TRASPASOS 2018-001 USD 102.324,80</t>
  </si>
  <si>
    <t>RESOLUCION TRASPASOS 2018-002 USD 5.000,00</t>
  </si>
  <si>
    <t>RESOLUCION TRASPASOS 2018-001 USD 451.178,09</t>
  </si>
  <si>
    <t>RESOLUCION TRASPASOS 2018-002 USD 3.000,00</t>
  </si>
  <si>
    <t xml:space="preserve"> REPUESTO Y ACCESORIOS GTO. PRODUCCION</t>
  </si>
  <si>
    <t>RESOLUCION 144-DIR-EMASEO EP USD 800.000,00</t>
  </si>
  <si>
    <t>RESOLUCION 142-DIR-EMASEO EP USD 1.814.106,02</t>
  </si>
  <si>
    <t>RESOLUCION 144-DIR-EMASEO EP USD 940.838,52</t>
  </si>
  <si>
    <t>RESOLUCION TRASPASOS 2018-001 USD (1.260.000,00)</t>
  </si>
  <si>
    <t>RESOLUCION TRASPASOS 2018-001 USD (100.000,00)</t>
  </si>
  <si>
    <t>RESOLUCION TRASPASOS 2018-001 USD 3.000,00</t>
  </si>
  <si>
    <t>RESOLUCION TRASPASOS 2018-002 USD 4.329,28</t>
  </si>
  <si>
    <t>RESOLUCION 142-DIR-EMASEO EP USD 84.000,00</t>
  </si>
  <si>
    <t>RESOLUCION 144-DIR-EMASEO EP USD 104.625,25</t>
  </si>
  <si>
    <t>510109</t>
  </si>
  <si>
    <t>REMUNERACION MENSUAL PASANTES</t>
  </si>
  <si>
    <t>Resolución 2018-001 USD 1568</t>
  </si>
  <si>
    <t>Resolución 2018-002 USD 1000</t>
  </si>
  <si>
    <t>RESOLUCION 144-DIR-EMASEO EP-07/06/2018</t>
  </si>
  <si>
    <t>Resolución 2018-002</t>
  </si>
  <si>
    <t>RESOLUCION TRASPASO 002</t>
  </si>
  <si>
    <t>RESOLUCION 2018-001 USD 16500</t>
  </si>
  <si>
    <t xml:space="preserve"> -464 FALTA HACER EL TRASPASO</t>
  </si>
  <si>
    <t>RESOLUCION 2018-001 USD 20000</t>
  </si>
  <si>
    <t xml:space="preserve"> -43,93 FALTA HACER EL TRASPASO</t>
  </si>
  <si>
    <t>RESOLUCION 2018-001 USD -47500</t>
  </si>
  <si>
    <t>RESOLUCION 2018-001 USD 600000</t>
  </si>
  <si>
    <t>RESOLUCION 2018-001 USD 70000</t>
  </si>
  <si>
    <t>RESOLUCION 2018-001 USD -250000</t>
  </si>
  <si>
    <t>RESOLUCION 2018-001 USD -200000</t>
  </si>
  <si>
    <t>RESOLUCION 2018-001 USD 3000</t>
  </si>
  <si>
    <t xml:space="preserve"> - 50 FALTA HACER EL TRASPASO</t>
  </si>
  <si>
    <t>167 FALTA HACER EL TRASPASO</t>
  </si>
  <si>
    <t>43,93 FALTA HACER EL TRASPASO</t>
  </si>
  <si>
    <t>464 FALTA HACER EL TRASPASO</t>
  </si>
  <si>
    <t>RESOLUCION 2018-001 USD -100000</t>
  </si>
  <si>
    <t>RESOLUCION 2018-001 USD -70000</t>
  </si>
  <si>
    <t>RESOLUCION 2018-002 USD -464</t>
  </si>
  <si>
    <t xml:space="preserve">RESOLUCION 2018-002USD -43,93 </t>
  </si>
  <si>
    <t>RESOLUCION 2018-002</t>
  </si>
  <si>
    <t xml:space="preserve">RESOLUCION 2018-002 USD - 50 </t>
  </si>
  <si>
    <t>RESOLUCION 2018-002 USD 167</t>
  </si>
  <si>
    <t xml:space="preserve">RESOLUCION 2018-002 USD 43,93 </t>
  </si>
  <si>
    <t xml:space="preserve">RESOLUCION 2018-002USD 464 </t>
  </si>
  <si>
    <t>RESOLUCION 2018-001 USD 12569,40</t>
  </si>
  <si>
    <t>RESOLUCION 2018-002 USD 10</t>
  </si>
  <si>
    <t>07/06/218</t>
  </si>
  <si>
    <t xml:space="preserve">Resolución 2018-001 </t>
  </si>
  <si>
    <t>Repuestos para reparación de: Cajas Compactadoras de los Recolectores Carga Lateral, Camiones DAF TRANSLLIFT; adquisición de repuestos para maquinaria marca  HINO y MCNEILUS</t>
  </si>
  <si>
    <t>DETALLE PERMENORIZADO DE ADQUISICION DE BIENES Y CONTRATACION DE SERVICIOS</t>
  </si>
  <si>
    <t>EMPRESA PUBLICA METROPOLITANA DE ASEO EMASEO EP</t>
  </si>
  <si>
    <t>Elaborado</t>
  </si>
  <si>
    <t>________________</t>
  </si>
  <si>
    <t>Presupuesto Codificado</t>
  </si>
  <si>
    <t xml:space="preserve">CUADRO DE EJECUCION Y EVOLUCION DEL PRESUPUESTO </t>
  </si>
  <si>
    <t>CORTE AL 14/06/2018</t>
  </si>
  <si>
    <t>Incremento/
Reducción</t>
  </si>
  <si>
    <t xml:space="preserve">Presupuesto Codificado </t>
  </si>
  <si>
    <t>PROYECTO: Gestión Administrativa</t>
  </si>
  <si>
    <t>RESOLUCION TRASPASOS 2018-002 USD 996.400</t>
  </si>
  <si>
    <t xml:space="preserve">RESOLUCION 2018-002 </t>
  </si>
  <si>
    <t>Ma. Belén Gordillo</t>
  </si>
  <si>
    <t>SUBDIRECTORA FINANCIERA</t>
  </si>
  <si>
    <t>Revisado por</t>
  </si>
  <si>
    <t>Selma Fiallos Izurieta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</si>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</sst>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2F75B5"/>
      </left>
      <right style="medium">
        <color rgb="FF2F75B5"/>
      </right>
      <top/>
      <bottom style="medium">
        <color rgb="FF2F75B5"/>
      </bottom>
      <diagonal/>
    </border>
    <border>
      <left style="medium">
        <color rgb="FF2F75B5"/>
      </left>
      <right/>
      <top/>
      <bottom style="medium">
        <color rgb="FF2F75B5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rgb="FF2F75B5"/>
      </top>
      <bottom style="medium">
        <color rgb="FF00B0F0"/>
      </bottom>
      <diagonal/>
    </border>
    <border>
      <left/>
      <right style="medium">
        <color rgb="FF00B0F0"/>
      </right>
      <top style="medium">
        <color rgb="FF2F75B5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/>
      <top style="thin">
        <color theme="8" tint="-0.2499465926084170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2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2" fillId="2" borderId="6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/>
    <xf numFmtId="49" fontId="5" fillId="0" borderId="12" xfId="0" applyNumberFormat="1" applyFont="1" applyBorder="1"/>
    <xf numFmtId="164" fontId="5" fillId="0" borderId="12" xfId="1" applyFont="1" applyBorder="1"/>
    <xf numFmtId="0" fontId="5" fillId="0" borderId="12" xfId="0" applyFont="1" applyBorder="1"/>
    <xf numFmtId="164" fontId="6" fillId="3" borderId="11" xfId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14" fontId="5" fillId="0" borderId="12" xfId="0" applyNumberFormat="1" applyFont="1" applyBorder="1"/>
    <xf numFmtId="14" fontId="5" fillId="0" borderId="12" xfId="1" applyNumberFormat="1" applyFont="1" applyBorder="1"/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1" applyFont="1"/>
    <xf numFmtId="164" fontId="5" fillId="0" borderId="0" xfId="1" applyFont="1" applyFill="1" applyBorder="1"/>
    <xf numFmtId="164" fontId="0" fillId="0" borderId="0" xfId="0" applyNumberFormat="1"/>
    <xf numFmtId="0" fontId="8" fillId="0" borderId="0" xfId="0" applyFont="1"/>
    <xf numFmtId="0" fontId="7" fillId="0" borderId="12" xfId="0" applyFont="1" applyBorder="1" applyAlignment="1">
      <alignment horizontal="left" vertical="center"/>
    </xf>
    <xf numFmtId="164" fontId="7" fillId="0" borderId="12" xfId="1" applyFont="1" applyBorder="1" applyAlignment="1">
      <alignment vertical="center"/>
    </xf>
    <xf numFmtId="0" fontId="0" fillId="0" borderId="12" xfId="0" applyBorder="1"/>
    <xf numFmtId="164" fontId="5" fillId="4" borderId="12" xfId="1" applyFont="1" applyFill="1" applyBorder="1"/>
    <xf numFmtId="164" fontId="4" fillId="0" borderId="0" xfId="0" applyNumberFormat="1" applyFont="1"/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/>
    </xf>
    <xf numFmtId="164" fontId="8" fillId="0" borderId="0" xfId="0" applyNumberFormat="1" applyFont="1"/>
    <xf numFmtId="49" fontId="5" fillId="0" borderId="12" xfId="0" applyNumberFormat="1" applyFont="1" applyBorder="1" applyAlignment="1">
      <alignment horizontal="left"/>
    </xf>
    <xf numFmtId="164" fontId="5" fillId="0" borderId="16" xfId="1" applyFont="1" applyBorder="1"/>
    <xf numFmtId="164" fontId="5" fillId="0" borderId="10" xfId="1" applyFont="1" applyBorder="1"/>
    <xf numFmtId="14" fontId="5" fillId="0" borderId="15" xfId="1" applyNumberFormat="1" applyFont="1" applyBorder="1"/>
    <xf numFmtId="164" fontId="5" fillId="0" borderId="0" xfId="1" applyFont="1"/>
    <xf numFmtId="0" fontId="5" fillId="4" borderId="12" xfId="0" applyFont="1" applyFill="1" applyBorder="1"/>
    <xf numFmtId="14" fontId="5" fillId="4" borderId="12" xfId="1" applyNumberFormat="1" applyFont="1" applyFill="1" applyBorder="1"/>
    <xf numFmtId="164" fontId="5" fillId="4" borderId="14" xfId="1" applyFont="1" applyFill="1" applyBorder="1"/>
    <xf numFmtId="0" fontId="5" fillId="4" borderId="0" xfId="0" applyFont="1" applyFill="1"/>
    <xf numFmtId="0" fontId="0" fillId="4" borderId="0" xfId="0" applyFill="1"/>
    <xf numFmtId="0" fontId="5" fillId="0" borderId="16" xfId="0" applyFont="1" applyBorder="1"/>
    <xf numFmtId="14" fontId="5" fillId="0" borderId="14" xfId="0" applyNumberFormat="1" applyFont="1" applyBorder="1"/>
    <xf numFmtId="0" fontId="5" fillId="0" borderId="15" xfId="0" applyFont="1" applyBorder="1"/>
    <xf numFmtId="0" fontId="5" fillId="0" borderId="17" xfId="0" applyFont="1" applyBorder="1"/>
    <xf numFmtId="164" fontId="5" fillId="0" borderId="16" xfId="1" applyFont="1" applyBorder="1" applyAlignment="1">
      <alignment horizontal="center" vertical="center"/>
    </xf>
    <xf numFmtId="164" fontId="7" fillId="0" borderId="0" xfId="1" applyFont="1" applyFill="1" applyBorder="1" applyAlignment="1">
      <alignment vertical="center"/>
    </xf>
    <xf numFmtId="164" fontId="9" fillId="0" borderId="12" xfId="1" applyFont="1" applyBorder="1"/>
    <xf numFmtId="164" fontId="6" fillId="3" borderId="12" xfId="1" applyFont="1" applyFill="1" applyBorder="1"/>
    <xf numFmtId="0" fontId="6" fillId="3" borderId="12" xfId="0" applyFont="1" applyFill="1" applyBorder="1"/>
    <xf numFmtId="164" fontId="6" fillId="3" borderId="12" xfId="0" applyNumberFormat="1" applyFont="1" applyFill="1" applyBorder="1"/>
    <xf numFmtId="164" fontId="6" fillId="3" borderId="0" xfId="1" applyFont="1" applyFill="1"/>
    <xf numFmtId="0" fontId="0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0" fontId="0" fillId="0" borderId="0" xfId="0" applyAlignment="1">
      <alignment horizontal="center"/>
    </xf>
    <xf numFmtId="164" fontId="8" fillId="0" borderId="0" xfId="1" applyFont="1"/>
    <xf numFmtId="164" fontId="7" fillId="0" borderId="18" xfId="1" applyFont="1" applyFill="1" applyBorder="1" applyAlignment="1">
      <alignment vertical="center"/>
    </xf>
    <xf numFmtId="164" fontId="5" fillId="0" borderId="16" xfId="1" applyFont="1" applyBorder="1" applyAlignment="1">
      <alignment vertical="center"/>
    </xf>
    <xf numFmtId="164" fontId="5" fillId="0" borderId="18" xfId="1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164" fontId="5" fillId="0" borderId="0" xfId="0" applyNumberFormat="1" applyFont="1"/>
    <xf numFmtId="164" fontId="0" fillId="4" borderId="0" xfId="0" applyNumberFormat="1" applyFill="1"/>
    <xf numFmtId="164" fontId="6" fillId="4" borderId="0" xfId="0" applyNumberFormat="1" applyFont="1" applyFill="1"/>
    <xf numFmtId="0" fontId="6" fillId="4" borderId="0" xfId="0" applyFont="1" applyFill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164" fontId="5" fillId="0" borderId="16" xfId="1" applyFont="1" applyBorder="1" applyAlignment="1">
      <alignment horizontal="center" vertical="center"/>
    </xf>
    <xf numFmtId="164" fontId="5" fillId="0" borderId="17" xfId="1" applyFont="1" applyBorder="1" applyAlignment="1">
      <alignment horizontal="center" vertical="center"/>
    </xf>
    <xf numFmtId="164" fontId="5" fillId="4" borderId="16" xfId="1" applyFont="1" applyFill="1" applyBorder="1" applyAlignment="1">
      <alignment horizontal="center" vertical="center"/>
    </xf>
    <xf numFmtId="164" fontId="5" fillId="4" borderId="17" xfId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64" fontId="5" fillId="0" borderId="18" xfId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4" borderId="16" xfId="0" applyNumberFormat="1" applyFont="1" applyFill="1" applyBorder="1" applyAlignment="1">
      <alignment horizontal="left" vertical="center"/>
    </xf>
    <xf numFmtId="49" fontId="5" fillId="4" borderId="17" xfId="0" applyNumberFormat="1" applyFont="1" applyFill="1" applyBorder="1" applyAlignment="1">
      <alignment horizontal="left" vertical="center"/>
    </xf>
    <xf numFmtId="164" fontId="5" fillId="0" borderId="16" xfId="1" applyFont="1" applyBorder="1" applyAlignment="1">
      <alignment horizontal="center" vertical="center" wrapText="1"/>
    </xf>
    <xf numFmtId="164" fontId="5" fillId="0" borderId="17" xfId="1" applyFont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/>
    </xf>
    <xf numFmtId="49" fontId="6" fillId="3" borderId="15" xfId="0" applyNumberFormat="1" applyFont="1" applyFill="1" applyBorder="1" applyAlignment="1">
      <alignment horizontal="center"/>
    </xf>
    <xf numFmtId="164" fontId="5" fillId="0" borderId="16" xfId="1" applyFont="1" applyBorder="1" applyAlignment="1">
      <alignment horizontal="left" vertical="center"/>
    </xf>
    <xf numFmtId="164" fontId="5" fillId="0" borderId="17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164" fontId="7" fillId="0" borderId="12" xfId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164" fontId="7" fillId="0" borderId="16" xfId="1" applyFont="1" applyBorder="1" applyAlignment="1">
      <alignment horizontal="center" vertical="center"/>
    </xf>
    <xf numFmtId="164" fontId="7" fillId="0" borderId="18" xfId="1" applyFont="1" applyBorder="1" applyAlignment="1">
      <alignment horizontal="center" vertical="center"/>
    </xf>
    <xf numFmtId="164" fontId="7" fillId="0" borderId="17" xfId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/>
    </xf>
    <xf numFmtId="164" fontId="5" fillId="4" borderId="18" xfId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4" borderId="16" xfId="1" applyFont="1" applyFill="1" applyBorder="1" applyAlignment="1">
      <alignment horizontal="center" vertical="center"/>
    </xf>
    <xf numFmtId="164" fontId="7" fillId="4" borderId="18" xfId="1" applyFont="1" applyFill="1" applyBorder="1" applyAlignment="1">
      <alignment horizontal="center" vertical="center"/>
    </xf>
    <xf numFmtId="164" fontId="7" fillId="4" borderId="17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164" fontId="7" fillId="0" borderId="16" xfId="1" applyFont="1" applyBorder="1" applyAlignment="1">
      <alignment horizontal="left" vertical="center"/>
    </xf>
    <xf numFmtId="164" fontId="7" fillId="0" borderId="18" xfId="1" applyFont="1" applyBorder="1" applyAlignment="1">
      <alignment horizontal="left" vertical="center"/>
    </xf>
    <xf numFmtId="164" fontId="7" fillId="0" borderId="17" xfId="1" applyFont="1" applyBorder="1" applyAlignment="1">
      <alignment horizontal="left" vertical="center"/>
    </xf>
    <xf numFmtId="49" fontId="6" fillId="3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tabSelected="1" workbookViewId="0">
      <selection activeCell="C25" sqref="C25"/>
    </sheetView>
  </sheetViews>
  <sheetFormatPr baseColWidth="10" defaultRowHeight="14.4" x14ac:dyDescent="0.3"/>
  <cols>
    <col min="2" max="2" width="33.44140625" bestFit="1" customWidth="1"/>
    <col min="3" max="3" width="43.88671875" customWidth="1"/>
  </cols>
  <sheetData>
    <row r="3" spans="1:4" s="23" customFormat="1" x14ac:dyDescent="0.3">
      <c r="A3" s="61"/>
      <c r="B3" s="61"/>
      <c r="C3" s="61"/>
      <c r="D3" s="61"/>
    </row>
    <row r="4" spans="1:4" s="23" customFormat="1" x14ac:dyDescent="0.3">
      <c r="A4" s="71" t="s">
        <v>240</v>
      </c>
      <c r="B4" s="71"/>
      <c r="C4" s="71"/>
      <c r="D4" s="71"/>
    </row>
    <row r="5" spans="1:4" s="23" customFormat="1" x14ac:dyDescent="0.3">
      <c r="A5" s="61"/>
      <c r="B5" s="61"/>
      <c r="C5" s="61"/>
      <c r="D5" s="61"/>
    </row>
    <row r="6" spans="1:4" s="23" customFormat="1" x14ac:dyDescent="0.3">
      <c r="A6" s="71" t="s">
        <v>239</v>
      </c>
      <c r="B6" s="71"/>
      <c r="C6" s="71"/>
      <c r="D6" s="71"/>
    </row>
    <row r="7" spans="1:4" ht="15" thickBot="1" x14ac:dyDescent="0.35"/>
    <row r="8" spans="1:4" ht="15.75" customHeight="1" thickBot="1" x14ac:dyDescent="0.35">
      <c r="A8" s="72" t="s">
        <v>0</v>
      </c>
      <c r="B8" s="72" t="s">
        <v>1</v>
      </c>
      <c r="C8" s="72" t="s">
        <v>12</v>
      </c>
      <c r="D8" s="75" t="s">
        <v>2</v>
      </c>
    </row>
    <row r="9" spans="1:4" ht="15" thickBot="1" x14ac:dyDescent="0.35">
      <c r="A9" s="72"/>
      <c r="B9" s="72"/>
      <c r="C9" s="72"/>
      <c r="D9" s="76"/>
    </row>
    <row r="10" spans="1:4" ht="31.2" thickBot="1" x14ac:dyDescent="0.35">
      <c r="A10" s="1">
        <v>630813</v>
      </c>
      <c r="B10" s="5" t="s">
        <v>3</v>
      </c>
      <c r="C10" s="6" t="s">
        <v>238</v>
      </c>
      <c r="D10" s="2">
        <v>940838.52</v>
      </c>
    </row>
    <row r="11" spans="1:4" ht="15" thickBot="1" x14ac:dyDescent="0.35">
      <c r="A11" s="1">
        <v>630504</v>
      </c>
      <c r="B11" s="5" t="s">
        <v>4</v>
      </c>
      <c r="C11" s="5" t="s">
        <v>5</v>
      </c>
      <c r="D11" s="2">
        <v>3052536.2288000002</v>
      </c>
    </row>
    <row r="12" spans="1:4" ht="15" thickBot="1" x14ac:dyDescent="0.35">
      <c r="A12" s="1">
        <v>630207</v>
      </c>
      <c r="B12" s="5" t="s">
        <v>6</v>
      </c>
      <c r="C12" s="5" t="s">
        <v>7</v>
      </c>
      <c r="D12" s="2">
        <v>50000</v>
      </c>
    </row>
    <row r="13" spans="1:4" ht="15" thickBot="1" x14ac:dyDescent="0.35">
      <c r="A13" s="1">
        <v>840104</v>
      </c>
      <c r="B13" s="5" t="s">
        <v>8</v>
      </c>
      <c r="C13" s="5" t="s">
        <v>9</v>
      </c>
      <c r="D13" s="2">
        <v>104625.24800000001</v>
      </c>
    </row>
    <row r="14" spans="1:4" ht="15" thickBot="1" x14ac:dyDescent="0.35">
      <c r="A14" s="1">
        <v>630404</v>
      </c>
      <c r="B14" s="5" t="s">
        <v>10</v>
      </c>
      <c r="C14" s="5" t="s">
        <v>11</v>
      </c>
      <c r="D14" s="2">
        <v>852000</v>
      </c>
    </row>
    <row r="15" spans="1:4" ht="15" thickBot="1" x14ac:dyDescent="0.35">
      <c r="A15" s="73"/>
      <c r="B15" s="74"/>
      <c r="C15" s="4"/>
      <c r="D15" s="3">
        <f>SUM(D10:D14)</f>
        <v>4999999.9967999998</v>
      </c>
    </row>
    <row r="19" spans="1:3" x14ac:dyDescent="0.3">
      <c r="A19" t="s">
        <v>241</v>
      </c>
      <c r="C19" s="23" t="s">
        <v>253</v>
      </c>
    </row>
    <row r="20" spans="1:3" x14ac:dyDescent="0.3">
      <c r="C20" s="23"/>
    </row>
    <row r="21" spans="1:3" x14ac:dyDescent="0.3">
      <c r="C21" s="23"/>
    </row>
    <row r="22" spans="1:3" x14ac:dyDescent="0.3">
      <c r="A22" t="s">
        <v>242</v>
      </c>
      <c r="C22" s="23" t="s">
        <v>242</v>
      </c>
    </row>
    <row r="23" spans="1:3" x14ac:dyDescent="0.3">
      <c r="A23" t="s">
        <v>251</v>
      </c>
      <c r="C23" s="23" t="s">
        <v>254</v>
      </c>
    </row>
    <row r="24" spans="1:3" x14ac:dyDescent="0.3">
      <c r="A24" t="s">
        <v>252</v>
      </c>
      <c r="C24" s="23" t="s">
        <v>255</v>
      </c>
    </row>
  </sheetData>
  <mergeCells count="7">
    <mergeCell ref="A6:D6"/>
    <mergeCell ref="A4:D4"/>
    <mergeCell ref="A8:A9"/>
    <mergeCell ref="B8:B9"/>
    <mergeCell ref="A15:B15"/>
    <mergeCell ref="C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view="pageBreakPreview" zoomScale="60" zoomScaleNormal="100" workbookViewId="0">
      <selection activeCell="N13" sqref="N13"/>
    </sheetView>
  </sheetViews>
  <sheetFormatPr baseColWidth="10" defaultRowHeight="14.4" x14ac:dyDescent="0.3"/>
  <cols>
    <col min="1" max="1" width="16.5546875" customWidth="1"/>
    <col min="2" max="2" width="53.6640625" bestFit="1" customWidth="1"/>
    <col min="3" max="3" width="14.6640625" customWidth="1"/>
    <col min="4" max="4" width="15.6640625" style="46" customWidth="1"/>
    <col min="5" max="5" width="14.5546875" style="46" customWidth="1"/>
    <col min="6" max="6" width="38.88671875" style="46" customWidth="1"/>
    <col min="7" max="7" width="13.109375" hidden="1" customWidth="1"/>
    <col min="8" max="8" width="0" hidden="1" customWidth="1"/>
    <col min="9" max="9" width="33.33203125" hidden="1" customWidth="1"/>
    <col min="10" max="10" width="15.33203125" hidden="1" customWidth="1"/>
    <col min="11" max="11" width="15.109375" hidden="1" customWidth="1"/>
    <col min="12" max="12" width="13.5546875" hidden="1" customWidth="1"/>
    <col min="13" max="13" width="13.33203125" hidden="1" customWidth="1"/>
    <col min="14" max="14" width="12.44140625" bestFit="1" customWidth="1"/>
  </cols>
  <sheetData>
    <row r="1" spans="1:14" s="23" customFormat="1" ht="21" x14ac:dyDescent="0.4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41"/>
    </row>
    <row r="2" spans="1:14" s="23" customFormat="1" ht="15.6" x14ac:dyDescent="0.3">
      <c r="A2" s="102" t="s">
        <v>244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41"/>
    </row>
    <row r="3" spans="1:14" s="23" customFormat="1" ht="15.6" x14ac:dyDescent="0.3">
      <c r="A3" s="102" t="s">
        <v>245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41"/>
    </row>
    <row r="4" spans="1:14" s="23" customFormat="1" x14ac:dyDescent="0.3">
      <c r="A4" s="7" t="s">
        <v>19</v>
      </c>
      <c r="B4" s="7"/>
      <c r="C4" s="7"/>
      <c r="D4" s="24"/>
      <c r="J4" s="24"/>
      <c r="K4" s="24"/>
      <c r="L4" s="24"/>
      <c r="M4" s="24"/>
      <c r="N4" s="41"/>
    </row>
    <row r="5" spans="1:14" s="23" customFormat="1" x14ac:dyDescent="0.3">
      <c r="D5" s="24"/>
      <c r="J5" s="24"/>
      <c r="K5" s="24"/>
      <c r="L5" s="24"/>
      <c r="M5" s="24"/>
      <c r="N5" s="41"/>
    </row>
    <row r="6" spans="1:14" s="23" customFormat="1" x14ac:dyDescent="0.3">
      <c r="A6" s="23" t="s">
        <v>248</v>
      </c>
      <c r="D6" s="24"/>
      <c r="J6" s="24"/>
      <c r="K6" s="24"/>
      <c r="L6" s="24"/>
      <c r="M6" s="24"/>
      <c r="N6" s="41"/>
    </row>
    <row r="7" spans="1:14" s="23" customFormat="1" x14ac:dyDescent="0.3">
      <c r="D7" s="24"/>
      <c r="J7" s="24"/>
      <c r="K7" s="24"/>
      <c r="L7" s="24"/>
      <c r="M7" s="24"/>
      <c r="N7" s="41"/>
    </row>
    <row r="8" spans="1:14" s="23" customFormat="1" ht="15.75" customHeight="1" x14ac:dyDescent="0.3">
      <c r="A8" s="77" t="s">
        <v>75</v>
      </c>
      <c r="B8" s="79" t="s">
        <v>76</v>
      </c>
      <c r="C8" s="77" t="s">
        <v>20</v>
      </c>
      <c r="D8" s="87" t="s">
        <v>13</v>
      </c>
      <c r="E8" s="87"/>
      <c r="F8" s="87"/>
      <c r="G8" s="87" t="s">
        <v>17</v>
      </c>
      <c r="H8" s="87"/>
      <c r="I8" s="87"/>
      <c r="J8" s="77" t="s">
        <v>247</v>
      </c>
      <c r="K8" s="77" t="s">
        <v>77</v>
      </c>
      <c r="L8" s="77" t="s">
        <v>78</v>
      </c>
      <c r="M8" s="77" t="s">
        <v>79</v>
      </c>
    </row>
    <row r="9" spans="1:14" s="23" customFormat="1" ht="43.5" customHeight="1" x14ac:dyDescent="0.3">
      <c r="A9" s="79"/>
      <c r="B9" s="86"/>
      <c r="C9" s="78"/>
      <c r="D9" s="11" t="s">
        <v>155</v>
      </c>
      <c r="E9" s="33" t="s">
        <v>14</v>
      </c>
      <c r="F9" s="33" t="s">
        <v>15</v>
      </c>
      <c r="G9" s="34" t="s">
        <v>246</v>
      </c>
      <c r="H9" s="33" t="s">
        <v>14</v>
      </c>
      <c r="I9" s="33" t="s">
        <v>15</v>
      </c>
      <c r="J9" s="78"/>
      <c r="K9" s="78"/>
      <c r="L9" s="78"/>
      <c r="M9" s="79"/>
    </row>
    <row r="10" spans="1:14" s="23" customFormat="1" x14ac:dyDescent="0.3">
      <c r="A10" s="37" t="s">
        <v>204</v>
      </c>
      <c r="B10" s="8" t="s">
        <v>205</v>
      </c>
      <c r="C10" s="9">
        <v>25000</v>
      </c>
      <c r="D10" s="31">
        <v>0</v>
      </c>
      <c r="E10" s="42"/>
      <c r="F10" s="42"/>
      <c r="G10" s="10"/>
      <c r="H10" s="10"/>
      <c r="I10" s="10"/>
      <c r="J10" s="9">
        <f>+C10+D10</f>
        <v>25000</v>
      </c>
      <c r="K10" s="9">
        <v>19251.810000000001</v>
      </c>
      <c r="L10" s="9">
        <v>9440.58</v>
      </c>
      <c r="M10" s="9">
        <f>+J10-K10</f>
        <v>5748.1899999999987</v>
      </c>
    </row>
    <row r="11" spans="1:14" s="14" customFormat="1" ht="15.75" customHeight="1" x14ac:dyDescent="0.3">
      <c r="A11" s="37">
        <v>530106</v>
      </c>
      <c r="B11" s="8" t="s">
        <v>86</v>
      </c>
      <c r="C11" s="9">
        <v>185.4</v>
      </c>
      <c r="D11" s="31">
        <v>0</v>
      </c>
      <c r="E11" s="43"/>
      <c r="F11" s="31"/>
      <c r="G11" s="9"/>
      <c r="H11" s="9"/>
      <c r="I11" s="9"/>
      <c r="J11" s="9">
        <f>+C11+D11+G11</f>
        <v>185.4</v>
      </c>
      <c r="K11" s="9">
        <v>61.88</v>
      </c>
      <c r="L11" s="9">
        <v>57.92</v>
      </c>
      <c r="M11" s="9">
        <f t="shared" ref="M11:M29" si="0">+J11-K11</f>
        <v>123.52000000000001</v>
      </c>
    </row>
    <row r="12" spans="1:14" s="14" customFormat="1" ht="15.75" customHeight="1" x14ac:dyDescent="0.3">
      <c r="A12" s="37">
        <v>530201</v>
      </c>
      <c r="B12" s="8" t="s">
        <v>87</v>
      </c>
      <c r="C12" s="9">
        <v>30000</v>
      </c>
      <c r="D12" s="31">
        <v>0</v>
      </c>
      <c r="E12" s="43"/>
      <c r="F12" s="31"/>
      <c r="G12" s="9"/>
      <c r="H12" s="9"/>
      <c r="I12" s="9"/>
      <c r="J12" s="9">
        <f t="shared" ref="J12:J14" si="1">+C12+D12+G12</f>
        <v>30000</v>
      </c>
      <c r="K12" s="9">
        <v>1931.16</v>
      </c>
      <c r="L12" s="9">
        <v>1931.16</v>
      </c>
      <c r="M12" s="9">
        <f t="shared" si="0"/>
        <v>28068.84</v>
      </c>
    </row>
    <row r="13" spans="1:14" s="14" customFormat="1" ht="15.75" customHeight="1" x14ac:dyDescent="0.3">
      <c r="A13" s="37">
        <v>530203</v>
      </c>
      <c r="B13" s="8" t="s">
        <v>88</v>
      </c>
      <c r="C13" s="9">
        <v>3100</v>
      </c>
      <c r="D13" s="31">
        <v>0</v>
      </c>
      <c r="E13" s="43"/>
      <c r="F13" s="31"/>
      <c r="G13" s="9"/>
      <c r="H13" s="9"/>
      <c r="I13" s="9"/>
      <c r="J13" s="9">
        <f t="shared" si="1"/>
        <v>3100</v>
      </c>
      <c r="K13" s="9">
        <v>0</v>
      </c>
      <c r="L13" s="9">
        <v>0</v>
      </c>
      <c r="M13" s="9">
        <f t="shared" si="0"/>
        <v>3100</v>
      </c>
    </row>
    <row r="14" spans="1:14" s="14" customFormat="1" ht="15.75" customHeight="1" x14ac:dyDescent="0.3">
      <c r="A14" s="80">
        <v>530204</v>
      </c>
      <c r="B14" s="80" t="s">
        <v>89</v>
      </c>
      <c r="C14" s="82">
        <v>0</v>
      </c>
      <c r="D14" s="84">
        <v>2568</v>
      </c>
      <c r="E14" s="43">
        <v>43171</v>
      </c>
      <c r="F14" s="31" t="s">
        <v>206</v>
      </c>
      <c r="G14" s="9"/>
      <c r="H14" s="9"/>
      <c r="I14" s="9"/>
      <c r="J14" s="82">
        <f t="shared" si="1"/>
        <v>2568</v>
      </c>
      <c r="K14" s="82">
        <v>1568</v>
      </c>
      <c r="L14" s="82">
        <v>1568</v>
      </c>
      <c r="M14" s="82">
        <f t="shared" si="0"/>
        <v>1000</v>
      </c>
      <c r="N14" s="67"/>
    </row>
    <row r="15" spans="1:14" s="14" customFormat="1" ht="15.75" customHeight="1" x14ac:dyDescent="0.3">
      <c r="A15" s="81"/>
      <c r="B15" s="81"/>
      <c r="C15" s="83"/>
      <c r="D15" s="85"/>
      <c r="E15" s="43">
        <v>43244</v>
      </c>
      <c r="F15" s="31" t="s">
        <v>207</v>
      </c>
      <c r="G15" s="9"/>
      <c r="H15" s="9"/>
      <c r="I15" s="9"/>
      <c r="J15" s="83"/>
      <c r="K15" s="83"/>
      <c r="L15" s="83"/>
      <c r="M15" s="83"/>
    </row>
    <row r="16" spans="1:14" s="14" customFormat="1" ht="15.75" customHeight="1" x14ac:dyDescent="0.3">
      <c r="A16" s="37">
        <v>530207</v>
      </c>
      <c r="B16" s="8" t="s">
        <v>90</v>
      </c>
      <c r="C16" s="9">
        <v>0</v>
      </c>
      <c r="D16" s="31">
        <v>-0.01</v>
      </c>
      <c r="E16" s="43">
        <v>43250</v>
      </c>
      <c r="F16" s="31" t="s">
        <v>209</v>
      </c>
      <c r="G16" s="9">
        <v>9000.01</v>
      </c>
      <c r="H16" s="20">
        <v>43196</v>
      </c>
      <c r="I16" s="9" t="s">
        <v>157</v>
      </c>
      <c r="J16" s="9">
        <f t="shared" ref="J16:J113" si="2">+C16+D16+G16</f>
        <v>9000</v>
      </c>
      <c r="K16" s="9">
        <v>9000</v>
      </c>
      <c r="L16" s="9">
        <v>9000</v>
      </c>
      <c r="M16" s="9">
        <f t="shared" si="0"/>
        <v>0</v>
      </c>
    </row>
    <row r="17" spans="1:14" s="14" customFormat="1" ht="15.75" customHeight="1" x14ac:dyDescent="0.3">
      <c r="A17" s="37">
        <v>530209</v>
      </c>
      <c r="B17" s="8" t="s">
        <v>91</v>
      </c>
      <c r="C17" s="9">
        <v>5327.3</v>
      </c>
      <c r="D17" s="31">
        <v>4898.22</v>
      </c>
      <c r="E17" s="43">
        <v>43206</v>
      </c>
      <c r="F17" s="31" t="s">
        <v>237</v>
      </c>
      <c r="G17" s="9"/>
      <c r="H17" s="9"/>
      <c r="I17" s="9"/>
      <c r="J17" s="9">
        <f t="shared" si="2"/>
        <v>10225.52</v>
      </c>
      <c r="K17" s="9">
        <v>1384.1</v>
      </c>
      <c r="L17" s="9">
        <v>1306.3800000000001</v>
      </c>
      <c r="M17" s="9">
        <f t="shared" si="0"/>
        <v>8841.42</v>
      </c>
    </row>
    <row r="18" spans="1:14" s="14" customFormat="1" ht="15.75" customHeight="1" x14ac:dyDescent="0.3">
      <c r="A18" s="37">
        <v>530212</v>
      </c>
      <c r="B18" s="8" t="s">
        <v>92</v>
      </c>
      <c r="C18" s="9">
        <v>13460.08</v>
      </c>
      <c r="D18" s="31">
        <v>0</v>
      </c>
      <c r="E18" s="43"/>
      <c r="F18" s="31"/>
      <c r="G18" s="9"/>
      <c r="H18" s="9"/>
      <c r="I18" s="9"/>
      <c r="J18" s="9">
        <f t="shared" si="2"/>
        <v>13460.08</v>
      </c>
      <c r="K18" s="9">
        <v>3458.56</v>
      </c>
      <c r="L18" s="9">
        <v>3064.32</v>
      </c>
      <c r="M18" s="9">
        <f t="shared" si="0"/>
        <v>10001.52</v>
      </c>
    </row>
    <row r="19" spans="1:14" s="14" customFormat="1" ht="15.75" customHeight="1" x14ac:dyDescent="0.3">
      <c r="A19" s="80">
        <v>530217</v>
      </c>
      <c r="B19" s="80" t="s">
        <v>93</v>
      </c>
      <c r="C19" s="82">
        <v>56690.16</v>
      </c>
      <c r="D19" s="31">
        <v>-3247.74</v>
      </c>
      <c r="E19" s="43">
        <v>43131</v>
      </c>
      <c r="F19" s="31" t="s">
        <v>156</v>
      </c>
      <c r="G19" s="9"/>
      <c r="H19" s="20"/>
      <c r="I19" s="9"/>
      <c r="J19" s="82">
        <f>+C19+D19+D20+D21+D22</f>
        <v>82517.63</v>
      </c>
      <c r="K19" s="82">
        <v>32747.9</v>
      </c>
      <c r="L19" s="82">
        <v>32747.9</v>
      </c>
      <c r="M19" s="82">
        <f t="shared" si="0"/>
        <v>49769.73</v>
      </c>
    </row>
    <row r="20" spans="1:14" s="14" customFormat="1" ht="15.75" customHeight="1" x14ac:dyDescent="0.3">
      <c r="A20" s="89"/>
      <c r="B20" s="89"/>
      <c r="C20" s="88"/>
      <c r="D20" s="31">
        <v>30251.200000000001</v>
      </c>
      <c r="E20" s="43">
        <v>43207</v>
      </c>
      <c r="F20" s="31" t="s">
        <v>156</v>
      </c>
      <c r="G20" s="9"/>
      <c r="H20" s="20"/>
      <c r="I20" s="9"/>
      <c r="J20" s="88"/>
      <c r="K20" s="88"/>
      <c r="L20" s="88"/>
      <c r="M20" s="88"/>
    </row>
    <row r="21" spans="1:14" s="14" customFormat="1" ht="15.75" customHeight="1" x14ac:dyDescent="0.3">
      <c r="A21" s="89"/>
      <c r="B21" s="89"/>
      <c r="C21" s="88"/>
      <c r="D21" s="31">
        <v>-1176</v>
      </c>
      <c r="E21" s="43">
        <v>43220</v>
      </c>
      <c r="F21" s="31" t="s">
        <v>209</v>
      </c>
      <c r="G21" s="9"/>
      <c r="H21" s="20"/>
      <c r="I21" s="9"/>
      <c r="J21" s="88"/>
      <c r="K21" s="88"/>
      <c r="L21" s="88"/>
      <c r="M21" s="88"/>
    </row>
    <row r="22" spans="1:14" s="14" customFormat="1" ht="15.75" customHeight="1" x14ac:dyDescent="0.3">
      <c r="A22" s="81"/>
      <c r="B22" s="81"/>
      <c r="C22" s="83"/>
      <c r="D22" s="31">
        <v>0.01</v>
      </c>
      <c r="E22" s="43">
        <v>43250</v>
      </c>
      <c r="F22" s="31" t="s">
        <v>209</v>
      </c>
      <c r="G22" s="9"/>
      <c r="H22" s="20"/>
      <c r="I22" s="9"/>
      <c r="J22" s="83"/>
      <c r="K22" s="83"/>
      <c r="L22" s="83"/>
      <c r="M22" s="83"/>
    </row>
    <row r="23" spans="1:14" s="14" customFormat="1" ht="15.75" customHeight="1" x14ac:dyDescent="0.3">
      <c r="A23" s="37">
        <v>530218</v>
      </c>
      <c r="B23" s="8" t="s">
        <v>94</v>
      </c>
      <c r="C23" s="9">
        <v>30862.83</v>
      </c>
      <c r="D23" s="31">
        <v>2097.79</v>
      </c>
      <c r="E23" s="43">
        <v>43131</v>
      </c>
      <c r="F23" s="31" t="s">
        <v>156</v>
      </c>
      <c r="G23" s="9"/>
      <c r="H23" s="9"/>
      <c r="I23" s="9"/>
      <c r="J23" s="9">
        <f t="shared" si="2"/>
        <v>32960.620000000003</v>
      </c>
      <c r="K23" s="9">
        <v>23992.11</v>
      </c>
      <c r="L23" s="9">
        <v>13328.95</v>
      </c>
      <c r="M23" s="9">
        <f t="shared" si="0"/>
        <v>8968.510000000002</v>
      </c>
    </row>
    <row r="24" spans="1:14" s="14" customFormat="1" ht="15.75" customHeight="1" x14ac:dyDescent="0.3">
      <c r="A24" s="37">
        <v>530219</v>
      </c>
      <c r="B24" s="8" t="s">
        <v>95</v>
      </c>
      <c r="C24" s="9">
        <v>500</v>
      </c>
      <c r="D24" s="31">
        <v>0</v>
      </c>
      <c r="E24" s="43"/>
      <c r="F24" s="31"/>
      <c r="G24" s="9"/>
      <c r="H24" s="9"/>
      <c r="I24" s="9"/>
      <c r="J24" s="9">
        <f t="shared" si="2"/>
        <v>500</v>
      </c>
      <c r="K24" s="9">
        <v>0</v>
      </c>
      <c r="L24" s="9">
        <v>0</v>
      </c>
      <c r="M24" s="9">
        <f t="shared" si="0"/>
        <v>500</v>
      </c>
    </row>
    <row r="25" spans="1:14" s="14" customFormat="1" ht="15.75" customHeight="1" x14ac:dyDescent="0.3">
      <c r="A25" s="37">
        <v>530226</v>
      </c>
      <c r="B25" s="8" t="s">
        <v>96</v>
      </c>
      <c r="C25" s="9">
        <v>40000</v>
      </c>
      <c r="D25" s="31">
        <v>12446.74</v>
      </c>
      <c r="E25" s="43">
        <v>43206</v>
      </c>
      <c r="F25" s="31" t="s">
        <v>156</v>
      </c>
      <c r="G25" s="9"/>
      <c r="H25" s="9"/>
      <c r="I25" s="9"/>
      <c r="J25" s="9">
        <f t="shared" si="2"/>
        <v>52446.74</v>
      </c>
      <c r="K25" s="9">
        <v>11759.02</v>
      </c>
      <c r="L25" s="9">
        <v>1687.72</v>
      </c>
      <c r="M25" s="9">
        <f t="shared" si="0"/>
        <v>40687.72</v>
      </c>
    </row>
    <row r="26" spans="1:14" s="14" customFormat="1" ht="15.75" customHeight="1" x14ac:dyDescent="0.3">
      <c r="A26" s="37">
        <v>530228</v>
      </c>
      <c r="B26" s="8" t="s">
        <v>97</v>
      </c>
      <c r="C26" s="9">
        <v>618</v>
      </c>
      <c r="D26" s="31">
        <v>0</v>
      </c>
      <c r="E26" s="43"/>
      <c r="F26" s="31"/>
      <c r="G26" s="9"/>
      <c r="H26" s="9"/>
      <c r="I26" s="9"/>
      <c r="J26" s="9">
        <f t="shared" si="2"/>
        <v>618</v>
      </c>
      <c r="K26" s="9">
        <v>45.66</v>
      </c>
      <c r="L26" s="9">
        <v>45.66</v>
      </c>
      <c r="M26" s="9">
        <f t="shared" si="0"/>
        <v>572.34</v>
      </c>
    </row>
    <row r="27" spans="1:14" s="14" customFormat="1" ht="15.75" customHeight="1" x14ac:dyDescent="0.3">
      <c r="A27" s="80">
        <v>530299</v>
      </c>
      <c r="B27" s="80" t="s">
        <v>98</v>
      </c>
      <c r="C27" s="99">
        <v>24200</v>
      </c>
      <c r="D27" s="84">
        <v>-12579.4</v>
      </c>
      <c r="E27" s="43">
        <v>43209</v>
      </c>
      <c r="F27" s="31" t="s">
        <v>234</v>
      </c>
      <c r="G27" s="9"/>
      <c r="H27" s="9"/>
      <c r="I27" s="9"/>
      <c r="J27" s="82">
        <f t="shared" si="2"/>
        <v>11620.6</v>
      </c>
      <c r="K27" s="82">
        <v>327.84</v>
      </c>
      <c r="L27" s="82">
        <v>300.33999999999997</v>
      </c>
      <c r="M27" s="82">
        <f t="shared" si="0"/>
        <v>11292.76</v>
      </c>
      <c r="N27" s="67"/>
    </row>
    <row r="28" spans="1:14" s="14" customFormat="1" ht="15.75" customHeight="1" x14ac:dyDescent="0.3">
      <c r="A28" s="81"/>
      <c r="B28" s="81"/>
      <c r="C28" s="100"/>
      <c r="D28" s="85"/>
      <c r="E28" s="43">
        <v>43250</v>
      </c>
      <c r="F28" s="31" t="s">
        <v>235</v>
      </c>
      <c r="G28" s="9"/>
      <c r="H28" s="9"/>
      <c r="I28" s="9"/>
      <c r="J28" s="83"/>
      <c r="K28" s="83"/>
      <c r="L28" s="83"/>
      <c r="M28" s="83"/>
      <c r="N28" s="67"/>
    </row>
    <row r="29" spans="1:14" s="14" customFormat="1" ht="15.75" customHeight="1" x14ac:dyDescent="0.3">
      <c r="A29" s="37">
        <v>530303</v>
      </c>
      <c r="B29" s="8" t="s">
        <v>85</v>
      </c>
      <c r="C29" s="9">
        <v>5000</v>
      </c>
      <c r="D29" s="31">
        <v>0</v>
      </c>
      <c r="E29" s="43"/>
      <c r="F29" s="31"/>
      <c r="G29" s="9"/>
      <c r="H29" s="9"/>
      <c r="I29" s="9"/>
      <c r="J29" s="9">
        <f t="shared" si="2"/>
        <v>5000</v>
      </c>
      <c r="K29" s="9">
        <v>0</v>
      </c>
      <c r="L29" s="9">
        <v>0</v>
      </c>
      <c r="M29" s="9">
        <f t="shared" si="0"/>
        <v>5000</v>
      </c>
    </row>
    <row r="30" spans="1:14" s="14" customFormat="1" ht="15.75" customHeight="1" x14ac:dyDescent="0.3">
      <c r="A30" s="80">
        <v>530402</v>
      </c>
      <c r="B30" s="80" t="s">
        <v>99</v>
      </c>
      <c r="C30" s="82">
        <v>12000</v>
      </c>
      <c r="D30" s="31">
        <v>12400</v>
      </c>
      <c r="E30" s="43">
        <v>43171</v>
      </c>
      <c r="F30" s="31" t="s">
        <v>156</v>
      </c>
      <c r="G30" s="9"/>
      <c r="H30" s="9"/>
      <c r="I30" s="9"/>
      <c r="J30" s="82">
        <f>+C30+D30+G30+D31+D32+D33+D34</f>
        <v>36200</v>
      </c>
      <c r="K30" s="82">
        <v>14363.82</v>
      </c>
      <c r="L30" s="82">
        <v>12303.5</v>
      </c>
      <c r="M30" s="82">
        <f>+J30-K30</f>
        <v>21836.18</v>
      </c>
      <c r="N30" s="67"/>
    </row>
    <row r="31" spans="1:14" s="14" customFormat="1" ht="15.75" customHeight="1" x14ac:dyDescent="0.3">
      <c r="A31" s="89"/>
      <c r="B31" s="89"/>
      <c r="C31" s="88"/>
      <c r="D31" s="31">
        <v>-2000</v>
      </c>
      <c r="E31" s="43">
        <v>43206</v>
      </c>
      <c r="F31" s="31" t="s">
        <v>156</v>
      </c>
      <c r="G31" s="9"/>
      <c r="H31" s="9"/>
      <c r="I31" s="9"/>
      <c r="J31" s="88"/>
      <c r="K31" s="88"/>
      <c r="L31" s="88"/>
      <c r="M31" s="88"/>
    </row>
    <row r="32" spans="1:14" s="14" customFormat="1" ht="15.75" customHeight="1" x14ac:dyDescent="0.3">
      <c r="A32" s="89"/>
      <c r="B32" s="89"/>
      <c r="C32" s="88"/>
      <c r="D32" s="31">
        <v>-3000</v>
      </c>
      <c r="E32" s="43">
        <v>43206</v>
      </c>
      <c r="F32" s="31" t="s">
        <v>156</v>
      </c>
      <c r="G32" s="9"/>
      <c r="H32" s="9"/>
      <c r="I32" s="9"/>
      <c r="J32" s="88"/>
      <c r="K32" s="88"/>
      <c r="L32" s="88"/>
      <c r="M32" s="88"/>
    </row>
    <row r="33" spans="1:13" s="14" customFormat="1" ht="15.75" customHeight="1" x14ac:dyDescent="0.3">
      <c r="A33" s="89"/>
      <c r="B33" s="89"/>
      <c r="C33" s="88"/>
      <c r="D33" s="31">
        <v>300</v>
      </c>
      <c r="E33" s="43">
        <v>43244</v>
      </c>
      <c r="F33" s="31" t="s">
        <v>209</v>
      </c>
      <c r="G33" s="9"/>
      <c r="H33" s="9"/>
      <c r="I33" s="9"/>
      <c r="J33" s="88"/>
      <c r="K33" s="88"/>
      <c r="L33" s="88"/>
      <c r="M33" s="88"/>
    </row>
    <row r="34" spans="1:13" s="14" customFormat="1" ht="15.75" customHeight="1" x14ac:dyDescent="0.3">
      <c r="A34" s="81"/>
      <c r="B34" s="81"/>
      <c r="C34" s="83"/>
      <c r="D34" s="31">
        <v>16500</v>
      </c>
      <c r="E34" s="43">
        <v>43244</v>
      </c>
      <c r="F34" s="31" t="s">
        <v>209</v>
      </c>
      <c r="G34" s="9"/>
      <c r="H34" s="9"/>
      <c r="I34" s="9"/>
      <c r="J34" s="83"/>
      <c r="K34" s="83"/>
      <c r="L34" s="83"/>
      <c r="M34" s="83"/>
    </row>
    <row r="35" spans="1:13" s="14" customFormat="1" ht="15.75" customHeight="1" x14ac:dyDescent="0.3">
      <c r="A35" s="37">
        <v>530403</v>
      </c>
      <c r="B35" s="8" t="s">
        <v>100</v>
      </c>
      <c r="C35" s="9">
        <v>0</v>
      </c>
      <c r="D35" s="31">
        <v>2500</v>
      </c>
      <c r="E35" s="43">
        <v>43206</v>
      </c>
      <c r="F35" s="31" t="s">
        <v>156</v>
      </c>
      <c r="G35" s="9"/>
      <c r="H35" s="9"/>
      <c r="I35" s="9"/>
      <c r="J35" s="9">
        <f t="shared" si="2"/>
        <v>2500</v>
      </c>
      <c r="K35" s="9">
        <v>0</v>
      </c>
      <c r="L35" s="9">
        <v>0</v>
      </c>
      <c r="M35" s="9">
        <f>+J35-K35</f>
        <v>2500</v>
      </c>
    </row>
    <row r="36" spans="1:13" s="14" customFormat="1" ht="15.75" customHeight="1" x14ac:dyDescent="0.3">
      <c r="A36" s="80">
        <v>530404</v>
      </c>
      <c r="B36" s="80" t="s">
        <v>101</v>
      </c>
      <c r="C36" s="82">
        <v>25420.06</v>
      </c>
      <c r="D36" s="31">
        <v>8000</v>
      </c>
      <c r="E36" s="43">
        <v>43206</v>
      </c>
      <c r="F36" s="31" t="s">
        <v>156</v>
      </c>
      <c r="G36" s="9"/>
      <c r="H36" s="9"/>
      <c r="I36" s="9"/>
      <c r="J36" s="82">
        <f>+C36+D36+G36+D37</f>
        <v>34220.06</v>
      </c>
      <c r="K36" s="82">
        <v>9957.7099999999991</v>
      </c>
      <c r="L36" s="82">
        <v>7966.2</v>
      </c>
      <c r="M36" s="82">
        <f>+J36-K36</f>
        <v>24262.35</v>
      </c>
    </row>
    <row r="37" spans="1:13" s="14" customFormat="1" ht="15.75" customHeight="1" x14ac:dyDescent="0.3">
      <c r="A37" s="81"/>
      <c r="B37" s="81"/>
      <c r="C37" s="83"/>
      <c r="D37" s="31">
        <v>800</v>
      </c>
      <c r="E37" s="43">
        <v>43244</v>
      </c>
      <c r="F37" s="31" t="s">
        <v>209</v>
      </c>
      <c r="G37" s="9"/>
      <c r="H37" s="9"/>
      <c r="I37" s="9"/>
      <c r="J37" s="83"/>
      <c r="K37" s="83"/>
      <c r="L37" s="83"/>
      <c r="M37" s="83"/>
    </row>
    <row r="38" spans="1:13" s="14" customFormat="1" ht="15.75" customHeight="1" x14ac:dyDescent="0.3">
      <c r="A38" s="37">
        <v>530417</v>
      </c>
      <c r="B38" s="8" t="s">
        <v>102</v>
      </c>
      <c r="C38" s="9">
        <v>14000</v>
      </c>
      <c r="D38" s="31">
        <v>-9798.2199999999993</v>
      </c>
      <c r="E38" s="43">
        <v>43206</v>
      </c>
      <c r="F38" s="31" t="s">
        <v>156</v>
      </c>
      <c r="G38" s="9"/>
      <c r="H38" s="9"/>
      <c r="I38" s="9"/>
      <c r="J38" s="9">
        <f t="shared" si="2"/>
        <v>4201.7800000000007</v>
      </c>
      <c r="K38" s="9">
        <v>0</v>
      </c>
      <c r="L38" s="9">
        <v>0</v>
      </c>
      <c r="M38" s="9">
        <f>+J38-K38</f>
        <v>4201.7800000000007</v>
      </c>
    </row>
    <row r="39" spans="1:13" s="14" customFormat="1" ht="15.75" customHeight="1" x14ac:dyDescent="0.3">
      <c r="A39" s="90">
        <v>530499</v>
      </c>
      <c r="B39" s="80" t="s">
        <v>103</v>
      </c>
      <c r="C39" s="82">
        <v>0</v>
      </c>
      <c r="D39" s="31">
        <v>5000</v>
      </c>
      <c r="E39" s="43">
        <v>43206</v>
      </c>
      <c r="F39" s="31" t="s">
        <v>156</v>
      </c>
      <c r="G39" s="9"/>
      <c r="H39" s="9"/>
      <c r="I39" s="9"/>
      <c r="J39" s="82">
        <f>+C39+D39+G39+D40+D41+D42</f>
        <v>22746</v>
      </c>
      <c r="K39" s="82">
        <v>1724.8</v>
      </c>
      <c r="L39" s="82">
        <v>0</v>
      </c>
      <c r="M39" s="82">
        <f>+J39-K39</f>
        <v>21021.200000000001</v>
      </c>
    </row>
    <row r="40" spans="1:13" s="14" customFormat="1" ht="15.75" customHeight="1" x14ac:dyDescent="0.3">
      <c r="A40" s="91"/>
      <c r="B40" s="89"/>
      <c r="C40" s="88"/>
      <c r="D40" s="31">
        <v>7806</v>
      </c>
      <c r="E40" s="43">
        <v>43244</v>
      </c>
      <c r="F40" s="31" t="s">
        <v>209</v>
      </c>
      <c r="G40" s="9"/>
      <c r="H40" s="9"/>
      <c r="I40" s="9"/>
      <c r="J40" s="88"/>
      <c r="K40" s="88"/>
      <c r="L40" s="88"/>
      <c r="M40" s="88"/>
    </row>
    <row r="41" spans="1:13" s="14" customFormat="1" ht="15.75" customHeight="1" x14ac:dyDescent="0.3">
      <c r="A41" s="91"/>
      <c r="B41" s="89"/>
      <c r="C41" s="88"/>
      <c r="D41" s="31">
        <v>4000</v>
      </c>
      <c r="E41" s="43">
        <v>43244</v>
      </c>
      <c r="F41" s="31" t="s">
        <v>209</v>
      </c>
      <c r="G41" s="9"/>
      <c r="H41" s="9"/>
      <c r="I41" s="9"/>
      <c r="J41" s="88"/>
      <c r="K41" s="88"/>
      <c r="L41" s="88"/>
      <c r="M41" s="88"/>
    </row>
    <row r="42" spans="1:13" s="14" customFormat="1" ht="15.75" customHeight="1" x14ac:dyDescent="0.3">
      <c r="A42" s="92"/>
      <c r="B42" s="81"/>
      <c r="C42" s="83"/>
      <c r="D42" s="31">
        <v>5940</v>
      </c>
      <c r="E42" s="43">
        <v>43244</v>
      </c>
      <c r="F42" s="31" t="s">
        <v>209</v>
      </c>
      <c r="G42" s="9"/>
      <c r="H42" s="9"/>
      <c r="I42" s="9"/>
      <c r="J42" s="83"/>
      <c r="K42" s="83"/>
      <c r="L42" s="83"/>
      <c r="M42" s="83"/>
    </row>
    <row r="43" spans="1:13" s="14" customFormat="1" ht="15.75" customHeight="1" x14ac:dyDescent="0.3">
      <c r="A43" s="37">
        <v>530601</v>
      </c>
      <c r="B43" s="8" t="s">
        <v>104</v>
      </c>
      <c r="C43" s="9">
        <v>13000</v>
      </c>
      <c r="D43" s="31"/>
      <c r="E43" s="43"/>
      <c r="F43" s="31"/>
      <c r="G43" s="9">
        <v>52684.800000000003</v>
      </c>
      <c r="H43" s="20">
        <v>43196</v>
      </c>
      <c r="I43" s="9" t="s">
        <v>157</v>
      </c>
      <c r="J43" s="9">
        <f>+C43+D43+G43</f>
        <v>65684.800000000003</v>
      </c>
      <c r="K43" s="9">
        <v>52684.800000000003</v>
      </c>
      <c r="L43" s="9">
        <v>0</v>
      </c>
      <c r="M43" s="9">
        <f>+J43-K43</f>
        <v>13000</v>
      </c>
    </row>
    <row r="44" spans="1:13" s="14" customFormat="1" ht="15.75" customHeight="1" x14ac:dyDescent="0.3">
      <c r="A44" s="37">
        <v>530602</v>
      </c>
      <c r="B44" s="8" t="s">
        <v>105</v>
      </c>
      <c r="C44" s="9">
        <v>35000</v>
      </c>
      <c r="D44" s="31"/>
      <c r="E44" s="43"/>
      <c r="F44" s="31"/>
      <c r="G44" s="9">
        <v>16875.689999999999</v>
      </c>
      <c r="H44" s="20">
        <v>43196</v>
      </c>
      <c r="I44" s="9" t="s">
        <v>157</v>
      </c>
      <c r="J44" s="9">
        <f t="shared" si="2"/>
        <v>51875.69</v>
      </c>
      <c r="K44" s="9">
        <v>16875.689999999999</v>
      </c>
      <c r="L44" s="9">
        <v>0</v>
      </c>
      <c r="M44" s="9">
        <f t="shared" ref="M44:M46" si="3">+J44-K44</f>
        <v>35000</v>
      </c>
    </row>
    <row r="45" spans="1:13" s="14" customFormat="1" ht="15.75" customHeight="1" x14ac:dyDescent="0.3">
      <c r="A45" s="37">
        <v>530603</v>
      </c>
      <c r="B45" s="8" t="s">
        <v>106</v>
      </c>
      <c r="C45" s="9">
        <v>16000</v>
      </c>
      <c r="D45" s="31">
        <v>0</v>
      </c>
      <c r="E45" s="43"/>
      <c r="F45" s="31"/>
      <c r="G45" s="9"/>
      <c r="H45" s="9"/>
      <c r="I45" s="9"/>
      <c r="J45" s="9">
        <f t="shared" si="2"/>
        <v>16000</v>
      </c>
      <c r="K45" s="9">
        <v>10408.92</v>
      </c>
      <c r="L45" s="9">
        <v>10408.92</v>
      </c>
      <c r="M45" s="9">
        <f t="shared" si="3"/>
        <v>5591.08</v>
      </c>
    </row>
    <row r="46" spans="1:13" s="14" customFormat="1" ht="15.75" customHeight="1" x14ac:dyDescent="0.3">
      <c r="A46" s="37">
        <v>530604</v>
      </c>
      <c r="B46" s="8" t="s">
        <v>107</v>
      </c>
      <c r="C46" s="9">
        <v>1700</v>
      </c>
      <c r="D46" s="31">
        <v>-1700</v>
      </c>
      <c r="E46" s="43">
        <v>43244</v>
      </c>
      <c r="F46" s="31" t="s">
        <v>209</v>
      </c>
      <c r="G46" s="9"/>
      <c r="H46" s="9"/>
      <c r="I46" s="9"/>
      <c r="J46" s="9">
        <f t="shared" si="2"/>
        <v>0</v>
      </c>
      <c r="K46" s="9">
        <v>0</v>
      </c>
      <c r="L46" s="9">
        <v>0</v>
      </c>
      <c r="M46" s="9">
        <f t="shared" si="3"/>
        <v>0</v>
      </c>
    </row>
    <row r="47" spans="1:13" s="14" customFormat="1" ht="15.75" customHeight="1" x14ac:dyDescent="0.3">
      <c r="A47" s="80">
        <v>530606</v>
      </c>
      <c r="B47" s="80" t="s">
        <v>108</v>
      </c>
      <c r="C47" s="82">
        <v>91355.04</v>
      </c>
      <c r="D47" s="31">
        <v>-78855.039999999994</v>
      </c>
      <c r="E47" s="43">
        <v>43126</v>
      </c>
      <c r="F47" s="31" t="s">
        <v>156</v>
      </c>
      <c r="G47" s="9"/>
      <c r="H47" s="9"/>
      <c r="I47" s="9"/>
      <c r="J47" s="82">
        <f>+C47+D47+G47+D48+D49+D50+D51</f>
        <v>80693.679999999993</v>
      </c>
      <c r="K47" s="82">
        <v>47183.360000000001</v>
      </c>
      <c r="L47" s="82">
        <v>42820.4</v>
      </c>
      <c r="M47" s="82">
        <f>+J47-K47</f>
        <v>33510.319999999992</v>
      </c>
    </row>
    <row r="48" spans="1:13" s="14" customFormat="1" ht="15.75" customHeight="1" x14ac:dyDescent="0.3">
      <c r="A48" s="89"/>
      <c r="B48" s="89"/>
      <c r="C48" s="88"/>
      <c r="D48" s="31">
        <v>50500</v>
      </c>
      <c r="E48" s="43">
        <v>43165</v>
      </c>
      <c r="F48" s="31" t="s">
        <v>156</v>
      </c>
      <c r="G48" s="9"/>
      <c r="H48" s="9"/>
      <c r="I48" s="9"/>
      <c r="J48" s="88"/>
      <c r="K48" s="88"/>
      <c r="L48" s="88"/>
      <c r="M48" s="88"/>
    </row>
    <row r="49" spans="1:13" s="14" customFormat="1" ht="15.75" customHeight="1" x14ac:dyDescent="0.3">
      <c r="A49" s="89"/>
      <c r="B49" s="89"/>
      <c r="C49" s="88"/>
      <c r="D49" s="31">
        <v>10000</v>
      </c>
      <c r="E49" s="43">
        <v>43181</v>
      </c>
      <c r="F49" s="31" t="s">
        <v>156</v>
      </c>
      <c r="G49" s="9"/>
      <c r="H49" s="9"/>
      <c r="I49" s="9"/>
      <c r="J49" s="88"/>
      <c r="K49" s="88"/>
      <c r="L49" s="88"/>
      <c r="M49" s="88"/>
    </row>
    <row r="50" spans="1:13" s="14" customFormat="1" ht="15.75" customHeight="1" x14ac:dyDescent="0.3">
      <c r="A50" s="89"/>
      <c r="B50" s="89"/>
      <c r="C50" s="88"/>
      <c r="D50" s="31">
        <v>-5932</v>
      </c>
      <c r="E50" s="43">
        <v>43220</v>
      </c>
      <c r="F50" s="31" t="s">
        <v>209</v>
      </c>
      <c r="G50" s="9"/>
      <c r="H50" s="9"/>
      <c r="I50" s="9"/>
      <c r="J50" s="88"/>
      <c r="K50" s="88"/>
      <c r="L50" s="88"/>
      <c r="M50" s="88"/>
    </row>
    <row r="51" spans="1:13" s="14" customFormat="1" ht="15.75" customHeight="1" x14ac:dyDescent="0.3">
      <c r="A51" s="81"/>
      <c r="B51" s="81"/>
      <c r="C51" s="83"/>
      <c r="D51" s="31">
        <v>13625.68</v>
      </c>
      <c r="E51" s="43">
        <v>43250</v>
      </c>
      <c r="F51" s="31" t="s">
        <v>209</v>
      </c>
      <c r="G51" s="9"/>
      <c r="H51" s="9"/>
      <c r="I51" s="9"/>
      <c r="J51" s="83"/>
      <c r="K51" s="83"/>
      <c r="L51" s="83"/>
      <c r="M51" s="83"/>
    </row>
    <row r="52" spans="1:13" s="14" customFormat="1" ht="15.75" customHeight="1" x14ac:dyDescent="0.3">
      <c r="A52" s="37">
        <v>530701</v>
      </c>
      <c r="B52" s="8" t="s">
        <v>109</v>
      </c>
      <c r="C52" s="9">
        <v>55993.94</v>
      </c>
      <c r="D52" s="31">
        <v>0</v>
      </c>
      <c r="E52" s="43"/>
      <c r="F52" s="31"/>
      <c r="G52" s="9"/>
      <c r="H52" s="9"/>
      <c r="I52" s="9"/>
      <c r="J52" s="9">
        <f t="shared" si="2"/>
        <v>55993.94</v>
      </c>
      <c r="K52" s="9">
        <v>13121.92</v>
      </c>
      <c r="L52" s="9">
        <v>7650.72</v>
      </c>
      <c r="M52" s="9">
        <f>+J52-K52</f>
        <v>42872.020000000004</v>
      </c>
    </row>
    <row r="53" spans="1:13" s="14" customFormat="1" ht="15.75" customHeight="1" x14ac:dyDescent="0.3">
      <c r="A53" s="37">
        <v>530702</v>
      </c>
      <c r="B53" s="8" t="s">
        <v>110</v>
      </c>
      <c r="C53" s="9">
        <v>2340</v>
      </c>
      <c r="D53" s="31">
        <v>0</v>
      </c>
      <c r="E53" s="43"/>
      <c r="F53" s="31"/>
      <c r="G53" s="9"/>
      <c r="H53" s="9"/>
      <c r="I53" s="9"/>
      <c r="J53" s="9">
        <f t="shared" si="2"/>
        <v>2340</v>
      </c>
      <c r="K53" s="9">
        <v>0</v>
      </c>
      <c r="L53" s="9">
        <v>0</v>
      </c>
      <c r="M53" s="9">
        <f t="shared" ref="M53:M54" si="4">+J53-K53</f>
        <v>2340</v>
      </c>
    </row>
    <row r="54" spans="1:13" s="14" customFormat="1" ht="15.75" customHeight="1" x14ac:dyDescent="0.3">
      <c r="A54" s="37">
        <v>530703</v>
      </c>
      <c r="B54" s="8" t="s">
        <v>111</v>
      </c>
      <c r="C54" s="9">
        <v>33562.86</v>
      </c>
      <c r="D54" s="31">
        <v>10000</v>
      </c>
      <c r="E54" s="43">
        <v>43250</v>
      </c>
      <c r="F54" s="31" t="s">
        <v>209</v>
      </c>
      <c r="G54" s="9"/>
      <c r="H54" s="9"/>
      <c r="I54" s="9"/>
      <c r="J54" s="9">
        <f t="shared" si="2"/>
        <v>43562.86</v>
      </c>
      <c r="K54" s="9">
        <v>13639.57</v>
      </c>
      <c r="L54" s="9">
        <v>10815.84</v>
      </c>
      <c r="M54" s="9">
        <f t="shared" si="4"/>
        <v>29923.29</v>
      </c>
    </row>
    <row r="55" spans="1:13" s="14" customFormat="1" ht="15.75" customHeight="1" x14ac:dyDescent="0.3">
      <c r="A55" s="80">
        <v>530704</v>
      </c>
      <c r="B55" s="80" t="s">
        <v>112</v>
      </c>
      <c r="C55" s="82">
        <v>355636.07</v>
      </c>
      <c r="D55" s="31">
        <v>-20000</v>
      </c>
      <c r="E55" s="43">
        <v>43131</v>
      </c>
      <c r="F55" s="31" t="s">
        <v>156</v>
      </c>
      <c r="G55" s="9"/>
      <c r="H55" s="9"/>
      <c r="I55" s="9"/>
      <c r="J55" s="82">
        <f>+C55+D55+D56</f>
        <v>299636.07</v>
      </c>
      <c r="K55" s="82">
        <v>27689.59</v>
      </c>
      <c r="L55" s="82">
        <v>19181.13</v>
      </c>
      <c r="M55" s="82">
        <f>+J55-K55</f>
        <v>271946.48</v>
      </c>
    </row>
    <row r="56" spans="1:13" s="14" customFormat="1" ht="15.75" customHeight="1" x14ac:dyDescent="0.3">
      <c r="A56" s="89"/>
      <c r="B56" s="89"/>
      <c r="C56" s="88"/>
      <c r="D56" s="31">
        <f>-26000-10000</f>
        <v>-36000</v>
      </c>
      <c r="E56" s="43">
        <v>43159</v>
      </c>
      <c r="F56" s="31" t="s">
        <v>250</v>
      </c>
      <c r="G56" s="9"/>
      <c r="H56" s="9"/>
      <c r="I56" s="9"/>
      <c r="J56" s="88"/>
      <c r="K56" s="88"/>
      <c r="L56" s="88"/>
      <c r="M56" s="88"/>
    </row>
    <row r="57" spans="1:13" s="14" customFormat="1" ht="15.75" customHeight="1" x14ac:dyDescent="0.3">
      <c r="A57" s="80">
        <v>530801</v>
      </c>
      <c r="B57" s="80" t="s">
        <v>113</v>
      </c>
      <c r="C57" s="82">
        <v>5300.04</v>
      </c>
      <c r="D57" s="31">
        <v>500</v>
      </c>
      <c r="E57" s="43">
        <v>43220</v>
      </c>
      <c r="F57" s="31" t="s">
        <v>209</v>
      </c>
      <c r="G57" s="9"/>
      <c r="H57" s="9"/>
      <c r="I57" s="9"/>
      <c r="J57" s="82">
        <f>+C57+D57+G57+D58+D59</f>
        <v>4800.04</v>
      </c>
      <c r="K57" s="82">
        <v>2083.35</v>
      </c>
      <c r="L57" s="82">
        <v>976.06</v>
      </c>
      <c r="M57" s="82">
        <f>+J57-K57</f>
        <v>2716.69</v>
      </c>
    </row>
    <row r="58" spans="1:13" s="14" customFormat="1" ht="15.75" customHeight="1" x14ac:dyDescent="0.3">
      <c r="A58" s="89"/>
      <c r="B58" s="89"/>
      <c r="C58" s="88"/>
      <c r="D58" s="31">
        <v>-500</v>
      </c>
      <c r="E58" s="43">
        <v>43171</v>
      </c>
      <c r="F58" s="31" t="s">
        <v>156</v>
      </c>
      <c r="G58" s="9"/>
      <c r="H58" s="9"/>
      <c r="I58" s="9"/>
      <c r="J58" s="88"/>
      <c r="K58" s="88"/>
      <c r="L58" s="88"/>
      <c r="M58" s="88"/>
    </row>
    <row r="59" spans="1:13" s="14" customFormat="1" ht="15.75" customHeight="1" x14ac:dyDescent="0.3">
      <c r="A59" s="81"/>
      <c r="B59" s="81"/>
      <c r="C59" s="83"/>
      <c r="D59" s="31">
        <v>-500</v>
      </c>
      <c r="E59" s="43">
        <v>43220</v>
      </c>
      <c r="F59" s="31" t="s">
        <v>209</v>
      </c>
      <c r="G59" s="9"/>
      <c r="H59" s="9"/>
      <c r="I59" s="9"/>
      <c r="J59" s="83"/>
      <c r="K59" s="83"/>
      <c r="L59" s="83"/>
      <c r="M59" s="83"/>
    </row>
    <row r="60" spans="1:13" s="45" customFormat="1" ht="15.75" customHeight="1" x14ac:dyDescent="0.3">
      <c r="A60" s="93">
        <v>530802</v>
      </c>
      <c r="B60" s="93" t="s">
        <v>114</v>
      </c>
      <c r="C60" s="84">
        <v>920000</v>
      </c>
      <c r="D60" s="31">
        <v>-850000</v>
      </c>
      <c r="E60" s="43">
        <v>43102</v>
      </c>
      <c r="F60" s="31" t="s">
        <v>156</v>
      </c>
      <c r="G60" s="31"/>
      <c r="H60" s="31"/>
      <c r="I60" s="31"/>
      <c r="J60" s="84">
        <f>+C60+D60+G60+D61</f>
        <v>57553.26</v>
      </c>
      <c r="K60" s="84">
        <v>0</v>
      </c>
      <c r="L60" s="84">
        <v>0</v>
      </c>
      <c r="M60" s="84">
        <f>+J60-K60</f>
        <v>57553.26</v>
      </c>
    </row>
    <row r="61" spans="1:13" s="45" customFormat="1" ht="15.75" customHeight="1" x14ac:dyDescent="0.3">
      <c r="A61" s="94"/>
      <c r="B61" s="94"/>
      <c r="C61" s="85"/>
      <c r="D61" s="31">
        <v>-12446.74</v>
      </c>
      <c r="E61" s="43">
        <v>43206</v>
      </c>
      <c r="F61" s="31" t="s">
        <v>156</v>
      </c>
      <c r="G61" s="31"/>
      <c r="H61" s="31"/>
      <c r="I61" s="31"/>
      <c r="J61" s="85"/>
      <c r="K61" s="85"/>
      <c r="L61" s="85"/>
      <c r="M61" s="85"/>
    </row>
    <row r="62" spans="1:13" s="14" customFormat="1" ht="15.75" customHeight="1" x14ac:dyDescent="0.3">
      <c r="A62" s="80">
        <v>530804</v>
      </c>
      <c r="B62" s="80" t="s">
        <v>115</v>
      </c>
      <c r="C62" s="95">
        <v>24000.28</v>
      </c>
      <c r="D62" s="31">
        <v>-500</v>
      </c>
      <c r="E62" s="43">
        <v>43171</v>
      </c>
      <c r="F62" s="31" t="s">
        <v>156</v>
      </c>
      <c r="G62" s="9"/>
      <c r="H62" s="9"/>
      <c r="I62" s="9"/>
      <c r="J62" s="82">
        <f>+C62+D62+G62+D63</f>
        <v>24340.28</v>
      </c>
      <c r="K62" s="82">
        <v>5753.84</v>
      </c>
      <c r="L62" s="82">
        <v>5753.84</v>
      </c>
      <c r="M62" s="82">
        <f>+J62-K62</f>
        <v>18586.439999999999</v>
      </c>
    </row>
    <row r="63" spans="1:13" s="14" customFormat="1" ht="15.75" customHeight="1" x14ac:dyDescent="0.3">
      <c r="A63" s="81"/>
      <c r="B63" s="81"/>
      <c r="C63" s="96"/>
      <c r="D63" s="31">
        <v>840</v>
      </c>
      <c r="E63" s="43">
        <v>43195</v>
      </c>
      <c r="F63" s="31" t="s">
        <v>156</v>
      </c>
      <c r="G63" s="9"/>
      <c r="H63" s="9"/>
      <c r="I63" s="9"/>
      <c r="J63" s="83"/>
      <c r="K63" s="83"/>
      <c r="L63" s="83"/>
      <c r="M63" s="83"/>
    </row>
    <row r="64" spans="1:13" s="14" customFormat="1" ht="15.75" customHeight="1" x14ac:dyDescent="0.3">
      <c r="A64" s="37">
        <v>530805</v>
      </c>
      <c r="B64" s="8" t="s">
        <v>116</v>
      </c>
      <c r="C64" s="9">
        <v>17000</v>
      </c>
      <c r="D64" s="31">
        <v>0</v>
      </c>
      <c r="E64" s="43"/>
      <c r="F64" s="31"/>
      <c r="G64" s="9"/>
      <c r="H64" s="9"/>
      <c r="I64" s="9"/>
      <c r="J64" s="9">
        <f t="shared" si="2"/>
        <v>17000</v>
      </c>
      <c r="K64" s="9">
        <v>5606.17</v>
      </c>
      <c r="L64" s="9">
        <v>5606.17</v>
      </c>
      <c r="M64" s="9">
        <f>+J64-K64</f>
        <v>11393.83</v>
      </c>
    </row>
    <row r="65" spans="1:14" s="14" customFormat="1" ht="15.75" customHeight="1" x14ac:dyDescent="0.3">
      <c r="A65" s="80">
        <v>530807</v>
      </c>
      <c r="B65" s="80" t="s">
        <v>117</v>
      </c>
      <c r="C65" s="82">
        <v>11000</v>
      </c>
      <c r="D65" s="31">
        <v>89.24</v>
      </c>
      <c r="E65" s="43">
        <v>43131</v>
      </c>
      <c r="F65" s="31" t="s">
        <v>156</v>
      </c>
      <c r="G65" s="9">
        <v>22868.16</v>
      </c>
      <c r="H65" s="20">
        <v>43196</v>
      </c>
      <c r="I65" s="9" t="s">
        <v>157</v>
      </c>
      <c r="J65" s="82">
        <f>+C65+D65+D66+G65</f>
        <v>35133.4</v>
      </c>
      <c r="K65" s="82">
        <v>32336.28</v>
      </c>
      <c r="L65" s="82">
        <v>32247.040000000001</v>
      </c>
      <c r="M65" s="82">
        <f>+J65-K65</f>
        <v>2797.1200000000026</v>
      </c>
    </row>
    <row r="66" spans="1:14" s="14" customFormat="1" ht="15.75" customHeight="1" x14ac:dyDescent="0.3">
      <c r="A66" s="81"/>
      <c r="B66" s="81"/>
      <c r="C66" s="83"/>
      <c r="D66" s="31">
        <v>1176</v>
      </c>
      <c r="E66" s="43">
        <v>43220</v>
      </c>
      <c r="F66" s="31" t="s">
        <v>209</v>
      </c>
      <c r="G66" s="9"/>
      <c r="H66" s="20"/>
      <c r="I66" s="9"/>
      <c r="J66" s="83"/>
      <c r="K66" s="83"/>
      <c r="L66" s="83"/>
      <c r="M66" s="83"/>
    </row>
    <row r="67" spans="1:14" s="14" customFormat="1" ht="15.75" customHeight="1" x14ac:dyDescent="0.3">
      <c r="A67" s="37">
        <v>530809</v>
      </c>
      <c r="B67" s="8" t="s">
        <v>118</v>
      </c>
      <c r="C67" s="9">
        <v>47500</v>
      </c>
      <c r="D67" s="31">
        <v>-8000</v>
      </c>
      <c r="E67" s="43">
        <v>43206</v>
      </c>
      <c r="F67" s="31" t="s">
        <v>156</v>
      </c>
      <c r="G67" s="9"/>
      <c r="H67" s="9"/>
      <c r="I67" s="9"/>
      <c r="J67" s="9">
        <f t="shared" si="2"/>
        <v>39500</v>
      </c>
      <c r="K67" s="9">
        <v>5329.81</v>
      </c>
      <c r="L67" s="9">
        <v>1494.3</v>
      </c>
      <c r="M67" s="9">
        <f>+J67-K67</f>
        <v>34170.19</v>
      </c>
    </row>
    <row r="68" spans="1:14" s="14" customFormat="1" ht="15.75" customHeight="1" x14ac:dyDescent="0.3">
      <c r="A68" s="37">
        <v>530811</v>
      </c>
      <c r="B68" s="8" t="s">
        <v>119</v>
      </c>
      <c r="C68" s="9">
        <v>1000</v>
      </c>
      <c r="D68" s="31">
        <v>0</v>
      </c>
      <c r="E68" s="43"/>
      <c r="F68" s="31"/>
      <c r="G68" s="9"/>
      <c r="H68" s="9"/>
      <c r="I68" s="9"/>
      <c r="J68" s="9">
        <f t="shared" si="2"/>
        <v>1000</v>
      </c>
      <c r="K68" s="9">
        <v>0</v>
      </c>
      <c r="L68" s="9">
        <v>0</v>
      </c>
      <c r="M68" s="9">
        <f>+J68-K68</f>
        <v>1000</v>
      </c>
    </row>
    <row r="69" spans="1:14" s="14" customFormat="1" ht="15.75" customHeight="1" x14ac:dyDescent="0.3">
      <c r="A69" s="80">
        <v>530813</v>
      </c>
      <c r="B69" s="80" t="s">
        <v>120</v>
      </c>
      <c r="C69" s="82">
        <v>13000</v>
      </c>
      <c r="D69" s="31">
        <v>-267.68</v>
      </c>
      <c r="E69" s="43">
        <v>43171</v>
      </c>
      <c r="F69" s="31" t="s">
        <v>156</v>
      </c>
      <c r="G69" s="9"/>
      <c r="H69" s="9"/>
      <c r="I69" s="9"/>
      <c r="J69" s="82">
        <f>+C69+D69+G69+D70+D71+D72</f>
        <v>11383.839999999998</v>
      </c>
      <c r="K69" s="82">
        <v>971.29</v>
      </c>
      <c r="L69" s="82">
        <v>921.29</v>
      </c>
      <c r="M69" s="82">
        <f>+J69-K69</f>
        <v>10412.549999999999</v>
      </c>
    </row>
    <row r="70" spans="1:14" s="14" customFormat="1" ht="15.75" customHeight="1" x14ac:dyDescent="0.3">
      <c r="A70" s="89"/>
      <c r="B70" s="89"/>
      <c r="C70" s="88"/>
      <c r="D70" s="31">
        <v>-1107.68</v>
      </c>
      <c r="E70" s="43">
        <v>43195</v>
      </c>
      <c r="F70" s="31" t="s">
        <v>156</v>
      </c>
      <c r="G70" s="9"/>
      <c r="H70" s="9"/>
      <c r="I70" s="9"/>
      <c r="J70" s="88"/>
      <c r="K70" s="88"/>
      <c r="L70" s="88"/>
      <c r="M70" s="88"/>
    </row>
    <row r="71" spans="1:14" s="14" customFormat="1" ht="15.75" customHeight="1" x14ac:dyDescent="0.3">
      <c r="A71" s="89"/>
      <c r="B71" s="89"/>
      <c r="C71" s="88"/>
      <c r="D71" s="31">
        <v>-151.19999999999999</v>
      </c>
      <c r="E71" s="43">
        <v>43230</v>
      </c>
      <c r="F71" s="31" t="s">
        <v>209</v>
      </c>
      <c r="G71" s="9"/>
      <c r="H71" s="9"/>
      <c r="I71" s="9"/>
      <c r="J71" s="88"/>
      <c r="K71" s="88"/>
      <c r="L71" s="88"/>
      <c r="M71" s="88"/>
    </row>
    <row r="72" spans="1:14" s="14" customFormat="1" ht="15.75" customHeight="1" x14ac:dyDescent="0.3">
      <c r="A72" s="81"/>
      <c r="B72" s="81"/>
      <c r="C72" s="83"/>
      <c r="D72" s="31">
        <v>-89.6</v>
      </c>
      <c r="E72" s="43">
        <v>43230</v>
      </c>
      <c r="F72" s="31" t="s">
        <v>209</v>
      </c>
      <c r="G72" s="9"/>
      <c r="H72" s="9"/>
      <c r="I72" s="9"/>
      <c r="J72" s="83"/>
      <c r="K72" s="83"/>
      <c r="L72" s="83"/>
      <c r="M72" s="83"/>
    </row>
    <row r="73" spans="1:14" s="14" customFormat="1" ht="15.75" customHeight="1" x14ac:dyDescent="0.3">
      <c r="A73" s="37">
        <v>530828</v>
      </c>
      <c r="B73" s="8" t="s">
        <v>121</v>
      </c>
      <c r="C73" s="9">
        <v>800</v>
      </c>
      <c r="D73" s="31">
        <v>0</v>
      </c>
      <c r="E73" s="43"/>
      <c r="F73" s="31"/>
      <c r="G73" s="9"/>
      <c r="H73" s="9"/>
      <c r="I73" s="9"/>
      <c r="J73" s="9">
        <f t="shared" si="2"/>
        <v>800</v>
      </c>
      <c r="K73" s="9">
        <v>0</v>
      </c>
      <c r="L73" s="9">
        <v>0</v>
      </c>
      <c r="M73" s="9">
        <f>+J73-K73</f>
        <v>800</v>
      </c>
    </row>
    <row r="74" spans="1:14" s="14" customFormat="1" ht="15.75" customHeight="1" x14ac:dyDescent="0.3">
      <c r="A74" s="37">
        <v>530837</v>
      </c>
      <c r="B74" s="8" t="s">
        <v>122</v>
      </c>
      <c r="C74" s="9">
        <v>15999.96</v>
      </c>
      <c r="D74" s="31">
        <v>0</v>
      </c>
      <c r="E74" s="43"/>
      <c r="F74" s="31"/>
      <c r="G74" s="9"/>
      <c r="H74" s="9"/>
      <c r="I74" s="9"/>
      <c r="J74" s="9">
        <f t="shared" si="2"/>
        <v>15999.96</v>
      </c>
      <c r="K74" s="9">
        <v>5791.83</v>
      </c>
      <c r="L74" s="9">
        <v>3177.56</v>
      </c>
      <c r="M74" s="9">
        <f t="shared" ref="M74:M76" si="5">+J74-K74</f>
        <v>10208.129999999999</v>
      </c>
    </row>
    <row r="75" spans="1:14" s="14" customFormat="1" ht="15.75" customHeight="1" x14ac:dyDescent="0.3">
      <c r="A75" s="37">
        <v>530899</v>
      </c>
      <c r="B75" s="8" t="s">
        <v>123</v>
      </c>
      <c r="C75" s="9">
        <v>0</v>
      </c>
      <c r="D75" s="31">
        <v>15</v>
      </c>
      <c r="E75" s="43">
        <v>43220</v>
      </c>
      <c r="F75" s="31" t="s">
        <v>209</v>
      </c>
      <c r="G75" s="9"/>
      <c r="H75" s="9"/>
      <c r="I75" s="9"/>
      <c r="J75" s="9">
        <f t="shared" si="2"/>
        <v>15</v>
      </c>
      <c r="K75" s="9">
        <v>15</v>
      </c>
      <c r="L75" s="9">
        <v>15</v>
      </c>
      <c r="M75" s="9">
        <f t="shared" si="5"/>
        <v>0</v>
      </c>
    </row>
    <row r="76" spans="1:14" s="14" customFormat="1" ht="15.75" customHeight="1" x14ac:dyDescent="0.3">
      <c r="A76" s="37">
        <v>531404</v>
      </c>
      <c r="B76" s="8" t="s">
        <v>124</v>
      </c>
      <c r="C76" s="9">
        <v>0</v>
      </c>
      <c r="D76" s="31">
        <v>48.16</v>
      </c>
      <c r="E76" s="43">
        <v>43220</v>
      </c>
      <c r="F76" s="31" t="s">
        <v>209</v>
      </c>
      <c r="G76" s="9"/>
      <c r="H76" s="9"/>
      <c r="I76" s="9"/>
      <c r="J76" s="9">
        <f t="shared" si="2"/>
        <v>48.16</v>
      </c>
      <c r="K76" s="9">
        <v>48.16</v>
      </c>
      <c r="L76" s="9">
        <v>48.16</v>
      </c>
      <c r="M76" s="9">
        <f t="shared" si="5"/>
        <v>0</v>
      </c>
    </row>
    <row r="77" spans="1:14" s="14" customFormat="1" ht="15.75" customHeight="1" x14ac:dyDescent="0.3">
      <c r="A77" s="80">
        <v>531407</v>
      </c>
      <c r="B77" s="80" t="s">
        <v>125</v>
      </c>
      <c r="C77" s="82">
        <v>0</v>
      </c>
      <c r="D77" s="31">
        <v>267.68</v>
      </c>
      <c r="E77" s="43">
        <v>43171</v>
      </c>
      <c r="F77" s="31" t="s">
        <v>156</v>
      </c>
      <c r="G77" s="9"/>
      <c r="H77" s="9"/>
      <c r="I77" s="9"/>
      <c r="J77" s="82">
        <f>+C77+D77+G77+D78+D79+D80</f>
        <v>776.16</v>
      </c>
      <c r="K77" s="82">
        <v>408.48</v>
      </c>
      <c r="L77" s="82">
        <v>408.48</v>
      </c>
      <c r="M77" s="82">
        <f>+J77-K77</f>
        <v>367.67999999999995</v>
      </c>
      <c r="N77" s="67"/>
    </row>
    <row r="78" spans="1:14" s="14" customFormat="1" ht="15.75" customHeight="1" x14ac:dyDescent="0.3">
      <c r="A78" s="89"/>
      <c r="B78" s="89"/>
      <c r="C78" s="88"/>
      <c r="D78" s="31">
        <v>267.68</v>
      </c>
      <c r="E78" s="43">
        <v>43195</v>
      </c>
      <c r="F78" s="31" t="s">
        <v>156</v>
      </c>
      <c r="G78" s="9"/>
      <c r="H78" s="9"/>
      <c r="I78" s="9"/>
      <c r="J78" s="88"/>
      <c r="K78" s="88"/>
      <c r="L78" s="88"/>
      <c r="M78" s="88"/>
      <c r="N78" s="67"/>
    </row>
    <row r="79" spans="1:14" s="14" customFormat="1" ht="15.75" customHeight="1" x14ac:dyDescent="0.3">
      <c r="A79" s="89"/>
      <c r="B79" s="89"/>
      <c r="C79" s="88"/>
      <c r="D79" s="31">
        <v>151.19999999999999</v>
      </c>
      <c r="E79" s="43">
        <v>43230</v>
      </c>
      <c r="F79" s="31" t="s">
        <v>209</v>
      </c>
      <c r="G79" s="9"/>
      <c r="H79" s="9"/>
      <c r="I79" s="9"/>
      <c r="J79" s="88"/>
      <c r="K79" s="88"/>
      <c r="L79" s="88"/>
      <c r="M79" s="88"/>
    </row>
    <row r="80" spans="1:14" s="14" customFormat="1" ht="15.75" customHeight="1" x14ac:dyDescent="0.3">
      <c r="A80" s="81"/>
      <c r="B80" s="81"/>
      <c r="C80" s="83"/>
      <c r="D80" s="31">
        <v>89.6</v>
      </c>
      <c r="E80" s="43">
        <v>43230</v>
      </c>
      <c r="F80" s="31" t="s">
        <v>209</v>
      </c>
      <c r="G80" s="9"/>
      <c r="H80" s="9"/>
      <c r="I80" s="9"/>
      <c r="J80" s="83"/>
      <c r="K80" s="83"/>
      <c r="L80" s="83"/>
      <c r="M80" s="83"/>
    </row>
    <row r="81" spans="1:14" s="14" customFormat="1" ht="15.75" customHeight="1" x14ac:dyDescent="0.3">
      <c r="A81" s="37">
        <v>560201</v>
      </c>
      <c r="B81" s="8" t="s">
        <v>126</v>
      </c>
      <c r="C81" s="9">
        <v>1027136.8</v>
      </c>
      <c r="D81" s="31">
        <v>-0.37</v>
      </c>
      <c r="E81" s="43">
        <v>43256</v>
      </c>
      <c r="F81" s="31" t="s">
        <v>209</v>
      </c>
      <c r="G81" s="9"/>
      <c r="H81" s="9"/>
      <c r="I81" s="9"/>
      <c r="J81" s="9">
        <f t="shared" si="2"/>
        <v>1027136.43</v>
      </c>
      <c r="K81" s="9">
        <f>1027136.8-0.37</f>
        <v>1027136.43</v>
      </c>
      <c r="L81" s="9">
        <v>446330.38</v>
      </c>
      <c r="M81" s="9">
        <f>+J81-K81</f>
        <v>0</v>
      </c>
    </row>
    <row r="82" spans="1:14" s="14" customFormat="1" ht="15.75" customHeight="1" x14ac:dyDescent="0.3">
      <c r="A82" s="37">
        <v>560202</v>
      </c>
      <c r="B82" s="8" t="s">
        <v>127</v>
      </c>
      <c r="C82" s="9">
        <v>5410.54</v>
      </c>
      <c r="D82" s="31">
        <v>0.37</v>
      </c>
      <c r="E82" s="43">
        <v>43256</v>
      </c>
      <c r="F82" s="31" t="s">
        <v>209</v>
      </c>
      <c r="G82" s="9"/>
      <c r="H82" s="9"/>
      <c r="I82" s="9"/>
      <c r="J82" s="9">
        <f t="shared" si="2"/>
        <v>5410.91</v>
      </c>
      <c r="K82" s="9">
        <f>5410.54+0.37</f>
        <v>5410.91</v>
      </c>
      <c r="L82" s="9">
        <v>5410.91</v>
      </c>
      <c r="M82" s="9">
        <f>+J82-K82</f>
        <v>0</v>
      </c>
    </row>
    <row r="83" spans="1:14" s="14" customFormat="1" ht="15.75" customHeight="1" x14ac:dyDescent="0.3">
      <c r="A83" s="37">
        <v>560206</v>
      </c>
      <c r="B83" s="8" t="s">
        <v>128</v>
      </c>
      <c r="C83" s="9">
        <v>15382.51</v>
      </c>
      <c r="D83" s="31">
        <v>0</v>
      </c>
      <c r="E83" s="43"/>
      <c r="F83" s="31"/>
      <c r="G83" s="9"/>
      <c r="H83" s="9"/>
      <c r="I83" s="9"/>
      <c r="J83" s="9">
        <f t="shared" si="2"/>
        <v>15382.51</v>
      </c>
      <c r="K83" s="9">
        <v>15382.51</v>
      </c>
      <c r="L83" s="9">
        <v>6222.7</v>
      </c>
      <c r="M83" s="9">
        <f>+J83-K83</f>
        <v>0</v>
      </c>
    </row>
    <row r="84" spans="1:14" s="14" customFormat="1" ht="15.75" customHeight="1" x14ac:dyDescent="0.3">
      <c r="A84" s="37">
        <v>570102</v>
      </c>
      <c r="B84" s="8" t="s">
        <v>129</v>
      </c>
      <c r="C84" s="9">
        <v>11300</v>
      </c>
      <c r="D84" s="31">
        <f>-2000</f>
        <v>-2000</v>
      </c>
      <c r="E84" s="43" t="s">
        <v>236</v>
      </c>
      <c r="F84" s="31" t="s">
        <v>209</v>
      </c>
      <c r="G84" s="9"/>
      <c r="H84" s="9"/>
      <c r="I84" s="9"/>
      <c r="J84" s="9">
        <f t="shared" si="2"/>
        <v>9300</v>
      </c>
      <c r="K84" s="9">
        <v>1779.85</v>
      </c>
      <c r="L84" s="9">
        <v>1779.55</v>
      </c>
      <c r="M84" s="9">
        <f t="shared" ref="M84:M89" si="6">+J84-K84</f>
        <v>7520.15</v>
      </c>
    </row>
    <row r="85" spans="1:14" s="14" customFormat="1" ht="15.75" customHeight="1" x14ac:dyDescent="0.3">
      <c r="A85" s="37">
        <v>570203</v>
      </c>
      <c r="B85" s="8" t="s">
        <v>130</v>
      </c>
      <c r="C85" s="9">
        <v>9270</v>
      </c>
      <c r="D85" s="31">
        <v>0</v>
      </c>
      <c r="E85" s="43"/>
      <c r="F85" s="31"/>
      <c r="G85" s="9"/>
      <c r="H85" s="9"/>
      <c r="I85" s="9"/>
      <c r="J85" s="9">
        <f t="shared" si="2"/>
        <v>9270</v>
      </c>
      <c r="K85" s="9">
        <v>8140.44</v>
      </c>
      <c r="L85" s="9">
        <v>1217.6400000000001</v>
      </c>
      <c r="M85" s="9">
        <f t="shared" si="6"/>
        <v>1129.5600000000004</v>
      </c>
    </row>
    <row r="86" spans="1:14" s="14" customFormat="1" ht="15.75" customHeight="1" x14ac:dyDescent="0.3">
      <c r="A86" s="37">
        <v>570206</v>
      </c>
      <c r="B86" s="8" t="s">
        <v>131</v>
      </c>
      <c r="C86" s="9">
        <v>900</v>
      </c>
      <c r="D86" s="31">
        <v>1700</v>
      </c>
      <c r="E86" s="43">
        <v>43244</v>
      </c>
      <c r="F86" s="31" t="s">
        <v>209</v>
      </c>
      <c r="G86" s="9"/>
      <c r="H86" s="9"/>
      <c r="I86" s="9"/>
      <c r="J86" s="9">
        <f t="shared" si="2"/>
        <v>2600</v>
      </c>
      <c r="K86" s="9">
        <v>1038.46</v>
      </c>
      <c r="L86" s="9">
        <v>1025.6400000000001</v>
      </c>
      <c r="M86" s="9">
        <f t="shared" si="6"/>
        <v>1561.54</v>
      </c>
    </row>
    <row r="87" spans="1:14" s="14" customFormat="1" ht="15.75" customHeight="1" x14ac:dyDescent="0.3">
      <c r="A87" s="37">
        <v>570215</v>
      </c>
      <c r="B87" s="8" t="s">
        <v>132</v>
      </c>
      <c r="C87" s="9">
        <v>3549134.39</v>
      </c>
      <c r="D87" s="31">
        <v>0</v>
      </c>
      <c r="E87" s="43"/>
      <c r="F87" s="31"/>
      <c r="G87" s="9"/>
      <c r="H87" s="9"/>
      <c r="I87" s="9"/>
      <c r="J87" s="9">
        <f t="shared" si="2"/>
        <v>3549134.39</v>
      </c>
      <c r="K87" s="9">
        <v>0</v>
      </c>
      <c r="L87" s="9">
        <v>0</v>
      </c>
      <c r="M87" s="9">
        <f t="shared" si="6"/>
        <v>3549134.39</v>
      </c>
    </row>
    <row r="88" spans="1:14" s="14" customFormat="1" ht="15.75" customHeight="1" x14ac:dyDescent="0.3">
      <c r="A88" s="37">
        <v>570216</v>
      </c>
      <c r="B88" s="8" t="s">
        <v>133</v>
      </c>
      <c r="C88" s="9">
        <v>0</v>
      </c>
      <c r="D88" s="31">
        <v>4155.04</v>
      </c>
      <c r="E88" s="43">
        <v>43126</v>
      </c>
      <c r="F88" s="31" t="s">
        <v>156</v>
      </c>
      <c r="G88" s="9"/>
      <c r="H88" s="9"/>
      <c r="I88" s="9"/>
      <c r="J88" s="9">
        <f t="shared" si="2"/>
        <v>4155.04</v>
      </c>
      <c r="K88" s="9">
        <v>366.01</v>
      </c>
      <c r="L88" s="9">
        <v>366.01</v>
      </c>
      <c r="M88" s="9">
        <f t="shared" si="6"/>
        <v>3789.0299999999997</v>
      </c>
    </row>
    <row r="89" spans="1:14" s="14" customFormat="1" ht="15.75" customHeight="1" x14ac:dyDescent="0.3">
      <c r="A89" s="37">
        <v>570299</v>
      </c>
      <c r="B89" s="8" t="s">
        <v>134</v>
      </c>
      <c r="C89" s="9">
        <v>4378896.51</v>
      </c>
      <c r="D89" s="31">
        <v>-800000</v>
      </c>
      <c r="E89" s="43">
        <v>43258</v>
      </c>
      <c r="F89" s="31" t="s">
        <v>208</v>
      </c>
      <c r="G89" s="9"/>
      <c r="H89" s="9"/>
      <c r="I89" s="9"/>
      <c r="J89" s="9">
        <f t="shared" si="2"/>
        <v>3578896.51</v>
      </c>
      <c r="K89" s="9">
        <f>+J89</f>
        <v>3578896.51</v>
      </c>
      <c r="L89" s="9">
        <v>1137039.45</v>
      </c>
      <c r="M89" s="9">
        <f t="shared" si="6"/>
        <v>0</v>
      </c>
    </row>
    <row r="90" spans="1:14" s="14" customFormat="1" ht="15.75" customHeight="1" x14ac:dyDescent="0.3">
      <c r="A90" s="35">
        <v>580102</v>
      </c>
      <c r="B90" s="35" t="s">
        <v>135</v>
      </c>
      <c r="C90" s="51">
        <v>259560</v>
      </c>
      <c r="D90" s="31">
        <v>-259560</v>
      </c>
      <c r="E90" s="43">
        <v>43154</v>
      </c>
      <c r="F90" s="31" t="s">
        <v>156</v>
      </c>
      <c r="G90" s="9"/>
      <c r="H90" s="9"/>
      <c r="I90" s="9"/>
      <c r="J90" s="51">
        <f>+C90+D90</f>
        <v>0</v>
      </c>
      <c r="K90" s="51">
        <v>0</v>
      </c>
      <c r="L90" s="51">
        <v>0</v>
      </c>
      <c r="M90" s="51">
        <f>+J90-K90</f>
        <v>0</v>
      </c>
      <c r="N90" s="67"/>
    </row>
    <row r="91" spans="1:14" s="14" customFormat="1" ht="15.75" customHeight="1" x14ac:dyDescent="0.3">
      <c r="A91" s="80">
        <v>580103</v>
      </c>
      <c r="B91" s="80" t="s">
        <v>136</v>
      </c>
      <c r="C91" s="82">
        <v>400000</v>
      </c>
      <c r="D91" s="31">
        <v>-169748.8</v>
      </c>
      <c r="E91" s="43">
        <v>43206</v>
      </c>
      <c r="F91" s="31" t="s">
        <v>156</v>
      </c>
      <c r="G91" s="9"/>
      <c r="H91" s="9"/>
      <c r="I91" s="9"/>
      <c r="J91" s="82">
        <f>+C91+D91+G91+D92</f>
        <v>200000</v>
      </c>
      <c r="K91" s="82">
        <v>200000</v>
      </c>
      <c r="L91" s="82">
        <v>200000</v>
      </c>
      <c r="M91" s="82">
        <f>+J91-K91</f>
        <v>0</v>
      </c>
      <c r="N91" s="67"/>
    </row>
    <row r="92" spans="1:14" s="14" customFormat="1" ht="15.75" customHeight="1" x14ac:dyDescent="0.3">
      <c r="A92" s="81"/>
      <c r="B92" s="81"/>
      <c r="C92" s="83"/>
      <c r="D92" s="31">
        <v>-30251.200000000001</v>
      </c>
      <c r="E92" s="43">
        <v>43207</v>
      </c>
      <c r="F92" s="31" t="s">
        <v>156</v>
      </c>
      <c r="G92" s="9"/>
      <c r="H92" s="9"/>
      <c r="I92" s="9"/>
      <c r="J92" s="83"/>
      <c r="K92" s="83"/>
      <c r="L92" s="83"/>
      <c r="M92" s="83"/>
    </row>
    <row r="93" spans="1:14" s="14" customFormat="1" ht="15.75" customHeight="1" x14ac:dyDescent="0.3">
      <c r="A93" s="37">
        <v>580499</v>
      </c>
      <c r="B93" s="8" t="s">
        <v>137</v>
      </c>
      <c r="C93" s="9">
        <v>0</v>
      </c>
      <c r="D93" s="31">
        <v>259560</v>
      </c>
      <c r="E93" s="43">
        <v>43154</v>
      </c>
      <c r="F93" s="31" t="s">
        <v>156</v>
      </c>
      <c r="G93" s="9"/>
      <c r="H93" s="9"/>
      <c r="I93" s="9"/>
      <c r="J93" s="9">
        <f t="shared" si="2"/>
        <v>259560</v>
      </c>
      <c r="K93" s="9">
        <v>259560</v>
      </c>
      <c r="L93" s="9">
        <v>84942.6</v>
      </c>
      <c r="M93" s="9">
        <f>+J93-K93</f>
        <v>0</v>
      </c>
    </row>
    <row r="94" spans="1:14" s="14" customFormat="1" ht="15.75" customHeight="1" x14ac:dyDescent="0.3">
      <c r="A94" s="37">
        <v>580608</v>
      </c>
      <c r="B94" s="8" t="s">
        <v>138</v>
      </c>
      <c r="C94" s="9">
        <v>769996</v>
      </c>
      <c r="D94" s="31">
        <v>0</v>
      </c>
      <c r="E94" s="43"/>
      <c r="F94" s="31"/>
      <c r="G94" s="9"/>
      <c r="H94" s="9"/>
      <c r="I94" s="9"/>
      <c r="J94" s="9">
        <f t="shared" si="2"/>
        <v>769996</v>
      </c>
      <c r="K94" s="9">
        <v>576245.34</v>
      </c>
      <c r="L94" s="9">
        <v>90754.45</v>
      </c>
      <c r="M94" s="9">
        <f>+J94-K94</f>
        <v>193750.66000000003</v>
      </c>
    </row>
    <row r="95" spans="1:14" s="14" customFormat="1" ht="15.75" customHeight="1" x14ac:dyDescent="0.3">
      <c r="A95" s="37">
        <v>630101</v>
      </c>
      <c r="B95" s="8" t="s">
        <v>139</v>
      </c>
      <c r="C95" s="9">
        <v>45000</v>
      </c>
      <c r="D95" s="31">
        <v>0</v>
      </c>
      <c r="E95" s="43"/>
      <c r="F95" s="31"/>
      <c r="G95" s="9"/>
      <c r="H95" s="9"/>
      <c r="I95" s="9"/>
      <c r="J95" s="9">
        <f t="shared" si="2"/>
        <v>45000</v>
      </c>
      <c r="K95" s="9">
        <v>45000</v>
      </c>
      <c r="L95" s="9">
        <v>13751.42</v>
      </c>
      <c r="M95" s="9">
        <f>+J95-K95</f>
        <v>0</v>
      </c>
    </row>
    <row r="96" spans="1:14" s="14" customFormat="1" ht="15.75" customHeight="1" x14ac:dyDescent="0.3">
      <c r="A96" s="37">
        <v>630104</v>
      </c>
      <c r="B96" s="8" t="s">
        <v>140</v>
      </c>
      <c r="C96" s="9">
        <v>54999.96</v>
      </c>
      <c r="D96" s="31">
        <v>0</v>
      </c>
      <c r="E96" s="43"/>
      <c r="F96" s="31"/>
      <c r="G96" s="9"/>
      <c r="H96" s="9"/>
      <c r="I96" s="9"/>
      <c r="J96" s="9">
        <f t="shared" si="2"/>
        <v>54999.96</v>
      </c>
      <c r="K96" s="9">
        <v>54999.96</v>
      </c>
      <c r="L96" s="9">
        <v>25530.89</v>
      </c>
      <c r="M96" s="9">
        <f t="shared" ref="M96:M101" si="7">+J96-K96</f>
        <v>0</v>
      </c>
    </row>
    <row r="97" spans="1:15" s="14" customFormat="1" ht="15.75" customHeight="1" x14ac:dyDescent="0.3">
      <c r="A97" s="37">
        <v>630105</v>
      </c>
      <c r="B97" s="8" t="s">
        <v>141</v>
      </c>
      <c r="C97" s="9">
        <v>38038.1</v>
      </c>
      <c r="D97" s="31">
        <v>0</v>
      </c>
      <c r="E97" s="43"/>
      <c r="F97" s="31"/>
      <c r="G97" s="9"/>
      <c r="H97" s="9"/>
      <c r="I97" s="9"/>
      <c r="J97" s="9">
        <f t="shared" si="2"/>
        <v>38038.1</v>
      </c>
      <c r="K97" s="9">
        <v>36611.730000000003</v>
      </c>
      <c r="L97" s="9">
        <v>11881.49</v>
      </c>
      <c r="M97" s="9">
        <f t="shared" si="7"/>
        <v>1426.3699999999953</v>
      </c>
    </row>
    <row r="98" spans="1:15" s="14" customFormat="1" ht="15.75" customHeight="1" x14ac:dyDescent="0.3">
      <c r="A98" s="37">
        <v>630201</v>
      </c>
      <c r="B98" s="8" t="s">
        <v>87</v>
      </c>
      <c r="C98" s="9">
        <v>914999.96</v>
      </c>
      <c r="D98" s="31">
        <v>121000.04</v>
      </c>
      <c r="E98" s="43">
        <v>43206</v>
      </c>
      <c r="F98" s="31" t="s">
        <v>156</v>
      </c>
      <c r="G98" s="9"/>
      <c r="H98" s="9"/>
      <c r="I98" s="9"/>
      <c r="J98" s="9">
        <f t="shared" si="2"/>
        <v>1036000</v>
      </c>
      <c r="K98" s="9">
        <v>901741.42</v>
      </c>
      <c r="L98" s="9">
        <v>310840.94</v>
      </c>
      <c r="M98" s="9">
        <f t="shared" si="7"/>
        <v>134258.57999999996</v>
      </c>
    </row>
    <row r="99" spans="1:15" s="14" customFormat="1" ht="15.75" customHeight="1" x14ac:dyDescent="0.3">
      <c r="A99" s="37">
        <v>630208</v>
      </c>
      <c r="B99" s="8" t="s">
        <v>142</v>
      </c>
      <c r="C99" s="9">
        <v>459999.96</v>
      </c>
      <c r="D99" s="31">
        <v>13164.4</v>
      </c>
      <c r="E99" s="43">
        <v>43206</v>
      </c>
      <c r="F99" s="31" t="s">
        <v>156</v>
      </c>
      <c r="G99" s="9"/>
      <c r="H99" s="9"/>
      <c r="I99" s="9"/>
      <c r="J99" s="9">
        <f t="shared" si="2"/>
        <v>473164.36000000004</v>
      </c>
      <c r="K99" s="9">
        <v>266740.81</v>
      </c>
      <c r="L99" s="9">
        <v>190529.15</v>
      </c>
      <c r="M99" s="9">
        <f t="shared" si="7"/>
        <v>206423.55000000005</v>
      </c>
    </row>
    <row r="100" spans="1:15" s="14" customFormat="1" ht="15.75" customHeight="1" x14ac:dyDescent="0.3">
      <c r="A100" s="37">
        <v>630229</v>
      </c>
      <c r="B100" s="8" t="s">
        <v>143</v>
      </c>
      <c r="C100" s="9">
        <v>60000</v>
      </c>
      <c r="D100" s="31">
        <v>0</v>
      </c>
      <c r="E100" s="43"/>
      <c r="F100" s="31"/>
      <c r="G100" s="9"/>
      <c r="H100" s="9"/>
      <c r="I100" s="9"/>
      <c r="J100" s="9">
        <f t="shared" si="2"/>
        <v>60000</v>
      </c>
      <c r="K100" s="9">
        <v>32340</v>
      </c>
      <c r="L100" s="9">
        <v>9240</v>
      </c>
      <c r="M100" s="9">
        <f t="shared" si="7"/>
        <v>27660</v>
      </c>
    </row>
    <row r="101" spans="1:15" s="14" customFormat="1" ht="15.75" customHeight="1" x14ac:dyDescent="0.3">
      <c r="A101" s="37">
        <v>630603</v>
      </c>
      <c r="B101" s="8" t="s">
        <v>106</v>
      </c>
      <c r="C101" s="9">
        <v>15000</v>
      </c>
      <c r="D101" s="31">
        <v>0</v>
      </c>
      <c r="E101" s="43"/>
      <c r="F101" s="31"/>
      <c r="G101" s="38"/>
      <c r="H101" s="9"/>
      <c r="I101" s="9"/>
      <c r="J101" s="9">
        <f t="shared" si="2"/>
        <v>15000</v>
      </c>
      <c r="K101" s="9">
        <v>2377.88</v>
      </c>
      <c r="L101" s="9">
        <v>2352.88</v>
      </c>
      <c r="M101" s="9">
        <f t="shared" si="7"/>
        <v>12622.119999999999</v>
      </c>
    </row>
    <row r="102" spans="1:15" s="14" customFormat="1" ht="15.75" customHeight="1" x14ac:dyDescent="0.3">
      <c r="A102" s="80">
        <v>630802</v>
      </c>
      <c r="B102" s="80" t="s">
        <v>114</v>
      </c>
      <c r="C102" s="82">
        <v>0</v>
      </c>
      <c r="D102" s="31">
        <v>850000</v>
      </c>
      <c r="E102" s="43">
        <v>43102</v>
      </c>
      <c r="F102" s="44" t="s">
        <v>156</v>
      </c>
      <c r="G102" s="39">
        <v>102687.2</v>
      </c>
      <c r="H102" s="40">
        <v>43196</v>
      </c>
      <c r="I102" s="9" t="s">
        <v>157</v>
      </c>
      <c r="J102" s="82">
        <f>+C102+D102+G102+D103</f>
        <v>1122436</v>
      </c>
      <c r="K102" s="82">
        <v>732739.67</v>
      </c>
      <c r="L102" s="82">
        <v>135543.79</v>
      </c>
      <c r="M102" s="82">
        <f>+J102-K102</f>
        <v>389696.32999999996</v>
      </c>
    </row>
    <row r="103" spans="1:15" s="14" customFormat="1" ht="15.75" customHeight="1" x14ac:dyDescent="0.3">
      <c r="A103" s="81"/>
      <c r="B103" s="81"/>
      <c r="C103" s="83"/>
      <c r="D103" s="31">
        <v>169748.8</v>
      </c>
      <c r="E103" s="43">
        <v>43206</v>
      </c>
      <c r="F103" s="31" t="s">
        <v>156</v>
      </c>
      <c r="G103" s="41"/>
      <c r="H103" s="20"/>
      <c r="I103" s="9"/>
      <c r="J103" s="83"/>
      <c r="K103" s="83"/>
      <c r="L103" s="83"/>
      <c r="M103" s="83"/>
    </row>
    <row r="104" spans="1:15" s="14" customFormat="1" ht="15.75" customHeight="1" x14ac:dyDescent="0.3">
      <c r="A104" s="37">
        <v>630803</v>
      </c>
      <c r="B104" s="8" t="s">
        <v>144</v>
      </c>
      <c r="C104" s="9">
        <v>996000</v>
      </c>
      <c r="D104" s="31">
        <v>-36000</v>
      </c>
      <c r="E104" s="43">
        <v>43206</v>
      </c>
      <c r="F104" s="31" t="s">
        <v>156</v>
      </c>
      <c r="G104" s="9"/>
      <c r="H104" s="9"/>
      <c r="I104" s="9"/>
      <c r="J104" s="9">
        <f t="shared" si="2"/>
        <v>960000</v>
      </c>
      <c r="K104" s="9">
        <v>794459.67</v>
      </c>
      <c r="L104" s="9">
        <v>291266.38</v>
      </c>
      <c r="M104" s="9">
        <f>+J104-K104</f>
        <v>165540.32999999996</v>
      </c>
      <c r="N104" s="67"/>
      <c r="O104" s="67"/>
    </row>
    <row r="105" spans="1:15" s="14" customFormat="1" ht="15.75" customHeight="1" x14ac:dyDescent="0.3">
      <c r="A105" s="80">
        <v>630811</v>
      </c>
      <c r="B105" s="80" t="s">
        <v>119</v>
      </c>
      <c r="C105" s="82">
        <v>286000</v>
      </c>
      <c r="D105" s="31">
        <v>-85000.04</v>
      </c>
      <c r="E105" s="43">
        <v>43206</v>
      </c>
      <c r="F105" s="31" t="s">
        <v>156</v>
      </c>
      <c r="G105" s="9"/>
      <c r="H105" s="9"/>
      <c r="I105" s="9"/>
      <c r="J105" s="82">
        <f>+C105+D105+D106+D107+D108+D109</f>
        <v>134580.12000000002</v>
      </c>
      <c r="K105" s="82">
        <v>11771.41</v>
      </c>
      <c r="L105" s="82">
        <v>10249.68</v>
      </c>
      <c r="M105" s="82">
        <f>+J105-K105</f>
        <v>122808.71000000002</v>
      </c>
    </row>
    <row r="106" spans="1:15" s="14" customFormat="1" ht="15.75" customHeight="1" x14ac:dyDescent="0.3">
      <c r="A106" s="89"/>
      <c r="B106" s="89"/>
      <c r="C106" s="88"/>
      <c r="D106" s="31">
        <v>-40346</v>
      </c>
      <c r="E106" s="43">
        <v>43244</v>
      </c>
      <c r="F106" s="31" t="s">
        <v>209</v>
      </c>
      <c r="G106" s="9"/>
      <c r="H106" s="9"/>
      <c r="I106" s="9"/>
      <c r="J106" s="88"/>
      <c r="K106" s="88"/>
      <c r="L106" s="88"/>
      <c r="M106" s="88"/>
    </row>
    <row r="107" spans="1:15" s="14" customFormat="1" ht="15.75" customHeight="1" x14ac:dyDescent="0.3">
      <c r="A107" s="89"/>
      <c r="B107" s="89"/>
      <c r="C107" s="88"/>
      <c r="D107" s="31">
        <v>-13625.68</v>
      </c>
      <c r="E107" s="43">
        <v>43250</v>
      </c>
      <c r="F107" s="31" t="s">
        <v>209</v>
      </c>
      <c r="G107" s="9"/>
      <c r="H107" s="9"/>
      <c r="I107" s="9"/>
      <c r="J107" s="88"/>
      <c r="K107" s="88"/>
      <c r="L107" s="88"/>
      <c r="M107" s="88"/>
    </row>
    <row r="108" spans="1:15" s="14" customFormat="1" ht="15.75" customHeight="1" x14ac:dyDescent="0.3">
      <c r="A108" s="89"/>
      <c r="B108" s="89"/>
      <c r="C108" s="88"/>
      <c r="D108" s="31">
        <v>-12400</v>
      </c>
      <c r="E108" s="43">
        <v>43171</v>
      </c>
      <c r="F108" s="31" t="s">
        <v>156</v>
      </c>
      <c r="G108" s="9"/>
      <c r="H108" s="9"/>
      <c r="I108" s="9"/>
      <c r="J108" s="88"/>
      <c r="K108" s="88"/>
      <c r="L108" s="88"/>
      <c r="M108" s="88"/>
    </row>
    <row r="109" spans="1:15" s="14" customFormat="1" ht="15.75" customHeight="1" x14ac:dyDescent="0.3">
      <c r="A109" s="81"/>
      <c r="B109" s="81"/>
      <c r="C109" s="83"/>
      <c r="D109" s="31">
        <v>-48.16</v>
      </c>
      <c r="E109" s="43">
        <v>43220</v>
      </c>
      <c r="F109" s="31" t="s">
        <v>209</v>
      </c>
      <c r="G109" s="9"/>
      <c r="H109" s="9"/>
      <c r="I109" s="9"/>
      <c r="J109" s="83"/>
      <c r="K109" s="83"/>
      <c r="L109" s="83"/>
      <c r="M109" s="83"/>
    </row>
    <row r="110" spans="1:15" s="14" customFormat="1" ht="15.75" customHeight="1" x14ac:dyDescent="0.3">
      <c r="A110" s="37">
        <v>631407</v>
      </c>
      <c r="B110" s="8" t="s">
        <v>145</v>
      </c>
      <c r="C110" s="9">
        <v>20000</v>
      </c>
      <c r="D110" s="31">
        <v>-8960</v>
      </c>
      <c r="E110" s="43">
        <v>43244</v>
      </c>
      <c r="F110" s="31" t="s">
        <v>209</v>
      </c>
      <c r="G110" s="9"/>
      <c r="H110" s="9"/>
      <c r="I110" s="9"/>
      <c r="J110" s="9">
        <f t="shared" si="2"/>
        <v>11040</v>
      </c>
      <c r="K110" s="9">
        <v>0</v>
      </c>
      <c r="L110" s="9">
        <v>0</v>
      </c>
      <c r="M110" s="9">
        <f>+J110-K110</f>
        <v>11040</v>
      </c>
    </row>
    <row r="111" spans="1:15" s="14" customFormat="1" ht="15.75" customHeight="1" x14ac:dyDescent="0.3">
      <c r="A111" s="37">
        <v>670102</v>
      </c>
      <c r="B111" s="8" t="s">
        <v>146</v>
      </c>
      <c r="C111" s="9">
        <v>57000</v>
      </c>
      <c r="D111" s="31">
        <v>2000</v>
      </c>
      <c r="E111" s="43">
        <v>43258</v>
      </c>
      <c r="F111" s="31" t="s">
        <v>209</v>
      </c>
      <c r="G111" s="9"/>
      <c r="H111" s="9"/>
      <c r="I111" s="9"/>
      <c r="J111" s="9">
        <f t="shared" si="2"/>
        <v>59000</v>
      </c>
      <c r="K111" s="9">
        <v>58007.88</v>
      </c>
      <c r="L111" s="9">
        <v>56763.88</v>
      </c>
      <c r="M111" s="53">
        <f t="shared" ref="M111:M115" si="8">+J111-K111</f>
        <v>992.12000000000262</v>
      </c>
    </row>
    <row r="112" spans="1:15" s="14" customFormat="1" ht="15.75" customHeight="1" x14ac:dyDescent="0.3">
      <c r="A112" s="37">
        <v>670201</v>
      </c>
      <c r="B112" s="8" t="s">
        <v>147</v>
      </c>
      <c r="C112" s="9">
        <v>640000</v>
      </c>
      <c r="D112" s="31">
        <v>1800</v>
      </c>
      <c r="E112" s="43">
        <v>43206</v>
      </c>
      <c r="F112" s="31" t="s">
        <v>156</v>
      </c>
      <c r="G112" s="9"/>
      <c r="H112" s="9"/>
      <c r="I112" s="9"/>
      <c r="J112" s="9">
        <f t="shared" si="2"/>
        <v>641800</v>
      </c>
      <c r="K112" s="9">
        <v>212869.78</v>
      </c>
      <c r="L112" s="9">
        <v>212375.53</v>
      </c>
      <c r="M112" s="9">
        <f t="shared" si="8"/>
        <v>428930.22</v>
      </c>
    </row>
    <row r="113" spans="1:13" s="14" customFormat="1" ht="15.75" customHeight="1" x14ac:dyDescent="0.3">
      <c r="A113" s="37">
        <v>730217</v>
      </c>
      <c r="B113" s="8" t="s">
        <v>93</v>
      </c>
      <c r="C113" s="9">
        <v>0</v>
      </c>
      <c r="D113" s="31">
        <v>492.71</v>
      </c>
      <c r="E113" s="43">
        <v>43131</v>
      </c>
      <c r="F113" s="31" t="s">
        <v>156</v>
      </c>
      <c r="G113" s="9"/>
      <c r="H113" s="9"/>
      <c r="I113" s="9"/>
      <c r="J113" s="9">
        <f t="shared" si="2"/>
        <v>492.71</v>
      </c>
      <c r="K113" s="9">
        <v>492.71</v>
      </c>
      <c r="L113" s="9">
        <v>77.19</v>
      </c>
      <c r="M113" s="9">
        <f t="shared" si="8"/>
        <v>0</v>
      </c>
    </row>
    <row r="114" spans="1:13" s="14" customFormat="1" ht="15.75" customHeight="1" x14ac:dyDescent="0.3">
      <c r="A114" s="37">
        <v>730601</v>
      </c>
      <c r="B114" s="8" t="s">
        <v>148</v>
      </c>
      <c r="C114" s="9">
        <v>39900</v>
      </c>
      <c r="D114" s="31">
        <v>0</v>
      </c>
      <c r="E114" s="43"/>
      <c r="F114" s="31"/>
      <c r="G114" s="9"/>
      <c r="H114" s="9"/>
      <c r="I114" s="9"/>
      <c r="J114" s="9">
        <f t="shared" ref="J114:J126" si="9">+C114+D114+G114</f>
        <v>39900</v>
      </c>
      <c r="K114" s="9">
        <v>0</v>
      </c>
      <c r="L114" s="9">
        <v>0</v>
      </c>
      <c r="M114" s="9">
        <f t="shared" si="8"/>
        <v>39900</v>
      </c>
    </row>
    <row r="115" spans="1:13" s="14" customFormat="1" ht="15.75" customHeight="1" x14ac:dyDescent="0.3">
      <c r="A115" s="37">
        <v>840103</v>
      </c>
      <c r="B115" s="8" t="s">
        <v>149</v>
      </c>
      <c r="C115" s="9">
        <v>10000</v>
      </c>
      <c r="D115" s="31">
        <v>0</v>
      </c>
      <c r="E115" s="43"/>
      <c r="F115" s="31"/>
      <c r="G115" s="9"/>
      <c r="H115" s="9"/>
      <c r="I115" s="9"/>
      <c r="J115" s="9">
        <f t="shared" si="9"/>
        <v>10000</v>
      </c>
      <c r="K115" s="9">
        <v>5805.96</v>
      </c>
      <c r="L115" s="9">
        <v>5805.96</v>
      </c>
      <c r="M115" s="9">
        <f t="shared" si="8"/>
        <v>4194.04</v>
      </c>
    </row>
    <row r="116" spans="1:13" s="14" customFormat="1" ht="15.75" customHeight="1" x14ac:dyDescent="0.3">
      <c r="A116" s="80">
        <v>840104</v>
      </c>
      <c r="B116" s="80" t="s">
        <v>124</v>
      </c>
      <c r="C116" s="82">
        <v>65926.03</v>
      </c>
      <c r="D116" s="31">
        <v>4000</v>
      </c>
      <c r="E116" s="43">
        <v>43244</v>
      </c>
      <c r="F116" s="31" t="s">
        <v>209</v>
      </c>
      <c r="G116" s="9"/>
      <c r="H116" s="9"/>
      <c r="I116" s="9"/>
      <c r="J116" s="82">
        <f>+C116+D116+G116+D117</f>
        <v>70255.31</v>
      </c>
      <c r="K116" s="82">
        <v>287.8</v>
      </c>
      <c r="L116" s="82">
        <v>287.8</v>
      </c>
      <c r="M116" s="82">
        <f>+J116-K116</f>
        <v>69967.509999999995</v>
      </c>
    </row>
    <row r="117" spans="1:13" s="14" customFormat="1" ht="15.75" customHeight="1" x14ac:dyDescent="0.3">
      <c r="A117" s="81"/>
      <c r="B117" s="81"/>
      <c r="C117" s="83"/>
      <c r="D117" s="31">
        <v>329.28</v>
      </c>
      <c r="E117" s="43">
        <v>43244</v>
      </c>
      <c r="F117" s="31" t="s">
        <v>209</v>
      </c>
      <c r="G117" s="9"/>
      <c r="H117" s="9"/>
      <c r="I117" s="9"/>
      <c r="J117" s="83"/>
      <c r="K117" s="83"/>
      <c r="L117" s="83"/>
      <c r="M117" s="83"/>
    </row>
    <row r="118" spans="1:13" s="14" customFormat="1" ht="15.75" customHeight="1" x14ac:dyDescent="0.3">
      <c r="A118" s="80">
        <v>840107</v>
      </c>
      <c r="B118" s="80" t="s">
        <v>150</v>
      </c>
      <c r="C118" s="82">
        <v>0</v>
      </c>
      <c r="D118" s="31">
        <v>20000</v>
      </c>
      <c r="E118" s="43">
        <v>43131</v>
      </c>
      <c r="F118" s="31" t="s">
        <v>156</v>
      </c>
      <c r="G118" s="9">
        <v>16772</v>
      </c>
      <c r="H118" s="20">
        <v>43196</v>
      </c>
      <c r="I118" s="9" t="s">
        <v>157</v>
      </c>
      <c r="J118" s="82">
        <f>+C118+D118+G118+D119+D120+D121</f>
        <v>71402.720000000001</v>
      </c>
      <c r="K118" s="82">
        <v>43009.31</v>
      </c>
      <c r="L118" s="82">
        <v>43009.31</v>
      </c>
      <c r="M118" s="82">
        <f>+J118-K118</f>
        <v>28393.410000000003</v>
      </c>
    </row>
    <row r="119" spans="1:13" s="14" customFormat="1" ht="15.75" customHeight="1" x14ac:dyDescent="0.3">
      <c r="A119" s="89"/>
      <c r="B119" s="89"/>
      <c r="C119" s="88"/>
      <c r="D119" s="31">
        <v>26000</v>
      </c>
      <c r="E119" s="43">
        <v>43159</v>
      </c>
      <c r="F119" s="31" t="s">
        <v>156</v>
      </c>
      <c r="G119" s="9"/>
      <c r="H119" s="20"/>
      <c r="I119" s="9"/>
      <c r="J119" s="88"/>
      <c r="K119" s="88"/>
      <c r="L119" s="88"/>
      <c r="M119" s="88"/>
    </row>
    <row r="120" spans="1:13" s="14" customFormat="1" ht="15.75" customHeight="1" x14ac:dyDescent="0.3">
      <c r="A120" s="89"/>
      <c r="B120" s="89"/>
      <c r="C120" s="88"/>
      <c r="D120" s="31">
        <v>7387.52</v>
      </c>
      <c r="E120" s="43">
        <v>43244</v>
      </c>
      <c r="F120" s="31" t="s">
        <v>209</v>
      </c>
      <c r="G120" s="9"/>
      <c r="H120" s="20"/>
      <c r="I120" s="9"/>
      <c r="J120" s="88"/>
      <c r="K120" s="88"/>
      <c r="L120" s="88"/>
      <c r="M120" s="88"/>
    </row>
    <row r="121" spans="1:13" s="14" customFormat="1" ht="15.75" customHeight="1" x14ac:dyDescent="0.3">
      <c r="A121" s="81"/>
      <c r="B121" s="81"/>
      <c r="C121" s="83"/>
      <c r="D121" s="31">
        <v>1243.2</v>
      </c>
      <c r="E121" s="43">
        <v>43244</v>
      </c>
      <c r="F121" s="31" t="s">
        <v>209</v>
      </c>
      <c r="G121" s="9"/>
      <c r="H121" s="20"/>
      <c r="I121" s="9"/>
      <c r="J121" s="83"/>
      <c r="K121" s="83"/>
      <c r="L121" s="83"/>
      <c r="M121" s="83"/>
    </row>
    <row r="122" spans="1:13" s="14" customFormat="1" ht="15.75" customHeight="1" x14ac:dyDescent="0.3">
      <c r="A122" s="80">
        <v>870211</v>
      </c>
      <c r="B122" s="80" t="s">
        <v>151</v>
      </c>
      <c r="C122" s="82">
        <v>0</v>
      </c>
      <c r="D122" s="31">
        <v>300000</v>
      </c>
      <c r="E122" s="43">
        <v>43118</v>
      </c>
      <c r="F122" s="31" t="s">
        <v>156</v>
      </c>
      <c r="G122" s="9"/>
      <c r="H122" s="9"/>
      <c r="I122" s="9"/>
      <c r="J122" s="82">
        <f>+C122+D122+G122+D123</f>
        <v>305932</v>
      </c>
      <c r="K122" s="82">
        <v>305932</v>
      </c>
      <c r="L122" s="82">
        <v>304202</v>
      </c>
      <c r="M122" s="82">
        <f>+J122-K122</f>
        <v>0</v>
      </c>
    </row>
    <row r="123" spans="1:13" s="14" customFormat="1" ht="15.75" customHeight="1" x14ac:dyDescent="0.3">
      <c r="A123" s="81"/>
      <c r="B123" s="81"/>
      <c r="C123" s="83"/>
      <c r="D123" s="31">
        <v>5932</v>
      </c>
      <c r="E123" s="43">
        <v>43220</v>
      </c>
      <c r="F123" s="31" t="s">
        <v>209</v>
      </c>
      <c r="G123" s="9"/>
      <c r="H123" s="9"/>
      <c r="I123" s="9"/>
      <c r="J123" s="83"/>
      <c r="K123" s="83"/>
      <c r="L123" s="83"/>
      <c r="M123" s="83"/>
    </row>
    <row r="124" spans="1:13" s="14" customFormat="1" ht="15.75" customHeight="1" x14ac:dyDescent="0.3">
      <c r="A124" s="37">
        <v>960201</v>
      </c>
      <c r="B124" s="8" t="s">
        <v>152</v>
      </c>
      <c r="C124" s="9">
        <v>1959755.49</v>
      </c>
      <c r="D124" s="31">
        <v>-0.01</v>
      </c>
      <c r="E124" s="43">
        <v>43256</v>
      </c>
      <c r="F124" s="31" t="s">
        <v>209</v>
      </c>
      <c r="G124" s="9"/>
      <c r="H124" s="9"/>
      <c r="I124" s="9"/>
      <c r="J124" s="9">
        <f t="shared" si="9"/>
        <v>1959755.48</v>
      </c>
      <c r="K124" s="9">
        <f>1959755.48-0.01</f>
        <v>1959755.47</v>
      </c>
      <c r="L124" s="9">
        <v>798208.07</v>
      </c>
      <c r="M124" s="9">
        <f>+J124-K124</f>
        <v>1.0000000009313226E-2</v>
      </c>
    </row>
    <row r="125" spans="1:13" s="14" customFormat="1" ht="15.75" customHeight="1" x14ac:dyDescent="0.3">
      <c r="A125" s="37">
        <v>960202</v>
      </c>
      <c r="B125" s="8" t="s">
        <v>153</v>
      </c>
      <c r="C125" s="9">
        <v>259646.1</v>
      </c>
      <c r="D125" s="31">
        <v>0.01</v>
      </c>
      <c r="E125" s="43">
        <v>43256</v>
      </c>
      <c r="F125" s="31" t="s">
        <v>209</v>
      </c>
      <c r="G125" s="9"/>
      <c r="H125" s="9"/>
      <c r="I125" s="9"/>
      <c r="J125" s="9">
        <f t="shared" si="9"/>
        <v>259646.11000000002</v>
      </c>
      <c r="K125" s="9">
        <f>259646.1+0.01</f>
        <v>259646.11000000002</v>
      </c>
      <c r="L125" s="9">
        <v>259646.11</v>
      </c>
      <c r="M125" s="9">
        <f t="shared" ref="M125:M126" si="10">+J125-K125</f>
        <v>0</v>
      </c>
    </row>
    <row r="126" spans="1:13" s="14" customFormat="1" ht="15.75" customHeight="1" x14ac:dyDescent="0.3">
      <c r="A126" s="37">
        <v>970101</v>
      </c>
      <c r="B126" s="8" t="s">
        <v>154</v>
      </c>
      <c r="C126" s="9">
        <v>0</v>
      </c>
      <c r="D126" s="45"/>
      <c r="E126" s="43"/>
      <c r="F126" s="31"/>
      <c r="G126" s="9">
        <v>3394176.23</v>
      </c>
      <c r="H126" s="20">
        <v>43196</v>
      </c>
      <c r="I126" s="9" t="s">
        <v>157</v>
      </c>
      <c r="J126" s="9">
        <f t="shared" si="9"/>
        <v>3394176.23</v>
      </c>
      <c r="K126" s="9">
        <v>3390000</v>
      </c>
      <c r="L126" s="9">
        <v>2561486.98</v>
      </c>
      <c r="M126" s="9">
        <f t="shared" si="10"/>
        <v>4176.2299999999814</v>
      </c>
    </row>
    <row r="127" spans="1:13" s="7" customFormat="1" ht="15.75" customHeight="1" x14ac:dyDescent="0.3">
      <c r="A127" s="97" t="s">
        <v>80</v>
      </c>
      <c r="B127" s="98"/>
      <c r="C127" s="54">
        <f>SUM(C10:C126)</f>
        <v>18295804.370000001</v>
      </c>
      <c r="D127" s="54">
        <f>SUM(D10:D126)</f>
        <v>-514200</v>
      </c>
      <c r="E127" s="55"/>
      <c r="F127" s="55"/>
      <c r="G127" s="56">
        <f>SUM(G11:G126)</f>
        <v>3615064.09</v>
      </c>
      <c r="H127" s="55"/>
      <c r="I127" s="55"/>
      <c r="J127" s="54">
        <f>SUM(J10:J126)</f>
        <v>21396668.460000001</v>
      </c>
      <c r="K127" s="54">
        <f t="shared" ref="K127:M127" si="11">SUM(K10:K126)</f>
        <v>15160068.460000003</v>
      </c>
      <c r="L127" s="54">
        <f t="shared" si="11"/>
        <v>7454412.3200000003</v>
      </c>
      <c r="M127" s="54">
        <f t="shared" si="11"/>
        <v>6236600</v>
      </c>
    </row>
    <row r="129" spans="3:10" x14ac:dyDescent="0.3">
      <c r="C129" s="25"/>
      <c r="D129" s="68"/>
      <c r="G129" s="26"/>
    </row>
    <row r="130" spans="3:10" x14ac:dyDescent="0.3">
      <c r="C130" s="25"/>
      <c r="G130" s="26"/>
    </row>
    <row r="131" spans="3:10" x14ac:dyDescent="0.3">
      <c r="C131" s="26"/>
      <c r="J131" s="24"/>
    </row>
    <row r="132" spans="3:10" x14ac:dyDescent="0.3">
      <c r="J132" s="26"/>
    </row>
    <row r="133" spans="3:10" x14ac:dyDescent="0.3">
      <c r="C133" s="26"/>
    </row>
    <row r="137" spans="3:10" x14ac:dyDescent="0.3">
      <c r="J137" s="26"/>
    </row>
    <row r="138" spans="3:10" x14ac:dyDescent="0.3">
      <c r="J138" s="26"/>
    </row>
    <row r="139" spans="3:10" x14ac:dyDescent="0.3">
      <c r="J139" s="26"/>
    </row>
    <row r="140" spans="3:10" x14ac:dyDescent="0.3">
      <c r="J140" s="26"/>
    </row>
    <row r="141" spans="3:10" x14ac:dyDescent="0.3">
      <c r="J141" s="24"/>
    </row>
    <row r="142" spans="3:10" x14ac:dyDescent="0.3">
      <c r="J142" s="26"/>
    </row>
  </sheetData>
  <mergeCells count="155">
    <mergeCell ref="A1:M1"/>
    <mergeCell ref="A2:M2"/>
    <mergeCell ref="A3:M3"/>
    <mergeCell ref="M118:M121"/>
    <mergeCell ref="M122:M123"/>
    <mergeCell ref="M65:M66"/>
    <mergeCell ref="M69:M72"/>
    <mergeCell ref="M91:M92"/>
    <mergeCell ref="M102:M103"/>
    <mergeCell ref="M105:M109"/>
    <mergeCell ref="M116:M117"/>
    <mergeCell ref="L60:L61"/>
    <mergeCell ref="M60:M61"/>
    <mergeCell ref="J62:J63"/>
    <mergeCell ref="K62:K63"/>
    <mergeCell ref="L62:L63"/>
    <mergeCell ref="M62:M63"/>
    <mergeCell ref="L27:L28"/>
    <mergeCell ref="M27:M28"/>
    <mergeCell ref="M47:M51"/>
    <mergeCell ref="M55:M56"/>
    <mergeCell ref="J57:J59"/>
    <mergeCell ref="K57:K59"/>
    <mergeCell ref="L57:L59"/>
    <mergeCell ref="M57:M59"/>
    <mergeCell ref="A127:B127"/>
    <mergeCell ref="J14:J15"/>
    <mergeCell ref="K14:K15"/>
    <mergeCell ref="L14:L15"/>
    <mergeCell ref="M14:M15"/>
    <mergeCell ref="M19:M22"/>
    <mergeCell ref="A27:A28"/>
    <mergeCell ref="B27:B28"/>
    <mergeCell ref="C27:C28"/>
    <mergeCell ref="D27:D28"/>
    <mergeCell ref="L118:L121"/>
    <mergeCell ref="A122:A123"/>
    <mergeCell ref="B122:B123"/>
    <mergeCell ref="C122:C123"/>
    <mergeCell ref="J122:J123"/>
    <mergeCell ref="K122:K123"/>
    <mergeCell ref="L122:L123"/>
    <mergeCell ref="A118:A121"/>
    <mergeCell ref="B118:B121"/>
    <mergeCell ref="C118:C121"/>
    <mergeCell ref="J118:J121"/>
    <mergeCell ref="K118:K121"/>
    <mergeCell ref="L105:L109"/>
    <mergeCell ref="A116:A117"/>
    <mergeCell ref="B116:B117"/>
    <mergeCell ref="C116:C117"/>
    <mergeCell ref="J116:J117"/>
    <mergeCell ref="K116:K117"/>
    <mergeCell ref="L116:L117"/>
    <mergeCell ref="A105:A109"/>
    <mergeCell ref="B105:B109"/>
    <mergeCell ref="C105:C109"/>
    <mergeCell ref="J105:J109"/>
    <mergeCell ref="K105:K109"/>
    <mergeCell ref="L91:L92"/>
    <mergeCell ref="A102:A103"/>
    <mergeCell ref="B102:B103"/>
    <mergeCell ref="C102:C103"/>
    <mergeCell ref="J102:J103"/>
    <mergeCell ref="K102:K103"/>
    <mergeCell ref="L102:L103"/>
    <mergeCell ref="A91:A92"/>
    <mergeCell ref="B91:B92"/>
    <mergeCell ref="C91:C92"/>
    <mergeCell ref="J91:J92"/>
    <mergeCell ref="K91:K92"/>
    <mergeCell ref="M77:M80"/>
    <mergeCell ref="K69:K72"/>
    <mergeCell ref="L69:L72"/>
    <mergeCell ref="A77:A80"/>
    <mergeCell ref="B77:B80"/>
    <mergeCell ref="C77:C80"/>
    <mergeCell ref="J77:J80"/>
    <mergeCell ref="K77:K80"/>
    <mergeCell ref="L77:L80"/>
    <mergeCell ref="J65:J66"/>
    <mergeCell ref="K65:K66"/>
    <mergeCell ref="L65:L66"/>
    <mergeCell ref="A69:A72"/>
    <mergeCell ref="B69:B72"/>
    <mergeCell ref="C69:C72"/>
    <mergeCell ref="J69:J72"/>
    <mergeCell ref="A62:A63"/>
    <mergeCell ref="B62:B63"/>
    <mergeCell ref="C62:C63"/>
    <mergeCell ref="A65:A66"/>
    <mergeCell ref="B65:B66"/>
    <mergeCell ref="C65:C66"/>
    <mergeCell ref="L55:L56"/>
    <mergeCell ref="A57:A59"/>
    <mergeCell ref="B57:B59"/>
    <mergeCell ref="C57:C59"/>
    <mergeCell ref="A60:A61"/>
    <mergeCell ref="B60:B61"/>
    <mergeCell ref="C60:C61"/>
    <mergeCell ref="J60:J61"/>
    <mergeCell ref="K60:K61"/>
    <mergeCell ref="A55:A56"/>
    <mergeCell ref="B55:B56"/>
    <mergeCell ref="C55:C56"/>
    <mergeCell ref="J55:J56"/>
    <mergeCell ref="K55:K56"/>
    <mergeCell ref="L39:L42"/>
    <mergeCell ref="M39:M42"/>
    <mergeCell ref="A47:A51"/>
    <mergeCell ref="B47:B51"/>
    <mergeCell ref="C47:C51"/>
    <mergeCell ref="J47:J51"/>
    <mergeCell ref="K47:K51"/>
    <mergeCell ref="L47:L51"/>
    <mergeCell ref="A39:A42"/>
    <mergeCell ref="B39:B42"/>
    <mergeCell ref="C39:C42"/>
    <mergeCell ref="J39:J42"/>
    <mergeCell ref="K39:K42"/>
    <mergeCell ref="M30:M34"/>
    <mergeCell ref="A36:A37"/>
    <mergeCell ref="B36:B37"/>
    <mergeCell ref="C36:C37"/>
    <mergeCell ref="J36:J37"/>
    <mergeCell ref="K36:K37"/>
    <mergeCell ref="L36:L37"/>
    <mergeCell ref="M36:M37"/>
    <mergeCell ref="L19:L22"/>
    <mergeCell ref="A30:A34"/>
    <mergeCell ref="B30:B34"/>
    <mergeCell ref="C30:C34"/>
    <mergeCell ref="J30:J34"/>
    <mergeCell ref="K30:K34"/>
    <mergeCell ref="L30:L34"/>
    <mergeCell ref="J27:J28"/>
    <mergeCell ref="K27:K28"/>
    <mergeCell ref="A19:A22"/>
    <mergeCell ref="B19:B22"/>
    <mergeCell ref="C19:C22"/>
    <mergeCell ref="J19:J22"/>
    <mergeCell ref="K19:K22"/>
    <mergeCell ref="K8:K9"/>
    <mergeCell ref="L8:L9"/>
    <mergeCell ref="M8:M9"/>
    <mergeCell ref="A14:A15"/>
    <mergeCell ref="B14:B15"/>
    <mergeCell ref="C14:C15"/>
    <mergeCell ref="D14:D15"/>
    <mergeCell ref="A8:A9"/>
    <mergeCell ref="B8:B9"/>
    <mergeCell ref="C8:C9"/>
    <mergeCell ref="D8:F8"/>
    <mergeCell ref="G8:I8"/>
    <mergeCell ref="J8:J9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&amp;LElaborado por : Claudia Bucheli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view="pageBreakPreview" topLeftCell="A6" zoomScale="60" zoomScaleNormal="100" workbookViewId="0">
      <selection activeCell="D53" sqref="D53"/>
    </sheetView>
  </sheetViews>
  <sheetFormatPr baseColWidth="10" defaultRowHeight="14.4" x14ac:dyDescent="0.3"/>
  <cols>
    <col min="1" max="1" width="14" customWidth="1"/>
    <col min="2" max="2" width="54.5546875" customWidth="1"/>
    <col min="3" max="3" width="13.33203125" bestFit="1" customWidth="1"/>
    <col min="4" max="4" width="13.5546875" customWidth="1"/>
    <col min="5" max="5" width="11.5546875" bestFit="1" customWidth="1"/>
    <col min="6" max="6" width="45.6640625" customWidth="1"/>
    <col min="7" max="7" width="13.109375" hidden="1" customWidth="1"/>
    <col min="8" max="8" width="0" hidden="1" customWidth="1"/>
    <col min="9" max="9" width="43.6640625" hidden="1" customWidth="1"/>
    <col min="10" max="10" width="14.109375" hidden="1" customWidth="1"/>
    <col min="11" max="11" width="14.6640625" hidden="1" customWidth="1"/>
    <col min="12" max="12" width="14" hidden="1" customWidth="1"/>
    <col min="13" max="13" width="15.33203125" hidden="1" customWidth="1"/>
    <col min="16" max="16" width="12.44140625" bestFit="1" customWidth="1"/>
  </cols>
  <sheetData>
    <row r="1" spans="1:13" s="23" customFormat="1" ht="21" x14ac:dyDescent="0.4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23" customFormat="1" ht="15.6" x14ac:dyDescent="0.3">
      <c r="A2" s="102" t="s">
        <v>244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23" customFormat="1" ht="15.6" x14ac:dyDescent="0.3">
      <c r="A3" s="102" t="s">
        <v>245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x14ac:dyDescent="0.3">
      <c r="A4" s="15" t="s">
        <v>181</v>
      </c>
    </row>
    <row r="5" spans="1:13" x14ac:dyDescent="0.3">
      <c r="A5" s="16"/>
    </row>
    <row r="6" spans="1:13" x14ac:dyDescent="0.3">
      <c r="A6" s="16" t="s">
        <v>180</v>
      </c>
    </row>
    <row r="7" spans="1:13" s="23" customFormat="1" ht="15.75" customHeight="1" x14ac:dyDescent="0.3">
      <c r="A7" s="77" t="s">
        <v>75</v>
      </c>
      <c r="B7" s="79" t="s">
        <v>76</v>
      </c>
      <c r="C7" s="77" t="s">
        <v>20</v>
      </c>
      <c r="D7" s="105" t="s">
        <v>13</v>
      </c>
      <c r="E7" s="105"/>
      <c r="F7" s="105"/>
      <c r="G7" s="105" t="s">
        <v>17</v>
      </c>
      <c r="H7" s="105"/>
      <c r="I7" s="105"/>
      <c r="J7" s="77" t="s">
        <v>243</v>
      </c>
      <c r="K7" s="77" t="s">
        <v>77</v>
      </c>
      <c r="L7" s="77" t="s">
        <v>78</v>
      </c>
      <c r="M7" s="77" t="s">
        <v>79</v>
      </c>
    </row>
    <row r="8" spans="1:13" s="23" customFormat="1" ht="43.5" customHeight="1" x14ac:dyDescent="0.3">
      <c r="A8" s="79"/>
      <c r="B8" s="86"/>
      <c r="C8" s="78"/>
      <c r="D8" s="11" t="s">
        <v>155</v>
      </c>
      <c r="E8" s="17" t="s">
        <v>14</v>
      </c>
      <c r="F8" s="17" t="s">
        <v>15</v>
      </c>
      <c r="G8" s="18" t="s">
        <v>16</v>
      </c>
      <c r="H8" s="17" t="s">
        <v>14</v>
      </c>
      <c r="I8" s="13" t="s">
        <v>15</v>
      </c>
      <c r="J8" s="78"/>
      <c r="K8" s="78"/>
      <c r="L8" s="78"/>
      <c r="M8" s="79"/>
    </row>
    <row r="9" spans="1:13" x14ac:dyDescent="0.3">
      <c r="A9" s="28">
        <v>530204</v>
      </c>
      <c r="B9" s="28" t="s">
        <v>158</v>
      </c>
      <c r="C9" s="29">
        <v>20000</v>
      </c>
      <c r="D9" s="29">
        <v>-19000</v>
      </c>
      <c r="E9" s="20">
        <v>43250</v>
      </c>
      <c r="F9" s="9" t="s">
        <v>182</v>
      </c>
      <c r="G9" s="9"/>
      <c r="H9" s="9"/>
      <c r="I9" s="9"/>
      <c r="J9" s="29">
        <f>+C9+D9+G9</f>
        <v>1000</v>
      </c>
      <c r="K9" s="29">
        <v>70.760000000000005</v>
      </c>
      <c r="L9" s="29">
        <v>70.760000000000005</v>
      </c>
      <c r="M9" s="29">
        <v>929.24</v>
      </c>
    </row>
    <row r="10" spans="1:13" x14ac:dyDescent="0.3">
      <c r="A10" s="28">
        <v>530212</v>
      </c>
      <c r="B10" s="28" t="s">
        <v>159</v>
      </c>
      <c r="C10" s="29">
        <v>2000</v>
      </c>
      <c r="D10" s="29">
        <v>-2000</v>
      </c>
      <c r="E10" s="20">
        <v>43154</v>
      </c>
      <c r="F10" s="9" t="s">
        <v>183</v>
      </c>
      <c r="G10" s="9"/>
      <c r="H10" s="9"/>
      <c r="I10" s="9"/>
      <c r="J10" s="29">
        <f t="shared" ref="J10:J45" si="0">+C10+D10+G10</f>
        <v>0</v>
      </c>
      <c r="K10" s="29">
        <v>0</v>
      </c>
      <c r="L10" s="29">
        <v>0</v>
      </c>
      <c r="M10" s="29">
        <v>0</v>
      </c>
    </row>
    <row r="11" spans="1:13" x14ac:dyDescent="0.3">
      <c r="A11" s="28">
        <v>530299</v>
      </c>
      <c r="B11" s="28" t="s">
        <v>160</v>
      </c>
      <c r="C11" s="29">
        <v>248000</v>
      </c>
      <c r="D11" s="29">
        <v>-248000</v>
      </c>
      <c r="E11" s="20">
        <v>43154</v>
      </c>
      <c r="F11" s="9" t="s">
        <v>183</v>
      </c>
      <c r="G11" s="9"/>
      <c r="H11" s="9"/>
      <c r="I11" s="9"/>
      <c r="J11" s="29">
        <f t="shared" si="0"/>
        <v>0</v>
      </c>
      <c r="K11" s="29">
        <v>0</v>
      </c>
      <c r="L11" s="29">
        <v>0</v>
      </c>
      <c r="M11" s="29">
        <v>0</v>
      </c>
    </row>
    <row r="12" spans="1:13" x14ac:dyDescent="0.3">
      <c r="A12" s="28">
        <v>531407</v>
      </c>
      <c r="B12" s="28" t="s">
        <v>161</v>
      </c>
      <c r="C12" s="29">
        <v>24125.87</v>
      </c>
      <c r="D12" s="29">
        <v>-24000</v>
      </c>
      <c r="E12" s="20">
        <v>43250</v>
      </c>
      <c r="F12" s="9" t="s">
        <v>182</v>
      </c>
      <c r="G12" s="9"/>
      <c r="H12" s="9"/>
      <c r="I12" s="9"/>
      <c r="J12" s="29">
        <f t="shared" si="0"/>
        <v>125.86999999999898</v>
      </c>
      <c r="K12" s="29">
        <v>0</v>
      </c>
      <c r="L12" s="29">
        <v>0</v>
      </c>
      <c r="M12" s="29">
        <v>125.87</v>
      </c>
    </row>
    <row r="13" spans="1:13" s="23" customFormat="1" x14ac:dyDescent="0.3">
      <c r="A13" s="35">
        <v>580102</v>
      </c>
      <c r="B13" s="35" t="s">
        <v>135</v>
      </c>
      <c r="C13" s="29">
        <v>0</v>
      </c>
      <c r="D13" s="29">
        <v>1200000</v>
      </c>
      <c r="E13" s="20">
        <v>43262</v>
      </c>
      <c r="F13" s="9" t="s">
        <v>182</v>
      </c>
      <c r="G13" s="9"/>
      <c r="H13" s="9"/>
      <c r="I13" s="9"/>
      <c r="J13" s="29">
        <f t="shared" si="0"/>
        <v>1200000</v>
      </c>
      <c r="K13" s="29">
        <f>+J13</f>
        <v>1200000</v>
      </c>
      <c r="L13" s="29">
        <f>+K13</f>
        <v>1200000</v>
      </c>
      <c r="M13" s="29">
        <f>+J13-K13</f>
        <v>0</v>
      </c>
    </row>
    <row r="14" spans="1:13" x14ac:dyDescent="0.3">
      <c r="A14" s="28">
        <v>630202</v>
      </c>
      <c r="B14" s="28" t="s">
        <v>162</v>
      </c>
      <c r="C14" s="29">
        <v>6000</v>
      </c>
      <c r="D14" s="29">
        <v>0</v>
      </c>
      <c r="E14" s="9"/>
      <c r="F14" s="9"/>
      <c r="G14" s="9"/>
      <c r="H14" s="9"/>
      <c r="I14" s="9"/>
      <c r="J14" s="29">
        <f t="shared" si="0"/>
        <v>6000</v>
      </c>
      <c r="K14" s="29">
        <v>4940</v>
      </c>
      <c r="L14" s="29">
        <v>4635</v>
      </c>
      <c r="M14" s="29">
        <f>+J14-K14</f>
        <v>1060</v>
      </c>
    </row>
    <row r="15" spans="1:13" x14ac:dyDescent="0.3">
      <c r="A15" s="28">
        <v>630203</v>
      </c>
      <c r="B15" s="28" t="s">
        <v>163</v>
      </c>
      <c r="C15" s="29">
        <v>3000</v>
      </c>
      <c r="D15" s="29">
        <v>0</v>
      </c>
      <c r="E15" s="9"/>
      <c r="F15" s="9"/>
      <c r="G15" s="9"/>
      <c r="H15" s="9"/>
      <c r="I15" s="9"/>
      <c r="J15" s="29">
        <f t="shared" si="0"/>
        <v>3000</v>
      </c>
      <c r="K15" s="29">
        <v>2168.3200000000002</v>
      </c>
      <c r="L15" s="29">
        <v>204.4</v>
      </c>
      <c r="M15" s="29">
        <v>831.68</v>
      </c>
    </row>
    <row r="16" spans="1:13" x14ac:dyDescent="0.3">
      <c r="A16" s="28">
        <v>630207</v>
      </c>
      <c r="B16" s="28" t="s">
        <v>90</v>
      </c>
      <c r="C16" s="29">
        <v>0</v>
      </c>
      <c r="D16" s="30"/>
      <c r="E16" s="9"/>
      <c r="F16" s="9"/>
      <c r="G16" s="29">
        <v>50000</v>
      </c>
      <c r="H16" s="20">
        <v>43258</v>
      </c>
      <c r="I16" s="9" t="s">
        <v>184</v>
      </c>
      <c r="J16" s="29">
        <f t="shared" si="0"/>
        <v>50000</v>
      </c>
      <c r="K16" s="29">
        <v>0</v>
      </c>
      <c r="L16" s="29">
        <v>0</v>
      </c>
      <c r="M16" s="29">
        <v>50000</v>
      </c>
    </row>
    <row r="17" spans="1:13" x14ac:dyDescent="0.3">
      <c r="A17" s="28">
        <v>630241</v>
      </c>
      <c r="B17" s="28" t="s">
        <v>164</v>
      </c>
      <c r="C17" s="29">
        <v>19149.96</v>
      </c>
      <c r="D17" s="29">
        <v>-10000</v>
      </c>
      <c r="E17" s="20">
        <v>43250</v>
      </c>
      <c r="F17" s="9" t="s">
        <v>182</v>
      </c>
      <c r="G17" s="9"/>
      <c r="H17" s="9"/>
      <c r="I17" s="9"/>
      <c r="J17" s="29">
        <f t="shared" si="0"/>
        <v>9149.9599999999991</v>
      </c>
      <c r="K17" s="29">
        <v>4433.8999999999996</v>
      </c>
      <c r="L17" s="29">
        <v>2727.2</v>
      </c>
      <c r="M17" s="29">
        <v>4716.0600000000004</v>
      </c>
    </row>
    <row r="18" spans="1:13" x14ac:dyDescent="0.3">
      <c r="A18" s="28">
        <v>630404</v>
      </c>
      <c r="B18" s="28" t="s">
        <v>165</v>
      </c>
      <c r="C18" s="29">
        <v>1431289.6</v>
      </c>
      <c r="D18" s="29">
        <v>-20000</v>
      </c>
      <c r="E18" s="20">
        <v>43250</v>
      </c>
      <c r="F18" s="9" t="s">
        <v>182</v>
      </c>
      <c r="G18" s="9">
        <v>852000</v>
      </c>
      <c r="H18" s="20">
        <v>43258</v>
      </c>
      <c r="I18" s="9" t="s">
        <v>184</v>
      </c>
      <c r="J18" s="29">
        <f t="shared" si="0"/>
        <v>2263289.6</v>
      </c>
      <c r="K18" s="29">
        <v>1386586.52</v>
      </c>
      <c r="L18" s="29">
        <v>239815.41</v>
      </c>
      <c r="M18" s="29">
        <f>+J18-K18</f>
        <v>876703.08000000007</v>
      </c>
    </row>
    <row r="19" spans="1:13" x14ac:dyDescent="0.3">
      <c r="A19" s="28">
        <v>630405</v>
      </c>
      <c r="B19" s="28" t="s">
        <v>166</v>
      </c>
      <c r="C19" s="29">
        <v>259333.32</v>
      </c>
      <c r="D19" s="29">
        <f>371807.19-411807.19</f>
        <v>-40000</v>
      </c>
      <c r="E19" s="20">
        <v>43250</v>
      </c>
      <c r="F19" s="9" t="s">
        <v>182</v>
      </c>
      <c r="G19" s="9">
        <v>411807.19</v>
      </c>
      <c r="H19" s="20">
        <v>43196</v>
      </c>
      <c r="I19" s="9" t="s">
        <v>185</v>
      </c>
      <c r="J19" s="29">
        <f t="shared" si="0"/>
        <v>631140.51</v>
      </c>
      <c r="K19" s="29">
        <v>62757.33</v>
      </c>
      <c r="L19" s="29">
        <v>59241.599999999999</v>
      </c>
      <c r="M19" s="29">
        <f>+J19-K19</f>
        <v>568383.18000000005</v>
      </c>
    </row>
    <row r="20" spans="1:13" x14ac:dyDescent="0.3">
      <c r="A20" s="28">
        <v>630406</v>
      </c>
      <c r="B20" s="28" t="s">
        <v>167</v>
      </c>
      <c r="C20" s="29">
        <v>2750</v>
      </c>
      <c r="D20" s="29">
        <v>0</v>
      </c>
      <c r="E20" s="9"/>
      <c r="F20" s="9"/>
      <c r="G20" s="9"/>
      <c r="H20" s="9"/>
      <c r="I20" s="9"/>
      <c r="J20" s="29">
        <f t="shared" si="0"/>
        <v>2750</v>
      </c>
      <c r="K20" s="29">
        <v>0</v>
      </c>
      <c r="L20" s="29">
        <v>0</v>
      </c>
      <c r="M20" s="29">
        <f t="shared" ref="M20:M31" si="1">+J20-K20</f>
        <v>2750</v>
      </c>
    </row>
    <row r="21" spans="1:13" x14ac:dyDescent="0.3">
      <c r="A21" s="28">
        <v>630502</v>
      </c>
      <c r="B21" s="28" t="s">
        <v>168</v>
      </c>
      <c r="C21" s="29">
        <v>60000</v>
      </c>
      <c r="D21" s="29">
        <v>0</v>
      </c>
      <c r="E21" s="9"/>
      <c r="F21" s="9"/>
      <c r="G21" s="9"/>
      <c r="H21" s="9"/>
      <c r="I21" s="9"/>
      <c r="J21" s="29">
        <f t="shared" si="0"/>
        <v>60000</v>
      </c>
      <c r="K21" s="29">
        <v>23520</v>
      </c>
      <c r="L21" s="29">
        <v>23520</v>
      </c>
      <c r="M21" s="29">
        <f t="shared" si="1"/>
        <v>36480</v>
      </c>
    </row>
    <row r="22" spans="1:13" x14ac:dyDescent="0.3">
      <c r="A22" s="103">
        <v>630504</v>
      </c>
      <c r="B22" s="103" t="s">
        <v>169</v>
      </c>
      <c r="C22" s="104">
        <v>0</v>
      </c>
      <c r="D22" s="104">
        <f>4204116.34-3052536.23+996400</f>
        <v>2147980.11</v>
      </c>
      <c r="E22" s="20">
        <v>43154</v>
      </c>
      <c r="F22" s="9" t="s">
        <v>186</v>
      </c>
      <c r="G22" s="9">
        <v>3052536.23</v>
      </c>
      <c r="H22" s="20">
        <v>43258</v>
      </c>
      <c r="I22" s="9" t="s">
        <v>184</v>
      </c>
      <c r="J22" s="106">
        <f>+C22+D22+G22</f>
        <v>5200516.34</v>
      </c>
      <c r="K22" s="106">
        <v>1874328.79</v>
      </c>
      <c r="L22" s="106">
        <v>1165627.68</v>
      </c>
      <c r="M22" s="106">
        <f>+J22-K22</f>
        <v>3326187.55</v>
      </c>
    </row>
    <row r="23" spans="1:13" s="23" customFormat="1" x14ac:dyDescent="0.3">
      <c r="A23" s="103"/>
      <c r="B23" s="103"/>
      <c r="C23" s="104"/>
      <c r="D23" s="104"/>
      <c r="E23" s="20">
        <v>43250</v>
      </c>
      <c r="F23" s="9" t="s">
        <v>187</v>
      </c>
      <c r="G23" s="9"/>
      <c r="H23" s="20"/>
      <c r="I23" s="9"/>
      <c r="J23" s="107"/>
      <c r="K23" s="107"/>
      <c r="L23" s="107"/>
      <c r="M23" s="107"/>
    </row>
    <row r="24" spans="1:13" s="23" customFormat="1" x14ac:dyDescent="0.3">
      <c r="A24" s="103"/>
      <c r="B24" s="103"/>
      <c r="C24" s="104"/>
      <c r="D24" s="104"/>
      <c r="E24" s="20">
        <v>43262</v>
      </c>
      <c r="F24" s="9" t="s">
        <v>249</v>
      </c>
      <c r="G24" s="9"/>
      <c r="H24" s="20"/>
      <c r="I24" s="9"/>
      <c r="J24" s="108"/>
      <c r="K24" s="108"/>
      <c r="L24" s="108"/>
      <c r="M24" s="108"/>
    </row>
    <row r="25" spans="1:13" x14ac:dyDescent="0.3">
      <c r="A25" s="28">
        <v>630604</v>
      </c>
      <c r="B25" s="28" t="s">
        <v>170</v>
      </c>
      <c r="C25" s="29">
        <v>45000</v>
      </c>
      <c r="D25" s="29">
        <v>-45000</v>
      </c>
      <c r="E25" s="20">
        <v>43154</v>
      </c>
      <c r="F25" s="9" t="s">
        <v>183</v>
      </c>
      <c r="G25" s="9"/>
      <c r="H25" s="9"/>
      <c r="I25" s="9"/>
      <c r="J25" s="29">
        <f t="shared" si="0"/>
        <v>0</v>
      </c>
      <c r="K25" s="29">
        <v>0</v>
      </c>
      <c r="L25" s="29">
        <v>0</v>
      </c>
      <c r="M25" s="29">
        <f t="shared" si="1"/>
        <v>0</v>
      </c>
    </row>
    <row r="26" spans="1:13" x14ac:dyDescent="0.3">
      <c r="A26" s="28">
        <v>630704</v>
      </c>
      <c r="B26" s="28" t="s">
        <v>171</v>
      </c>
      <c r="C26" s="29">
        <v>5000</v>
      </c>
      <c r="D26" s="29">
        <v>0</v>
      </c>
      <c r="E26" s="9"/>
      <c r="F26" s="9"/>
      <c r="G26" s="9"/>
      <c r="H26" s="9"/>
      <c r="I26" s="9"/>
      <c r="J26" s="29">
        <f t="shared" si="0"/>
        <v>5000</v>
      </c>
      <c r="K26" s="29">
        <v>0</v>
      </c>
      <c r="L26" s="29">
        <v>0</v>
      </c>
      <c r="M26" s="29">
        <f t="shared" si="1"/>
        <v>5000</v>
      </c>
    </row>
    <row r="27" spans="1:13" x14ac:dyDescent="0.3">
      <c r="A27" s="112">
        <v>630803</v>
      </c>
      <c r="B27" s="112" t="s">
        <v>172</v>
      </c>
      <c r="C27" s="106">
        <v>366000</v>
      </c>
      <c r="D27" s="106">
        <v>-46977.22</v>
      </c>
      <c r="E27" s="20">
        <v>43154</v>
      </c>
      <c r="F27" s="9" t="s">
        <v>188</v>
      </c>
      <c r="G27" s="9"/>
      <c r="H27" s="9"/>
      <c r="I27" s="9"/>
      <c r="J27" s="106">
        <f t="shared" si="0"/>
        <v>319022.78000000003</v>
      </c>
      <c r="K27" s="106">
        <v>269763.58</v>
      </c>
      <c r="L27" s="106">
        <v>95623.39</v>
      </c>
      <c r="M27" s="106">
        <f t="shared" si="1"/>
        <v>49259.200000000012</v>
      </c>
    </row>
    <row r="28" spans="1:13" s="23" customFormat="1" x14ac:dyDescent="0.3">
      <c r="A28" s="113"/>
      <c r="B28" s="113"/>
      <c r="C28" s="108"/>
      <c r="D28" s="108"/>
      <c r="E28" s="20">
        <v>43250</v>
      </c>
      <c r="F28" s="9" t="s">
        <v>189</v>
      </c>
      <c r="G28" s="9"/>
      <c r="H28" s="9"/>
      <c r="I28" s="9"/>
      <c r="J28" s="108"/>
      <c r="K28" s="108"/>
      <c r="L28" s="108"/>
      <c r="M28" s="108"/>
    </row>
    <row r="29" spans="1:13" x14ac:dyDescent="0.3">
      <c r="A29" s="112">
        <v>630805</v>
      </c>
      <c r="B29" s="112" t="s">
        <v>173</v>
      </c>
      <c r="C29" s="106">
        <v>197983</v>
      </c>
      <c r="D29" s="106">
        <v>-107324.8</v>
      </c>
      <c r="E29" s="20">
        <v>43175</v>
      </c>
      <c r="F29" s="9" t="s">
        <v>190</v>
      </c>
      <c r="G29" s="9"/>
      <c r="H29" s="9"/>
      <c r="I29" s="9"/>
      <c r="J29" s="106">
        <f t="shared" si="0"/>
        <v>90658.2</v>
      </c>
      <c r="K29" s="106">
        <v>89357.45</v>
      </c>
      <c r="L29" s="106">
        <v>27817.5</v>
      </c>
      <c r="M29" s="106">
        <f t="shared" si="1"/>
        <v>1300.75</v>
      </c>
    </row>
    <row r="30" spans="1:13" s="23" customFormat="1" x14ac:dyDescent="0.3">
      <c r="A30" s="113"/>
      <c r="B30" s="113"/>
      <c r="C30" s="108"/>
      <c r="D30" s="108"/>
      <c r="E30" s="20">
        <v>43250</v>
      </c>
      <c r="F30" s="9" t="s">
        <v>191</v>
      </c>
      <c r="G30" s="9"/>
      <c r="H30" s="9"/>
      <c r="I30" s="9"/>
      <c r="J30" s="108"/>
      <c r="K30" s="108"/>
      <c r="L30" s="108"/>
      <c r="M30" s="108"/>
    </row>
    <row r="31" spans="1:13" x14ac:dyDescent="0.3">
      <c r="A31" s="112">
        <v>630811</v>
      </c>
      <c r="B31" s="112" t="s">
        <v>174</v>
      </c>
      <c r="C31" s="106">
        <v>488278.1</v>
      </c>
      <c r="D31" s="106">
        <v>-454178.09</v>
      </c>
      <c r="E31" s="20">
        <v>43154</v>
      </c>
      <c r="F31" s="9" t="s">
        <v>192</v>
      </c>
      <c r="G31" s="9"/>
      <c r="H31" s="9"/>
      <c r="I31" s="9"/>
      <c r="J31" s="106">
        <f t="shared" si="0"/>
        <v>34100.009999999951</v>
      </c>
      <c r="K31" s="106">
        <v>18883.599999999999</v>
      </c>
      <c r="L31" s="106">
        <v>11312.82</v>
      </c>
      <c r="M31" s="106">
        <f t="shared" si="1"/>
        <v>15216.409999999953</v>
      </c>
    </row>
    <row r="32" spans="1:13" s="23" customFormat="1" x14ac:dyDescent="0.3">
      <c r="A32" s="113"/>
      <c r="B32" s="113"/>
      <c r="C32" s="108"/>
      <c r="D32" s="108"/>
      <c r="E32" s="20">
        <v>43250</v>
      </c>
      <c r="F32" s="9" t="s">
        <v>193</v>
      </c>
      <c r="G32" s="9"/>
      <c r="H32" s="9"/>
      <c r="I32" s="9"/>
      <c r="J32" s="108"/>
      <c r="K32" s="108"/>
      <c r="L32" s="108"/>
      <c r="M32" s="108"/>
    </row>
    <row r="33" spans="1:13" s="46" customFormat="1" x14ac:dyDescent="0.3">
      <c r="A33" s="109">
        <v>630813</v>
      </c>
      <c r="B33" s="109" t="s">
        <v>194</v>
      </c>
      <c r="C33" s="118">
        <v>2508666.67</v>
      </c>
      <c r="D33" s="118">
        <f>-560000</f>
        <v>-560000</v>
      </c>
      <c r="E33" s="43">
        <v>43130</v>
      </c>
      <c r="F33" s="31" t="s">
        <v>198</v>
      </c>
      <c r="G33" s="84">
        <v>2754944.54</v>
      </c>
      <c r="H33" s="43">
        <v>43196</v>
      </c>
      <c r="I33" s="31" t="s">
        <v>196</v>
      </c>
      <c r="J33" s="118">
        <f t="shared" si="0"/>
        <v>4703611.21</v>
      </c>
      <c r="K33" s="118">
        <v>1493707.42</v>
      </c>
      <c r="L33" s="118">
        <v>1017152.02</v>
      </c>
      <c r="M33" s="118">
        <f>+J33-K33</f>
        <v>3209903.79</v>
      </c>
    </row>
    <row r="34" spans="1:13" s="46" customFormat="1" x14ac:dyDescent="0.3">
      <c r="A34" s="110"/>
      <c r="B34" s="110"/>
      <c r="C34" s="119"/>
      <c r="D34" s="119"/>
      <c r="E34" s="43">
        <v>43154</v>
      </c>
      <c r="F34" s="31" t="s">
        <v>199</v>
      </c>
      <c r="G34" s="115"/>
      <c r="H34" s="43">
        <v>43258</v>
      </c>
      <c r="I34" s="31" t="s">
        <v>197</v>
      </c>
      <c r="J34" s="119"/>
      <c r="K34" s="119"/>
      <c r="L34" s="119"/>
      <c r="M34" s="119"/>
    </row>
    <row r="35" spans="1:13" s="46" customFormat="1" x14ac:dyDescent="0.3">
      <c r="A35" s="111"/>
      <c r="B35" s="111"/>
      <c r="C35" s="120"/>
      <c r="D35" s="120"/>
      <c r="E35" s="43">
        <v>43258</v>
      </c>
      <c r="F35" s="31" t="s">
        <v>195</v>
      </c>
      <c r="G35" s="85"/>
      <c r="H35" s="31"/>
      <c r="I35" s="31"/>
      <c r="J35" s="120"/>
      <c r="K35" s="120"/>
      <c r="L35" s="120"/>
      <c r="M35" s="120"/>
    </row>
    <row r="36" spans="1:13" x14ac:dyDescent="0.3">
      <c r="A36" s="112">
        <v>630819</v>
      </c>
      <c r="B36" s="116" t="s">
        <v>175</v>
      </c>
      <c r="C36" s="106">
        <v>35100</v>
      </c>
      <c r="D36" s="106">
        <v>-35100</v>
      </c>
      <c r="E36" s="21">
        <v>43175</v>
      </c>
      <c r="F36" s="9" t="s">
        <v>200</v>
      </c>
      <c r="G36" s="9"/>
      <c r="H36" s="9"/>
      <c r="I36" s="9"/>
      <c r="J36" s="29">
        <f t="shared" si="0"/>
        <v>0</v>
      </c>
      <c r="K36" s="29">
        <v>0</v>
      </c>
      <c r="L36" s="29">
        <v>0</v>
      </c>
      <c r="M36" s="29">
        <v>0</v>
      </c>
    </row>
    <row r="37" spans="1:13" s="23" customFormat="1" x14ac:dyDescent="0.3">
      <c r="A37" s="113"/>
      <c r="B37" s="117"/>
      <c r="C37" s="108"/>
      <c r="D37" s="108"/>
      <c r="E37" s="21">
        <v>43250</v>
      </c>
      <c r="F37" s="9" t="s">
        <v>201</v>
      </c>
      <c r="G37" s="9"/>
      <c r="H37" s="9"/>
      <c r="I37" s="9"/>
      <c r="J37" s="29">
        <v>0</v>
      </c>
      <c r="K37" s="29">
        <v>0</v>
      </c>
      <c r="L37" s="29">
        <v>0</v>
      </c>
      <c r="M37" s="29">
        <v>0</v>
      </c>
    </row>
    <row r="38" spans="1:13" x14ac:dyDescent="0.3">
      <c r="A38" s="28">
        <v>631404</v>
      </c>
      <c r="B38" s="28" t="s">
        <v>176</v>
      </c>
      <c r="C38" s="29">
        <v>10000</v>
      </c>
      <c r="D38" s="29">
        <v>0</v>
      </c>
      <c r="E38" s="9"/>
      <c r="F38" s="9"/>
      <c r="G38" s="9"/>
      <c r="H38" s="9"/>
      <c r="I38" s="9"/>
      <c r="J38" s="29">
        <f t="shared" si="0"/>
        <v>10000</v>
      </c>
      <c r="K38" s="29">
        <v>16.8</v>
      </c>
      <c r="L38" s="29">
        <v>16.8</v>
      </c>
      <c r="M38" s="29">
        <v>9983.2000000000007</v>
      </c>
    </row>
    <row r="39" spans="1:13" x14ac:dyDescent="0.3">
      <c r="A39" s="28">
        <v>631406</v>
      </c>
      <c r="B39" s="28" t="s">
        <v>177</v>
      </c>
      <c r="C39" s="29">
        <v>1319.09</v>
      </c>
      <c r="D39" s="29">
        <v>0</v>
      </c>
      <c r="E39" s="9"/>
      <c r="F39" s="9"/>
      <c r="G39" s="9"/>
      <c r="H39" s="9"/>
      <c r="I39" s="9"/>
      <c r="J39" s="29">
        <f t="shared" si="0"/>
        <v>1319.09</v>
      </c>
      <c r="K39" s="29">
        <v>4.8899999999999997</v>
      </c>
      <c r="L39" s="29">
        <v>4.8899999999999997</v>
      </c>
      <c r="M39" s="29">
        <v>1314.2</v>
      </c>
    </row>
    <row r="40" spans="1:13" x14ac:dyDescent="0.3">
      <c r="A40" s="112">
        <v>840104</v>
      </c>
      <c r="B40" s="112" t="s">
        <v>176</v>
      </c>
      <c r="C40" s="106">
        <v>0</v>
      </c>
      <c r="D40" s="106">
        <v>0</v>
      </c>
      <c r="E40" s="20"/>
      <c r="F40" s="9"/>
      <c r="G40" s="106">
        <v>188625.25</v>
      </c>
      <c r="H40" s="20">
        <v>43196</v>
      </c>
      <c r="I40" s="9" t="s">
        <v>202</v>
      </c>
      <c r="J40" s="106">
        <f>+C40+D40+G40</f>
        <v>188625.25</v>
      </c>
      <c r="K40" s="106">
        <v>84000</v>
      </c>
      <c r="L40" s="106">
        <v>0</v>
      </c>
      <c r="M40" s="106">
        <f>+J40-K40</f>
        <v>104625.25</v>
      </c>
    </row>
    <row r="41" spans="1:13" s="23" customFormat="1" x14ac:dyDescent="0.3">
      <c r="A41" s="113"/>
      <c r="B41" s="113"/>
      <c r="C41" s="108"/>
      <c r="D41" s="108"/>
      <c r="E41" s="9"/>
      <c r="F41" s="9"/>
      <c r="G41" s="108"/>
      <c r="H41" s="20">
        <v>43258</v>
      </c>
      <c r="I41" s="31" t="s">
        <v>203</v>
      </c>
      <c r="J41" s="108"/>
      <c r="K41" s="108"/>
      <c r="L41" s="108"/>
      <c r="M41" s="108"/>
    </row>
    <row r="42" spans="1:13" x14ac:dyDescent="0.3">
      <c r="A42" s="112">
        <v>840105</v>
      </c>
      <c r="B42" s="112" t="s">
        <v>178</v>
      </c>
      <c r="C42" s="122">
        <v>50000</v>
      </c>
      <c r="D42" s="29">
        <v>1260000</v>
      </c>
      <c r="E42" s="20">
        <v>43102</v>
      </c>
      <c r="F42" s="9" t="s">
        <v>183</v>
      </c>
      <c r="G42" s="64">
        <v>1200000</v>
      </c>
      <c r="H42" s="20">
        <v>43196</v>
      </c>
      <c r="I42" s="9" t="s">
        <v>202</v>
      </c>
      <c r="J42" s="106">
        <f>+C42+D42+D43+G42+D44</f>
        <v>313600</v>
      </c>
      <c r="K42" s="106">
        <v>313600</v>
      </c>
      <c r="L42" s="106">
        <v>0</v>
      </c>
      <c r="M42" s="106">
        <f>+J42-K42</f>
        <v>0</v>
      </c>
    </row>
    <row r="43" spans="1:13" s="23" customFormat="1" x14ac:dyDescent="0.3">
      <c r="A43" s="121"/>
      <c r="B43" s="121"/>
      <c r="C43" s="123"/>
      <c r="D43" s="29">
        <v>-1200000</v>
      </c>
      <c r="E43" s="20">
        <v>43262</v>
      </c>
      <c r="F43" s="9" t="s">
        <v>229</v>
      </c>
      <c r="G43" s="65"/>
      <c r="H43" s="20"/>
      <c r="I43" s="9"/>
      <c r="J43" s="107"/>
      <c r="K43" s="107"/>
      <c r="L43" s="107"/>
      <c r="M43" s="107"/>
    </row>
    <row r="44" spans="1:13" s="23" customFormat="1" x14ac:dyDescent="0.3">
      <c r="A44" s="113"/>
      <c r="B44" s="113"/>
      <c r="C44" s="124"/>
      <c r="D44" s="63">
        <v>-996400</v>
      </c>
      <c r="E44" s="20">
        <v>43262</v>
      </c>
      <c r="F44" s="9" t="s">
        <v>229</v>
      </c>
      <c r="G44" s="66"/>
      <c r="H44" s="20"/>
      <c r="I44" s="9"/>
      <c r="J44" s="108"/>
      <c r="K44" s="108"/>
      <c r="L44" s="108"/>
      <c r="M44" s="108"/>
    </row>
    <row r="45" spans="1:13" x14ac:dyDescent="0.3">
      <c r="A45" s="28">
        <v>840106</v>
      </c>
      <c r="B45" s="28" t="s">
        <v>179</v>
      </c>
      <c r="C45" s="29">
        <v>5000</v>
      </c>
      <c r="D45" s="29">
        <v>0</v>
      </c>
      <c r="E45" s="9"/>
      <c r="F45" s="9"/>
      <c r="G45" s="9"/>
      <c r="H45" s="9"/>
      <c r="I45" s="9"/>
      <c r="J45" s="29">
        <f t="shared" si="0"/>
        <v>5000</v>
      </c>
      <c r="K45" s="29">
        <v>0</v>
      </c>
      <c r="L45" s="29">
        <v>0</v>
      </c>
      <c r="M45" s="29">
        <v>5000</v>
      </c>
    </row>
    <row r="46" spans="1:13" s="70" customFormat="1" x14ac:dyDescent="0.3">
      <c r="A46" s="114" t="s">
        <v>80</v>
      </c>
      <c r="B46" s="114"/>
      <c r="C46" s="60">
        <f>SUM(C9:C45)</f>
        <v>5787995.6099999994</v>
      </c>
      <c r="D46" s="60">
        <f>SUM(D9:D45)</f>
        <v>800000</v>
      </c>
      <c r="E46" s="59"/>
      <c r="F46" s="59"/>
      <c r="G46" s="69">
        <f>SUM(G9:G45)</f>
        <v>8509913.2100000009</v>
      </c>
      <c r="J46" s="69">
        <f>SUM(J9:J45)</f>
        <v>15097908.82</v>
      </c>
      <c r="K46" s="69">
        <f t="shared" ref="K46:M46" si="2">SUM(K9:K45)</f>
        <v>6828139.3599999994</v>
      </c>
      <c r="L46" s="69">
        <f t="shared" si="2"/>
        <v>3847769.4699999997</v>
      </c>
      <c r="M46" s="69">
        <f t="shared" si="2"/>
        <v>8269769.4600000009</v>
      </c>
    </row>
    <row r="47" spans="1:13" x14ac:dyDescent="0.3">
      <c r="D47" s="52"/>
      <c r="E47" s="27"/>
      <c r="F47" s="27"/>
      <c r="G47" s="27"/>
      <c r="H47" s="27"/>
      <c r="I47" s="27"/>
    </row>
    <row r="48" spans="1:13" x14ac:dyDescent="0.3">
      <c r="D48" s="26"/>
      <c r="E48" s="27"/>
      <c r="F48" s="27"/>
      <c r="G48" s="36"/>
      <c r="H48" s="27"/>
      <c r="I48" s="27"/>
    </row>
    <row r="49" spans="1:19" x14ac:dyDescent="0.3">
      <c r="C49" s="24"/>
      <c r="E49" s="27"/>
      <c r="F49" s="27"/>
      <c r="G49" s="62"/>
      <c r="H49" s="27"/>
      <c r="I49" s="27"/>
      <c r="J49" s="24"/>
    </row>
    <row r="50" spans="1:19" x14ac:dyDescent="0.3">
      <c r="C50" s="24"/>
      <c r="G50" s="26"/>
      <c r="J50" s="24"/>
    </row>
    <row r="51" spans="1:19" x14ac:dyDescent="0.3">
      <c r="C51" s="24"/>
      <c r="J51" s="24"/>
    </row>
    <row r="52" spans="1:19" x14ac:dyDescent="0.3">
      <c r="C52" s="32"/>
      <c r="J52" s="24"/>
    </row>
    <row r="53" spans="1:19" x14ac:dyDescent="0.3">
      <c r="C53" s="26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x14ac:dyDescent="0.3"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1"/>
      <c r="M55" s="23"/>
      <c r="N55" s="23"/>
      <c r="O55" s="21"/>
      <c r="P55" s="22"/>
      <c r="Q55" s="23"/>
      <c r="R55" s="23"/>
      <c r="S55" s="23"/>
    </row>
    <row r="56" spans="1:19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1"/>
      <c r="M56" s="23"/>
      <c r="N56" s="23"/>
      <c r="O56" s="21"/>
      <c r="P56" s="22"/>
      <c r="Q56" s="23"/>
      <c r="R56" s="23"/>
      <c r="S56" s="23"/>
    </row>
    <row r="57" spans="1:19" x14ac:dyDescent="0.3">
      <c r="J57" s="23"/>
      <c r="K57" s="23"/>
      <c r="L57" s="21"/>
      <c r="M57" s="23"/>
      <c r="N57" s="23"/>
      <c r="O57" s="21"/>
      <c r="P57" s="22"/>
      <c r="Q57" s="23"/>
      <c r="R57" s="23"/>
      <c r="S57" s="23"/>
    </row>
    <row r="58" spans="1:19" x14ac:dyDescent="0.3">
      <c r="J58" s="23"/>
      <c r="K58" s="23"/>
      <c r="L58" s="21"/>
      <c r="M58" s="23"/>
      <c r="N58" s="23"/>
      <c r="O58" s="21"/>
      <c r="P58" s="22"/>
      <c r="Q58" s="23"/>
      <c r="R58" s="23"/>
      <c r="S58" s="23"/>
    </row>
    <row r="59" spans="1:19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1"/>
      <c r="M59" s="23"/>
      <c r="N59" s="23"/>
      <c r="O59" s="21"/>
      <c r="P59" s="22"/>
      <c r="Q59" s="23"/>
      <c r="R59" s="23"/>
      <c r="S59" s="23"/>
    </row>
    <row r="60" spans="1:19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1"/>
      <c r="M60" s="23"/>
      <c r="N60" s="23"/>
      <c r="O60" s="21"/>
      <c r="P60" s="22"/>
      <c r="Q60" s="23"/>
      <c r="R60" s="23"/>
      <c r="S60" s="23"/>
    </row>
    <row r="61" spans="1:19" x14ac:dyDescent="0.3">
      <c r="A61" s="23"/>
      <c r="B61" s="23"/>
      <c r="C61" s="23"/>
      <c r="D61" s="21"/>
      <c r="E61" s="23"/>
      <c r="F61" s="23"/>
      <c r="G61" s="21"/>
      <c r="H61" s="22"/>
      <c r="I61" s="23"/>
      <c r="J61" s="23"/>
      <c r="K61" s="23"/>
      <c r="L61" s="21"/>
      <c r="M61" s="23"/>
      <c r="N61" s="23"/>
      <c r="O61" s="21"/>
      <c r="P61" s="22"/>
      <c r="Q61" s="23"/>
      <c r="R61" s="23"/>
      <c r="S61" s="23"/>
    </row>
    <row r="62" spans="1:19" x14ac:dyDescent="0.3">
      <c r="A62" s="23"/>
      <c r="B62" s="23"/>
      <c r="C62" s="23"/>
      <c r="D62" s="21"/>
      <c r="E62" s="23"/>
      <c r="F62" s="21"/>
      <c r="G62" s="21"/>
      <c r="H62" s="22"/>
      <c r="I62" s="21"/>
      <c r="J62" s="22"/>
      <c r="K62" s="23"/>
      <c r="L62" s="21"/>
      <c r="M62" s="23"/>
      <c r="N62" s="23"/>
      <c r="O62" s="21"/>
      <c r="P62" s="22"/>
      <c r="Q62" s="23"/>
      <c r="R62" s="23"/>
      <c r="S62" s="23"/>
    </row>
    <row r="63" spans="1:19" x14ac:dyDescent="0.3">
      <c r="A63" s="23"/>
      <c r="B63" s="23"/>
      <c r="C63" s="23"/>
      <c r="D63" s="23"/>
      <c r="E63" s="23"/>
      <c r="F63" s="21"/>
      <c r="G63" s="23"/>
      <c r="H63" s="22"/>
      <c r="I63" s="21"/>
      <c r="J63" s="22"/>
      <c r="K63" s="23"/>
      <c r="L63" s="23"/>
      <c r="M63" s="23"/>
      <c r="N63" s="23"/>
      <c r="O63" s="23"/>
      <c r="P63" s="22"/>
      <c r="Q63" s="23"/>
      <c r="R63" s="23"/>
      <c r="S63" s="23"/>
    </row>
    <row r="64" spans="1:19" x14ac:dyDescent="0.3">
      <c r="C64" s="23"/>
      <c r="D64" s="23"/>
      <c r="E64" s="23"/>
      <c r="F64" s="21"/>
      <c r="G64" s="23"/>
      <c r="H64" s="23"/>
      <c r="I64" s="21"/>
      <c r="J64" s="22"/>
      <c r="K64" s="23"/>
      <c r="L64" s="23"/>
    </row>
    <row r="65" spans="1:16" x14ac:dyDescent="0.3">
      <c r="C65" s="23"/>
      <c r="D65" s="23"/>
      <c r="E65" s="23"/>
      <c r="F65" s="21"/>
      <c r="G65" s="23"/>
      <c r="H65" s="23"/>
      <c r="I65" s="21"/>
      <c r="J65" s="22"/>
      <c r="K65" s="23"/>
      <c r="L65" s="23"/>
    </row>
    <row r="66" spans="1:16" x14ac:dyDescent="0.3">
      <c r="A66" s="23"/>
      <c r="B66" s="23"/>
      <c r="C66" s="23"/>
      <c r="D66" s="23"/>
      <c r="E66" s="23"/>
      <c r="F66" s="21"/>
      <c r="G66" s="23"/>
      <c r="H66" s="23"/>
      <c r="I66" s="21"/>
      <c r="J66" s="22"/>
      <c r="K66" s="23"/>
      <c r="L66" s="23"/>
      <c r="P66" s="22"/>
    </row>
    <row r="67" spans="1:16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2"/>
      <c r="K67" s="23"/>
      <c r="L67" s="23"/>
      <c r="P67" s="22"/>
    </row>
    <row r="68" spans="1:16" x14ac:dyDescent="0.3">
      <c r="A68" s="23"/>
      <c r="B68" s="23"/>
      <c r="C68" s="23"/>
      <c r="D68" s="21"/>
      <c r="E68" s="23"/>
      <c r="F68" s="23"/>
      <c r="G68" s="21"/>
      <c r="H68" s="22"/>
      <c r="I68" s="23"/>
      <c r="J68" s="23"/>
    </row>
    <row r="69" spans="1:16" x14ac:dyDescent="0.3">
      <c r="A69" s="23"/>
      <c r="B69" s="23"/>
      <c r="C69" s="23"/>
      <c r="D69" s="21"/>
      <c r="E69" s="23"/>
      <c r="F69" s="23"/>
      <c r="G69" s="21"/>
      <c r="H69" s="23"/>
      <c r="I69" s="22"/>
      <c r="J69" s="23"/>
    </row>
    <row r="70" spans="1:16" x14ac:dyDescent="0.3">
      <c r="A70" s="23"/>
      <c r="B70" s="23"/>
      <c r="C70" s="23"/>
      <c r="D70" s="21"/>
      <c r="E70" s="23"/>
      <c r="F70" s="23"/>
      <c r="G70" s="21"/>
      <c r="H70" s="22"/>
      <c r="I70" s="23"/>
      <c r="J70" s="23"/>
      <c r="K70" s="23"/>
      <c r="L70" s="23"/>
    </row>
    <row r="71" spans="1:16" x14ac:dyDescent="0.3">
      <c r="A71" s="23"/>
      <c r="B71" s="23"/>
      <c r="C71" s="23"/>
      <c r="D71" s="21"/>
      <c r="E71" s="23"/>
      <c r="F71" s="23"/>
      <c r="G71" s="21"/>
      <c r="H71" s="22"/>
      <c r="I71" s="23"/>
      <c r="J71" s="23"/>
      <c r="K71" s="23"/>
      <c r="L71" s="23"/>
    </row>
    <row r="72" spans="1:16" x14ac:dyDescent="0.3">
      <c r="A72" s="23"/>
      <c r="B72" s="23"/>
      <c r="C72" s="23"/>
      <c r="D72" s="23"/>
      <c r="E72" s="23"/>
      <c r="F72" s="21"/>
      <c r="G72" s="23"/>
      <c r="H72" s="22"/>
      <c r="I72" s="21"/>
      <c r="J72" s="22"/>
      <c r="K72" s="23"/>
      <c r="L72" s="23"/>
    </row>
    <row r="73" spans="1:16" x14ac:dyDescent="0.3">
      <c r="C73" s="23"/>
      <c r="D73" s="23"/>
      <c r="E73" s="23"/>
      <c r="F73" s="21"/>
      <c r="G73" s="23"/>
      <c r="H73" s="23"/>
      <c r="I73" s="21"/>
      <c r="J73" s="22"/>
      <c r="K73" s="23"/>
      <c r="L73" s="23"/>
    </row>
    <row r="74" spans="1:16" x14ac:dyDescent="0.3">
      <c r="C74" s="23"/>
      <c r="D74" s="23"/>
      <c r="E74" s="23"/>
      <c r="F74" s="23"/>
      <c r="G74" s="23"/>
      <c r="H74" s="23"/>
      <c r="I74" s="23"/>
      <c r="J74" s="22"/>
      <c r="K74" s="23"/>
      <c r="L74" s="23"/>
    </row>
    <row r="77" spans="1:16" x14ac:dyDescent="0.3"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6" x14ac:dyDescent="0.3"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6" x14ac:dyDescent="0.3">
      <c r="C79" s="23"/>
      <c r="D79" s="23"/>
      <c r="E79" s="23"/>
      <c r="F79" s="21"/>
      <c r="G79" s="23"/>
      <c r="H79" s="23"/>
      <c r="I79" s="21"/>
      <c r="J79" s="22"/>
      <c r="K79" s="23"/>
      <c r="L79" s="23"/>
    </row>
    <row r="80" spans="1:16" x14ac:dyDescent="0.3">
      <c r="C80" s="23"/>
      <c r="D80" s="23"/>
      <c r="E80" s="23"/>
      <c r="F80" s="21"/>
      <c r="G80" s="23"/>
      <c r="H80" s="23"/>
      <c r="I80" s="21"/>
      <c r="J80" s="22"/>
      <c r="K80" s="23"/>
      <c r="L80" s="23"/>
    </row>
    <row r="81" spans="3:12" x14ac:dyDescent="0.3">
      <c r="C81" s="23"/>
      <c r="D81" s="23"/>
      <c r="E81" s="23"/>
      <c r="F81" s="21"/>
      <c r="G81" s="23"/>
      <c r="H81" s="23"/>
      <c r="I81" s="21"/>
      <c r="J81" s="22"/>
      <c r="K81" s="23"/>
      <c r="L81" s="23"/>
    </row>
    <row r="82" spans="3:12" x14ac:dyDescent="0.3">
      <c r="C82" s="23"/>
      <c r="D82" s="23"/>
      <c r="E82" s="23"/>
      <c r="F82" s="21"/>
      <c r="G82" s="23"/>
      <c r="H82" s="23"/>
      <c r="I82" s="21"/>
      <c r="J82" s="22"/>
      <c r="K82" s="23"/>
      <c r="L82" s="23"/>
    </row>
    <row r="83" spans="3:12" x14ac:dyDescent="0.3">
      <c r="C83" s="23"/>
      <c r="D83" s="23"/>
      <c r="E83" s="23"/>
      <c r="F83" s="23"/>
      <c r="G83" s="23"/>
      <c r="H83" s="23"/>
      <c r="I83" s="23"/>
      <c r="J83" s="22"/>
      <c r="K83" s="23"/>
      <c r="L83" s="23"/>
    </row>
    <row r="84" spans="3:12" x14ac:dyDescent="0.3">
      <c r="J84" s="22"/>
    </row>
  </sheetData>
  <mergeCells count="74">
    <mergeCell ref="K42:K44"/>
    <mergeCell ref="L42:L44"/>
    <mergeCell ref="M42:M44"/>
    <mergeCell ref="A1:M1"/>
    <mergeCell ref="A2:M2"/>
    <mergeCell ref="A3:M3"/>
    <mergeCell ref="K29:K30"/>
    <mergeCell ref="L29:L30"/>
    <mergeCell ref="M29:M30"/>
    <mergeCell ref="J31:J32"/>
    <mergeCell ref="K31:K32"/>
    <mergeCell ref="L31:L32"/>
    <mergeCell ref="M31:M32"/>
    <mergeCell ref="M22:M24"/>
    <mergeCell ref="J27:J28"/>
    <mergeCell ref="K27:K28"/>
    <mergeCell ref="L27:L28"/>
    <mergeCell ref="M27:M28"/>
    <mergeCell ref="A42:A44"/>
    <mergeCell ref="B42:B44"/>
    <mergeCell ref="C42:C44"/>
    <mergeCell ref="M40:M41"/>
    <mergeCell ref="K40:K41"/>
    <mergeCell ref="L40:L41"/>
    <mergeCell ref="M33:M35"/>
    <mergeCell ref="D33:D35"/>
    <mergeCell ref="J33:J35"/>
    <mergeCell ref="K33:K35"/>
    <mergeCell ref="L33:L35"/>
    <mergeCell ref="B31:B32"/>
    <mergeCell ref="A31:A32"/>
    <mergeCell ref="C31:C32"/>
    <mergeCell ref="A46:B46"/>
    <mergeCell ref="J22:J24"/>
    <mergeCell ref="J29:J30"/>
    <mergeCell ref="J42:J44"/>
    <mergeCell ref="J40:J41"/>
    <mergeCell ref="A40:A41"/>
    <mergeCell ref="B40:B41"/>
    <mergeCell ref="C40:C41"/>
    <mergeCell ref="G40:G41"/>
    <mergeCell ref="D40:D41"/>
    <mergeCell ref="G33:G35"/>
    <mergeCell ref="A36:A37"/>
    <mergeCell ref="B36:B37"/>
    <mergeCell ref="C36:C37"/>
    <mergeCell ref="D36:D37"/>
    <mergeCell ref="C33:C35"/>
    <mergeCell ref="D31:D32"/>
    <mergeCell ref="A33:A35"/>
    <mergeCell ref="B33:B35"/>
    <mergeCell ref="A27:A28"/>
    <mergeCell ref="B27:B28"/>
    <mergeCell ref="C27:C28"/>
    <mergeCell ref="D27:D28"/>
    <mergeCell ref="A29:A30"/>
    <mergeCell ref="B29:B30"/>
    <mergeCell ref="C29:C30"/>
    <mergeCell ref="D29:D30"/>
    <mergeCell ref="K7:K8"/>
    <mergeCell ref="L7:L8"/>
    <mergeCell ref="M7:M8"/>
    <mergeCell ref="A22:A24"/>
    <mergeCell ref="B22:B24"/>
    <mergeCell ref="C22:C24"/>
    <mergeCell ref="D22:D24"/>
    <mergeCell ref="A7:A8"/>
    <mergeCell ref="B7:B8"/>
    <mergeCell ref="C7:C8"/>
    <mergeCell ref="D7:F7"/>
    <mergeCell ref="G7:I7"/>
    <mergeCell ref="J7:J8"/>
    <mergeCell ref="K22:K24"/>
    <mergeCell ref="L22:L24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G4" sqref="G1:P1048576"/>
    </sheetView>
  </sheetViews>
  <sheetFormatPr baseColWidth="10" defaultColWidth="11.44140625" defaultRowHeight="14.4" x14ac:dyDescent="0.3"/>
  <cols>
    <col min="1" max="1" width="14.5546875" style="23" customWidth="1"/>
    <col min="2" max="2" width="34.44140625" style="23" customWidth="1"/>
    <col min="3" max="3" width="14" style="23" customWidth="1"/>
    <col min="4" max="4" width="12.33203125" style="24" bestFit="1" customWidth="1"/>
    <col min="5" max="5" width="11.44140625" style="23"/>
    <col min="6" max="6" width="32.109375" style="23" bestFit="1" customWidth="1"/>
    <col min="7" max="9" width="0" style="23" hidden="1" customWidth="1"/>
    <col min="10" max="13" width="14.109375" style="24" hidden="1" customWidth="1"/>
    <col min="14" max="14" width="0" style="41" hidden="1" customWidth="1"/>
    <col min="15" max="16" width="0" style="23" hidden="1" customWidth="1"/>
    <col min="17" max="16384" width="11.44140625" style="23"/>
  </cols>
  <sheetData>
    <row r="1" spans="1:13" ht="21" x14ac:dyDescent="0.4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 x14ac:dyDescent="0.3">
      <c r="A2" s="102" t="s">
        <v>244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6" x14ac:dyDescent="0.3">
      <c r="A3" s="102" t="s">
        <v>245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x14ac:dyDescent="0.3">
      <c r="A4" s="7" t="s">
        <v>19</v>
      </c>
      <c r="B4" s="7"/>
      <c r="C4" s="7"/>
    </row>
    <row r="6" spans="1:13" x14ac:dyDescent="0.3">
      <c r="A6" s="23" t="s">
        <v>18</v>
      </c>
    </row>
    <row r="8" spans="1:13" x14ac:dyDescent="0.3">
      <c r="A8" s="77" t="s">
        <v>75</v>
      </c>
      <c r="B8" s="79" t="s">
        <v>76</v>
      </c>
      <c r="C8" s="77" t="s">
        <v>20</v>
      </c>
      <c r="D8" s="105" t="s">
        <v>13</v>
      </c>
      <c r="E8" s="105"/>
      <c r="F8" s="105"/>
      <c r="G8" s="105" t="s">
        <v>17</v>
      </c>
      <c r="H8" s="105"/>
      <c r="I8" s="105"/>
      <c r="J8" s="77" t="s">
        <v>243</v>
      </c>
      <c r="K8" s="77" t="s">
        <v>77</v>
      </c>
      <c r="L8" s="77" t="s">
        <v>78</v>
      </c>
      <c r="M8" s="77" t="s">
        <v>79</v>
      </c>
    </row>
    <row r="9" spans="1:13" ht="43.2" x14ac:dyDescent="0.3">
      <c r="A9" s="79"/>
      <c r="B9" s="86"/>
      <c r="C9" s="78"/>
      <c r="D9" s="11" t="s">
        <v>16</v>
      </c>
      <c r="E9" s="33" t="s">
        <v>14</v>
      </c>
      <c r="F9" s="33" t="s">
        <v>15</v>
      </c>
      <c r="G9" s="12" t="s">
        <v>16</v>
      </c>
      <c r="H9" s="33" t="s">
        <v>14</v>
      </c>
      <c r="I9" s="13" t="s">
        <v>15</v>
      </c>
      <c r="J9" s="78"/>
      <c r="K9" s="78"/>
      <c r="L9" s="78"/>
      <c r="M9" s="78"/>
    </row>
    <row r="10" spans="1:13" x14ac:dyDescent="0.3">
      <c r="A10" s="8" t="s">
        <v>21</v>
      </c>
      <c r="B10" s="8" t="s">
        <v>22</v>
      </c>
      <c r="C10" s="9">
        <v>3169051.92</v>
      </c>
      <c r="D10" s="9">
        <v>-353000</v>
      </c>
      <c r="E10" s="19">
        <v>43165</v>
      </c>
      <c r="F10" s="10" t="s">
        <v>156</v>
      </c>
      <c r="G10" s="10"/>
      <c r="H10" s="10"/>
      <c r="I10" s="10"/>
      <c r="J10" s="9">
        <f>+C10+D10</f>
        <v>2816051.92</v>
      </c>
      <c r="K10" s="9">
        <v>1065755.2</v>
      </c>
      <c r="L10" s="9">
        <v>1065755.2</v>
      </c>
      <c r="M10" s="9">
        <f>+J10-K10</f>
        <v>1750296.72</v>
      </c>
    </row>
    <row r="11" spans="1:13" x14ac:dyDescent="0.3">
      <c r="A11" s="8" t="s">
        <v>23</v>
      </c>
      <c r="B11" s="8" t="s">
        <v>24</v>
      </c>
      <c r="C11" s="9">
        <v>334220.28000000003</v>
      </c>
      <c r="D11" s="9">
        <v>0</v>
      </c>
      <c r="E11" s="10"/>
      <c r="F11" s="10"/>
      <c r="G11" s="10"/>
      <c r="H11" s="10"/>
      <c r="I11" s="10"/>
      <c r="J11" s="9">
        <f t="shared" ref="J11:J52" si="0">+C11+D11</f>
        <v>334220.28000000003</v>
      </c>
      <c r="K11" s="9">
        <v>142405.53</v>
      </c>
      <c r="L11" s="9">
        <f>+K11</f>
        <v>142405.53</v>
      </c>
      <c r="M11" s="9">
        <f t="shared" ref="M11:M50" si="1">+J11-K11</f>
        <v>191814.75000000003</v>
      </c>
    </row>
    <row r="12" spans="1:13" x14ac:dyDescent="0.3">
      <c r="A12" s="8" t="s">
        <v>25</v>
      </c>
      <c r="B12" s="8" t="s">
        <v>26</v>
      </c>
      <c r="C12" s="9">
        <v>302603.76</v>
      </c>
      <c r="D12" s="9">
        <v>0</v>
      </c>
      <c r="E12" s="10"/>
      <c r="F12" s="10"/>
      <c r="G12" s="10"/>
      <c r="H12" s="10"/>
      <c r="I12" s="10"/>
      <c r="J12" s="9">
        <f t="shared" si="0"/>
        <v>302603.76</v>
      </c>
      <c r="K12" s="9">
        <v>21340.98</v>
      </c>
      <c r="L12" s="9">
        <v>21105.64</v>
      </c>
      <c r="M12" s="9">
        <f t="shared" si="1"/>
        <v>281262.78000000003</v>
      </c>
    </row>
    <row r="13" spans="1:13" x14ac:dyDescent="0.3">
      <c r="A13" s="8" t="s">
        <v>27</v>
      </c>
      <c r="B13" s="8" t="s">
        <v>28</v>
      </c>
      <c r="C13" s="9">
        <v>82800</v>
      </c>
      <c r="D13" s="9">
        <v>0</v>
      </c>
      <c r="E13" s="10"/>
      <c r="F13" s="10"/>
      <c r="G13" s="10"/>
      <c r="H13" s="10"/>
      <c r="I13" s="10"/>
      <c r="J13" s="9">
        <f t="shared" si="0"/>
        <v>82800</v>
      </c>
      <c r="K13" s="9">
        <v>4246.12</v>
      </c>
      <c r="L13" s="9">
        <v>4145.95</v>
      </c>
      <c r="M13" s="9">
        <f t="shared" si="1"/>
        <v>78553.88</v>
      </c>
    </row>
    <row r="14" spans="1:13" x14ac:dyDescent="0.3">
      <c r="A14" s="8" t="s">
        <v>29</v>
      </c>
      <c r="B14" s="8" t="s">
        <v>30</v>
      </c>
      <c r="C14" s="9">
        <v>552</v>
      </c>
      <c r="D14" s="9">
        <v>0</v>
      </c>
      <c r="E14" s="10"/>
      <c r="F14" s="10"/>
      <c r="G14" s="10"/>
      <c r="H14" s="10"/>
      <c r="I14" s="10"/>
      <c r="J14" s="9">
        <f t="shared" si="0"/>
        <v>552</v>
      </c>
      <c r="K14" s="9">
        <v>232</v>
      </c>
      <c r="L14" s="9">
        <v>232</v>
      </c>
      <c r="M14" s="9">
        <f t="shared" si="1"/>
        <v>320</v>
      </c>
    </row>
    <row r="15" spans="1:13" x14ac:dyDescent="0.3">
      <c r="A15" s="8" t="s">
        <v>31</v>
      </c>
      <c r="B15" s="8" t="s">
        <v>32</v>
      </c>
      <c r="C15" s="9">
        <v>225360</v>
      </c>
      <c r="D15" s="9">
        <v>0</v>
      </c>
      <c r="E15" s="10"/>
      <c r="F15" s="10"/>
      <c r="G15" s="10"/>
      <c r="H15" s="10"/>
      <c r="I15" s="10"/>
      <c r="J15" s="9">
        <f t="shared" si="0"/>
        <v>225360</v>
      </c>
      <c r="K15" s="9">
        <v>65868</v>
      </c>
      <c r="L15" s="9">
        <v>65864</v>
      </c>
      <c r="M15" s="9">
        <f t="shared" si="1"/>
        <v>159492</v>
      </c>
    </row>
    <row r="16" spans="1:13" x14ac:dyDescent="0.3">
      <c r="A16" s="8" t="s">
        <v>33</v>
      </c>
      <c r="B16" s="8" t="s">
        <v>34</v>
      </c>
      <c r="C16" s="9">
        <v>1191.3599999999999</v>
      </c>
      <c r="D16" s="9">
        <v>0</v>
      </c>
      <c r="E16" s="10"/>
      <c r="F16" s="10"/>
      <c r="G16" s="10"/>
      <c r="H16" s="10"/>
      <c r="I16" s="10"/>
      <c r="J16" s="9">
        <f t="shared" si="0"/>
        <v>1191.3599999999999</v>
      </c>
      <c r="K16" s="9">
        <v>793.46</v>
      </c>
      <c r="L16" s="9">
        <v>793.46</v>
      </c>
      <c r="M16" s="9">
        <f t="shared" si="1"/>
        <v>397.89999999999986</v>
      </c>
    </row>
    <row r="17" spans="1:14" x14ac:dyDescent="0.3">
      <c r="A17" s="8" t="s">
        <v>35</v>
      </c>
      <c r="B17" s="8" t="s">
        <v>36</v>
      </c>
      <c r="C17" s="9">
        <v>9644.0400000000009</v>
      </c>
      <c r="D17" s="9">
        <v>0</v>
      </c>
      <c r="E17" s="10"/>
      <c r="F17" s="10"/>
      <c r="G17" s="10"/>
      <c r="H17" s="10"/>
      <c r="I17" s="10"/>
      <c r="J17" s="9">
        <f t="shared" si="0"/>
        <v>9644.0400000000009</v>
      </c>
      <c r="K17" s="9">
        <v>3993.47</v>
      </c>
      <c r="L17" s="9">
        <f>+K17</f>
        <v>3993.47</v>
      </c>
      <c r="M17" s="9">
        <f t="shared" si="1"/>
        <v>5650.5700000000015</v>
      </c>
    </row>
    <row r="18" spans="1:14" x14ac:dyDescent="0.3">
      <c r="A18" s="8" t="s">
        <v>37</v>
      </c>
      <c r="B18" s="8" t="s">
        <v>38</v>
      </c>
      <c r="C18" s="9">
        <v>0</v>
      </c>
      <c r="D18" s="9">
        <v>50</v>
      </c>
      <c r="E18" s="19">
        <v>43226</v>
      </c>
      <c r="F18" s="10" t="s">
        <v>229</v>
      </c>
      <c r="G18" s="10"/>
      <c r="H18" s="10"/>
      <c r="I18" s="10"/>
      <c r="J18" s="9">
        <f t="shared" si="0"/>
        <v>50</v>
      </c>
      <c r="K18" s="9">
        <v>50</v>
      </c>
      <c r="L18" s="9">
        <v>50</v>
      </c>
      <c r="M18" s="9">
        <f t="shared" si="1"/>
        <v>0</v>
      </c>
      <c r="N18" s="41" t="s">
        <v>210</v>
      </c>
    </row>
    <row r="19" spans="1:14" x14ac:dyDescent="0.3">
      <c r="A19" s="8" t="s">
        <v>39</v>
      </c>
      <c r="B19" s="8" t="s">
        <v>40</v>
      </c>
      <c r="C19" s="9">
        <v>60000</v>
      </c>
      <c r="D19" s="9">
        <v>-25000</v>
      </c>
      <c r="E19" s="19">
        <v>43181</v>
      </c>
      <c r="F19" s="10" t="s">
        <v>156</v>
      </c>
      <c r="G19" s="10"/>
      <c r="H19" s="10"/>
      <c r="I19" s="10"/>
      <c r="J19" s="9">
        <f t="shared" si="0"/>
        <v>35000</v>
      </c>
      <c r="K19" s="9">
        <v>28400.85</v>
      </c>
      <c r="L19" s="9">
        <v>28400.85</v>
      </c>
      <c r="M19" s="9">
        <f t="shared" si="1"/>
        <v>6599.1500000000015</v>
      </c>
    </row>
    <row r="20" spans="1:14" x14ac:dyDescent="0.3">
      <c r="A20" s="8" t="s">
        <v>41</v>
      </c>
      <c r="B20" s="8" t="s">
        <v>81</v>
      </c>
      <c r="C20" s="9">
        <v>264197.88</v>
      </c>
      <c r="D20" s="9">
        <v>0</v>
      </c>
      <c r="E20" s="10"/>
      <c r="F20" s="10"/>
      <c r="G20" s="10"/>
      <c r="H20" s="10"/>
      <c r="I20" s="10"/>
      <c r="J20" s="9">
        <f t="shared" si="0"/>
        <v>264197.88</v>
      </c>
      <c r="K20" s="9">
        <v>54057.93</v>
      </c>
      <c r="L20" s="9">
        <v>54057.93</v>
      </c>
      <c r="M20" s="9">
        <f t="shared" si="1"/>
        <v>210139.95</v>
      </c>
    </row>
    <row r="21" spans="1:14" x14ac:dyDescent="0.3">
      <c r="A21" s="90" t="s">
        <v>43</v>
      </c>
      <c r="B21" s="80" t="s">
        <v>44</v>
      </c>
      <c r="C21" s="82">
        <v>0</v>
      </c>
      <c r="D21" s="82">
        <f>16333-464</f>
        <v>15869</v>
      </c>
      <c r="E21" s="19">
        <v>43126</v>
      </c>
      <c r="F21" s="10" t="s">
        <v>211</v>
      </c>
      <c r="G21" s="10"/>
      <c r="H21" s="10"/>
      <c r="I21" s="10"/>
      <c r="J21" s="82">
        <f t="shared" si="0"/>
        <v>15869</v>
      </c>
      <c r="K21" s="82">
        <v>1873.83</v>
      </c>
      <c r="L21" s="82">
        <v>1873.83</v>
      </c>
      <c r="M21" s="82">
        <f t="shared" si="1"/>
        <v>13995.17</v>
      </c>
    </row>
    <row r="22" spans="1:14" x14ac:dyDescent="0.3">
      <c r="A22" s="92"/>
      <c r="B22" s="81"/>
      <c r="C22" s="83"/>
      <c r="D22" s="83"/>
      <c r="E22" s="19">
        <v>43220</v>
      </c>
      <c r="F22" s="41" t="s">
        <v>227</v>
      </c>
      <c r="G22" s="10"/>
      <c r="H22" s="10"/>
      <c r="I22" s="10"/>
      <c r="J22" s="83"/>
      <c r="K22" s="83"/>
      <c r="L22" s="83"/>
      <c r="M22" s="83"/>
      <c r="N22" s="41" t="s">
        <v>212</v>
      </c>
    </row>
    <row r="23" spans="1:14" x14ac:dyDescent="0.3">
      <c r="A23" s="80" t="s">
        <v>45</v>
      </c>
      <c r="B23" s="80" t="s">
        <v>46</v>
      </c>
      <c r="C23" s="82">
        <v>0</v>
      </c>
      <c r="D23" s="82">
        <v>19956.07</v>
      </c>
      <c r="E23" s="19">
        <v>43126</v>
      </c>
      <c r="F23" s="10" t="s">
        <v>213</v>
      </c>
      <c r="G23" s="10"/>
      <c r="H23" s="10"/>
      <c r="I23" s="10"/>
      <c r="J23" s="82">
        <f t="shared" si="0"/>
        <v>19956.07</v>
      </c>
      <c r="K23" s="82">
        <v>4882.1000000000004</v>
      </c>
      <c r="L23" s="82">
        <v>4882.1000000000004</v>
      </c>
      <c r="M23" s="82">
        <f t="shared" si="1"/>
        <v>15073.97</v>
      </c>
    </row>
    <row r="24" spans="1:14" x14ac:dyDescent="0.3">
      <c r="A24" s="81"/>
      <c r="B24" s="81"/>
      <c r="C24" s="83"/>
      <c r="D24" s="83"/>
      <c r="E24" s="19">
        <v>43220</v>
      </c>
      <c r="F24" s="41" t="s">
        <v>228</v>
      </c>
      <c r="G24" s="10"/>
      <c r="H24" s="10"/>
      <c r="I24" s="10"/>
      <c r="J24" s="83"/>
      <c r="K24" s="83"/>
      <c r="L24" s="83"/>
      <c r="M24" s="83"/>
      <c r="N24" s="41" t="s">
        <v>214</v>
      </c>
    </row>
    <row r="25" spans="1:14" x14ac:dyDescent="0.3">
      <c r="A25" s="8" t="s">
        <v>47</v>
      </c>
      <c r="B25" s="8" t="s">
        <v>48</v>
      </c>
      <c r="C25" s="9">
        <v>443967.48</v>
      </c>
      <c r="D25" s="9">
        <v>0</v>
      </c>
      <c r="E25" s="10"/>
      <c r="F25" s="10"/>
      <c r="G25" s="10"/>
      <c r="H25" s="10"/>
      <c r="I25" s="10"/>
      <c r="J25" s="9">
        <f t="shared" si="0"/>
        <v>443967.48</v>
      </c>
      <c r="K25" s="9">
        <v>151491.78</v>
      </c>
      <c r="L25" s="9">
        <v>151491.78</v>
      </c>
      <c r="M25" s="9">
        <f t="shared" si="1"/>
        <v>292475.69999999995</v>
      </c>
    </row>
    <row r="26" spans="1:14" x14ac:dyDescent="0.3">
      <c r="A26" s="8" t="s">
        <v>49</v>
      </c>
      <c r="B26" s="8" t="s">
        <v>50</v>
      </c>
      <c r="C26" s="9">
        <v>315793.56</v>
      </c>
      <c r="D26" s="9">
        <v>-47500</v>
      </c>
      <c r="E26" s="19">
        <v>43165</v>
      </c>
      <c r="F26" s="10" t="s">
        <v>215</v>
      </c>
      <c r="G26" s="10"/>
      <c r="H26" s="10"/>
      <c r="I26" s="10"/>
      <c r="J26" s="9">
        <f t="shared" si="0"/>
        <v>268293.56</v>
      </c>
      <c r="K26" s="9">
        <v>108646.16</v>
      </c>
      <c r="L26" s="9">
        <v>81124.77</v>
      </c>
      <c r="M26" s="9">
        <f t="shared" si="1"/>
        <v>159647.4</v>
      </c>
    </row>
    <row r="27" spans="1:14" x14ac:dyDescent="0.3">
      <c r="A27" s="8" t="s">
        <v>51</v>
      </c>
      <c r="B27" s="8" t="s">
        <v>52</v>
      </c>
      <c r="C27" s="9">
        <v>537912</v>
      </c>
      <c r="D27" s="9">
        <v>0</v>
      </c>
      <c r="E27" s="10"/>
      <c r="F27" s="10"/>
      <c r="G27" s="10"/>
      <c r="H27" s="10"/>
      <c r="I27" s="10"/>
      <c r="J27" s="9">
        <f t="shared" si="0"/>
        <v>537912</v>
      </c>
      <c r="K27" s="9">
        <v>200062.24</v>
      </c>
      <c r="L27" s="9">
        <v>200062.24</v>
      </c>
      <c r="M27" s="9">
        <f t="shared" si="1"/>
        <v>337849.76</v>
      </c>
    </row>
    <row r="28" spans="1:14" x14ac:dyDescent="0.3">
      <c r="A28" s="8" t="s">
        <v>53</v>
      </c>
      <c r="B28" s="8" t="s">
        <v>54</v>
      </c>
      <c r="C28" s="9">
        <v>146671.20000000001</v>
      </c>
      <c r="D28" s="9">
        <v>0</v>
      </c>
      <c r="E28" s="10"/>
      <c r="F28" s="10"/>
      <c r="G28" s="10"/>
      <c r="H28" s="10"/>
      <c r="I28" s="10"/>
      <c r="J28" s="9">
        <f t="shared" si="0"/>
        <v>146671.20000000001</v>
      </c>
      <c r="K28" s="9">
        <v>21288.47</v>
      </c>
      <c r="L28" s="9">
        <v>20369.73</v>
      </c>
      <c r="M28" s="9">
        <f t="shared" si="1"/>
        <v>125382.73000000001</v>
      </c>
    </row>
    <row r="29" spans="1:14" x14ac:dyDescent="0.3">
      <c r="A29" s="80" t="s">
        <v>55</v>
      </c>
      <c r="B29" s="80" t="s">
        <v>22</v>
      </c>
      <c r="C29" s="82">
        <v>1492746.46</v>
      </c>
      <c r="D29" s="82">
        <v>670000</v>
      </c>
      <c r="E29" s="19">
        <v>43165</v>
      </c>
      <c r="F29" s="10" t="s">
        <v>216</v>
      </c>
      <c r="G29" s="10"/>
      <c r="H29" s="10"/>
      <c r="I29" s="10"/>
      <c r="J29" s="82">
        <f t="shared" si="0"/>
        <v>2162746.46</v>
      </c>
      <c r="K29" s="82">
        <v>2119898.23</v>
      </c>
      <c r="L29" s="82">
        <v>2119722.63</v>
      </c>
      <c r="M29" s="82">
        <f t="shared" si="1"/>
        <v>42848.229999999981</v>
      </c>
    </row>
    <row r="30" spans="1:14" x14ac:dyDescent="0.3">
      <c r="A30" s="81"/>
      <c r="B30" s="81"/>
      <c r="C30" s="83"/>
      <c r="D30" s="83"/>
      <c r="E30" s="19">
        <v>43181</v>
      </c>
      <c r="F30" s="10" t="s">
        <v>217</v>
      </c>
      <c r="G30" s="10"/>
      <c r="H30" s="10"/>
      <c r="I30" s="10"/>
      <c r="J30" s="83"/>
      <c r="K30" s="83"/>
      <c r="L30" s="83"/>
      <c r="M30" s="83"/>
    </row>
    <row r="31" spans="1:14" x14ac:dyDescent="0.3">
      <c r="A31" s="35" t="s">
        <v>56</v>
      </c>
      <c r="B31" s="35" t="s">
        <v>24</v>
      </c>
      <c r="C31" s="51">
        <v>7582452.7199999997</v>
      </c>
      <c r="D31" s="51">
        <v>-250000</v>
      </c>
      <c r="E31" s="19">
        <v>43165</v>
      </c>
      <c r="F31" s="10" t="s">
        <v>218</v>
      </c>
      <c r="G31" s="10"/>
      <c r="H31" s="10"/>
      <c r="I31" s="10"/>
      <c r="J31" s="51">
        <f>+C31+D31</f>
        <v>7332452.7199999997</v>
      </c>
      <c r="K31" s="51">
        <v>3375024.21</v>
      </c>
      <c r="L31" s="51">
        <f>+K31</f>
        <v>3375024.21</v>
      </c>
      <c r="M31" s="51">
        <f>+J31-K31</f>
        <v>3957428.51</v>
      </c>
    </row>
    <row r="32" spans="1:14" x14ac:dyDescent="0.3">
      <c r="A32" s="8" t="s">
        <v>57</v>
      </c>
      <c r="B32" s="8" t="s">
        <v>26</v>
      </c>
      <c r="C32" s="9">
        <v>998678</v>
      </c>
      <c r="D32" s="9">
        <v>-200000</v>
      </c>
      <c r="E32" s="19">
        <v>43118</v>
      </c>
      <c r="F32" s="10" t="s">
        <v>219</v>
      </c>
      <c r="G32" s="10"/>
      <c r="H32" s="10"/>
      <c r="I32" s="10"/>
      <c r="J32" s="9">
        <f t="shared" si="0"/>
        <v>798678</v>
      </c>
      <c r="K32" s="9">
        <v>72173.279999999999</v>
      </c>
      <c r="L32" s="9">
        <v>72003.460000000006</v>
      </c>
      <c r="M32" s="9">
        <f t="shared" si="1"/>
        <v>726504.72</v>
      </c>
    </row>
    <row r="33" spans="1:14" x14ac:dyDescent="0.3">
      <c r="A33" s="8" t="s">
        <v>58</v>
      </c>
      <c r="B33" s="8" t="s">
        <v>28</v>
      </c>
      <c r="C33" s="9">
        <v>507599.93</v>
      </c>
      <c r="D33" s="9">
        <v>0</v>
      </c>
      <c r="E33" s="10"/>
      <c r="F33" s="10"/>
      <c r="G33" s="10"/>
      <c r="H33" s="10"/>
      <c r="I33" s="10"/>
      <c r="J33" s="9">
        <f t="shared" si="0"/>
        <v>507599.93</v>
      </c>
      <c r="K33" s="9">
        <v>38347.1</v>
      </c>
      <c r="L33" s="9">
        <v>37857.56</v>
      </c>
      <c r="M33" s="9">
        <f t="shared" si="1"/>
        <v>469252.83</v>
      </c>
    </row>
    <row r="34" spans="1:14" x14ac:dyDescent="0.3">
      <c r="A34" s="8" t="s">
        <v>59</v>
      </c>
      <c r="B34" s="8" t="s">
        <v>30</v>
      </c>
      <c r="C34" s="9">
        <v>12636</v>
      </c>
      <c r="D34" s="9">
        <v>0</v>
      </c>
      <c r="E34" s="10"/>
      <c r="F34" s="10"/>
      <c r="G34" s="10"/>
      <c r="H34" s="10"/>
      <c r="I34" s="10"/>
      <c r="J34" s="9">
        <f t="shared" si="0"/>
        <v>12636</v>
      </c>
      <c r="K34" s="9">
        <v>9965.5</v>
      </c>
      <c r="L34" s="9">
        <v>9965.5</v>
      </c>
      <c r="M34" s="9">
        <f t="shared" si="1"/>
        <v>2670.5</v>
      </c>
    </row>
    <row r="35" spans="1:14" x14ac:dyDescent="0.3">
      <c r="A35" s="8" t="s">
        <v>60</v>
      </c>
      <c r="B35" s="8" t="s">
        <v>32</v>
      </c>
      <c r="C35" s="9">
        <v>1517616</v>
      </c>
      <c r="D35" s="9">
        <v>0</v>
      </c>
      <c r="E35" s="10"/>
      <c r="F35" s="10"/>
      <c r="G35" s="10"/>
      <c r="H35" s="10"/>
      <c r="I35" s="10"/>
      <c r="J35" s="9">
        <f t="shared" si="0"/>
        <v>1517616</v>
      </c>
      <c r="K35" s="9">
        <v>694516</v>
      </c>
      <c r="L35" s="9">
        <v>694372</v>
      </c>
      <c r="M35" s="9">
        <f t="shared" si="1"/>
        <v>823100</v>
      </c>
    </row>
    <row r="36" spans="1:14" x14ac:dyDescent="0.3">
      <c r="A36" s="8" t="s">
        <v>61</v>
      </c>
      <c r="B36" s="8" t="s">
        <v>34</v>
      </c>
      <c r="C36" s="9">
        <v>27272.7</v>
      </c>
      <c r="D36" s="9">
        <v>0</v>
      </c>
      <c r="E36" s="10"/>
      <c r="F36" s="10"/>
      <c r="G36" s="10"/>
      <c r="H36" s="10"/>
      <c r="I36" s="10"/>
      <c r="J36" s="9">
        <f t="shared" si="0"/>
        <v>27272.7</v>
      </c>
      <c r="K36" s="9">
        <v>25406.33</v>
      </c>
      <c r="L36" s="9">
        <v>25406.33</v>
      </c>
      <c r="M36" s="9">
        <f t="shared" si="1"/>
        <v>1866.369999999999</v>
      </c>
    </row>
    <row r="37" spans="1:14" x14ac:dyDescent="0.3">
      <c r="A37" s="8" t="s">
        <v>62</v>
      </c>
      <c r="B37" s="8" t="s">
        <v>36</v>
      </c>
      <c r="C37" s="9">
        <v>195731.56</v>
      </c>
      <c r="D37" s="9">
        <v>0</v>
      </c>
      <c r="E37" s="10"/>
      <c r="F37" s="10"/>
      <c r="G37" s="10"/>
      <c r="H37" s="10"/>
      <c r="I37" s="10"/>
      <c r="J37" s="9">
        <f t="shared" si="0"/>
        <v>195731.56</v>
      </c>
      <c r="K37" s="9">
        <v>83932.12</v>
      </c>
      <c r="L37" s="9">
        <v>83932.12</v>
      </c>
      <c r="M37" s="9">
        <f t="shared" si="1"/>
        <v>111799.44</v>
      </c>
    </row>
    <row r="38" spans="1:14" x14ac:dyDescent="0.3">
      <c r="A38" s="80" t="s">
        <v>63</v>
      </c>
      <c r="B38" s="80" t="s">
        <v>38</v>
      </c>
      <c r="C38" s="82">
        <v>0</v>
      </c>
      <c r="D38" s="82">
        <v>2950</v>
      </c>
      <c r="E38" s="19">
        <v>43126</v>
      </c>
      <c r="F38" s="10" t="s">
        <v>220</v>
      </c>
      <c r="G38" s="10"/>
      <c r="H38" s="10"/>
      <c r="I38" s="10"/>
      <c r="J38" s="82">
        <f>+C38+D38</f>
        <v>2950</v>
      </c>
      <c r="K38" s="82">
        <v>700</v>
      </c>
      <c r="L38" s="82">
        <v>700</v>
      </c>
      <c r="M38" s="82">
        <f>+J38-K38</f>
        <v>2250</v>
      </c>
    </row>
    <row r="39" spans="1:14" x14ac:dyDescent="0.3">
      <c r="A39" s="81"/>
      <c r="B39" s="81"/>
      <c r="C39" s="83"/>
      <c r="D39" s="83"/>
      <c r="E39" s="19">
        <v>43257</v>
      </c>
      <c r="F39" s="41" t="s">
        <v>230</v>
      </c>
      <c r="G39" s="10"/>
      <c r="H39" s="10"/>
      <c r="I39" s="10"/>
      <c r="J39" s="83"/>
      <c r="K39" s="83"/>
      <c r="L39" s="83"/>
      <c r="M39" s="83"/>
      <c r="N39" s="41" t="s">
        <v>221</v>
      </c>
    </row>
    <row r="40" spans="1:14" x14ac:dyDescent="0.3">
      <c r="A40" s="8" t="s">
        <v>64</v>
      </c>
      <c r="B40" s="8" t="s">
        <v>40</v>
      </c>
      <c r="C40" s="9">
        <v>0</v>
      </c>
      <c r="D40" s="9">
        <v>25000</v>
      </c>
      <c r="E40" s="19">
        <v>43181</v>
      </c>
      <c r="F40" s="10" t="s">
        <v>156</v>
      </c>
      <c r="G40" s="10"/>
      <c r="H40" s="10"/>
      <c r="I40" s="10"/>
      <c r="J40" s="9">
        <f t="shared" si="0"/>
        <v>25000</v>
      </c>
      <c r="K40" s="9">
        <v>5936.53</v>
      </c>
      <c r="L40" s="9">
        <v>5936.53</v>
      </c>
      <c r="M40" s="9">
        <f t="shared" si="1"/>
        <v>19063.47</v>
      </c>
    </row>
    <row r="41" spans="1:14" x14ac:dyDescent="0.3">
      <c r="A41" s="8" t="s">
        <v>65</v>
      </c>
      <c r="B41" s="8" t="s">
        <v>42</v>
      </c>
      <c r="C41" s="9">
        <v>2456957.42</v>
      </c>
      <c r="D41" s="9">
        <v>0</v>
      </c>
      <c r="E41" s="10"/>
      <c r="F41" s="47"/>
      <c r="G41" s="10"/>
      <c r="H41" s="10"/>
      <c r="I41" s="10"/>
      <c r="J41" s="9">
        <f t="shared" si="0"/>
        <v>2456957.42</v>
      </c>
      <c r="K41" s="9">
        <v>1782401.48</v>
      </c>
      <c r="L41" s="9">
        <v>1782224.71</v>
      </c>
      <c r="M41" s="9">
        <f t="shared" si="1"/>
        <v>674555.94</v>
      </c>
    </row>
    <row r="42" spans="1:14" x14ac:dyDescent="0.3">
      <c r="A42" s="8" t="s">
        <v>66</v>
      </c>
      <c r="B42" s="8" t="s">
        <v>44</v>
      </c>
      <c r="C42" s="9">
        <v>0</v>
      </c>
      <c r="D42" s="9">
        <v>167</v>
      </c>
      <c r="E42" s="48">
        <v>43220</v>
      </c>
      <c r="F42" s="39" t="s">
        <v>231</v>
      </c>
      <c r="G42" s="49"/>
      <c r="H42" s="10"/>
      <c r="I42" s="10"/>
      <c r="J42" s="9">
        <f t="shared" si="0"/>
        <v>167</v>
      </c>
      <c r="K42" s="9">
        <v>167</v>
      </c>
      <c r="L42" s="9">
        <v>167</v>
      </c>
      <c r="M42" s="9">
        <f t="shared" si="1"/>
        <v>0</v>
      </c>
      <c r="N42" s="41" t="s">
        <v>222</v>
      </c>
    </row>
    <row r="43" spans="1:14" x14ac:dyDescent="0.3">
      <c r="A43" s="80" t="s">
        <v>67</v>
      </c>
      <c r="B43" s="80" t="s">
        <v>46</v>
      </c>
      <c r="C43" s="82">
        <v>0</v>
      </c>
      <c r="D43" s="82">
        <f>43.93+464</f>
        <v>507.93</v>
      </c>
      <c r="E43" s="48">
        <v>43220</v>
      </c>
      <c r="F43" s="39" t="s">
        <v>232</v>
      </c>
      <c r="G43" s="49"/>
      <c r="H43" s="10"/>
      <c r="I43" s="10"/>
      <c r="J43" s="82">
        <f t="shared" si="0"/>
        <v>507.93</v>
      </c>
      <c r="K43" s="82">
        <v>507.93</v>
      </c>
      <c r="L43" s="82">
        <v>507.93</v>
      </c>
      <c r="M43" s="82">
        <f t="shared" si="1"/>
        <v>0</v>
      </c>
      <c r="N43" s="41" t="s">
        <v>223</v>
      </c>
    </row>
    <row r="44" spans="1:14" x14ac:dyDescent="0.3">
      <c r="A44" s="81"/>
      <c r="B44" s="81"/>
      <c r="C44" s="83"/>
      <c r="D44" s="83"/>
      <c r="E44" s="48">
        <v>43220</v>
      </c>
      <c r="F44" s="39" t="s">
        <v>233</v>
      </c>
      <c r="G44" s="49"/>
      <c r="H44" s="10"/>
      <c r="I44" s="10"/>
      <c r="J44" s="83"/>
      <c r="K44" s="83"/>
      <c r="L44" s="83"/>
      <c r="M44" s="83"/>
      <c r="N44" s="41" t="s">
        <v>224</v>
      </c>
    </row>
    <row r="45" spans="1:14" x14ac:dyDescent="0.3">
      <c r="A45" s="8" t="s">
        <v>68</v>
      </c>
      <c r="B45" s="8" t="s">
        <v>48</v>
      </c>
      <c r="C45" s="9">
        <v>1506764.16</v>
      </c>
      <c r="D45" s="9">
        <v>0</v>
      </c>
      <c r="E45" s="10"/>
      <c r="F45" s="50"/>
      <c r="G45" s="10"/>
      <c r="H45" s="10"/>
      <c r="I45" s="10"/>
      <c r="J45" s="9">
        <f t="shared" si="0"/>
        <v>1506764.16</v>
      </c>
      <c r="K45" s="9">
        <v>867604.59</v>
      </c>
      <c r="L45" s="9">
        <f>+K45</f>
        <v>867604.59</v>
      </c>
      <c r="M45" s="9">
        <f t="shared" si="1"/>
        <v>639159.56999999995</v>
      </c>
    </row>
    <row r="46" spans="1:14" x14ac:dyDescent="0.3">
      <c r="A46" s="80" t="s">
        <v>69</v>
      </c>
      <c r="B46" s="80" t="s">
        <v>50</v>
      </c>
      <c r="C46" s="82">
        <v>1039868.9</v>
      </c>
      <c r="D46" s="82">
        <v>-170000</v>
      </c>
      <c r="E46" s="19">
        <v>43118</v>
      </c>
      <c r="F46" s="10" t="s">
        <v>225</v>
      </c>
      <c r="G46" s="10"/>
      <c r="H46" s="10"/>
      <c r="I46" s="10"/>
      <c r="J46" s="82">
        <f t="shared" si="0"/>
        <v>869868.9</v>
      </c>
      <c r="K46" s="82">
        <v>418389.42</v>
      </c>
      <c r="L46" s="82">
        <v>414300.04</v>
      </c>
      <c r="M46" s="82">
        <f t="shared" si="1"/>
        <v>451479.48000000004</v>
      </c>
    </row>
    <row r="47" spans="1:14" x14ac:dyDescent="0.3">
      <c r="A47" s="81"/>
      <c r="B47" s="81"/>
      <c r="C47" s="83"/>
      <c r="D47" s="83"/>
      <c r="E47" s="19">
        <v>43181</v>
      </c>
      <c r="F47" s="10" t="s">
        <v>226</v>
      </c>
      <c r="G47" s="10"/>
      <c r="H47" s="10"/>
      <c r="I47" s="10"/>
      <c r="J47" s="83"/>
      <c r="K47" s="83"/>
      <c r="L47" s="83"/>
      <c r="M47" s="83"/>
    </row>
    <row r="48" spans="1:14" x14ac:dyDescent="0.3">
      <c r="A48" s="8" t="s">
        <v>70</v>
      </c>
      <c r="B48" s="8" t="s">
        <v>71</v>
      </c>
      <c r="C48" s="9">
        <v>36000</v>
      </c>
      <c r="D48" s="9">
        <v>0</v>
      </c>
      <c r="E48" s="10"/>
      <c r="F48" s="10"/>
      <c r="G48" s="10"/>
      <c r="H48" s="10"/>
      <c r="I48" s="10"/>
      <c r="J48" s="9">
        <f t="shared" si="0"/>
        <v>36000</v>
      </c>
      <c r="K48" s="9">
        <v>116.25</v>
      </c>
      <c r="L48" s="9">
        <v>116.25</v>
      </c>
      <c r="M48" s="9">
        <f t="shared" si="1"/>
        <v>35883.75</v>
      </c>
    </row>
    <row r="49" spans="1:14" x14ac:dyDescent="0.3">
      <c r="A49" s="8" t="s">
        <v>72</v>
      </c>
      <c r="B49" s="8" t="s">
        <v>73</v>
      </c>
      <c r="C49" s="9">
        <v>1549846.28</v>
      </c>
      <c r="D49" s="9">
        <v>0</v>
      </c>
      <c r="E49" s="10"/>
      <c r="F49" s="10"/>
      <c r="G49" s="10"/>
      <c r="H49" s="10"/>
      <c r="I49" s="10"/>
      <c r="J49" s="9">
        <f t="shared" si="0"/>
        <v>1549846.28</v>
      </c>
      <c r="K49" s="9">
        <v>1457064</v>
      </c>
      <c r="L49" s="9">
        <v>1435824</v>
      </c>
      <c r="M49" s="9">
        <f t="shared" si="1"/>
        <v>92782.280000000028</v>
      </c>
    </row>
    <row r="50" spans="1:14" x14ac:dyDescent="0.3">
      <c r="A50" s="8" t="s">
        <v>74</v>
      </c>
      <c r="B50" s="8" t="s">
        <v>54</v>
      </c>
      <c r="C50" s="9">
        <v>423824.28</v>
      </c>
      <c r="D50" s="9">
        <v>0</v>
      </c>
      <c r="E50" s="10"/>
      <c r="F50" s="10"/>
      <c r="G50" s="10"/>
      <c r="H50" s="10"/>
      <c r="I50" s="10"/>
      <c r="J50" s="9">
        <f t="shared" si="0"/>
        <v>423824.28</v>
      </c>
      <c r="K50" s="9">
        <v>57965.440000000002</v>
      </c>
      <c r="L50" s="9">
        <v>57784.15</v>
      </c>
      <c r="M50" s="9">
        <f t="shared" si="1"/>
        <v>365858.84</v>
      </c>
    </row>
    <row r="51" spans="1:14" x14ac:dyDescent="0.3">
      <c r="A51" s="8" t="s">
        <v>82</v>
      </c>
      <c r="B51" s="8" t="s">
        <v>83</v>
      </c>
      <c r="C51" s="9">
        <v>408000</v>
      </c>
      <c r="D51" s="9">
        <v>0</v>
      </c>
      <c r="E51" s="10"/>
      <c r="F51" s="10"/>
      <c r="G51" s="10"/>
      <c r="H51" s="10"/>
      <c r="I51" s="10"/>
      <c r="J51" s="9">
        <f t="shared" si="0"/>
        <v>408000</v>
      </c>
      <c r="K51" s="9">
        <v>159770.68</v>
      </c>
      <c r="L51" s="9">
        <v>159770.68</v>
      </c>
      <c r="M51" s="9">
        <v>248229.32</v>
      </c>
    </row>
    <row r="52" spans="1:14" x14ac:dyDescent="0.3">
      <c r="A52" s="8" t="s">
        <v>84</v>
      </c>
      <c r="B52" s="8" t="s">
        <v>85</v>
      </c>
      <c r="C52" s="9">
        <v>0</v>
      </c>
      <c r="D52" s="9">
        <v>25200</v>
      </c>
      <c r="E52" s="19">
        <v>43126</v>
      </c>
      <c r="F52" s="10" t="s">
        <v>156</v>
      </c>
      <c r="G52" s="10"/>
      <c r="H52" s="10"/>
      <c r="I52" s="10"/>
      <c r="J52" s="9">
        <f t="shared" si="0"/>
        <v>25200</v>
      </c>
      <c r="K52" s="9">
        <v>10116.08</v>
      </c>
      <c r="L52" s="9">
        <f>+K52</f>
        <v>10116.08</v>
      </c>
      <c r="M52" s="9">
        <f>+J52-K52</f>
        <v>15083.92</v>
      </c>
    </row>
    <row r="53" spans="1:14" s="58" customFormat="1" x14ac:dyDescent="0.3">
      <c r="A53" s="125" t="s">
        <v>80</v>
      </c>
      <c r="B53" s="125"/>
      <c r="C53" s="57">
        <f>SUM(C10:C52)</f>
        <v>25649959.889999997</v>
      </c>
      <c r="D53" s="57">
        <f>SUM(D10:D52)</f>
        <v>-285800</v>
      </c>
      <c r="E53" s="57"/>
      <c r="F53" s="57"/>
      <c r="G53" s="57"/>
      <c r="H53" s="57"/>
      <c r="I53" s="57"/>
      <c r="J53" s="57">
        <f t="shared" ref="J53:M53" si="2">SUM(J10:J52)</f>
        <v>25364159.889999997</v>
      </c>
      <c r="K53" s="57">
        <f t="shared" si="2"/>
        <v>13055390.289999999</v>
      </c>
      <c r="L53" s="57">
        <f t="shared" si="2"/>
        <v>12999944.25</v>
      </c>
      <c r="M53" s="57">
        <f t="shared" si="2"/>
        <v>12308769.599999998</v>
      </c>
      <c r="N53" s="24"/>
    </row>
    <row r="54" spans="1:14" x14ac:dyDescent="0.3">
      <c r="C54" s="25"/>
    </row>
    <row r="55" spans="1:14" x14ac:dyDescent="0.3">
      <c r="C55" s="25"/>
    </row>
    <row r="56" spans="1:14" x14ac:dyDescent="0.3">
      <c r="C56" s="25"/>
    </row>
    <row r="57" spans="1:14" x14ac:dyDescent="0.3">
      <c r="C57" s="25"/>
    </row>
    <row r="58" spans="1:14" x14ac:dyDescent="0.3">
      <c r="C58" s="26"/>
    </row>
    <row r="59" spans="1:14" x14ac:dyDescent="0.3">
      <c r="C59" s="26"/>
    </row>
  </sheetData>
  <mergeCells count="61">
    <mergeCell ref="L46:L47"/>
    <mergeCell ref="M46:M47"/>
    <mergeCell ref="A53:B53"/>
    <mergeCell ref="A1:M1"/>
    <mergeCell ref="A2:M2"/>
    <mergeCell ref="A3:M3"/>
    <mergeCell ref="A46:A47"/>
    <mergeCell ref="B46:B47"/>
    <mergeCell ref="C46:C47"/>
    <mergeCell ref="D46:D47"/>
    <mergeCell ref="J46:J47"/>
    <mergeCell ref="K46:K47"/>
    <mergeCell ref="L38:L39"/>
    <mergeCell ref="M38:M39"/>
    <mergeCell ref="A43:A44"/>
    <mergeCell ref="B43:B44"/>
    <mergeCell ref="M43:M44"/>
    <mergeCell ref="A38:A39"/>
    <mergeCell ref="B38:B39"/>
    <mergeCell ref="C38:C39"/>
    <mergeCell ref="D38:D39"/>
    <mergeCell ref="J38:J39"/>
    <mergeCell ref="K38:K39"/>
    <mergeCell ref="C43:C44"/>
    <mergeCell ref="D43:D44"/>
    <mergeCell ref="J43:J44"/>
    <mergeCell ref="K43:K44"/>
    <mergeCell ref="L43:L44"/>
    <mergeCell ref="L29:L30"/>
    <mergeCell ref="M29:M30"/>
    <mergeCell ref="A29:A30"/>
    <mergeCell ref="B29:B30"/>
    <mergeCell ref="C29:C30"/>
    <mergeCell ref="D29:D30"/>
    <mergeCell ref="J29:J30"/>
    <mergeCell ref="K29:K30"/>
    <mergeCell ref="J8:J9"/>
    <mergeCell ref="K8:K9"/>
    <mergeCell ref="L8:L9"/>
    <mergeCell ref="M8:M9"/>
    <mergeCell ref="A21:A22"/>
    <mergeCell ref="B21:B22"/>
    <mergeCell ref="C21:C22"/>
    <mergeCell ref="D21:D22"/>
    <mergeCell ref="A8:A9"/>
    <mergeCell ref="B8:B9"/>
    <mergeCell ref="C8:C9"/>
    <mergeCell ref="D8:F8"/>
    <mergeCell ref="G8:I8"/>
    <mergeCell ref="J21:J22"/>
    <mergeCell ref="L23:L24"/>
    <mergeCell ref="M23:M24"/>
    <mergeCell ref="A23:A24"/>
    <mergeCell ref="B23:B24"/>
    <mergeCell ref="C23:C24"/>
    <mergeCell ref="D23:D24"/>
    <mergeCell ref="J23:J24"/>
    <mergeCell ref="K23:K24"/>
    <mergeCell ref="K21:K22"/>
    <mergeCell ref="L21:L22"/>
    <mergeCell ref="M21:M22"/>
  </mergeCells>
  <pageMargins left="0.7" right="0.7" top="0.75" bottom="0.75" header="0.3" footer="0.3"/>
  <pageSetup paperSize="9" orientation="portrait" r:id="rId1"/>
  <ignoredErrors>
    <ignoredError sqref="A10:A11 A12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DETALLE PORMENORIZADO 5MILLONES</vt:lpstr>
      <vt:lpstr>FORTALECIMIENTO ADMINISTRATIVA</vt:lpstr>
      <vt:lpstr>CERO RESIDUOS MEJORAMIENTO</vt:lpstr>
      <vt:lpstr>FORTALECIMIENTO TALENTO HUMANO</vt:lpstr>
      <vt:lpstr>'FORTALECIMIENTO ADMINISTRATIVA'!Títulos_a_imprimir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Bucheli</dc:creator>
  <cp:lastModifiedBy>Maria Gordillo</cp:lastModifiedBy>
  <cp:lastPrinted>2018-06-18T19:44:02Z</cp:lastPrinted>
  <dcterms:created xsi:type="dcterms:W3CDTF">2018-06-14T21:58:47Z</dcterms:created>
  <dcterms:modified xsi:type="dcterms:W3CDTF">2018-06-19T12:34:44Z</dcterms:modified>
</cp:coreProperties>
</file>