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eespinosa\Desktop\"/>
    </mc:Choice>
  </mc:AlternateContent>
  <bookViews>
    <workbookView xWindow="0" yWindow="0" windowWidth="25125" windowHeight="11835" firstSheet="1" activeTab="1"/>
  </bookViews>
  <sheets>
    <sheet name="Gráfico1" sheetId="7" r:id="rId1"/>
    <sheet name="Datos inicio" sheetId="1" r:id="rId2"/>
    <sheet name="Favorable" sheetId="3" r:id="rId3"/>
    <sheet name="Tasa" sheetId="5" r:id="rId4"/>
    <sheet name="Negado" sheetId="2" r:id="rId5"/>
    <sheet name="Oficio_Publico" sheetId="6" r:id="rId6"/>
    <sheet name="Hoja1" sheetId="8" r:id="rId7"/>
  </sheets>
  <externalReferences>
    <externalReference r:id="rId8"/>
  </externalReferences>
  <definedNames>
    <definedName name="_xlnm._FilterDatabase" localSheetId="1" hidden="1">'Datos inicio'!$A$3:$WXN$202</definedName>
    <definedName name="_xlnm.Print_Area" localSheetId="2">Favorable!$B$3:$N$49</definedName>
    <definedName name="_xlnm.Print_Area" localSheetId="4">Negado!$B$3:$T$102</definedName>
    <definedName name="_xlnm.Print_Area" localSheetId="5">Oficio_Publico!$B$3:$R$103</definedName>
    <definedName name="_xlnm.Print_Area" localSheetId="3">Tasa!$B$2:$R$45</definedName>
    <definedName name="DATOS" localSheetId="2">'Datos inicio'!$B$4:$BE$1153</definedName>
  </definedNames>
  <calcPr calcId="152511"/>
</workbook>
</file>

<file path=xl/calcChain.xml><?xml version="1.0" encoding="utf-8"?>
<calcChain xmlns="http://schemas.openxmlformats.org/spreadsheetml/2006/main">
  <c r="AP61" i="1" l="1"/>
  <c r="AQ61" i="1" s="1"/>
  <c r="AP60" i="1"/>
  <c r="AT60" i="1" s="1"/>
  <c r="AQ60" i="1"/>
  <c r="AP59" i="1"/>
  <c r="AQ59" i="1"/>
  <c r="AT58" i="1"/>
  <c r="AT59" i="1"/>
  <c r="AP58" i="1"/>
  <c r="AQ58" i="1" s="1"/>
  <c r="AT61" i="1" l="1"/>
  <c r="AT57" i="1"/>
  <c r="AQ57" i="1"/>
  <c r="AP57" i="1"/>
  <c r="AP56" i="1" l="1"/>
  <c r="AQ56" i="1"/>
  <c r="AT56" i="1"/>
  <c r="AP55" i="1"/>
  <c r="AQ55" i="1"/>
  <c r="AT55" i="1"/>
  <c r="AT54" i="1"/>
  <c r="AP54" i="1"/>
  <c r="AQ54" i="1"/>
  <c r="AT53" i="1"/>
  <c r="AP53" i="1"/>
  <c r="AQ53" i="1" s="1"/>
  <c r="AT52" i="1" l="1"/>
  <c r="AP52" i="1"/>
  <c r="AQ52" i="1" s="1"/>
  <c r="AP51" i="1" l="1"/>
  <c r="AT51" i="1" s="1"/>
  <c r="AQ51" i="1"/>
  <c r="AT49" i="1"/>
  <c r="AT50" i="1"/>
  <c r="AP50" i="1"/>
  <c r="AQ50" i="1"/>
  <c r="AP49" i="1"/>
  <c r="AQ49" i="1" s="1"/>
  <c r="AT45" i="1" l="1"/>
  <c r="AT46" i="1"/>
  <c r="AT47" i="1"/>
  <c r="AT48" i="1"/>
  <c r="AP48" i="1"/>
  <c r="AQ48" i="1" s="1"/>
  <c r="AQ47" i="1"/>
  <c r="AP47" i="1"/>
  <c r="AP46" i="1"/>
  <c r="AQ46" i="1" s="1"/>
  <c r="AP45" i="1"/>
  <c r="AQ45" i="1" s="1"/>
  <c r="AP44" i="1" l="1"/>
  <c r="AQ44" i="1" s="1"/>
  <c r="AT44" i="1" l="1"/>
  <c r="AP43" i="1" l="1"/>
  <c r="AT43" i="1" s="1"/>
  <c r="AP42" i="1"/>
  <c r="AT42" i="1" s="1"/>
  <c r="AQ42" i="1" l="1"/>
  <c r="AQ43" i="1"/>
  <c r="AP31" i="1" l="1"/>
  <c r="AP32" i="1"/>
  <c r="AP33" i="1"/>
  <c r="AP34" i="1"/>
  <c r="AP35" i="1"/>
  <c r="AP36" i="1"/>
  <c r="AP37" i="1"/>
  <c r="AQ37" i="1" s="1"/>
  <c r="AP38" i="1"/>
  <c r="AP39" i="1"/>
  <c r="AQ39" i="1" s="1"/>
  <c r="AP40" i="1"/>
  <c r="AQ40" i="1" s="1"/>
  <c r="AP41" i="1"/>
  <c r="AQ38" i="1"/>
  <c r="AP29" i="1"/>
  <c r="AP30" i="1"/>
  <c r="AQ31" i="1"/>
  <c r="AQ32" i="1"/>
  <c r="AQ33" i="1"/>
  <c r="AQ34" i="1"/>
  <c r="AQ35" i="1"/>
  <c r="AQ36" i="1"/>
  <c r="AQ41" i="1" l="1"/>
  <c r="AT41" i="1"/>
  <c r="AT39" i="1"/>
  <c r="AP27" i="1"/>
  <c r="AP28" i="1"/>
  <c r="AT40" i="1"/>
  <c r="AP17" i="1"/>
  <c r="AP18" i="1"/>
  <c r="AP19" i="1"/>
  <c r="AP20" i="1"/>
  <c r="AP21" i="1"/>
  <c r="AP22" i="1"/>
  <c r="AP23" i="1"/>
  <c r="AP24" i="1"/>
  <c r="AP25" i="1"/>
  <c r="AP26" i="1"/>
  <c r="AQ29" i="1"/>
  <c r="AQ30" i="1"/>
  <c r="AT31" i="1" l="1"/>
  <c r="AT33" i="1"/>
  <c r="AT32" i="1"/>
  <c r="AT34" i="1"/>
  <c r="AT35" i="1"/>
  <c r="AT36" i="1"/>
  <c r="AT38" i="1" l="1"/>
  <c r="AT37" i="1"/>
  <c r="AP4" i="1"/>
  <c r="AP7" i="1"/>
  <c r="AP8" i="1"/>
  <c r="AP9" i="1"/>
  <c r="AP10" i="1"/>
  <c r="AP11" i="1"/>
  <c r="AP12" i="1"/>
  <c r="AP13" i="1"/>
  <c r="AP14" i="1"/>
  <c r="AP15" i="1"/>
  <c r="AP16" i="1"/>
  <c r="AP6" i="1"/>
  <c r="AP5" i="1"/>
  <c r="AT29" i="1" l="1"/>
  <c r="AT30" i="1"/>
  <c r="AT23" i="1"/>
  <c r="AT24" i="1"/>
  <c r="AT25" i="1"/>
  <c r="AQ7" i="1" l="1"/>
  <c r="AQ8" i="1"/>
  <c r="AT9" i="1"/>
  <c r="AQ5" i="1"/>
  <c r="AT6" i="1"/>
  <c r="AQ4" i="1"/>
  <c r="AT4" i="1" l="1"/>
  <c r="AT5" i="1"/>
  <c r="AT8" i="1"/>
  <c r="AQ6" i="1"/>
  <c r="AQ9" i="1"/>
  <c r="AT7" i="1"/>
  <c r="Q9" i="2" l="1"/>
  <c r="Q8" i="2"/>
  <c r="Q28" i="2"/>
  <c r="AQ20" i="1" l="1"/>
  <c r="AQ24" i="1"/>
  <c r="AT10" i="1"/>
  <c r="AQ11" i="1"/>
  <c r="AT12" i="1"/>
  <c r="AT13" i="1"/>
  <c r="AT14" i="1"/>
  <c r="AQ15" i="1"/>
  <c r="AT16" i="1"/>
  <c r="AQ17" i="1"/>
  <c r="AT18" i="1"/>
  <c r="AQ19" i="1"/>
  <c r="AT20" i="1"/>
  <c r="AT21" i="1"/>
  <c r="AT22" i="1"/>
  <c r="AQ23" i="1"/>
  <c r="AQ26" i="1"/>
  <c r="AT27" i="1"/>
  <c r="AQ28" i="1"/>
  <c r="AT19" i="1" l="1"/>
  <c r="AT28" i="1"/>
  <c r="AQ27" i="1"/>
  <c r="AT26" i="1"/>
  <c r="AQ25" i="1"/>
  <c r="AQ22" i="1"/>
  <c r="AQ21" i="1"/>
  <c r="AQ18" i="1"/>
  <c r="AT17" i="1"/>
  <c r="AQ16" i="1"/>
  <c r="AT15" i="1"/>
  <c r="AQ14" i="1"/>
  <c r="AQ13" i="1"/>
  <c r="AQ12" i="1"/>
  <c r="AT11" i="1"/>
  <c r="AQ10" i="1"/>
  <c r="I75" i="6"/>
  <c r="Q7" i="2" l="1"/>
  <c r="AQ260" i="1" l="1"/>
  <c r="AQ261" i="1"/>
  <c r="AQ262" i="1"/>
  <c r="AQ263" i="1"/>
  <c r="AQ264" i="1"/>
  <c r="AQ265" i="1"/>
  <c r="AP260" i="1"/>
  <c r="AT260" i="1" s="1"/>
  <c r="AP261" i="1"/>
  <c r="AT261" i="1" s="1"/>
  <c r="AP262" i="1"/>
  <c r="AT262" i="1" s="1"/>
  <c r="AP263" i="1"/>
  <c r="AT263" i="1" s="1"/>
  <c r="AP264" i="1"/>
  <c r="AT264" i="1" s="1"/>
  <c r="AP265" i="1"/>
  <c r="AT265" i="1" s="1"/>
  <c r="AP266" i="1"/>
  <c r="AT266" i="1" s="1"/>
  <c r="AQ266" i="1" l="1"/>
  <c r="I26" i="6" l="1"/>
  <c r="Q26" i="6"/>
  <c r="I27" i="6"/>
  <c r="Q27" i="6"/>
  <c r="I28" i="6"/>
  <c r="I79" i="6" s="1"/>
  <c r="Q28" i="6"/>
  <c r="I81" i="6" s="1"/>
  <c r="I29" i="6"/>
  <c r="I30" i="6"/>
  <c r="I31" i="6"/>
  <c r="I77" i="6" s="1"/>
  <c r="B46" i="6"/>
  <c r="B47" i="6"/>
  <c r="B49" i="6"/>
  <c r="B14" i="6"/>
  <c r="I71" i="6" s="1"/>
  <c r="Q8" i="6"/>
  <c r="Q60" i="6" s="1"/>
  <c r="D35" i="2" l="1"/>
  <c r="B102" i="2" l="1"/>
  <c r="B99" i="2"/>
  <c r="B103" i="6"/>
  <c r="B101" i="6"/>
  <c r="B100" i="6"/>
  <c r="B15" i="6"/>
  <c r="I73" i="6" s="1"/>
  <c r="Q10" i="6"/>
  <c r="Q62" i="6" s="1"/>
  <c r="Q9" i="6"/>
  <c r="Q61" i="6" s="1"/>
  <c r="Q7" i="6"/>
  <c r="Q59" i="6" s="1"/>
  <c r="D38" i="6"/>
  <c r="D37" i="6"/>
  <c r="D36" i="6"/>
  <c r="D35" i="6"/>
  <c r="I31" i="2"/>
  <c r="I76" i="2" s="1"/>
  <c r="I74" i="2"/>
  <c r="B15" i="2"/>
  <c r="I72" i="2" s="1"/>
  <c r="B14" i="2"/>
  <c r="I70" i="2" s="1"/>
  <c r="Q60" i="2"/>
  <c r="Q59" i="2"/>
  <c r="Q58" i="2"/>
  <c r="I30" i="2"/>
  <c r="I29" i="2"/>
  <c r="Q27" i="2"/>
  <c r="Q26" i="2"/>
  <c r="I26" i="2"/>
  <c r="B44" i="5"/>
  <c r="B42" i="5"/>
  <c r="B41" i="5"/>
  <c r="H34" i="5"/>
  <c r="H32" i="5"/>
  <c r="H31" i="5"/>
  <c r="H29" i="5"/>
  <c r="H27" i="5"/>
  <c r="H26" i="5"/>
  <c r="H25" i="5"/>
  <c r="H24" i="5"/>
  <c r="H23" i="5"/>
  <c r="H22" i="5"/>
  <c r="B14" i="5"/>
  <c r="B13" i="5"/>
  <c r="Q10" i="5"/>
  <c r="Q9" i="5"/>
  <c r="Q8" i="5"/>
  <c r="Q7" i="5"/>
  <c r="B49" i="3"/>
  <c r="B46" i="3"/>
  <c r="B45" i="3"/>
  <c r="C41" i="3"/>
  <c r="C40" i="3"/>
  <c r="C39" i="3"/>
  <c r="C38" i="3"/>
  <c r="M36" i="3"/>
  <c r="G36" i="3"/>
  <c r="B36" i="3"/>
  <c r="B30" i="3"/>
  <c r="B28" i="3"/>
  <c r="E25" i="3"/>
  <c r="E23" i="3"/>
  <c r="M21" i="3"/>
  <c r="M20" i="3"/>
  <c r="E17" i="3"/>
  <c r="K14" i="3"/>
  <c r="E14" i="3"/>
  <c r="M10" i="3"/>
  <c r="M9" i="3"/>
  <c r="AS459" i="1"/>
  <c r="AR459" i="1"/>
  <c r="AQ459" i="1"/>
  <c r="AP459" i="1"/>
  <c r="AO459" i="1"/>
  <c r="P459" i="1"/>
  <c r="O459" i="1"/>
  <c r="AS458" i="1"/>
  <c r="AR458" i="1"/>
  <c r="AQ458" i="1"/>
  <c r="AP458" i="1"/>
  <c r="AO458" i="1"/>
  <c r="P458" i="1"/>
  <c r="O458" i="1"/>
  <c r="AS457" i="1"/>
  <c r="AR457" i="1"/>
  <c r="AQ457" i="1"/>
  <c r="AP457" i="1"/>
  <c r="AO457" i="1"/>
  <c r="P457" i="1"/>
  <c r="O457" i="1"/>
  <c r="AS456" i="1"/>
  <c r="AR456" i="1"/>
  <c r="AP456" i="1"/>
  <c r="AQ456" i="1" s="1"/>
  <c r="AO456" i="1"/>
  <c r="P456" i="1"/>
  <c r="O456" i="1"/>
  <c r="AS455" i="1"/>
  <c r="AR455" i="1"/>
  <c r="AP455" i="1"/>
  <c r="AQ455" i="1" s="1"/>
  <c r="AO455" i="1"/>
  <c r="P455" i="1"/>
  <c r="O455" i="1"/>
  <c r="AS454" i="1"/>
  <c r="AR454" i="1"/>
  <c r="AP454" i="1"/>
  <c r="AQ454" i="1" s="1"/>
  <c r="AO454" i="1"/>
  <c r="P454" i="1"/>
  <c r="O454" i="1"/>
  <c r="AS453" i="1"/>
  <c r="AR453" i="1"/>
  <c r="AQ453" i="1"/>
  <c r="AP453" i="1"/>
  <c r="AO453" i="1"/>
  <c r="P453" i="1"/>
  <c r="O453" i="1"/>
  <c r="AS452" i="1"/>
  <c r="AR452" i="1"/>
  <c r="AP452" i="1"/>
  <c r="AQ452" i="1" s="1"/>
  <c r="AO452" i="1"/>
  <c r="P452" i="1"/>
  <c r="O452" i="1"/>
  <c r="AS451" i="1"/>
  <c r="AR451" i="1"/>
  <c r="AP451" i="1"/>
  <c r="AQ451" i="1" s="1"/>
  <c r="AO451" i="1"/>
  <c r="P451" i="1"/>
  <c r="O451" i="1"/>
  <c r="AS450" i="1"/>
  <c r="AR450" i="1"/>
  <c r="AP450" i="1"/>
  <c r="AO450" i="1"/>
  <c r="P450" i="1"/>
  <c r="O450" i="1"/>
  <c r="AS449" i="1"/>
  <c r="AR449" i="1"/>
  <c r="AQ449" i="1"/>
  <c r="AP449" i="1"/>
  <c r="AO449" i="1"/>
  <c r="P449" i="1"/>
  <c r="O449" i="1"/>
  <c r="AS448" i="1"/>
  <c r="AR448" i="1"/>
  <c r="AP448" i="1"/>
  <c r="AQ448" i="1" s="1"/>
  <c r="AO448" i="1"/>
  <c r="P448" i="1"/>
  <c r="AS447" i="1"/>
  <c r="AR447" i="1"/>
  <c r="AP447" i="1"/>
  <c r="AQ447" i="1" s="1"/>
  <c r="AO447" i="1"/>
  <c r="P447" i="1"/>
  <c r="AS446" i="1"/>
  <c r="AR446" i="1"/>
  <c r="AQ446" i="1"/>
  <c r="AP446" i="1"/>
  <c r="AO446" i="1"/>
  <c r="P446" i="1"/>
  <c r="O446" i="1"/>
  <c r="AS445" i="1"/>
  <c r="AR445" i="1"/>
  <c r="AQ445" i="1"/>
  <c r="AP445" i="1"/>
  <c r="AO445" i="1"/>
  <c r="P445" i="1"/>
  <c r="O445" i="1"/>
  <c r="AS444" i="1"/>
  <c r="AR444" i="1"/>
  <c r="AQ444" i="1"/>
  <c r="AP444" i="1"/>
  <c r="AO444" i="1"/>
  <c r="P444" i="1"/>
  <c r="O444" i="1"/>
  <c r="AS443" i="1"/>
  <c r="AR443" i="1"/>
  <c r="AQ443" i="1"/>
  <c r="AP443" i="1"/>
  <c r="AO443" i="1"/>
  <c r="P443" i="1"/>
  <c r="O443" i="1"/>
  <c r="AS442" i="1"/>
  <c r="AR442" i="1"/>
  <c r="AQ442" i="1"/>
  <c r="AP442" i="1"/>
  <c r="AO442" i="1"/>
  <c r="P442" i="1"/>
  <c r="O442" i="1"/>
  <c r="AS441" i="1"/>
  <c r="AR441" i="1"/>
  <c r="AQ441" i="1"/>
  <c r="AP441" i="1"/>
  <c r="AO441" i="1"/>
  <c r="P441" i="1"/>
  <c r="O441" i="1"/>
  <c r="AS440" i="1"/>
  <c r="AR440" i="1"/>
  <c r="AQ440" i="1"/>
  <c r="AP440" i="1"/>
  <c r="AO440" i="1"/>
  <c r="P440" i="1"/>
  <c r="O440" i="1"/>
  <c r="AS439" i="1"/>
  <c r="AR439" i="1"/>
  <c r="AQ439" i="1"/>
  <c r="AP439" i="1"/>
  <c r="AO439" i="1"/>
  <c r="P439" i="1"/>
  <c r="O439" i="1"/>
  <c r="AS438" i="1"/>
  <c r="AR438" i="1"/>
  <c r="AQ438" i="1"/>
  <c r="AP438" i="1"/>
  <c r="P438" i="1"/>
  <c r="O438" i="1"/>
  <c r="AS437" i="1"/>
  <c r="AR437" i="1"/>
  <c r="AP437" i="1"/>
  <c r="AQ437" i="1" s="1"/>
  <c r="P437" i="1"/>
  <c r="O437" i="1"/>
  <c r="AS436" i="1"/>
  <c r="AR436" i="1"/>
  <c r="AP436" i="1"/>
  <c r="P436" i="1"/>
  <c r="O436" i="1"/>
  <c r="AS435" i="1"/>
  <c r="AR435" i="1"/>
  <c r="AP435" i="1"/>
  <c r="AQ435" i="1" s="1"/>
  <c r="P435" i="1"/>
  <c r="O435" i="1"/>
  <c r="AS434" i="1"/>
  <c r="AR434" i="1"/>
  <c r="AP434" i="1"/>
  <c r="P434" i="1"/>
  <c r="O434" i="1"/>
  <c r="AS433" i="1"/>
  <c r="AR433" i="1"/>
  <c r="AQ433" i="1"/>
  <c r="AP433" i="1"/>
  <c r="P433" i="1"/>
  <c r="O433" i="1"/>
  <c r="AS432" i="1"/>
  <c r="AR432" i="1"/>
  <c r="AP432" i="1"/>
  <c r="AQ432" i="1" s="1"/>
  <c r="P432" i="1"/>
  <c r="O432" i="1"/>
  <c r="AS431" i="1"/>
  <c r="AR431" i="1"/>
  <c r="AQ431" i="1"/>
  <c r="AP431" i="1"/>
  <c r="P431" i="1"/>
  <c r="O431" i="1"/>
  <c r="AS430" i="1"/>
  <c r="AR430" i="1"/>
  <c r="AQ430" i="1"/>
  <c r="AP430" i="1"/>
  <c r="P430" i="1"/>
  <c r="O430" i="1"/>
  <c r="AS429" i="1"/>
  <c r="AR429" i="1"/>
  <c r="AP429" i="1"/>
  <c r="AQ429" i="1" s="1"/>
  <c r="AO429" i="1"/>
  <c r="P429" i="1"/>
  <c r="O429" i="1"/>
  <c r="AS428" i="1"/>
  <c r="AR428" i="1"/>
  <c r="AP428" i="1"/>
  <c r="AQ428" i="1" s="1"/>
  <c r="AO428" i="1"/>
  <c r="P428" i="1"/>
  <c r="O428" i="1"/>
  <c r="AS427" i="1"/>
  <c r="AR427" i="1"/>
  <c r="AQ427" i="1"/>
  <c r="AP427" i="1"/>
  <c r="P427" i="1"/>
  <c r="O427" i="1"/>
  <c r="AS426" i="1"/>
  <c r="AR426" i="1"/>
  <c r="AQ426" i="1"/>
  <c r="AP426" i="1"/>
  <c r="P426" i="1"/>
  <c r="O426" i="1"/>
  <c r="AS425" i="1"/>
  <c r="AR425" i="1"/>
  <c r="AP425" i="1"/>
  <c r="AQ425" i="1" s="1"/>
  <c r="P425" i="1"/>
  <c r="O425" i="1"/>
  <c r="AS424" i="1"/>
  <c r="AR424" i="1"/>
  <c r="AP424" i="1"/>
  <c r="AQ424" i="1" s="1"/>
  <c r="P424" i="1"/>
  <c r="O424" i="1"/>
  <c r="AS423" i="1"/>
  <c r="AR423" i="1"/>
  <c r="AP423" i="1"/>
  <c r="AQ423" i="1" s="1"/>
  <c r="AO423" i="1"/>
  <c r="P423" i="1"/>
  <c r="O423" i="1"/>
  <c r="AS422" i="1"/>
  <c r="AR422" i="1"/>
  <c r="AP422" i="1"/>
  <c r="P422" i="1"/>
  <c r="O422" i="1"/>
  <c r="AS421" i="1"/>
  <c r="AR421" i="1"/>
  <c r="AP421" i="1"/>
  <c r="AQ421" i="1" s="1"/>
  <c r="P421" i="1"/>
  <c r="O421" i="1"/>
  <c r="AS420" i="1"/>
  <c r="AR420" i="1"/>
  <c r="AQ420" i="1"/>
  <c r="AP420" i="1"/>
  <c r="P420" i="1"/>
  <c r="O420" i="1"/>
  <c r="AS419" i="1"/>
  <c r="AR419" i="1"/>
  <c r="AQ419" i="1"/>
  <c r="AP419" i="1"/>
  <c r="AO419" i="1"/>
  <c r="P419" i="1"/>
  <c r="O419" i="1"/>
  <c r="AS418" i="1"/>
  <c r="AR418" i="1"/>
  <c r="AQ418" i="1"/>
  <c r="AP418" i="1"/>
  <c r="AO418" i="1"/>
  <c r="P418" i="1"/>
  <c r="O418" i="1"/>
  <c r="AS417" i="1"/>
  <c r="AR417" i="1"/>
  <c r="AQ417" i="1"/>
  <c r="AP417" i="1"/>
  <c r="AO417" i="1"/>
  <c r="P417" i="1"/>
  <c r="O417" i="1"/>
  <c r="AS416" i="1"/>
  <c r="AR416" i="1"/>
  <c r="AQ416" i="1"/>
  <c r="AP416" i="1"/>
  <c r="AO416" i="1"/>
  <c r="P416" i="1"/>
  <c r="O416" i="1"/>
  <c r="AS415" i="1"/>
  <c r="AR415" i="1"/>
  <c r="AQ415" i="1"/>
  <c r="AP415" i="1"/>
  <c r="AO415" i="1"/>
  <c r="P415" i="1"/>
  <c r="O415" i="1"/>
  <c r="AS414" i="1"/>
  <c r="AR414" i="1"/>
  <c r="AQ414" i="1"/>
  <c r="AP414" i="1"/>
  <c r="AO414" i="1"/>
  <c r="O414" i="1"/>
  <c r="AS413" i="1"/>
  <c r="AR413" i="1"/>
  <c r="AQ413" i="1"/>
  <c r="AP413" i="1"/>
  <c r="O413" i="1"/>
  <c r="AS412" i="1"/>
  <c r="AR412" i="1"/>
  <c r="AP412" i="1"/>
  <c r="AO412" i="1"/>
  <c r="AS411" i="1"/>
  <c r="AR411" i="1"/>
  <c r="AP411" i="1"/>
  <c r="AQ411" i="1" s="1"/>
  <c r="AO411" i="1"/>
  <c r="P411" i="1"/>
  <c r="AS410" i="1"/>
  <c r="AR410" i="1"/>
  <c r="AP410" i="1"/>
  <c r="AQ410" i="1" s="1"/>
  <c r="AO410" i="1"/>
  <c r="P410" i="1"/>
  <c r="AS409" i="1"/>
  <c r="AR409" i="1"/>
  <c r="AQ409" i="1"/>
  <c r="AP409" i="1"/>
  <c r="AS408" i="1"/>
  <c r="AR408" i="1"/>
  <c r="AQ408" i="1"/>
  <c r="AP408" i="1"/>
  <c r="AS407" i="1"/>
  <c r="AR407" i="1"/>
  <c r="AP407" i="1"/>
  <c r="AQ407" i="1" s="1"/>
  <c r="AO407" i="1"/>
  <c r="AS406" i="1"/>
  <c r="AR406" i="1"/>
  <c r="AP406" i="1"/>
  <c r="P406" i="1"/>
  <c r="O406" i="1"/>
  <c r="AS405" i="1"/>
  <c r="AR405" i="1"/>
  <c r="AQ405" i="1"/>
  <c r="AP405" i="1"/>
  <c r="P405" i="1"/>
  <c r="O405" i="1"/>
  <c r="AS404" i="1"/>
  <c r="AR404" i="1"/>
  <c r="AP404" i="1"/>
  <c r="P404" i="1"/>
  <c r="O404" i="1"/>
  <c r="AS403" i="1"/>
  <c r="AR403" i="1"/>
  <c r="AP403" i="1"/>
  <c r="P403" i="1"/>
  <c r="O403" i="1"/>
  <c r="AS402" i="1"/>
  <c r="AR402" i="1"/>
  <c r="AQ402" i="1"/>
  <c r="AP402" i="1"/>
  <c r="P402" i="1"/>
  <c r="O402" i="1"/>
  <c r="AS401" i="1"/>
  <c r="AR401" i="1"/>
  <c r="AP401" i="1"/>
  <c r="AQ401" i="1" s="1"/>
  <c r="P401" i="1"/>
  <c r="O401" i="1"/>
  <c r="AS400" i="1"/>
  <c r="AR400" i="1"/>
  <c r="AQ400" i="1"/>
  <c r="AP400" i="1"/>
  <c r="P400" i="1"/>
  <c r="O400" i="1"/>
  <c r="AS399" i="1"/>
  <c r="AR399" i="1"/>
  <c r="AQ399" i="1"/>
  <c r="AP399" i="1"/>
  <c r="AO399" i="1"/>
  <c r="P399" i="1"/>
  <c r="O399" i="1"/>
  <c r="AS398" i="1"/>
  <c r="AR398" i="1"/>
  <c r="AQ398" i="1"/>
  <c r="AP398" i="1"/>
  <c r="AO398" i="1"/>
  <c r="P398" i="1"/>
  <c r="O398" i="1"/>
  <c r="AS397" i="1"/>
  <c r="AR397" i="1"/>
  <c r="AQ397" i="1"/>
  <c r="AP397" i="1"/>
  <c r="AO397" i="1"/>
  <c r="P397" i="1"/>
  <c r="O397" i="1"/>
  <c r="AS396" i="1"/>
  <c r="AR396" i="1"/>
  <c r="AP396" i="1"/>
  <c r="AQ396" i="1" s="1"/>
  <c r="AO396" i="1"/>
  <c r="P396" i="1"/>
  <c r="O396" i="1"/>
  <c r="AS395" i="1"/>
  <c r="AR395" i="1"/>
  <c r="AQ395" i="1"/>
  <c r="AP395" i="1"/>
  <c r="AO395" i="1"/>
  <c r="P395" i="1"/>
  <c r="O395" i="1"/>
  <c r="AS394" i="1"/>
  <c r="AR394" i="1"/>
  <c r="AQ394" i="1"/>
  <c r="AP394" i="1"/>
  <c r="P394" i="1"/>
  <c r="O394" i="1"/>
  <c r="AS393" i="1"/>
  <c r="AR393" i="1"/>
  <c r="AQ393" i="1"/>
  <c r="AP393" i="1"/>
  <c r="P393" i="1"/>
  <c r="O393" i="1"/>
  <c r="AS392" i="1"/>
  <c r="AR392" i="1"/>
  <c r="AP392" i="1"/>
  <c r="AQ392" i="1" s="1"/>
  <c r="P392" i="1"/>
  <c r="O392" i="1"/>
  <c r="AS391" i="1"/>
  <c r="AR391" i="1"/>
  <c r="AP391" i="1"/>
  <c r="AQ391" i="1" s="1"/>
  <c r="P391" i="1"/>
  <c r="O391" i="1"/>
  <c r="AS390" i="1"/>
  <c r="AR390" i="1"/>
  <c r="AQ390" i="1"/>
  <c r="AP390" i="1"/>
  <c r="P390" i="1"/>
  <c r="O390" i="1"/>
  <c r="AS389" i="1"/>
  <c r="AR389" i="1"/>
  <c r="AP389" i="1"/>
  <c r="AQ389" i="1" s="1"/>
  <c r="AO389" i="1"/>
  <c r="P389" i="1"/>
  <c r="AS388" i="1"/>
  <c r="AR388" i="1"/>
  <c r="AQ388" i="1"/>
  <c r="AP388" i="1"/>
  <c r="P388" i="1"/>
  <c r="O388" i="1"/>
  <c r="AS387" i="1"/>
  <c r="AR387" i="1"/>
  <c r="AQ387" i="1"/>
  <c r="AP387" i="1"/>
  <c r="P387" i="1"/>
  <c r="O387" i="1"/>
  <c r="AS386" i="1"/>
  <c r="AR386" i="1"/>
  <c r="AQ386" i="1"/>
  <c r="AP386" i="1"/>
  <c r="P386" i="1"/>
  <c r="O386" i="1"/>
  <c r="AS385" i="1"/>
  <c r="AR385" i="1"/>
  <c r="AQ385" i="1"/>
  <c r="AP385" i="1"/>
  <c r="P385" i="1"/>
  <c r="O385" i="1"/>
  <c r="AS384" i="1"/>
  <c r="AR384" i="1"/>
  <c r="AQ384" i="1"/>
  <c r="AP384" i="1"/>
  <c r="P384" i="1"/>
  <c r="O384" i="1"/>
  <c r="AS383" i="1"/>
  <c r="AR383" i="1"/>
  <c r="AQ383" i="1"/>
  <c r="AP383" i="1"/>
  <c r="P383" i="1"/>
  <c r="O383" i="1"/>
  <c r="AS382" i="1"/>
  <c r="AR382" i="1"/>
  <c r="AQ382" i="1"/>
  <c r="AP382" i="1"/>
  <c r="P382" i="1"/>
  <c r="O382" i="1"/>
  <c r="AS381" i="1"/>
  <c r="AR381" i="1"/>
  <c r="AQ381" i="1"/>
  <c r="AP381" i="1"/>
  <c r="AO381" i="1"/>
  <c r="P381" i="1"/>
  <c r="O381" i="1"/>
  <c r="AS380" i="1"/>
  <c r="AR380" i="1"/>
  <c r="AQ380" i="1"/>
  <c r="AP380" i="1"/>
  <c r="P380" i="1"/>
  <c r="O380" i="1"/>
  <c r="AS379" i="1"/>
  <c r="AR379" i="1"/>
  <c r="AQ379" i="1"/>
  <c r="AP379" i="1"/>
  <c r="P379" i="1"/>
  <c r="O379" i="1"/>
  <c r="AS378" i="1"/>
  <c r="AR378" i="1"/>
  <c r="AQ378" i="1"/>
  <c r="AP378" i="1"/>
  <c r="P378" i="1"/>
  <c r="O378" i="1"/>
  <c r="AS377" i="1"/>
  <c r="AR377" i="1"/>
  <c r="AP377" i="1"/>
  <c r="P377" i="1"/>
  <c r="O377" i="1"/>
  <c r="AS376" i="1"/>
  <c r="AR376" i="1"/>
  <c r="AP376" i="1"/>
  <c r="AQ376" i="1" s="1"/>
  <c r="P376" i="1"/>
  <c r="O376" i="1"/>
  <c r="AS375" i="1"/>
  <c r="AR375" i="1"/>
  <c r="AP375" i="1"/>
  <c r="AQ375" i="1" s="1"/>
  <c r="AO375" i="1"/>
  <c r="P375" i="1"/>
  <c r="O375" i="1"/>
  <c r="AS374" i="1"/>
  <c r="AR374" i="1"/>
  <c r="AP374" i="1"/>
  <c r="AQ374" i="1" s="1"/>
  <c r="AO374" i="1"/>
  <c r="P374" i="1"/>
  <c r="O374" i="1"/>
  <c r="AS373" i="1"/>
  <c r="AR373" i="1"/>
  <c r="AP373" i="1"/>
  <c r="AQ373" i="1" s="1"/>
  <c r="AO373" i="1"/>
  <c r="P373" i="1"/>
  <c r="O373" i="1"/>
  <c r="AS372" i="1"/>
  <c r="AR372" i="1"/>
  <c r="AP372" i="1"/>
  <c r="AQ372" i="1" s="1"/>
  <c r="AO372" i="1"/>
  <c r="P372" i="1"/>
  <c r="O372" i="1"/>
  <c r="AS371" i="1"/>
  <c r="AR371" i="1"/>
  <c r="AP371" i="1"/>
  <c r="AQ371" i="1" s="1"/>
  <c r="AO371" i="1"/>
  <c r="P371" i="1"/>
  <c r="O371" i="1"/>
  <c r="AS370" i="1"/>
  <c r="AR370" i="1"/>
  <c r="AP370" i="1"/>
  <c r="AO370" i="1"/>
  <c r="P370" i="1"/>
  <c r="O370" i="1"/>
  <c r="AS369" i="1"/>
  <c r="AR369" i="1"/>
  <c r="AQ369" i="1"/>
  <c r="AP369" i="1"/>
  <c r="AO369" i="1"/>
  <c r="P369" i="1"/>
  <c r="O369" i="1"/>
  <c r="AS368" i="1"/>
  <c r="AR368" i="1"/>
  <c r="AQ368" i="1"/>
  <c r="AP368" i="1"/>
  <c r="AO368" i="1"/>
  <c r="P368" i="1"/>
  <c r="O368" i="1"/>
  <c r="AS367" i="1"/>
  <c r="AR367" i="1"/>
  <c r="AQ367" i="1"/>
  <c r="AP367" i="1"/>
  <c r="AO367" i="1"/>
  <c r="P367" i="1"/>
  <c r="O367" i="1"/>
  <c r="AS366" i="1"/>
  <c r="AR366" i="1"/>
  <c r="AQ366" i="1"/>
  <c r="AP366" i="1"/>
  <c r="AO366" i="1"/>
  <c r="P366" i="1"/>
  <c r="O366" i="1"/>
  <c r="AS365" i="1"/>
  <c r="AR365" i="1"/>
  <c r="AQ365" i="1"/>
  <c r="AP365" i="1"/>
  <c r="AO365" i="1"/>
  <c r="P365" i="1"/>
  <c r="O365" i="1"/>
  <c r="AS364" i="1"/>
  <c r="AR364" i="1"/>
  <c r="AQ364" i="1"/>
  <c r="AP364" i="1"/>
  <c r="AO364" i="1"/>
  <c r="P364" i="1"/>
  <c r="O364" i="1"/>
  <c r="AS363" i="1"/>
  <c r="AR363" i="1"/>
  <c r="AQ363" i="1"/>
  <c r="AP363" i="1"/>
  <c r="AO363" i="1"/>
  <c r="P363" i="1"/>
  <c r="O363" i="1"/>
  <c r="AS362" i="1"/>
  <c r="AR362" i="1"/>
  <c r="AQ362" i="1"/>
  <c r="AP362" i="1"/>
  <c r="AO362" i="1"/>
  <c r="P362" i="1"/>
  <c r="O362" i="1"/>
  <c r="AS361" i="1"/>
  <c r="AR361" i="1"/>
  <c r="AQ361" i="1"/>
  <c r="AP361" i="1"/>
  <c r="AO361" i="1"/>
  <c r="P361" i="1"/>
  <c r="O361" i="1"/>
  <c r="AS360" i="1"/>
  <c r="AR360" i="1"/>
  <c r="AQ360" i="1"/>
  <c r="AP360" i="1"/>
  <c r="AO360" i="1"/>
  <c r="P360" i="1"/>
  <c r="O360" i="1"/>
  <c r="C2" i="1"/>
  <c r="D2" i="1" s="1"/>
  <c r="E2" i="1" s="1"/>
  <c r="F2" i="1" s="1"/>
  <c r="G2" i="1" s="1"/>
  <c r="H2" i="1" s="1"/>
  <c r="I2" i="1" s="1"/>
  <c r="J2" i="1" s="1"/>
  <c r="K2" i="1" s="1"/>
  <c r="L2" i="1" s="1"/>
  <c r="M2" i="1" s="1"/>
  <c r="N2" i="1" s="1"/>
  <c r="O2" i="1" s="1"/>
  <c r="P2" i="1" s="1"/>
  <c r="Q2" i="1" s="1"/>
  <c r="R2" i="1" s="1"/>
  <c r="S2" i="1" s="1"/>
  <c r="T2" i="1" s="1"/>
  <c r="U2" i="1" s="1"/>
  <c r="V2" i="1" s="1"/>
  <c r="W2" i="1" s="1"/>
  <c r="X2" i="1" s="1"/>
  <c r="Y2" i="1" s="1"/>
  <c r="Z2" i="1" s="1"/>
  <c r="AA2" i="1" s="1"/>
  <c r="AB2" i="1" s="1"/>
  <c r="AC2" i="1" s="1"/>
  <c r="AD2" i="1" s="1"/>
  <c r="AE2" i="1" s="1"/>
  <c r="AF2" i="1" s="1"/>
  <c r="AG2" i="1" s="1"/>
  <c r="AH2" i="1" s="1"/>
  <c r="AI2" i="1" s="1"/>
  <c r="AJ2" i="1" s="1"/>
  <c r="AK2" i="1" s="1"/>
  <c r="AL2" i="1" s="1"/>
  <c r="AM2" i="1" s="1"/>
  <c r="AN2" i="1" s="1"/>
  <c r="AO2" i="1" s="1"/>
  <c r="AP2" i="1" s="1"/>
  <c r="AQ2" i="1" s="1"/>
  <c r="AR2" i="1" s="1"/>
  <c r="AS2" i="1" s="1"/>
  <c r="AT2" i="1" s="1"/>
  <c r="AU2" i="1" s="1"/>
  <c r="AV2" i="1" s="1"/>
  <c r="AW2" i="1" s="1"/>
  <c r="AX2" i="1" s="1"/>
  <c r="AY2" i="1" s="1"/>
  <c r="AZ2" i="1" s="1"/>
  <c r="BA2" i="1" s="1"/>
  <c r="BB2" i="1" s="1"/>
  <c r="BC2" i="1" s="1"/>
  <c r="BD2" i="1" s="1"/>
  <c r="BE2" i="1" s="1"/>
  <c r="AT378" i="1" l="1"/>
  <c r="AT390" i="1"/>
  <c r="AT459" i="1"/>
  <c r="AT428" i="1"/>
  <c r="AT456" i="1"/>
  <c r="AT458" i="1"/>
  <c r="AT373" i="1"/>
  <c r="AT447" i="1"/>
  <c r="AT435" i="1"/>
  <c r="AT438" i="1"/>
  <c r="AT446" i="1"/>
  <c r="AT406" i="1"/>
  <c r="AT425" i="1"/>
  <c r="AT380" i="1"/>
  <c r="AT394" i="1"/>
  <c r="AT419" i="1"/>
  <c r="AT420" i="1"/>
  <c r="AT366" i="1"/>
  <c r="AT384" i="1"/>
  <c r="AT388" i="1"/>
  <c r="AT395" i="1"/>
  <c r="AT413" i="1"/>
  <c r="AT414" i="1"/>
  <c r="AT433" i="1"/>
  <c r="AT442" i="1"/>
  <c r="AT374" i="1"/>
  <c r="AT415" i="1"/>
  <c r="AT437" i="1"/>
  <c r="AT398" i="1"/>
  <c r="AT418" i="1"/>
  <c r="AT439" i="1"/>
  <c r="AT383" i="1"/>
  <c r="AT391" i="1"/>
  <c r="AT404" i="1"/>
  <c r="AQ404" i="1"/>
  <c r="AT448" i="1"/>
  <c r="AT389" i="1"/>
  <c r="AT416" i="1"/>
  <c r="AT443" i="1"/>
  <c r="AT454" i="1"/>
  <c r="AT397" i="1"/>
  <c r="AT444" i="1"/>
  <c r="AT372" i="1"/>
  <c r="AT432" i="1"/>
  <c r="AT362" i="1"/>
  <c r="AT409" i="1"/>
  <c r="AT431" i="1"/>
  <c r="AT396" i="1"/>
  <c r="AT441" i="1"/>
  <c r="AT376" i="1"/>
  <c r="AT401" i="1"/>
  <c r="AT452" i="1"/>
  <c r="AT360" i="1"/>
  <c r="AT364" i="1"/>
  <c r="AT368" i="1"/>
  <c r="AT385" i="1"/>
  <c r="AT386" i="1"/>
  <c r="AT387" i="1"/>
  <c r="AT426" i="1"/>
  <c r="AT427" i="1"/>
  <c r="AT430" i="1"/>
  <c r="AT453" i="1"/>
  <c r="AT424" i="1"/>
  <c r="AQ406" i="1"/>
  <c r="AT363" i="1"/>
  <c r="AT367" i="1"/>
  <c r="AT375" i="1"/>
  <c r="AT399" i="1"/>
  <c r="AT400" i="1"/>
  <c r="AT405" i="1"/>
  <c r="AT410" i="1"/>
  <c r="AT417" i="1"/>
  <c r="AT411" i="1"/>
  <c r="AT371" i="1"/>
  <c r="AT407" i="1"/>
  <c r="AT421" i="1"/>
  <c r="AT423" i="1"/>
  <c r="AT382" i="1"/>
  <c r="AT402" i="1"/>
  <c r="AT440" i="1"/>
  <c r="AT449" i="1"/>
  <c r="AT457" i="1"/>
  <c r="AT429" i="1"/>
  <c r="AT455" i="1"/>
  <c r="AT361" i="1"/>
  <c r="AT365" i="1"/>
  <c r="AT369" i="1"/>
  <c r="AT379" i="1"/>
  <c r="AT392" i="1"/>
  <c r="AT393" i="1"/>
  <c r="AT445" i="1"/>
  <c r="AT451" i="1"/>
  <c r="H30" i="5"/>
  <c r="AQ434" i="1"/>
  <c r="AT434" i="1"/>
  <c r="AQ370" i="1"/>
  <c r="AT370" i="1"/>
  <c r="AQ422" i="1"/>
  <c r="AT422" i="1"/>
  <c r="AT436" i="1"/>
  <c r="AQ436" i="1"/>
  <c r="AT450" i="1"/>
  <c r="AQ450" i="1"/>
  <c r="AQ377" i="1"/>
  <c r="AT377" i="1"/>
  <c r="AT381" i="1"/>
  <c r="AT403" i="1"/>
  <c r="AQ403" i="1"/>
  <c r="AT408" i="1"/>
  <c r="AT412" i="1"/>
  <c r="AQ412" i="1"/>
  <c r="J21" i="3"/>
  <c r="I27" i="2"/>
  <c r="H34" i="3"/>
  <c r="H28" i="5"/>
  <c r="B34" i="3"/>
  <c r="E19" i="3"/>
  <c r="I80" i="2"/>
  <c r="G21" i="3"/>
  <c r="E21" i="3"/>
  <c r="I28" i="2"/>
  <c r="I78" i="2" s="1"/>
</calcChain>
</file>

<file path=xl/comments1.xml><?xml version="1.0" encoding="utf-8"?>
<comments xmlns="http://schemas.openxmlformats.org/spreadsheetml/2006/main">
  <authors>
    <author>Fausto Patricio Naranjo Cordova</author>
    <author>fpnaranjo</author>
    <author>leespinosa</author>
  </authors>
  <commentList>
    <comment ref="BB19" authorId="0" shapeId="0">
      <text>
        <r>
          <rPr>
            <b/>
            <sz val="9"/>
            <color indexed="81"/>
            <rFont val="Tahoma"/>
            <family val="2"/>
          </rPr>
          <t>Patricio Naranjo:</t>
        </r>
        <r>
          <rPr>
            <sz val="9"/>
            <color indexed="81"/>
            <rFont val="Tahoma"/>
            <family val="2"/>
          </rPr>
          <t xml:space="preserve">
1168,20 TASA
10,83  INTERES
CANCELADO 1179,03 DÓLARES.</t>
        </r>
      </text>
    </comment>
    <comment ref="BB20" authorId="0" shapeId="0">
      <text>
        <r>
          <rPr>
            <b/>
            <sz val="9"/>
            <color indexed="81"/>
            <rFont val="Tahoma"/>
            <family val="2"/>
          </rPr>
          <t>Patricio Naranjo: 
520,38 Intereses 4,82
Total cancelado 525,20 Dólares</t>
        </r>
      </text>
    </comment>
    <comment ref="BB22" authorId="0" shapeId="0">
      <text>
        <r>
          <rPr>
            <b/>
            <sz val="9"/>
            <color indexed="81"/>
            <rFont val="Tahoma"/>
            <family val="2"/>
          </rPr>
          <t>Patricio Naranjo:</t>
        </r>
        <r>
          <rPr>
            <sz val="9"/>
            <color indexed="81"/>
            <rFont val="Tahoma"/>
            <family val="2"/>
          </rPr>
          <t xml:space="preserve">
</t>
        </r>
        <r>
          <rPr>
            <b/>
            <sz val="9"/>
            <color indexed="81"/>
            <rFont val="Tahoma"/>
            <family val="2"/>
          </rPr>
          <t>16,99 Intereses 0,16
Total cancelado
17,15</t>
        </r>
      </text>
    </comment>
    <comment ref="BB25" authorId="0" shapeId="0">
      <text>
        <r>
          <rPr>
            <b/>
            <sz val="9"/>
            <color indexed="81"/>
            <rFont val="Tahoma"/>
            <family val="2"/>
          </rPr>
          <t>Patricio Naranjo:
70,80 
Total cancelado 
70,80</t>
        </r>
        <r>
          <rPr>
            <sz val="9"/>
            <color indexed="81"/>
            <rFont val="Tahoma"/>
            <family val="2"/>
          </rPr>
          <t xml:space="preserve">
</t>
        </r>
      </text>
    </comment>
    <comment ref="BB27" authorId="0" shapeId="0">
      <text>
        <r>
          <rPr>
            <b/>
            <sz val="9"/>
            <color indexed="81"/>
            <rFont val="Tahoma"/>
            <family val="2"/>
          </rPr>
          <t>Patricio Naranjo:
TASA: 1183,20
DEL 03/03/2015
INTERES: 22,79
TOTAL: 1205,99</t>
        </r>
      </text>
    </comment>
    <comment ref="BB28" authorId="0" shapeId="0">
      <text>
        <r>
          <rPr>
            <b/>
            <sz val="9"/>
            <color indexed="81"/>
            <rFont val="Tahoma"/>
            <family val="2"/>
          </rPr>
          <t>Patricio Naranjo:
TASA: 834,20
DEL 12/03/2015
INTERES: 16,07
TOTAL: 850,27</t>
        </r>
      </text>
    </comment>
    <comment ref="BB29" authorId="0" shapeId="0">
      <text>
        <r>
          <rPr>
            <b/>
            <sz val="9"/>
            <color indexed="81"/>
            <rFont val="Tahoma"/>
            <family val="2"/>
          </rPr>
          <t>Patricio Naranjo:
TITULO: 8197032
DEL 12/03/2015
TASA: 1231,92
INTERES: 23,72
TOTAL: 1255,64</t>
        </r>
        <r>
          <rPr>
            <sz val="9"/>
            <color indexed="81"/>
            <rFont val="Tahoma"/>
            <family val="2"/>
          </rPr>
          <t xml:space="preserve">
</t>
        </r>
      </text>
    </comment>
    <comment ref="BB30" authorId="0" shapeId="0">
      <text>
        <r>
          <rPr>
            <b/>
            <sz val="9"/>
            <color indexed="81"/>
            <rFont val="Tahoma"/>
            <family val="2"/>
          </rPr>
          <t>Patricio Naranjo:
TITULO: 8197032
DEL 12/03/2015
TASA: 1231,92
INTERES: 23,72
TOTAL: 1255,64</t>
        </r>
        <r>
          <rPr>
            <sz val="9"/>
            <color indexed="81"/>
            <rFont val="Tahoma"/>
            <family val="2"/>
          </rPr>
          <t xml:space="preserve">
</t>
        </r>
      </text>
    </comment>
    <comment ref="BB32" authorId="0" shapeId="0">
      <text>
        <r>
          <rPr>
            <b/>
            <sz val="9"/>
            <color indexed="81"/>
            <rFont val="Tahoma"/>
            <family val="2"/>
          </rPr>
          <t xml:space="preserve">Patricio Naranjo:
TITULO: 8200772
DEL 29/03/16
TASA: 69.54
INTERES: 0.00
TOTAL: 69.54
</t>
        </r>
        <r>
          <rPr>
            <sz val="9"/>
            <color indexed="81"/>
            <rFont val="Tahoma"/>
            <family val="2"/>
          </rPr>
          <t xml:space="preserve">
</t>
        </r>
      </text>
    </comment>
    <comment ref="BB33" authorId="0" shapeId="0">
      <text>
        <r>
          <rPr>
            <b/>
            <sz val="9"/>
            <color indexed="81"/>
            <rFont val="Tahoma"/>
            <family val="2"/>
          </rPr>
          <t xml:space="preserve">Patricio Naranjo:
TITULO: 8200816
DEL 20/03/2015
TASA: 282,85
INTERES: 2,59
TOTAL: 285,44
</t>
        </r>
        <r>
          <rPr>
            <sz val="9"/>
            <color indexed="81"/>
            <rFont val="Tahoma"/>
            <family val="2"/>
          </rPr>
          <t xml:space="preserve">
</t>
        </r>
      </text>
    </comment>
    <comment ref="BB35" authorId="0" shapeId="0">
      <text>
        <r>
          <rPr>
            <b/>
            <sz val="9"/>
            <color indexed="81"/>
            <rFont val="Tahoma"/>
            <family val="2"/>
          </rPr>
          <t>fpnaranjo:</t>
        </r>
        <r>
          <rPr>
            <sz val="9"/>
            <color indexed="81"/>
            <rFont val="Tahoma"/>
            <family val="2"/>
          </rPr>
          <t xml:space="preserve">
TITULO: 8200884
DEL 16/03/2015
TASA: 42,87
TOTAL:42,87</t>
        </r>
      </text>
    </comment>
    <comment ref="BB38" authorId="0" shapeId="0">
      <text>
        <r>
          <rPr>
            <b/>
            <sz val="9"/>
            <color indexed="81"/>
            <rFont val="Tahoma"/>
            <family val="2"/>
          </rPr>
          <t>fpnaranjo:</t>
        </r>
        <r>
          <rPr>
            <sz val="9"/>
            <color indexed="81"/>
            <rFont val="Tahoma"/>
            <family val="2"/>
          </rPr>
          <t xml:space="preserve">
TITULO: 10308141
DEL 31/03/16
ROTULO POR
VALOR: 54.90</t>
        </r>
      </text>
    </comment>
    <comment ref="BB41" authorId="0" shapeId="0">
      <text>
        <r>
          <rPr>
            <b/>
            <sz val="9"/>
            <color indexed="81"/>
            <rFont val="Tahoma"/>
            <family val="2"/>
          </rPr>
          <t xml:space="preserve">fpnaranjo:
TITULO: </t>
        </r>
        <r>
          <rPr>
            <sz val="9"/>
            <color indexed="81"/>
            <rFont val="Tahoma"/>
            <family val="2"/>
          </rPr>
          <t>8239178
DEL 20/04/2015
TASA: 99,12
TASA: 99,12
INTERES: 2,10
TOTAL: 101,22</t>
        </r>
        <r>
          <rPr>
            <sz val="9"/>
            <color indexed="81"/>
            <rFont val="Tahoma"/>
            <family val="2"/>
          </rPr>
          <t xml:space="preserve">
</t>
        </r>
      </text>
    </comment>
    <comment ref="BB42" authorId="0" shapeId="0">
      <text>
        <r>
          <rPr>
            <b/>
            <sz val="9"/>
            <color indexed="81"/>
            <rFont val="Tahoma"/>
            <family val="2"/>
          </rPr>
          <t xml:space="preserve">fpnaranjo:
TITULO: </t>
        </r>
        <r>
          <rPr>
            <sz val="9"/>
            <color indexed="81"/>
            <rFont val="Tahoma"/>
            <family val="2"/>
          </rPr>
          <t>8254154
DEL 04/05/2015 POR 99,12
TASA: 99,12
INTERES: 2,10
TOTAL: 101,22</t>
        </r>
        <r>
          <rPr>
            <sz val="9"/>
            <color indexed="81"/>
            <rFont val="Tahoma"/>
            <family val="2"/>
          </rPr>
          <t xml:space="preserve">
</t>
        </r>
      </text>
    </comment>
    <comment ref="BB43" authorId="0" shapeId="0">
      <text>
        <r>
          <rPr>
            <b/>
            <sz val="9"/>
            <color indexed="81"/>
            <rFont val="Tahoma"/>
            <family val="2"/>
          </rPr>
          <t xml:space="preserve">fpnaranjo:
TITULO: </t>
        </r>
        <r>
          <rPr>
            <sz val="9"/>
            <color indexed="81"/>
            <rFont val="Tahoma"/>
            <family val="2"/>
          </rPr>
          <t>00008272968
DEL 19/05/2015 POR 743,93
MINI VALLA: 728,53
INTERES: 15,40
TOTAL 743,93</t>
        </r>
        <r>
          <rPr>
            <sz val="9"/>
            <color indexed="81"/>
            <rFont val="Tahoma"/>
            <family val="2"/>
          </rPr>
          <t xml:space="preserve">
</t>
        </r>
      </text>
    </comment>
    <comment ref="BB44" authorId="0" shapeId="0">
      <text>
        <r>
          <rPr>
            <b/>
            <sz val="9"/>
            <color indexed="81"/>
            <rFont val="Tahoma"/>
            <family val="2"/>
          </rPr>
          <t xml:space="preserve">fpnaranjo: 
</t>
        </r>
        <r>
          <rPr>
            <sz val="9"/>
            <color indexed="81"/>
            <rFont val="Tahoma"/>
            <family val="2"/>
          </rPr>
          <t>TITULO: 00008273004
DEL 19/05/2015
TOTEM: 1869,12
INTERES: 39,50
TOTAL: 1908,62</t>
        </r>
      </text>
    </comment>
    <comment ref="BB45" authorId="0" shapeId="0">
      <text>
        <r>
          <rPr>
            <b/>
            <sz val="9"/>
            <color indexed="81"/>
            <rFont val="Tahoma"/>
            <family val="2"/>
          </rPr>
          <t xml:space="preserve">fpnaranjo: 
</t>
        </r>
        <r>
          <rPr>
            <sz val="9"/>
            <color indexed="81"/>
            <rFont val="Tahoma"/>
            <family val="2"/>
          </rPr>
          <t>TITULO: 8273890
DEL 18/05/2015
TASA: 149,03
INTERES:3,14
TOTAL: 152,17
INTERES: 39,50
TOTAL: 1908,62</t>
        </r>
      </text>
    </comment>
    <comment ref="BB46" authorId="0" shapeId="0">
      <text>
        <r>
          <rPr>
            <b/>
            <sz val="9"/>
            <color indexed="81"/>
            <rFont val="Tahoma"/>
            <family val="2"/>
          </rPr>
          <t xml:space="preserve">fpnaranjo: 
</t>
        </r>
        <r>
          <rPr>
            <sz val="9"/>
            <color indexed="81"/>
            <rFont val="Tahoma"/>
            <family val="2"/>
          </rPr>
          <t xml:space="preserve">TITULO: 8273922
DEL 18/05/2015
TASA: 931,37
INTERES: 19,68
TOTAL: 951,05
</t>
        </r>
      </text>
    </comment>
    <comment ref="BB52" authorId="0" shapeId="0">
      <text>
        <r>
          <rPr>
            <b/>
            <sz val="9"/>
            <color indexed="81"/>
            <rFont val="Tahoma"/>
            <family val="2"/>
          </rPr>
          <t xml:space="preserve">fpnaranjo: 
</t>
        </r>
        <r>
          <rPr>
            <sz val="9"/>
            <color indexed="81"/>
            <rFont val="Tahoma"/>
            <family val="2"/>
          </rPr>
          <t xml:space="preserve">TITULO: 8301481
DEL 09/06/15
TASA: 110,63
INTERES: 1,17
TOTAL: 111,80
</t>
        </r>
      </text>
    </comment>
    <comment ref="BB54" authorId="0" shapeId="0">
      <text>
        <r>
          <rPr>
            <b/>
            <sz val="9"/>
            <color indexed="81"/>
            <rFont val="Tahoma"/>
            <family val="2"/>
          </rPr>
          <t xml:space="preserve">fpnaranjo: 
</t>
        </r>
        <r>
          <rPr>
            <sz val="9"/>
            <color indexed="81"/>
            <rFont val="Tahoma"/>
            <family val="2"/>
          </rPr>
          <t xml:space="preserve">TITULO: 8301600
DEL 09/06/2015
TASA: 557,55
INTERES: 5,89
TOTAL: 563,44
TOTAL: 563,44
</t>
        </r>
      </text>
    </comment>
    <comment ref="BB55" authorId="0" shapeId="0">
      <text>
        <r>
          <rPr>
            <b/>
            <sz val="9"/>
            <color indexed="81"/>
            <rFont val="Tahoma"/>
            <family val="2"/>
          </rPr>
          <t xml:space="preserve">fpnaranjo: 
</t>
        </r>
        <r>
          <rPr>
            <sz val="9"/>
            <color indexed="81"/>
            <rFont val="Tahoma"/>
            <family val="2"/>
          </rPr>
          <t xml:space="preserve">TITULO: 8301855
DEL 09/06/15
TASA: 98,41
INTERES: 1,04
TOTAL: 99,45
</t>
        </r>
      </text>
    </comment>
    <comment ref="BB56" authorId="0" shapeId="0">
      <text>
        <r>
          <rPr>
            <b/>
            <sz val="9"/>
            <color indexed="81"/>
            <rFont val="Tahoma"/>
            <family val="2"/>
          </rPr>
          <t xml:space="preserve">fpnaranjo: 
</t>
        </r>
        <r>
          <rPr>
            <sz val="9"/>
            <color indexed="81"/>
            <rFont val="Tahoma"/>
            <family val="2"/>
          </rPr>
          <t>TITULO: 8301829
DEL 09/06/2015
TASA: 101,95
INTERES: 1,08
TOTAL: 103,03</t>
        </r>
        <r>
          <rPr>
            <b/>
            <sz val="9"/>
            <color indexed="81"/>
            <rFont val="Tahoma"/>
            <family val="2"/>
          </rPr>
          <t xml:space="preserve">
TOTAL: 951,05
</t>
        </r>
      </text>
    </comment>
    <comment ref="BB59" authorId="0" shapeId="0">
      <text>
        <r>
          <rPr>
            <b/>
            <sz val="9"/>
            <color indexed="81"/>
            <rFont val="Tahoma"/>
            <family val="2"/>
          </rPr>
          <t xml:space="preserve">fpnaranjo: 
</t>
        </r>
        <r>
          <rPr>
            <sz val="9"/>
            <color indexed="81"/>
            <rFont val="Tahoma"/>
            <family val="2"/>
          </rPr>
          <t>TITULO: 8308948
DEL 15/06/2015
TASA: 624,46
INTERES: 13,27
TOTAL: 637,73</t>
        </r>
        <r>
          <rPr>
            <b/>
            <sz val="9"/>
            <color indexed="81"/>
            <rFont val="Tahoma"/>
            <family val="2"/>
          </rPr>
          <t xml:space="preserve">
TOTAL: 637,73
</t>
        </r>
      </text>
    </comment>
    <comment ref="BB60" authorId="0" shapeId="0">
      <text>
        <r>
          <rPr>
            <b/>
            <sz val="9"/>
            <color indexed="81"/>
            <rFont val="Tahoma"/>
            <family val="2"/>
          </rPr>
          <t xml:space="preserve">fpnaranjo: 
</t>
        </r>
        <r>
          <rPr>
            <sz val="9"/>
            <color indexed="81"/>
            <rFont val="Tahoma"/>
            <family val="2"/>
          </rPr>
          <t>TITULO: 8309033
DEL 15/06/2015
TASA: 2221,70
INTERES: 47,20
TOTAL: 2268,90</t>
        </r>
        <r>
          <rPr>
            <b/>
            <sz val="9"/>
            <color indexed="81"/>
            <rFont val="Tahoma"/>
            <family val="2"/>
          </rPr>
          <t xml:space="preserve">
TOTAL: 2268,20
</t>
        </r>
      </text>
    </comment>
    <comment ref="BB61" authorId="0" shapeId="0">
      <text>
        <r>
          <rPr>
            <b/>
            <sz val="9"/>
            <color indexed="81"/>
            <rFont val="Tahoma"/>
            <family val="2"/>
          </rPr>
          <t xml:space="preserve">fpnaranjo: 
</t>
        </r>
        <r>
          <rPr>
            <sz val="9"/>
            <color indexed="81"/>
            <rFont val="Tahoma"/>
            <family val="2"/>
          </rPr>
          <t>TITULO: 8309033
DEL 15/06/2015
TASA: 2221,70
INTERES: 47,20
TOTAL: 2268,90</t>
        </r>
        <r>
          <rPr>
            <b/>
            <sz val="9"/>
            <color indexed="81"/>
            <rFont val="Tahoma"/>
            <family val="2"/>
          </rPr>
          <t xml:space="preserve">
TOTAL: 2268,20
</t>
        </r>
      </text>
    </comment>
    <comment ref="BB62" authorId="0" shapeId="0">
      <text>
        <r>
          <rPr>
            <b/>
            <sz val="9"/>
            <color indexed="81"/>
            <rFont val="Tahoma"/>
            <family val="2"/>
          </rPr>
          <t xml:space="preserve">fpnaranjo: 
</t>
        </r>
        <r>
          <rPr>
            <sz val="9"/>
            <color indexed="81"/>
            <rFont val="Tahoma"/>
            <family val="2"/>
          </rPr>
          <t>TITULO: 8309146
DEL 15/06/2015
TASA: 1847,88
INTERES: 39,26
TOTAL: 1887,14</t>
        </r>
        <r>
          <rPr>
            <b/>
            <sz val="9"/>
            <color indexed="81"/>
            <rFont val="Tahoma"/>
            <family val="2"/>
          </rPr>
          <t xml:space="preserve">
TOTAL: 1887,14
</t>
        </r>
      </text>
    </comment>
    <comment ref="BB63" authorId="0" shapeId="0">
      <text>
        <r>
          <rPr>
            <b/>
            <sz val="9"/>
            <color indexed="81"/>
            <rFont val="Tahoma"/>
            <family val="2"/>
          </rPr>
          <t xml:space="preserve">fpnaranjo: 
</t>
        </r>
        <r>
          <rPr>
            <sz val="9"/>
            <color indexed="81"/>
            <rFont val="Tahoma"/>
            <family val="2"/>
          </rPr>
          <t>TITULO: 8309191
DEL 15/06/2015
TASA: 1103,95
INTERES: 11,67
TOTAL: 103,03</t>
        </r>
        <r>
          <rPr>
            <b/>
            <sz val="9"/>
            <color indexed="81"/>
            <rFont val="Tahoma"/>
            <family val="2"/>
          </rPr>
          <t xml:space="preserve">
TOTAL: 1115,62
</t>
        </r>
      </text>
    </comment>
    <comment ref="BB73" authorId="1" shapeId="0">
      <text>
        <r>
          <rPr>
            <b/>
            <sz val="9"/>
            <color indexed="81"/>
            <rFont val="Tahoma"/>
            <family val="2"/>
          </rPr>
          <t>fpnaranjo:</t>
        </r>
        <r>
          <rPr>
            <sz val="9"/>
            <color indexed="81"/>
            <rFont val="Tahoma"/>
            <family val="2"/>
          </rPr>
          <t xml:space="preserve">
TITULO: 8360149 DEL 13/07/2015 POR EL VALOR DE 79,65
INTERES 0,85</t>
        </r>
      </text>
    </comment>
    <comment ref="BB78" authorId="1" shapeId="0">
      <text>
        <r>
          <rPr>
            <b/>
            <sz val="9"/>
            <color indexed="81"/>
            <rFont val="Tahoma"/>
            <family val="2"/>
          </rPr>
          <t>fpnaranjo:</t>
        </r>
        <r>
          <rPr>
            <sz val="9"/>
            <color indexed="81"/>
            <rFont val="Tahoma"/>
            <family val="2"/>
          </rPr>
          <t xml:space="preserve">
TITULO: 8368118 DEL 20/07/2015 POR EL VALOR DE 3398,40
INTERES 70,52
TOTAL 3468,92</t>
        </r>
      </text>
    </comment>
    <comment ref="BB97" authorId="1" shapeId="0">
      <text>
        <r>
          <rPr>
            <b/>
            <sz val="9"/>
            <color indexed="81"/>
            <rFont val="Tahoma"/>
            <family val="2"/>
          </rPr>
          <t>fpnaranjo:</t>
        </r>
        <r>
          <rPr>
            <sz val="9"/>
            <color indexed="81"/>
            <rFont val="Tahoma"/>
            <family val="2"/>
          </rPr>
          <t xml:space="preserve">
TITULO: 8434414 DEL 18/09/2015 POR EL VALOR DE 17445,12
INTERES 186,23
TOTAL 17631,35</t>
        </r>
      </text>
    </comment>
    <comment ref="BB99" authorId="1" shapeId="0">
      <text>
        <r>
          <rPr>
            <b/>
            <sz val="9"/>
            <color indexed="81"/>
            <rFont val="Tahoma"/>
            <family val="2"/>
          </rPr>
          <t>fpnaranjo:</t>
        </r>
        <r>
          <rPr>
            <sz val="9"/>
            <color indexed="81"/>
            <rFont val="Tahoma"/>
            <family val="2"/>
          </rPr>
          <t xml:space="preserve">
TITULO: 8440098 DEL 24/09/2015 POR EL VALOR DE 573,48
INTERES 6,12
VALOR TOTAL 579,60</t>
        </r>
      </text>
    </comment>
    <comment ref="BB102" authorId="1" shapeId="0">
      <text>
        <r>
          <rPr>
            <b/>
            <sz val="9"/>
            <color indexed="81"/>
            <rFont val="Tahoma"/>
            <family val="2"/>
          </rPr>
          <t>fpnaranjo:</t>
        </r>
        <r>
          <rPr>
            <sz val="9"/>
            <color indexed="81"/>
            <rFont val="Tahoma"/>
            <family val="2"/>
          </rPr>
          <t xml:space="preserve">
TITULO: 8457744 DEL 22/10/2015 POR EL VALOR DE 612,77
INTERES 6,17
VALOR TOTAL 618,94</t>
        </r>
      </text>
    </comment>
    <comment ref="BB103" authorId="1" shapeId="0">
      <text>
        <r>
          <rPr>
            <b/>
            <sz val="9"/>
            <color indexed="81"/>
            <rFont val="Tahoma"/>
            <family val="2"/>
          </rPr>
          <t>fpnaranjo:</t>
        </r>
        <r>
          <rPr>
            <sz val="9"/>
            <color indexed="81"/>
            <rFont val="Tahoma"/>
            <family val="2"/>
          </rPr>
          <t xml:space="preserve">
TITULO: 8462821 DEL 19/10/2015 POR EL VALOR DE 477,90
INTERES 4,81
VALOR TOTAL 182,71</t>
        </r>
      </text>
    </comment>
    <comment ref="BB104" authorId="1" shapeId="0">
      <text>
        <r>
          <rPr>
            <b/>
            <sz val="9"/>
            <color indexed="81"/>
            <rFont val="Tahoma"/>
            <family val="2"/>
          </rPr>
          <t>fpnaranjo:</t>
        </r>
        <r>
          <rPr>
            <sz val="9"/>
            <color indexed="81"/>
            <rFont val="Tahoma"/>
            <family val="2"/>
          </rPr>
          <t xml:space="preserve">
TITULO: 8462885 DEL 19/10/2015 POR EL VALOR DE 127,44
INTERES 1,28
VALOR TOTAL 128,72</t>
        </r>
      </text>
    </comment>
    <comment ref="BB114" authorId="1" shapeId="0">
      <text>
        <r>
          <rPr>
            <b/>
            <sz val="9"/>
            <color indexed="81"/>
            <rFont val="Tahoma"/>
            <family val="2"/>
          </rPr>
          <t>fpnaranjo:</t>
        </r>
        <r>
          <rPr>
            <sz val="9"/>
            <color indexed="81"/>
            <rFont val="Tahoma"/>
            <family val="2"/>
          </rPr>
          <t xml:space="preserve">
TITULO: 8483801 DEL 16/11/2015 POR EL VALOR DE 70,80
INTERES 0,00
VALOR TOTAL 70,80</t>
        </r>
      </text>
    </comment>
    <comment ref="BB123" authorId="1" shapeId="0">
      <text>
        <r>
          <rPr>
            <b/>
            <sz val="9"/>
            <color indexed="81"/>
            <rFont val="Tahoma"/>
            <family val="2"/>
          </rPr>
          <t>fpnaranjo:</t>
        </r>
        <r>
          <rPr>
            <sz val="9"/>
            <color indexed="81"/>
            <rFont val="Tahoma"/>
            <family val="2"/>
          </rPr>
          <t xml:space="preserve">
TITULO: 8501321 DEL 03/12/2015 POR EL VALOR DE 33,45
INTERES 0,34
VALOR TOTAL 33,79</t>
        </r>
      </text>
    </comment>
    <comment ref="BB133" authorId="1" shapeId="0">
      <text>
        <r>
          <rPr>
            <b/>
            <sz val="9"/>
            <color indexed="81"/>
            <rFont val="Tahoma"/>
            <family val="2"/>
          </rPr>
          <t>fpnaranjo:</t>
        </r>
        <r>
          <rPr>
            <sz val="9"/>
            <color indexed="81"/>
            <rFont val="Tahoma"/>
            <family val="2"/>
          </rPr>
          <t xml:space="preserve">
TITULO: 8516319 DEL 28/12/2015 POR EL VALOR DE 138,06
INTERES 0,00
VALOR TOTAL 138,06</t>
        </r>
      </text>
    </comment>
    <comment ref="AI135" authorId="2" shapeId="0">
      <text>
        <r>
          <rPr>
            <b/>
            <sz val="9"/>
            <color indexed="81"/>
            <rFont val="Tahoma"/>
            <family val="2"/>
          </rPr>
          <t>leespinosa:</t>
        </r>
        <r>
          <rPr>
            <sz val="9"/>
            <color indexed="81"/>
            <rFont val="Tahoma"/>
            <family val="2"/>
          </rPr>
          <t xml:space="preserve">
</t>
        </r>
      </text>
    </comment>
    <comment ref="BB135" authorId="1" shapeId="0">
      <text>
        <r>
          <rPr>
            <b/>
            <sz val="9"/>
            <color indexed="81"/>
            <rFont val="Tahoma"/>
            <family val="2"/>
          </rPr>
          <t>fpnaranjo:</t>
        </r>
        <r>
          <rPr>
            <sz val="9"/>
            <color indexed="81"/>
            <rFont val="Tahoma"/>
            <family val="2"/>
          </rPr>
          <t xml:space="preserve">
TITULO: 77727 DEL 30/12/2015 POR EL VALOR DE 573,48
INTERES 0,00
VALOR TOTAL 573,48</t>
        </r>
      </text>
    </comment>
    <comment ref="BB143" authorId="1" shapeId="0">
      <text>
        <r>
          <rPr>
            <b/>
            <sz val="9"/>
            <color indexed="81"/>
            <rFont val="Tahoma"/>
            <family val="2"/>
          </rPr>
          <t>fpnaranjo:</t>
        </r>
        <r>
          <rPr>
            <sz val="9"/>
            <color indexed="81"/>
            <rFont val="Tahoma"/>
            <family val="2"/>
          </rPr>
          <t xml:space="preserve">
TITULO: 77727 DEL 30/12/2015 POR EL VALOR DE 573,48
INTERES 0,00
VALOR TOTAL 573,48</t>
        </r>
      </text>
    </comment>
    <comment ref="BB151" authorId="1" shapeId="0">
      <text>
        <r>
          <rPr>
            <b/>
            <sz val="9"/>
            <color indexed="81"/>
            <rFont val="Tahoma"/>
            <family val="2"/>
          </rPr>
          <t>fpnaranjo:</t>
        </r>
        <r>
          <rPr>
            <sz val="9"/>
            <color indexed="81"/>
            <rFont val="Tahoma"/>
            <family val="2"/>
          </rPr>
          <t xml:space="preserve">
TITULO: 00004743854 DEL 03/04/14 POR EL VALOR DE 1183,20
TITULO: 00004743754 DEL 03/04/14 POR EL VALOR DE 753,78.</t>
        </r>
      </text>
    </comment>
    <comment ref="BB152" authorId="1" shapeId="0">
      <text>
        <r>
          <rPr>
            <b/>
            <sz val="9"/>
            <color indexed="81"/>
            <rFont val="Tahoma"/>
            <family val="2"/>
          </rPr>
          <t>fpnaranjo:</t>
        </r>
        <r>
          <rPr>
            <sz val="9"/>
            <color indexed="81"/>
            <rFont val="Tahoma"/>
            <family val="2"/>
          </rPr>
          <t xml:space="preserve">
TÍTULO: 00004743428 DEL 03/04/14 POR 1183,20
TÍTULO: 00004738663 DEL 03/04/14 POR 828,75
</t>
        </r>
      </text>
    </comment>
    <comment ref="BB163" authorId="1" shapeId="0">
      <text>
        <r>
          <rPr>
            <b/>
            <sz val="9"/>
            <color indexed="81"/>
            <rFont val="Tahoma"/>
            <family val="2"/>
          </rPr>
          <t>fpnaranjo:</t>
        </r>
        <r>
          <rPr>
            <sz val="9"/>
            <color indexed="81"/>
            <rFont val="Tahoma"/>
            <family val="2"/>
          </rPr>
          <t xml:space="preserve">
4767851 DEL 24/04/2014 POR EL VALOR DE $ 271,66 TOTEM
4767732 DEL 24/04/14 POR EL VALOR DE $ 510,00 RÓTULO.</t>
        </r>
      </text>
    </comment>
    <comment ref="BB168" authorId="0" shapeId="0">
      <text>
        <r>
          <rPr>
            <b/>
            <sz val="9"/>
            <color indexed="81"/>
            <rFont val="Tahoma"/>
            <family val="2"/>
          </rPr>
          <t>Fausto Patricio Naranjo Cordova:</t>
        </r>
        <r>
          <rPr>
            <sz val="9"/>
            <color indexed="81"/>
            <rFont val="Tahoma"/>
            <family val="2"/>
          </rPr>
          <t xml:space="preserve">
8872978
del 22/08/14 POR
556,42 COBRA POR INTERES 5,62</t>
        </r>
      </text>
    </comment>
    <comment ref="BB169" authorId="0" shapeId="0">
      <text>
        <r>
          <rPr>
            <b/>
            <sz val="9"/>
            <color indexed="81"/>
            <rFont val="Tahoma"/>
            <family val="2"/>
          </rPr>
          <t>Fausto Patricio Naranjo Cordova:</t>
        </r>
        <r>
          <rPr>
            <sz val="9"/>
            <color indexed="81"/>
            <rFont val="Tahoma"/>
            <family val="2"/>
          </rPr>
          <t xml:space="preserve">
TITULO: 8872988
DEL 22/08/14 POR EL 
VALOR DE 60,11
INTERES POR MORA 0,61.</t>
        </r>
      </text>
    </comment>
    <comment ref="C401" authorId="1" shapeId="0">
      <text>
        <r>
          <rPr>
            <b/>
            <sz val="9"/>
            <color indexed="81"/>
            <rFont val="Tahoma"/>
            <family val="2"/>
          </rPr>
          <t>fpnaranjo: DESDE ESTA FILA NO ESTA REPORTADO A LA STHV</t>
        </r>
      </text>
    </comment>
  </commentList>
</comments>
</file>

<file path=xl/sharedStrings.xml><?xml version="1.0" encoding="utf-8"?>
<sst xmlns="http://schemas.openxmlformats.org/spreadsheetml/2006/main" count="5302" uniqueCount="1834">
  <si>
    <t>&gt;</t>
  </si>
  <si>
    <t>&lt;</t>
  </si>
  <si>
    <t>≥</t>
  </si>
  <si>
    <t>GUANOLUISA JAYA JULIO CESAR</t>
  </si>
  <si>
    <t>00</t>
  </si>
  <si>
    <t>No.</t>
  </si>
  <si>
    <t>AUTORIZACIÓN</t>
  </si>
  <si>
    <t>FECHA INGRESO</t>
  </si>
  <si>
    <t>FECHA ELABORACIÓN</t>
  </si>
  <si>
    <t>HOJA CONTROL</t>
  </si>
  <si>
    <t>MEDIO PUBLICITARIO</t>
  </si>
  <si>
    <t>TIPO ROTULO</t>
  </si>
  <si>
    <t>ALTURA</t>
  </si>
  <si>
    <t>FORMA DE INSTALACIÓN</t>
  </si>
  <si>
    <t>CLAVE</t>
  </si>
  <si>
    <t>PREDIO</t>
  </si>
  <si>
    <t>DIRECCIÓN DEL ROTULO</t>
  </si>
  <si>
    <t>COORDENADAS</t>
  </si>
  <si>
    <t>PERIODO1</t>
  </si>
  <si>
    <t>VENCIMIENTO</t>
  </si>
  <si>
    <t>ZONIFICACIÓN</t>
  </si>
  <si>
    <t>INFORME ANTERIOR</t>
  </si>
  <si>
    <t>FECHA DE VENCIMIENTO</t>
  </si>
  <si>
    <t>CÓDIGO</t>
  </si>
  <si>
    <t>RESPONSABLE</t>
  </si>
  <si>
    <t>A</t>
  </si>
  <si>
    <t>N</t>
  </si>
  <si>
    <t>P</t>
  </si>
  <si>
    <t>PROPIETARIO</t>
  </si>
  <si>
    <t>SOLICITANTE</t>
  </si>
  <si>
    <t>REPRESENTANTE</t>
  </si>
  <si>
    <t xml:space="preserve">DOMICILIO DE LA EMPRESA </t>
  </si>
  <si>
    <t>PÓLIZA</t>
  </si>
  <si>
    <t>VIGENCIA PÓLIZA</t>
  </si>
  <si>
    <t>VALOR DE LA PÓLIZA</t>
  </si>
  <si>
    <t>C I/RUC</t>
  </si>
  <si>
    <t>OBS. 1</t>
  </si>
  <si>
    <t>OBS.2</t>
  </si>
  <si>
    <t>OBS.3</t>
  </si>
  <si>
    <t>OBS.4</t>
  </si>
  <si>
    <t>LEYENDA</t>
  </si>
  <si>
    <t xml:space="preserve">DIMENSIÓN </t>
  </si>
  <si>
    <t>No. ROTULOS</t>
  </si>
  <si>
    <t>AREA</t>
  </si>
  <si>
    <t>TIEMPO</t>
  </si>
  <si>
    <t>REGALÍA</t>
  </si>
  <si>
    <t>VALOR MENSUAL</t>
  </si>
  <si>
    <t>T.S.A.</t>
  </si>
  <si>
    <t>TOTAL</t>
  </si>
  <si>
    <t>SON</t>
  </si>
  <si>
    <t>NOMBRE JEFE DE G.</t>
  </si>
  <si>
    <t>CARGO</t>
  </si>
  <si>
    <t>COORDINADOR</t>
  </si>
  <si>
    <t>ADMINISTRADOR</t>
  </si>
  <si>
    <t>OFICIO EMITIDO</t>
  </si>
  <si>
    <t>FECHA DE EMISIÓN</t>
  </si>
  <si>
    <t>TITULO DE CREDITO</t>
  </si>
  <si>
    <t>FECHA DE CANCELACIÓN</t>
  </si>
  <si>
    <t>001</t>
  </si>
  <si>
    <t>PANTALLA LED'S</t>
  </si>
  <si>
    <t>METÁLICO</t>
  </si>
  <si>
    <t>ANCLADO AL PISO</t>
  </si>
  <si>
    <t>30903 05 001</t>
  </si>
  <si>
    <t>AV. PEDRO VICENTE MALDONADO Y MORASPUNGO</t>
  </si>
  <si>
    <r>
      <t xml:space="preserve"> 0°15</t>
    </r>
    <r>
      <rPr>
        <b/>
        <sz val="8"/>
        <rFont val="Times New Roman"/>
        <family val="1"/>
      </rPr>
      <t>´18,23</t>
    </r>
    <r>
      <rPr>
        <sz val="8"/>
        <rFont val="Times New Roman"/>
        <family val="1"/>
      </rPr>
      <t>"  // 78°31´20,97"</t>
    </r>
  </si>
  <si>
    <t>A21 (A608-50); RM</t>
  </si>
  <si>
    <t>P.N.</t>
  </si>
  <si>
    <t>DARQUEA COLOMA ALFONSO Y OTROS</t>
  </si>
  <si>
    <t>GRAN COMERCIO</t>
  </si>
  <si>
    <t>1792035678001</t>
  </si>
  <si>
    <t>DISPONIBLE</t>
  </si>
  <si>
    <t>8,80*5,60</t>
  </si>
  <si>
    <t>Arq. Patricio Naranjo</t>
  </si>
  <si>
    <t>Arq. Patricia Valarezo</t>
  </si>
  <si>
    <t>002</t>
  </si>
  <si>
    <t>RÓTULO</t>
  </si>
  <si>
    <t>PANAFLEX</t>
  </si>
  <si>
    <t>ADOSADO A LA FACHADA</t>
  </si>
  <si>
    <t>D7 (D408-70); RM</t>
  </si>
  <si>
    <t>SEGÚN ORDENANZA 0330 ART. 9 PROHIBICIONES PARTICULARES PARA LA PUBLICIDAD EXTERIOR FIJA.- SE PROHÍBE CON CARÁCTER PARTICULAR  LIT. i "LA PUBLICIDAD EXTERIOR PINTADA, DIBUJADA, IMPRESA O ESCRITA DIRECTAMENTE SOBRE PAREDES, EDIFICACIONES, POSTES, COLUMNAS, MUROS O CERCAS"</t>
  </si>
  <si>
    <t>Arq. Cristian Muzo</t>
  </si>
  <si>
    <t xml:space="preserve"> </t>
  </si>
  <si>
    <t>METÁLICO / PANAFLEX</t>
  </si>
  <si>
    <t>ANCLADO AL PISO Y ADOSADO AL FRISO</t>
  </si>
  <si>
    <t>AV. MARISCAL SUCRE Y AJAVÍ; LA RAYA; LA MENA</t>
  </si>
  <si>
    <t>N9971455 // W495043</t>
  </si>
  <si>
    <t>D5 (D304-80); R2</t>
  </si>
  <si>
    <t>PRIMAX COMERCIAL DEL ECUADOR S.A.</t>
  </si>
  <si>
    <t>AMORES ZUMÁRRAGA AMÍLCAR FABIÁN</t>
  </si>
  <si>
    <t>1791408683001</t>
  </si>
  <si>
    <t>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t>
  </si>
  <si>
    <t>PRIMAX</t>
  </si>
  <si>
    <t>JEFE DE GESTIÓN URBANA</t>
  </si>
  <si>
    <t>31806 09 001</t>
  </si>
  <si>
    <t xml:space="preserve">AV. MALDONADO </t>
  </si>
  <si>
    <t>N 9968339 // W495844</t>
  </si>
  <si>
    <t>MIL TRESCIENTOS VEINTE Y OCHO DÓLARES CON NOVENTA Y CINCO CENTAVOS</t>
  </si>
  <si>
    <t>PANAFLEX LUMINOSO Y EL OTRO DE LONA</t>
  </si>
  <si>
    <t xml:space="preserve">12; 1,05   </t>
  </si>
  <si>
    <t xml:space="preserve">ADOSADO AL FRISO Y OTRO ADOSADO A LA FACHADA </t>
  </si>
  <si>
    <t>AV. MARISCAL SUCRE Y CALLE "C"</t>
  </si>
  <si>
    <t>GUANOLUISA LOMA GINA DE LOS ANGELES Y OTRO</t>
  </si>
  <si>
    <t>ZENIX TELECOMINICACIONES S. A.</t>
  </si>
  <si>
    <t>GUANOLUISA GUANOLUISA LUIS FERNANDO</t>
  </si>
  <si>
    <t>1791946928001</t>
  </si>
  <si>
    <t>S/N</t>
  </si>
  <si>
    <t>ZENIX TELECOMUNICACIONES -MEGA INTERACTIVO</t>
  </si>
  <si>
    <t>6*1,05; 2,00*0,90</t>
  </si>
  <si>
    <t>CERO</t>
  </si>
  <si>
    <t>KREBS ARBOCCO GIANFRANCO</t>
  </si>
  <si>
    <t>PROVINCIA DE PICHINCHA; CANTÓN QUITO; PARROQUIA CHILLOGALLO; BARRIO PALMAR DE SOLANDA; CALLE QUIMIAG No. oe2-106; INTERSECCIÓN GONZOL; REFERENCIA A TRES CUADRAS DEL MERCADO MAYORISTA.</t>
  </si>
  <si>
    <t xml:space="preserve">AV. MARISCAL ANTONIO JOSÉ DE SUCRE Y CARAPUNGO, ESQUINA. </t>
  </si>
  <si>
    <t>D7 ( D408-70)</t>
  </si>
  <si>
    <t>IEES SANTA ANITA</t>
  </si>
  <si>
    <t>F.V. ÁREA ANDINA S.A.</t>
  </si>
  <si>
    <t>MACHADO DELTELL PABLO</t>
  </si>
  <si>
    <t>1790208087001</t>
  </si>
  <si>
    <t xml:space="preserve">F.V. - SALA SUR F.V. </t>
  </si>
  <si>
    <t>D7 (D408-70)</t>
  </si>
  <si>
    <t>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t>
  </si>
  <si>
    <t>30703 05 022</t>
  </si>
  <si>
    <t>AV. ALONSO DE ANGULO OE1-22</t>
  </si>
  <si>
    <t>INDUCALSA INDUSTRIA NACIONAL DEL CALZADO S.A.</t>
  </si>
  <si>
    <t>1790163776001</t>
  </si>
  <si>
    <t>BUNKY  A CADA PASO</t>
  </si>
  <si>
    <t>5,00*0,70</t>
  </si>
  <si>
    <t>30602 26 009</t>
  </si>
  <si>
    <t>AV. RODRIGO DE CHAVEZ</t>
  </si>
  <si>
    <t>ULLOA RODRÍGUEZ LUIS ÁNGEL</t>
  </si>
  <si>
    <t xml:space="preserve">BUNKY  </t>
  </si>
  <si>
    <t>5,00x0,70</t>
  </si>
  <si>
    <t>31505 02 002</t>
  </si>
  <si>
    <t>AYAPAMBA OE2-34</t>
  </si>
  <si>
    <t>D5 (D304-80); R3</t>
  </si>
  <si>
    <t>8,00x1,00</t>
  </si>
  <si>
    <t>BENANCIO ESTANDOQUE Y CALLE JOSÉ GUERRERO, SOLANDA, CHILLOGALLO.</t>
  </si>
  <si>
    <t>774028,56 E // 9970324,45 S</t>
  </si>
  <si>
    <t>A10 (A604-50); E (EQUIPAMIENTO)</t>
  </si>
  <si>
    <t>FUNDACIÓN MARIANA DE JESÚS</t>
  </si>
  <si>
    <t>TIENDAS INDUSTRIALES ASOCIADAS</t>
  </si>
  <si>
    <t>GONZÁLEZ VILLÓN PEDRO PASCUAL</t>
  </si>
  <si>
    <t>PROVINCIA DE PICHINCHA; CANTÓN QUITO; PARROQUIA CALDERÓN (CARAPUNGO); AV. GARCÍA MORENO S/N; INTERSECCIÓN ENTRADA A LLANO CHICO, A UN KILÓMETRO DE LA FÁBRICA DE TEXTILES EL RAYO, EDIFICIO COMPLEJO SAN JORGE DOS. BODEGA 3.</t>
  </si>
  <si>
    <t>ACE SEGUROS No. 355437</t>
  </si>
  <si>
    <t>01/05/2013 HASTA 01/05/2014</t>
  </si>
  <si>
    <t>0990017514001</t>
  </si>
  <si>
    <t>TÍA - BANCO BOLIVARIANO</t>
  </si>
  <si>
    <t>2,42*3,15; 4,00*2,00</t>
  </si>
  <si>
    <t>D5 (D304-80)</t>
  </si>
  <si>
    <t>MEJÍA PICO JESÚS EDUARDO Y OTRA</t>
  </si>
  <si>
    <t>3,00*3,60</t>
  </si>
  <si>
    <t xml:space="preserve">ESTRUCTURA ANCLADA AL PISO Y ADOSADA A LA FACHADA </t>
  </si>
  <si>
    <t>AV. MALDONADO S14-181 Y JOAQUÍN GUTIÉRREZ</t>
  </si>
  <si>
    <t>775421,47 E // 9970723,0 S</t>
  </si>
  <si>
    <t>A21; RM // D5; R3</t>
  </si>
  <si>
    <t>TOAPANTA MORALES GALO CRISTÓBAL</t>
  </si>
  <si>
    <t>MAELIN</t>
  </si>
  <si>
    <t>ASEGURADORA DEL SUR C. A.; PÓLIZA No. 550085</t>
  </si>
  <si>
    <t>30/10/2013 HASTA EL 30/10/2014</t>
  </si>
  <si>
    <t>1704725504001</t>
  </si>
  <si>
    <t>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t>
  </si>
  <si>
    <t>SEGÚN ANEXO ÚNICO EMITIDO MEDIANTE RESOLUCIÓN STHV-RT-No. 004; ART. 1.3 "SI EL ELEMENTO PUBLICITARIO SE UBICA EN UN PREDIO CON USO PRINCIPAL MÚLTIPLE (M), SE EMITE LA LICENCIA METROPOLITANA URBANÍSTICA DE PUBLICIDAD EXTERIOR PROPIA FIJA CONDICIONADA - LMU (41-C).</t>
  </si>
  <si>
    <t>INGENIERÍA ELÉCTRICA, MAELIN</t>
  </si>
  <si>
    <t>PROVINCIA DEL PICHINCHA; CANTÓN QUITO; PARROQUIA SAN BARTOLO; CALLE AV. MALDONADO S14-188 Y JOAQUÍN GUTIÉRREZ.</t>
  </si>
  <si>
    <t>VALLA</t>
  </si>
  <si>
    <t>COMITÉ CENTRAL MULT TURB BAJO</t>
  </si>
  <si>
    <t>GIROVISUAL</t>
  </si>
  <si>
    <t>ONOFRE MEZA SOPHIA GABRIELA</t>
  </si>
  <si>
    <t>1713425500001</t>
  </si>
  <si>
    <t>8,00*4,00*2</t>
  </si>
  <si>
    <t>BEJARANO PAZOS DIEGO MAURICIO</t>
  </si>
  <si>
    <t>D3 (D203-80)</t>
  </si>
  <si>
    <t>AVILES RIOFRIO GONZALO BOLIVAR</t>
  </si>
  <si>
    <t>9969748,3807 N // 494845,8140 E</t>
  </si>
  <si>
    <t>30602 20 002</t>
  </si>
  <si>
    <t>0990918155001</t>
  </si>
  <si>
    <t>DILIPA</t>
  </si>
  <si>
    <t>1790819515001</t>
  </si>
  <si>
    <t>31606 01 001</t>
  </si>
  <si>
    <t>1790013561001</t>
  </si>
  <si>
    <t>31605 06 001</t>
  </si>
  <si>
    <t>31107 16 015</t>
  </si>
  <si>
    <t>2013-018934 (0001563)</t>
  </si>
  <si>
    <t>31204 01 002</t>
  </si>
  <si>
    <t>AV. MALDONADO Y GÓMEZ DE LA TORRE</t>
  </si>
  <si>
    <t>A21; RM Y D5; RM</t>
  </si>
  <si>
    <t>MOREJÓN RACINES MARÍA ELVIRA Y OTRO</t>
  </si>
  <si>
    <t>VIAZEBRA ROTULACIÓN CIA. LTDA.</t>
  </si>
  <si>
    <t>GUILLEN REINBERG ROSA MARÍA DE LOS ÁNGELES</t>
  </si>
  <si>
    <t>1792297052001</t>
  </si>
  <si>
    <t xml:space="preserve">DEBE LLENAR CORRECTAMENTE LA SOLICITUD, SEGÚN FOTOGRAFÍA EL ELEMENTO CONTIENE DOS PANTALLAS POR LO QUE EL ÁREA DE PUBLICIDAD ES DE 64,00 M2. </t>
  </si>
  <si>
    <t>EN LA DOCUMENTACIÓN PRESENTADA, NO ADJUNTA LA PÓLIZA DE SEGUROS QUE CONSTA EN LA RESOLUCIÓN STHV-RT-No. 004.</t>
  </si>
  <si>
    <t>INMOBILIARIA METRÓPOLI</t>
  </si>
  <si>
    <t>8,00x4,00</t>
  </si>
  <si>
    <t>Ing. Juan Carlos Montenegro</t>
  </si>
  <si>
    <t>Dra. Jenny Romo</t>
  </si>
  <si>
    <t>P. N.//</t>
  </si>
  <si>
    <t>2013-019563 (0001571)</t>
  </si>
  <si>
    <t>CUSUBAMBA OE-365 Y GONZOL</t>
  </si>
  <si>
    <t>A; I2</t>
  </si>
  <si>
    <t>PINTURAS CÓNDOR S.A.</t>
  </si>
  <si>
    <t>CARRILLO JIMÉNEZ FREDDY GUILLERMO</t>
  </si>
  <si>
    <t>EN LA DOCUMENTACIÓN PRESENTADA NO ADJUNTA: CROQUIS DE UBICACIÓN DEL ELEMENTO PUBLICITARIO (INDICAR COORDENADAS); 4 FOTOGRAFÍAS DEL ELEMENTO PUBLICITARIO, EN EL QUE SE APRECIE LA UBICACIÓN DEL ELEMENTO PUBLICITARIO RESPECTO A LA EDIFICACIÓN; REQUISITOS QUE CONSTAN EN LA RESOLUCIÓN STHV-RT-No. 004 DEL 11/12/2012.</t>
  </si>
  <si>
    <t>EXPOCOLOR</t>
  </si>
  <si>
    <t>3,40x1,73</t>
  </si>
  <si>
    <t>2013-031490 (0002463)</t>
  </si>
  <si>
    <t>PALETA</t>
  </si>
  <si>
    <t>AV. ALONSO DE ANGULO Y JIPIJAPA</t>
  </si>
  <si>
    <t>B.V.</t>
  </si>
  <si>
    <t>MUNICIPIO DE QUITO</t>
  </si>
  <si>
    <t>PUBLICIDAD AMOFI CIA. LTDA.</t>
  </si>
  <si>
    <t>MOLINA MORALES LOURDES DE LAS MERCEDES</t>
  </si>
  <si>
    <t>PROVINCIA DEL GUAYAS; CANTON GUAYAQUIL; PARROQUIA TARQUI; CIUDALELA URDESA CENTRAL; CALLE AV. LAS LOMAS No. 310 INTERESECCIÓN CALLE TERCERA.</t>
  </si>
  <si>
    <t>0990331731001</t>
  </si>
  <si>
    <t>SEGÚN ORDENANZA 0330 Y LA ORDENANZA REFORMATORIA No. 310 ART. 20 SUBSTITUYASE EL NUMERAL 1 DEL ARTÍCULO INNUMERADO 46, POR EL SIGUIENTE: NUMERAL 1 "PARA EL CASO DE LA PUBLICIDAD EXTERIOR FIJA DE TERCEROS, COLOCADA POR LAS PERSONAS NATURALES O JURÍDICAS QUE SE DEDIQUEN AL EJERCICIO DE LA ACTIVIDAD ECONÓMICA PUBLICITARIA, ESTA SE REALIZARA DE MANERA OBLIGATORIA EXCLUSIVAMENTE EN LOS SITIOS DETERMINADOS COMO "PUNTOS DE PUBLICIDAD EXTERIOR EN EL ESPACIO PÚBLICO", DETERMINACIÓN QUE LA REALIZARÁ EL MUNICIPIO DEL DISTRITO METROPOLITANO DE QUITO MEDIANTE RESOLUCIÓN DEL CONCEJO METROPOLITANO, PREVIO INFORME DE LA COMISIÓN DE EJE TERRITORIAL".</t>
  </si>
  <si>
    <t>SEGÚN EL ANEXO ÚNICO DE LA RESOLUCIÓN STHV-RT-No 004 NUMERAL 2.2 REQUISITOS GENERALES: 1. FORMULARIO NORMALIZADO (INCLUYE DECLARACIÓN JURAMENTADA DE CUMPLIMIENTO Y OBSERVANCIA DE NORMAS ADMINISTRATIVAS Y REGLAS TÉCNICAS VIGENTES; 5. CROQUIS DE UBICACIÓN DEL ELEMENTO PUBLICITARIO (INDICAR COORDENADAS).</t>
  </si>
  <si>
    <t>SEGÚN EL ANEXO ÚNICO DE LA RESOLUCIÓN STHV-RT-No 004 NUMERAL 2.2 REQUISITOS GENERALES; REQUISITOS COMPLEMENTARIOS: 8. PÓLIZA DE SEGUROS.</t>
  </si>
  <si>
    <t>VARIOS ANUNCIANTES</t>
  </si>
  <si>
    <t>1,80*1,20*2</t>
  </si>
  <si>
    <t>Ing. Cesar Andrade</t>
  </si>
  <si>
    <t>2013-031489 (0002462)</t>
  </si>
  <si>
    <t>AV. ALONSO DE ANGULO Y PEDRO ALFARO</t>
  </si>
  <si>
    <t>PUBLICIDAD AMOFI</t>
  </si>
  <si>
    <t>2013-031523 (0002464)</t>
  </si>
  <si>
    <t>NAPO Y GUALBERTO PÉREZ</t>
  </si>
  <si>
    <t>2013-031488 (0002461)</t>
  </si>
  <si>
    <t>AV. MORAN VALVERDE (FRENTE A EDESA)</t>
  </si>
  <si>
    <t>LOURDES DE ANDRADE</t>
  </si>
  <si>
    <t>2013-027396 (0002186)</t>
  </si>
  <si>
    <t>30601-33-004</t>
  </si>
  <si>
    <t>NAPO Y JUAN DE ALCAZAR</t>
  </si>
  <si>
    <t>LAT. 0°14'42,09" S; LONG. 78°30'50,31" O</t>
  </si>
  <si>
    <t>Z2 (ZC)</t>
  </si>
  <si>
    <t>LETRASIGMA</t>
  </si>
  <si>
    <t>EGUIGUREN CHIRIBOGA JOSÉ ALFREDO</t>
  </si>
  <si>
    <t>PROVINCIA DEL PICHINCHA; CANTÓN QUITO; PARROQUIA CARCELEN; BARRIO CARCELEN; CALLE JAIME ROLDOS AGUILERA No. E4-27 E ISIDRO AYORA.</t>
  </si>
  <si>
    <t>ASEGURADORA DEL SUR; PÓLIZA 207552</t>
  </si>
  <si>
    <t>31/01/2013 HASTA EL 31/01/2014</t>
  </si>
  <si>
    <t>1790792323001</t>
  </si>
  <si>
    <t>SEGÚN ORDENANZA 0330 Y LA REFORMATORIA NO. 310 ANÉXO ÚNICO NUMERAL 2.1.2 PUBLICIDAD EXERIOR FIJA DE TERCEROS EN PREDIOS CON USO RESIDENCIAL R3, MÚLTIPLE, EQUIPAMIENTO E INDUSTRIAL I2, I3, I4 LITERAL b " EN LOS RETIROS FRONTALES LAS VALLAS TENDRAN UNA SUPERFICIE MÁXIMA DE TREINTA Y DOS METROS CUADRADOS Y PODRAN INSTALARSE EN EL RETIRO FRONTAL DE LOS PREDIOS CON USO DE SUELO R2, R3 INSUSTRIAL I2, I3, I4 MANTENIENDO TRES METROS DE RETIRO CON RESPECTO A LAS MEDIANERAS, MEDIDOS DESDE EL PUNTO MÁS SALIENTE DEL PANEL. SU ALTURA MÁXIMA SERÁ DE DOCE METROS Y NO PRODRÁ SOBRESALIR DE LA LÍNEA". EN LA ORDENANZA NO ESTA REGLAMENTADO LA INSTALACIÓN DE LA VALLA  EN ZONIFICACIÓN QUE CONSTA COMO EQUIPAMIENTO.</t>
  </si>
  <si>
    <t>SEGÚN EL ANEXO ÚNICO DE LA RESOLUCIÓN STHV-RT-No 004 NUMERAL 2.3 ACTIVIDADES; VENTANILLA UNIVERSAL NUMERAL 1. "RECEPTA LA DOCUMENTACIÓN Y VERIFICA QUE EL SOLICITANTE NO MANTENGA OBLIGACIONES TRIBUTARIAS Y NO TRIBUTARIAS PENDIENTES CON EL MUNICIPIO DEL DISTRITO METROPOLITANO DE QUITO; . EN CASO DE QUE EL SOLICITANTE TENGA OBLIGACIONES PENDIENTES, SE DEVUELVE EL EXPEDIENTE HASTA QUE SUBSANE ESTE INCONVENIENTE".</t>
  </si>
  <si>
    <t xml:space="preserve">SEGÚN EL SISTEMA TIENE UNA DEUDA PENDIENTE DE $ 83.744,85. </t>
  </si>
  <si>
    <t>PORTA</t>
  </si>
  <si>
    <t>2013-042561 (0003259)</t>
  </si>
  <si>
    <t>30804-20-003</t>
  </si>
  <si>
    <t>TENT. HUGO ORTIZ</t>
  </si>
  <si>
    <t>LAT. 0°15'5,41" S; LONG. 78°31'50,90" O</t>
  </si>
  <si>
    <t>Z2 (ZC); EQUIPAMIENTO</t>
  </si>
  <si>
    <t>SILVA NELSON FERNANDO</t>
  </si>
  <si>
    <t>SEGÚN ORDENANZA 0330 Y LA REFORMATORIA NO. 310 ANÉXO ÚNICO NUMERAL 2.1.2 PUBLICIDAD EXERIOR FIJA DE TERCEROS EN PREDIOS CON USO RESIDENCIAL R3, MÚLTIPLE, EQUIPAMIENTO E INDUSTRIAL I2, I3, I4 LITERAL b " EN LOS RETIROS FRONTALES LAS VALLAS TENDRAN UNA SUPERFICIE MÁXIMA DE TREINTA Y ODS METROS CUADRADOS Y PODRAN INSTALARSE EN EL RETIRO FRONTAL DE LOS PREDIOS CON USO DE SUELO R2, R3 INSUSTRIAL I2, I3, I4 MANTENIENDO TRES METROS DE RETIRO CON RESPECTO A LAS MEDIANERAS, MEDIDOS DESDE EL PUNTO MÁS SALIENTE DEL PANEL. SU ALTURA MÁXIMA SERÁ DE DOCE METROS Y NO PRODRÁ SOBRESALIR DE LA LÍNEA". EN LA ORDENANZA NO ESTA REGLAMENTADO LA INSTALACIÓN DE LA VALLA  EN ZONIFICACIÓN QUE CONSTA COMO EQUIPAMIENTO.</t>
  </si>
  <si>
    <t>2013-042560 (0003258)</t>
  </si>
  <si>
    <t>31606-45-001</t>
  </si>
  <si>
    <t>TENT. HUGO ORTIZ Y MORO MORO</t>
  </si>
  <si>
    <t>A26(A1005-40); R3</t>
  </si>
  <si>
    <t>GUGUANCELA SANAICELA JULIO CESAR</t>
  </si>
  <si>
    <t>ASEGURADORA DEL SUR; PÓLIZA 207553</t>
  </si>
  <si>
    <t>SEGÚN EL ANEXO ÚNICO DE LA RESOLUCIÓN STHV-RT-No 004 NUMERAL 2.2 REQUISITOS GENERALES: 1. FORMULARIO NORMALIZADO (INCLUYE DECLARACIÓN JURAMENTADA DE CUMPLIMIENTO Y OBSERVANCIA DE NORMAS ADMINISTRATIVAS Y REGLAS TÉCNICAS VIGENTES. DEBE LLENAR CORRECTAMENTE; 5. CROQUIS DE UBICACIÓN DEL ELEMENTO PUBLICITARIO (INDICAR COORDENADAS). EN EL FORMALARIO NO CONSTAN LAS COORDENADAS.</t>
  </si>
  <si>
    <t>2013-042559 (0003257)</t>
  </si>
  <si>
    <t>31104-16-003</t>
  </si>
  <si>
    <t>TENT. HUGO ORTIZ Y ALAUSI</t>
  </si>
  <si>
    <t>D7(D408-70); RM</t>
  </si>
  <si>
    <t xml:space="preserve">SANCHEZ ALVAREZ LUIS </t>
  </si>
  <si>
    <t>8,00*4,00</t>
  </si>
  <si>
    <t>2013-041190 (0003181)</t>
  </si>
  <si>
    <t>PANAFLEX/METÁLICO</t>
  </si>
  <si>
    <t>30806 07 001 001 001 005</t>
  </si>
  <si>
    <t>AV. MARISCAL SUCRE Y PEDRO CAPIRO</t>
  </si>
  <si>
    <t>D5 (D304-80); R3 // D7 (D408-70); RM</t>
  </si>
  <si>
    <t>2012-AZEA-GU-0002</t>
  </si>
  <si>
    <t xml:space="preserve">SUPERMERCADOS LA FAVORITA C A </t>
  </si>
  <si>
    <t xml:space="preserve">CORPORACIÓN FAVORITA C A </t>
  </si>
  <si>
    <t>SÁENZ MIÑO FERNANDO JOSÉ</t>
  </si>
  <si>
    <t>PROVINCIA DEL PICHINCHA; CANTÓN RUMIÑAHUI; PARROQUIA COTOGCHOA; CALLE AV. GENERAL ENRÍQUEZ S/N; EDIFICIO DE DISTRIBUCIÓN; OFICINA PB.</t>
  </si>
  <si>
    <t>1790016919001</t>
  </si>
  <si>
    <t>ADJUNTA EL NOMBRAMIENTO REALIZADO POR LA COMPAÑÍA CORPORACIÓN FAVORITA C.A. REALIZADA EL 15-MAR-2012 E INSCRITA BAJO EL No. 590 DEL REGISTRO DE NOMBRAMIENTOS TOMO No. 143 DEL 10-ABR-2012.</t>
  </si>
  <si>
    <t>PRESENTA LA AUTORIZACIÓN ANTERIOR No. 2012-AZEA-GU-0002 DEL 05/04/13, EN RESPUESTA AL TRÁMITE QUE INGRESO CON HOJA DE CONTROL No. 2012-029839 (0004015) DEL 29/03/2012.</t>
  </si>
  <si>
    <t>SUPERMAXI</t>
  </si>
  <si>
    <t>12*1,0</t>
  </si>
  <si>
    <t>QUINIENTOS SETENTA Y DOS DÓLARES  CON NOVENTA CENTAVOS.</t>
  </si>
  <si>
    <t>2013 02810</t>
  </si>
  <si>
    <t>00001031179</t>
  </si>
  <si>
    <t>2013-028602 (0002253)</t>
  </si>
  <si>
    <t>TÓTEM / RÓTULO</t>
  </si>
  <si>
    <t>2011-AZEA-GU-0007</t>
  </si>
  <si>
    <t>AV. 12 DE OCTUBRE N24-593 Y FRANCISCO SALAZAR; EDIFICIO PLAZA 2000; PISO 1; OFICINA 1</t>
  </si>
  <si>
    <t>01/10/2012 HASTA EL 1/10/2013</t>
  </si>
  <si>
    <t>ADJUNTA AUTORIZACIÓN 2011-AZEA-GU-0007 DEL 23/03/2011.</t>
  </si>
  <si>
    <t>2,40*0,60*2; 1,03*1,37;1,80*3,40; 0,76*0,50*4; 0,66*0,97*2; 19,90*1,60; 1,95*5,95</t>
  </si>
  <si>
    <t>2013 02211</t>
  </si>
  <si>
    <t>1011163</t>
  </si>
  <si>
    <t>2013-028603 (0002254)</t>
  </si>
  <si>
    <t>31003-04-011</t>
  </si>
  <si>
    <t>AV. MALDONADO Y PUJILÍ</t>
  </si>
  <si>
    <t>N 9971344 // W497463</t>
  </si>
  <si>
    <t>2011-AZEA-GU-0006</t>
  </si>
  <si>
    <t>AV. 12 DE OCTUBRE N24-593 Y FRANCISCO SALAZAR; EDIFICIO PLAZA 2000; PISO 1; OFICINA 2</t>
  </si>
  <si>
    <t>METROPOLITANA DE SEGUROS ; PÓLIZA 7042</t>
  </si>
  <si>
    <t>1/10/2012 HASTA EL 1/10/2013</t>
  </si>
  <si>
    <t>ADJUNTA AUTORIZACIÓN 2011-AZEA-GU-0006 DEL 23/03/2011.</t>
  </si>
  <si>
    <t xml:space="preserve">PRIMAX </t>
  </si>
  <si>
    <t>2,4*0,60*2; 1,03*1,37; 1,8*3,40; 1,06*0,73*4; 0,70*1,07*2; 1,95*3,38</t>
  </si>
  <si>
    <t>MIL TREINTA DÓLARES CON TREINTA Y CUATRO CENTAVOS.</t>
  </si>
  <si>
    <t>2013 02206</t>
  </si>
  <si>
    <t>1011167</t>
  </si>
  <si>
    <t>2013-028604 (0002255)</t>
  </si>
  <si>
    <t>20701-10-003</t>
  </si>
  <si>
    <t>JUAN BAUTISTA AGUIRRE, FORESTAL ALTA, FERROVIARIA</t>
  </si>
  <si>
    <t>N9972674 // W499347</t>
  </si>
  <si>
    <t>D3 (D203-80); R3</t>
  </si>
  <si>
    <t>AV. 12 DE OCTUBRE N24-593 Y FRANCISCO SALAZAR; EDIFICIO PLAZA 2000; PISO 1; OFICINA 3</t>
  </si>
  <si>
    <t>METROPOLITANA DE SEGUROS ; PÓLIZA 7043</t>
  </si>
  <si>
    <t>2,4*0,60*2; 1,03*1,37; 1,8*3,4; 1,07*0,46*4; 0,83*0,65*2; 1,95*5,95</t>
  </si>
  <si>
    <t>MIL CIENTO NOVENTA Y CINCO DÓLARES CON TREINTA Y NUEVE CENTAVOS.</t>
  </si>
  <si>
    <t>2013 02209</t>
  </si>
  <si>
    <t>1011157</t>
  </si>
  <si>
    <t>2013-028605 (0002256)</t>
  </si>
  <si>
    <t>31007-03-005</t>
  </si>
  <si>
    <t>2011-AZEA-GU-0005</t>
  </si>
  <si>
    <t>AV. 12 DE OCTUBRE N24-593 Y FRANCISCO SALAZAR; EDIFICIO PLAZA 2000; PISO 1; OFICINA 4</t>
  </si>
  <si>
    <t>METROPOLITANA DE SEGUROS ; PÓLIZA 7044</t>
  </si>
  <si>
    <t>ADJUNTA AUTORIZACIÓN 2011-AZEA-GU-0005 DEL 23/03/2011.</t>
  </si>
  <si>
    <t>2,40*0,60*2; 1,03*1,37; 1,80*3,40; 0,72*0,46*4; 1,07*0,46*4; 0,65*0,83*2; 1,95*5,95</t>
  </si>
  <si>
    <t>MIL DOSCIENTOS CINCUENTA Y OCHO DÓLARES CON TREINTA Y CINCO CENTAVOS.</t>
  </si>
  <si>
    <t>2013 02210</t>
  </si>
  <si>
    <t>1011152</t>
  </si>
  <si>
    <t>2013-049989 (0003790)</t>
  </si>
  <si>
    <t>31007-20-004</t>
  </si>
  <si>
    <t>PROVINCIA DEL PICHINCHA; CANTÓN QUITO; PARROQUIA CCHILLOGALLO; AV. MARISCAL SUCRE No. S16-184; INTERESECCIÓN GERMAN GMOINER; EDIFICIO RECEPCIONES MONTECARLO; OFICINA PB.</t>
  </si>
  <si>
    <t xml:space="preserve">SEGÚN ORDENANZA 0330; ART. 9 PROHIBICIONES PARTICULARES PARA LA PUBLICIDAD EXTERIOR FIJA; LIT. "i". EN TAL SENTIDO DEBERA CONSIDERAR EL RETIRO DE CUALQUIER TIPO DE PUBLICIDAD ADHERIDA. </t>
  </si>
  <si>
    <t xml:space="preserve">SEGÚN ORDENANZA 0330; ART. 32 EXTINCIÓN POR RAZONES DE LEGITIMIDAD "PODRA SER EXTINGUIDA, DE OFICIO O A PETICIÓN DE PARTE, EN CUALQUIER MOMENTO POR LA AUTORIDAD ADMINISTRATIVA OTORGANTE, CUANDO HUBIERE SIDO OTORGADA SIN CUMPLIR CON LOS REQUISITOS ESTABLECIDOS EN LAS NORMAS ADMINISTRATIVAS O REGLAS TÉCNICAS QUE LE HUBIEREN SIDO APLICABLES. TAL VICIO SE CONSIDERA A TODOS LOS EFECTOS COMO INCONVALIDABLE. </t>
  </si>
  <si>
    <t xml:space="preserve">SE AUTORIZA LA INSTALACIÓN DE DOS RÓTULOS. </t>
  </si>
  <si>
    <t>PRESENTA EL COMPROBANTE DE CANCELACIÓN MEDIANTE TÍTULO DE CRÉDITO No. 969466 DEL 10/05/2013 POR EL VALOR DE 129,29 DÓLARES.</t>
  </si>
  <si>
    <t>CIENTO VEINTE Y NUEVE DÓLARES CON VEINTE Y NUEVE CENTAVOS.</t>
  </si>
  <si>
    <t>2013 02448</t>
  </si>
  <si>
    <t>969466</t>
  </si>
  <si>
    <t>2013-025700 (0002035)</t>
  </si>
  <si>
    <t>31104 15 020</t>
  </si>
  <si>
    <t>AV. TENIENTE HUGO ORTIZ Y ALAUSI</t>
  </si>
  <si>
    <t xml:space="preserve"> -0°15'46,02" // -78°31'49,63"</t>
  </si>
  <si>
    <t>2011-AZEA-0003</t>
  </si>
  <si>
    <t>BARROS GALLEGOS ULPIANO EZEQ</t>
  </si>
  <si>
    <t>INDUVALLAS CIA. LTDA.</t>
  </si>
  <si>
    <t>OÑA GONZÁLEZ WAGNER JAVIER</t>
  </si>
  <si>
    <t>PROVINCIA DEL PICHINCHA; CANTÓN QUITO; PARROQUIA CALDERÓN (CARAPUNGO); CALLE ELOY ALFARO No. 7220; INTERSECCIÓN CHEDIAK.</t>
  </si>
  <si>
    <t>ASEGURADORA DEL SUR C. A.; PÓLIZA No. RC - 206889</t>
  </si>
  <si>
    <t>27/02/2013 HASTA EL 27/02/2014</t>
  </si>
  <si>
    <t>1790881733001</t>
  </si>
  <si>
    <t>ADJUNTA EL CERTIFICADO PROFESIONAL OTORGADO POR EL ARQ. EDWIN PATRICIO MÉNDEZ REASCOS DE PROFESIÓN ARQUITECTO DE C.I. 050116265-5; QUIEN INDICA QUE LAS MENCIONADAS VALLAS CUMPLEN LAS NORMAS ESTRUCTURALES Y REQUERIMIENTOS TÉCNICOS DE DISEÑO. ADJUNTA CONTRATO DE ARRENDAMIENTO ENTRE LA SRA. ROSA FABIOLA TRUJILLO PROAÑO Y LA EMPRESA INDUVALLAS CIA. LTDA. EL 23-02-2010.</t>
  </si>
  <si>
    <t>ADJUNTA CERTIFICADO DE LA DESIGNACIÓN DE GERENTE GENERAL OTORGADO POR LA EMPRESA INDUVALLAS CIA. LTDA. A FAVOR DEL SR. WAGNER JAVIER OÑA GONZÁLEZ E INSCRITA EN EL REGISTRO MERCANTIL BAJO No. 1841 DEL 08-NOV-1988; FOJAS 3489; TOMO 119.</t>
  </si>
  <si>
    <t xml:space="preserve">SEGÚN ORDENANZA Y LA ORDENANZA REFORMATORIA No. 0310 ART. 26 DISPOSICIONES TRANSITORIAS; SÉPTIMA; NUMERAL 6 "LOS ADMINISTRADOS QUE REQUIERAN LICENCIAMIENTO DE LAS PEFT, QUE SE SUJETAN AL RÉGIMEN DE TRANSICIÓN, ADEMÁS DEL PAGO DE LA TASA CORRESPONDIENTE A LA LMU (41) PARA EL AÑO SOLICITADO, DEBERÁN PAGAR UN RECARGO DEL 150% DEL VALOR DE LA TASA DE LA LMU (41). SE EXIME DE ESTE RECARGO A LAS PEFT QUE CUENTEN CON LA LMU (41) O LMU (41-T) VIGENTES".  </t>
  </si>
  <si>
    <t>SEGÚN BASE DE DATOS TIENE LAS SIGUIENTES AUTORIZACIONES: INF. AS-DK574 DEL 2005-06-20; AS-EA461 DEL 2006-05-24; GU-PE-07-0106 DEL 2007-05-30 QUE CORRESPONDE AL TRAMITE AZEA-200743-16 DE FECHA DE INGRESO 2007-04-09; GU-PE-08-0507 DEL 2008-08-11 MEDIANTE HOJA DE CONTROL AZEA-2008613-59 DEL 19-06-2008  Y 2011-AZEA-0003 DEL 2011-02-24 MEDIANTE HOJA DE CONTROL 2011-13625 (8736).</t>
  </si>
  <si>
    <t>DOS MIL DOSCIENTOS NOVENTA DÓLARES CON DIEZ CENTAVOS.</t>
  </si>
  <si>
    <t>2013 03128</t>
  </si>
  <si>
    <t>1064959</t>
  </si>
  <si>
    <t>STHV-PEFT-00129</t>
  </si>
  <si>
    <t>2013-025593 (0002021)</t>
  </si>
  <si>
    <t>31205-02-008</t>
  </si>
  <si>
    <t>AV. TENIENTE HUGO ORTIZ Y CUSUMAZA</t>
  </si>
  <si>
    <t xml:space="preserve"> -0°15'54,31" // -78°31'55,61"</t>
  </si>
  <si>
    <t>2011-AZEA-0002</t>
  </si>
  <si>
    <t xml:space="preserve">PAEZ CORNEJO FAUSTO ENRIQUE </t>
  </si>
  <si>
    <t>OÑA GONZALEZ WAGNER JAVIER</t>
  </si>
  <si>
    <t>PROVINCIA DEL PICHINCHA; CANTÓN QUITO; PARROQUIA CALDERON (CARAPUNGO); CALLE ELOY ALFARO No. 7220; INTERESECCIÓN CHEDIAK.</t>
  </si>
  <si>
    <t>ADJUNTA EL CERTIFICADO PROFESIONAL OTORGADO POR EL ARQ. EDWIN PATICIO MENDEZ REASCOS DE PROFESIÓN ARQUITECTO DE C.I. 050116265-5; QUIEN INDICA QUE LAS MENCIONADAS VALLAS CUMPLEN LAS NORMAS ESTRUCTURALES Y REQUERIMIENTOS TÉCNICOS DE DISEÑO. ADJUNTA CONTRATO DE ARRENDAMIENTO ENTRE EL SR. PAEZ CORNEJO FAUSTO ENRIQUE Y LA EMPRESA INDUVALLAS CIA. LTDA. EL 23-03-2011.</t>
  </si>
  <si>
    <t>ADJUNTA CERTIFICADO DE LA DESIGNACIÓN DE GERENTE GENERAL OTORGADO POR LA EMPRESA INDUVALLAS CIA. LTDA. A FAVOR DEL SR. WAGNER JAVIER OÑA GONZALEZ E INSCRITA EN EL REGISTRO MERCANTIL BAJO No. 1841 DEL 08-NOV-1988; FOJAS 3489; TOMO 119</t>
  </si>
  <si>
    <t>SEGÚN BASE DE DATOS TIENE LAS SIGUIENTES AUTORIZACIONES: INF. DI459 DEL 2005-05-17; INF. AS-DY925 DEL 2006-05-05; INF. GU-PE-07-0108 DEL 2007-05-30 QUE CORRESPONDE AL TRAMITE AZEA-200743-18 DE FECHA DE INGRESO 2007-04-09; INF. GU-PE-07-0108 DEL 2007-05-30 QUE CORRESPONDE AL TRAMITE AZEA-200743-18 DE FECHA DE INGRESO 2007-04-09;  INF. GU-PE-08-0506 DEL 2008-08-11 QUE CORRESPONDE AL TRAMITE AZEA-2008613-58 DE FECHA DE INGRESO 2008-06-19; GU-PE-09-0412 DEL 30/06/2009 QUE CORRESPONDE AL TRAMITE AZEA-2009513-59 DE FECHA DE INGRESO 22/05/2009 Y 2011-AZEA-0002 DEL 2011-02-24 QUE CORRESPONDE AL TRAMITE 2011-13613 (8735) DEL 2011-02-18.</t>
  </si>
  <si>
    <t>2013 03127</t>
  </si>
  <si>
    <t>1064954</t>
  </si>
  <si>
    <t>2013-025709 (0002039)</t>
  </si>
  <si>
    <t>30806 08 001</t>
  </si>
  <si>
    <t>AV. MARISCAL SUCRE Y EL CANELO</t>
  </si>
  <si>
    <t xml:space="preserve"> -0°15'7,08" // -78°32'19,45"</t>
  </si>
  <si>
    <t>BANCO ECUATORIANO DE LA VIVIENDA, CONJUNTO SANTA ANITA; REPRESENTADO POR EL SR. MARCO PROAÑO</t>
  </si>
  <si>
    <t>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t>
  </si>
  <si>
    <t>LLENAR CORRECTAMENTE EL FORMULARIO SEGÚN FOTOGRAFÍA LA VALLA TIENE DOS PANTALLAS</t>
  </si>
  <si>
    <t>2013-025627 (0002031)</t>
  </si>
  <si>
    <t>31305 01 001</t>
  </si>
  <si>
    <t>AV. TENIENTE HUGO ORTIZ Y DOMINGO VELANDIA</t>
  </si>
  <si>
    <t xml:space="preserve"> -0°16'12,05" // -78°32'07,77"</t>
  </si>
  <si>
    <t>D3 (D203-80); R3 // D7 (D408-70); RM</t>
  </si>
  <si>
    <t xml:space="preserve">BANCO ECUATORIANO DE LA VIVIENDA BLOQUE JOSE PERALTA IV; REPRESENTADO POR EL SR. SUASNAVAS BORJA JAIME GUILLERMO. </t>
  </si>
  <si>
    <t>2013-025715 (0002042)</t>
  </si>
  <si>
    <t>31206 10 003</t>
  </si>
  <si>
    <t>AV. CARDENAL DE LA TORRE Y SALVADOR BRAVO</t>
  </si>
  <si>
    <t xml:space="preserve"> -0°15'53,07" // -78°32'24,59"</t>
  </si>
  <si>
    <t xml:space="preserve">D3 (D203-80); R3 </t>
  </si>
  <si>
    <t>BANCO ECUATORIANO DE LA VIVIENDA BLOQUE LUIS ALBERTO VALENCIA SECTOR No. 2; REPRESENTADO POR LA SRA. MAGDALENA GARCIA.</t>
  </si>
  <si>
    <t>2013-025714 (0002041)</t>
  </si>
  <si>
    <t>31405-02-003</t>
  </si>
  <si>
    <t>AV. TENIENTE HUGO ORTIZ Y EL PROGRESO</t>
  </si>
  <si>
    <t xml:space="preserve"> -0°16'22,32" // -78°32'11,95"</t>
  </si>
  <si>
    <t>MUNICIPIO DEL DISTRITO METROPOLITANO DE QUITO</t>
  </si>
  <si>
    <t>ASEGURADORA DEL SUR; PÓLIZA No. RC - 206889</t>
  </si>
  <si>
    <t>SEGÚN ORDENANZA 0330 ART. 46 NUMERAL 1 "PARA EL CASO DE LA PUBLICIDAD EXTERIOR DE TERCEROS, COLOCADA POR LAS EMPRESAS PUBLICITARIAS EN EL EJERCICIO DE SU ACTIVIDAD ECONÓMICA PUBLICITARIA, ESTA SE REALIZARA DE MANERA OBLIGATORIA EXCLUSIVAMENTE EN LOS SITIOS DETERMINADOS COMO "PUNTOS DE PUBLICIDAD EXTERIOR EN EL ESPACIO PÚBLICO" POR PARTE DEL MUNICIPIO DEL DISTRITO METROPOLITANO DE QUITO, VÍA RESOLUCIÓN DEL CONCEJO METROPOLITANO Y PREVIO INFORME DE LA COMISIÓN DE EJE TERRITORIAL".</t>
  </si>
  <si>
    <t>EN EL SISTEMA IRM, EL PREDIO ES DE PROPIEDAD MUNICIPAL</t>
  </si>
  <si>
    <t>2013-025710 (0002040)</t>
  </si>
  <si>
    <t>31508 17 001</t>
  </si>
  <si>
    <t>AV. MARISCAL SUCRE Y FRANCISCO LOPEZ</t>
  </si>
  <si>
    <t xml:space="preserve"> -0°16'39,67" // -78°33'8,69"</t>
  </si>
  <si>
    <t>CONJUNTO HABITACIONAL REALIZADO POR LA MUTUALISTA BENALCAZAR CHILLOGALLO; REPRESENTADO POR LA SRA. BRAVO CARRERA ALICIA CATALIN.</t>
  </si>
  <si>
    <t>SE TRATA DE UN TRAMITE DUPLICADO 2013-025710 (0002040) Y 2013-025733 (0002048)</t>
  </si>
  <si>
    <t>2013-025733 (0002048)</t>
  </si>
  <si>
    <t>AV. MARISCAL SUCRE Y FRANCISCO EL CANELO</t>
  </si>
  <si>
    <t xml:space="preserve"> -0°16'34,53" // -78°33'8,09"</t>
  </si>
  <si>
    <t>2013-025704 (0002037)</t>
  </si>
  <si>
    <t>31608 12 001 011 001 004</t>
  </si>
  <si>
    <t>AV. MORAN VALVERDE Y AV. MARISCAL SUCRE</t>
  </si>
  <si>
    <t xml:space="preserve"> -0°16'47,23" // -78°33'3,26"</t>
  </si>
  <si>
    <t>A26 (A1005-40); R3</t>
  </si>
  <si>
    <t>JUNTA NACIONAL DE LA VIVIENDA</t>
  </si>
  <si>
    <t>2013-025599 (0002023)</t>
  </si>
  <si>
    <t>30701 29 002</t>
  </si>
  <si>
    <t>AV. NAPO Y CAJAS</t>
  </si>
  <si>
    <t xml:space="preserve"> -0°14'43,33" // -78°30'52,68"</t>
  </si>
  <si>
    <t xml:space="preserve">MUNICIPIO DE QUITO </t>
  </si>
  <si>
    <t xml:space="preserve"> SEGÚN ORDENANZA 0330 Y LA REFORMATORIA NO. 310 ANEXO ÚNICO NUMERAL 2.1.2 PUBLICIDAD EXTERIOR FIJA DE TERCEROS EN PREDIOS CON USO RESIDENCIAL R3, MÚLTIPLE, EQUIPAMIENTO E INDUSTRIAL I2, I3, I4 LITERAL b " EN LOS RETIROS FRONTALES: LAS VALLAS TENDRÁN UNA SUPERFICIE MÁXIMA DE TREINTA Y DOS METROS CUADRADOS Y PODRÁN INSTALARSE EN EL RETIRO FRONTAL DE LOS PREDIOS CON USO DE SUELO R2, R3 INDUSTRIAL I2, I3, I4 MANTENIENDO TRES METROS DE RETIRO CON RESPECTO A LAS MEDIANERAS, MEDIDOS DESDE EL PUNTO MÁS SALIENTE DEL PANEL. SU ALTURA MÁXIMA SERÁ DE DOCE METROS Y NO PODRÁ SOBRESALIR DE LA LÍNEA DE FÁBRICA". </t>
  </si>
  <si>
    <t>DE LO EXPUESTO LAS VALLAS NO ESTAN REGLAMENTADAS PARA LA INSTALACIÓN EN ZONAS DE EQUIPAMIENTO.</t>
  </si>
  <si>
    <t>DEBE LLENAR CORRECTAMENTE EL FORMULARIO FALTA CLAVE CATASTRAL Y NÚMERO DE PREDIO.</t>
  </si>
  <si>
    <t>2013-025608 (0002025)</t>
  </si>
  <si>
    <t>30602 27 001</t>
  </si>
  <si>
    <t>AV. RODRIGO DE CHAVEZ Y FRANCISCO GOMEZ</t>
  </si>
  <si>
    <t xml:space="preserve"> -0°14'35,93" // -78°31'11,01"</t>
  </si>
  <si>
    <t>FUNDACION MATILDE A DE FERNANDEZ SALVADOR</t>
  </si>
  <si>
    <t>2013-025621 (0002030)</t>
  </si>
  <si>
    <t>AV. PEDRO VICENTE MALDONADO Y AV. RODRIGO DE CHAVEZ</t>
  </si>
  <si>
    <t xml:space="preserve"> -0°14'38,30" // -78°31'11,01"</t>
  </si>
  <si>
    <t>2013-025594 (0002020)</t>
  </si>
  <si>
    <t>31305 09 003 016 005 002</t>
  </si>
  <si>
    <t>AV. TENIENTE HUGO ORTIZ Y AJAVÍ</t>
  </si>
  <si>
    <t xml:space="preserve"> -0°16'07,43" // -78°32'02,25"</t>
  </si>
  <si>
    <t>D7 (D408-70); RM // D3 (D203-80); R3</t>
  </si>
  <si>
    <t>BANCO ECUATORIANO DE LA VIVIENDA JOSE PERALTA</t>
  </si>
  <si>
    <t>LLENAR CORRECTAMENTE EL FORMULARIO SEGÚN FOTOGRAFÍA LA VALLA TIENE DOS PANTALLAS, ADEMÁS FALTA LA CLAVE CATASTRAL Y NÚMERO DE PREDIO</t>
  </si>
  <si>
    <t>2013-051819 (0003974)</t>
  </si>
  <si>
    <t>31501 03 011</t>
  </si>
  <si>
    <t>AV. SIMON BOLIVAR; BARRIO AIDA LEÓN; LOTE 75-76.</t>
  </si>
  <si>
    <t xml:space="preserve"> -0°16'31,45" // -78°30'44,09"</t>
  </si>
  <si>
    <t>D3 (D203-80); R2</t>
  </si>
  <si>
    <t>PADILLA BADILLO PABLO WASHINGTON</t>
  </si>
  <si>
    <t>PROVINCIA DEL PICHINCHA; CANTÓN QUITO; PARROQUIA CHAUPICRUZ (LA CONCEPCIÓN); CALLE JOSE RANGADA No. 12 INTERSECCIÓN PRIMERA TRANVERSAL; JUNTO AL COLEGIO INTISANA.</t>
  </si>
  <si>
    <t>AIG METROPOLITANA DE SEGUROS; PÓLIZA No. 7047 ANEXO 683</t>
  </si>
  <si>
    <t>31/12/2012 HASTA EL 31/12/2013</t>
  </si>
  <si>
    <t>1705056362001</t>
  </si>
  <si>
    <t>LISTA DE PRECIOS 4,37 M2; ROTULO TOTEM 80,70 M2; RÓTULO PRIMAX-1 1,35 M2; RÓTULO PRIMAX-2 0,96 M2; RÓTULO PRIMAX-3 1,92 M2.</t>
  </si>
  <si>
    <t>OCHOCIENTOS OCHENTA Y DOS DÓLARES CON NOVENTA Y CINCO CENTAVOS</t>
  </si>
  <si>
    <t>2013 03112</t>
  </si>
  <si>
    <t>1031131</t>
  </si>
  <si>
    <t>2013-025726 (0002045)</t>
  </si>
  <si>
    <t>11408 06 006 001 001 002</t>
  </si>
  <si>
    <t>AV. SIMON BOLIVAR Y PUENGASI</t>
  </si>
  <si>
    <t xml:space="preserve"> -0°14'32,43" // -78°29'51,97"</t>
  </si>
  <si>
    <t>A10 (A604-50); R2</t>
  </si>
  <si>
    <t>VILLANUEVA JIMENEZ ALVARO ENRIQUE</t>
  </si>
  <si>
    <t>EL NÚMERO DE PREDIO QUE INDICA EN LA SOLICITUD ESTA UBICADO EN LA ADMINISTRACIÓN ZONAL NORTE (EUGENIO ESPEJO), CUYO PROPIETARIO ES EL SR. VILLANUEVA JIMENEZ ALVARO ENRIQUE POR LO QUE NO CORRESPONDE A LA VALLA PRESENTADA EN LA SOLICITUD .</t>
  </si>
  <si>
    <t>LLENAR CORRECTAMENTE EL FORMULARIO SEGÚN FOTOGRAFÍA LA VALLA TIENE DOS PANTALLAS.</t>
  </si>
  <si>
    <t>2013-025672 (0002032)</t>
  </si>
  <si>
    <t>30803 09 006</t>
  </si>
  <si>
    <t>LAURO GUERRERO Y JUMANDI</t>
  </si>
  <si>
    <t xml:space="preserve"> -0°15'1,16" // -78°31'31,44"</t>
  </si>
  <si>
    <t>C5 (C304-70);  R2</t>
  </si>
  <si>
    <t>UTRERAS HARO EDYY ROBERTO</t>
  </si>
  <si>
    <t>ADJUNTA EL CERTIFICADO PROFESIONAL OTORGADO POR EL ARQ. EDWIN PATRICIO MÉNDEZ REASCOS DE PROFESIÓN ARQUITECTO DE C.I. 050116265-5; QUIEN INDICA QUE LAS MENCIONADAS VALLAS CUMPLEN LAS NORMAS ESTRUCTURALES Y REQUERIMIENTOS TÉCNICOS DE DISEÑO. ADJUNTA CONTRATO DE ARRENDAMIENTO ENTRE EL SR. PÁEZ CORNEJO FAUSTO ENRIQUE Y LA EMPRESA INDUVALLAS CIA. LTDA. EL 23-03-2011.</t>
  </si>
  <si>
    <t>ADJUNTA CERTIFICADO DE LA DESIGNACIÓN DE GERENTE GENERAL OTORGADO POR LA EMPRESA INDUVALLAS CIA. LTDA. A FAVOR DEL SR. WAGNER JAVIER OÑA GONZÁLEZ E INSCRITA EN EL REGISTRO MERCANTIL BAJO No. 1841 DEL 08-NOV-1988; FOJAS 3489; TOMO 119</t>
  </si>
  <si>
    <t>SEGÚN ORDENANZA 0330 ART. 13 CONDICIONES GENERALES DE LA PUBLICIDAD EXTERIOR NUMERAL 2 "EN TODA PUBLICIDAD EXTERIOR, CUALQUIERA QUE SEA EL MEDIO O SISTEMA UTILIZADO, SE HARÁ CONSTAR, EN EL LUGAR VISIBLE, UNA PLACA DE IDENTIFICATIVA CON EL NÚMERO QUE SE LE ASIGNE EN LA LMU (41), LA FECHA DE OTORGAMIENTO, VIGENCIA DE LA LICENCIA Y EL NOMBRE DE SU TITULAR".</t>
  </si>
  <si>
    <t>SEGÚN ANEXO ÚNICO EMITIDO MEDIANTE RESOLUCIÓN STHV-RT-No. 004; ART. 2.3; NUMERAL 2: "VERIFICA Y REGISTRA EL PAGO EN EL SISTEMA Y EMITE LA LICENCIA METROPOLITANA URBANÍSTICA DE PUBLICIDAD FIJA DE TERCEROS LMU (41-T), EN TAL SENTIDO SE PROCEDE A LA EMISIÓN DE LA LICENCIA LMU 41 POR PRIMERA VEZ.</t>
  </si>
  <si>
    <t>MIL QUINIENTOS VEINTE Y SEIS DÓLARES CON NOVENTA CENTAVOS</t>
  </si>
  <si>
    <t>2013 03557</t>
  </si>
  <si>
    <t>1064939</t>
  </si>
  <si>
    <t>2013-025732 (0002047)</t>
  </si>
  <si>
    <t>30703 30 015</t>
  </si>
  <si>
    <t>AV. ALONSO DE ANGULO Y LAURO GUERRERO</t>
  </si>
  <si>
    <t xml:space="preserve"> -0°14'51,88" // -78°31'33,68"</t>
  </si>
  <si>
    <t>BURBANO SAAVEDRA ANDRÉS Y OTRA</t>
  </si>
  <si>
    <t>ADJUNTA CERTIFICADO DE LA DESIGNACIÓN DE GERENTE GENERAL OTORGADO POR LA EMPRESA INDUVALLAS CIA. LTDA. A FAVOR DEL SR. WAGNER JAVIER OÑA GONZÁLEZ E INSCRITA EN EL REGISTRO MERCANTIL BAJO No. 1841 DEL 08-NOV-1988; FOJAS 3489; TOMO 120</t>
  </si>
  <si>
    <t>SEGÚN ANEXO ÚNICO EMITIDO MEDIANTE RESOLUCIÓN STHV-RT-No. 004; ART. 1.3 "SI EL ELEMENTO PUBLICITARIO SE UBICA EN UN PREDIO CON USO PRINCIPAL MÚLTIPLE (M), SE EMITE LA LICENCIA METROPOLITANA URBANÍSTICA DE PUBLICIDAD EXTERIOR PROPIA FIJA CONDICIONADA - LMU (41-C)", EN TAL SENTIDO SE PROCEDE A LA EMISIÓN DE LA LICENCIA LMU 41 POR PRIMERA VEZ.</t>
  </si>
  <si>
    <t>2013 03558</t>
  </si>
  <si>
    <t>1064935</t>
  </si>
  <si>
    <t>2013-025595 (0002022)</t>
  </si>
  <si>
    <t>30804 20 001</t>
  </si>
  <si>
    <t>AV. TENIENTE HUGO ORTIZ Y QUEVEDO</t>
  </si>
  <si>
    <t xml:space="preserve"> -0°14'59,53"; -78°31'50,58"</t>
  </si>
  <si>
    <t>INNFA-CEFOCLAC</t>
  </si>
  <si>
    <t xml:space="preserve">MEDIANTE RESOLUCIÓN STHV-No. 004; NUMERAL 2 PROCEDIMIENTO SIMPLIFICADO PARA LA EMISIÓN DE LA LICENCIA METROPOLITANA URBANÍSTICA DE PUBLICIDAD EXTERIOR FIJA DE TERCEROS - RÉGIMEN TRANSITORIO - LMU (41-T); NUMERAL 2.2 REQUISITOS GENERALES; 2.2.2 COPIA DE LA CÉDULA DE CIUDADANÍA O PASAPORTE Y CERTIFICADO DE VOTACIÓN DE LA ÚLTIMA ELECCIÓN DEL PROPIETARIO DEL PREDIO Y DEL SOLICITANTE (PROPIETARIO DEL ELEMENTO PUBLICITARIO O REPRESENTANTE LEGAL).  </t>
  </si>
  <si>
    <t>CONTRATO DE ARRENDAMIENTO DEBIDAMENTE JUSTIFICADO.</t>
  </si>
  <si>
    <t>2013-025619 (0002029)</t>
  </si>
  <si>
    <t>30507 22 001</t>
  </si>
  <si>
    <t>AV. TENIENTE HUGO ORTIZ Y CUSUBAMBA</t>
  </si>
  <si>
    <t xml:space="preserve"> -0°16'37,25" // -78°32'33,53"</t>
  </si>
  <si>
    <t>CONJUNTO HABITACIONAL BLOQUES JHON ILLINWORT Y JOSÉ MIRES; TURUBAMBA MULTIFAMILIARES SECTOR 3 REPRESENTADO POR LA SRA. ELSA FABIOLA ROSERO RAMÍREZ.</t>
  </si>
  <si>
    <t>DEBE LLENAR CORRECTAMENTE EL FORMULARIO SE TRATA DE UNA REGULARIZACIÓN.</t>
  </si>
  <si>
    <t>2013-025602 (0002024)</t>
  </si>
  <si>
    <t>31106 47 002</t>
  </si>
  <si>
    <t>AV. AJAVI Y AV. CARDENAL DE LA TORRE</t>
  </si>
  <si>
    <t xml:space="preserve"> -0°15´47,55" // -78°32´15,04"</t>
  </si>
  <si>
    <t>A31; (PQ)</t>
  </si>
  <si>
    <t>PRADO ARÉVALO MARCO ANTONIO</t>
  </si>
  <si>
    <t>SEGÚN ORDENANZA 0330 ART. 9 PROHIBICIONES PARTICULARES PARA LA PUBLICIDAD EXTERIOR FIJA LIT. "D" Y "E". CONTRATO DE ARRENDAMIENTO DEBIDAMENTE JUSTIFICADO.</t>
  </si>
  <si>
    <t>LA ZONIFICACIÓN DEL PREDIO ES A31 (PQ) Y CONSTA COMO ÁREA DE PROTECCIÓN ECOLÓGICA Y ÁREAS NATURALES. SEGÚN ORDENANZA 0330 Y LA REFORMATORIA No. 310 ANEXO ÚNICO; II.3 REGLAS TÉCNICAS; NUMERAL 1; LITERAL a "EN ESPACIO PÚBLICO MUNICIPAL O PRIVADO (INCLUYENDO SERVICIO GENERAL LA INSTALACIÓN DE VALLAS Y MURALES  SERÁN UBICADOS A UNA DISTANCIA NO MENOR ENTRE ELLAS DE UN RADIO DE DOSCIENTOS METROS (200 M) EN ZONAS URBANAS Y QUINIENTOS METROS (500 M) EN ZONAS RURALES, CON UN PORCENTAJE DE HASTA EL 15% DE TOLERANCIA; DISTANCIAS QUE REGIRÁN ÚNICA Y EXCLUSIVAMENTE ENTRE ELEMENTOS DE CARACTERÍSTICAS IDÉNTICAS. SOLO PODRÁ EXISTIR UN ELEMENTO PUBLICITARIO POR PREDIO".</t>
  </si>
  <si>
    <t>EN TAL SENTIDO ESTA ADMINISTRACIÓN REPORTARÁ A LA AGENCIA METROPOLITANA DE CONTROL SOBRE EL INCUMPLIMIENTO DE DISTANCIA ENTRE LA VALLA PERTENECIENTE A GIROVISUAL Y LA EMPRESA INDUVALLAS UBICADA EN LA AV. AJAVÍ Y AV. CARDENAL DE LA TORRE.</t>
  </si>
  <si>
    <t>2013-025673 (0002033)</t>
  </si>
  <si>
    <t>30704 13 010</t>
  </si>
  <si>
    <t>AV. TENIENTE HUGO ORTIZ Y AV. MICHELENA</t>
  </si>
  <si>
    <t xml:space="preserve"> -0°14´56,36" // -78°31´53,13"</t>
  </si>
  <si>
    <t xml:space="preserve">TOAPANTA ALMAGRO LUIS </t>
  </si>
  <si>
    <t>ADJUNTA EL CERTIFICADO PROFESIONAL OTORGADO POR EL ARQ. EDWIN PATRICIO MÉNDEZ REASCOS DE PROFESIÓN ARQUITECTO DE C.I. 050116265-5; QUIEN INDICA QUE LAS MENCIONADAS VALLAS CUMPLEN LAS NORMAS ESTRUCTURALES Y REQUERIMIENTOS TÉCNICOS DE DISEÑO.</t>
  </si>
  <si>
    <t>2013 03562</t>
  </si>
  <si>
    <t>1072397</t>
  </si>
  <si>
    <t>2013-025728 (0002046)</t>
  </si>
  <si>
    <t>30702 20 002</t>
  </si>
  <si>
    <t>AV. NAPO Y GUALBERTO PÉREZ</t>
  </si>
  <si>
    <t xml:space="preserve"> -0°14´46,78" // -78°31'5,44"</t>
  </si>
  <si>
    <t>ERAZO BORJA DEKEL LAUSANNE</t>
  </si>
  <si>
    <t>SEGÚN ANEXO ÚNICO DE LA RESOLUCIÓN STHV-RT-N° 004; NUMERAL 4 PROCEDIMIENTO PARA LA EMISIÓN DE LA LICENCIA METROPOLITANA URBANÍSTICA DE PUBLICIDAD EXTERIOR FIJA DE TERCEROS, EN RÉGIMEN TRANSITORIO - PERIODO DE REGULARIZACIÓN - LMU (41-T); 4.3 LITERAL C "CUANDO LA PEFT HAYA CONTADO CON PERMISO PARA SU INSTALACIÓN EN EL AÑO 2008, 2009 O 2011, PERO INCUMPLE LA DISTANCIA MÍNIMA QUE DEBE OBSERVARSE ENTRE MEDIOS, RESPECTO DE UN ELEMENTO LICENCIADO, SE VERIFICARA CUAL PEFT FUE INSTALADA PRIMERO (DERECHO DE PRELACIÓN) Y, SI LA PETICIONARIA SE ENCUENTRA EN ESTA CONDICIÓN, LA STHV: I.- EMITIRÁ EL CERTIFICADO DE CUMPLIMIENTO DE DISTANCIAS; Y II.-REPORTARÁ A LA AGENCIA METROPOLITANA DE CONTROL LOS DATOS DE PEFT (POSTERIORMENTE INSTALADA) Y LOS POSIBLES PUNTOS DE UBICACIÓN DE PUBLICIDAD EXTERIOR, A FIN DE QUE NOTIFIQUE AL ADMINISTRADO.</t>
  </si>
  <si>
    <t>EN TAL SENTIDO ESTA ADMINISTRACIÓN REPORTARÁ A LA AGENCIA METROPOLITANA DE CONTROL SOBRE EL INCUMPLIMIENTO DE DISTANCIA ENTRE LA VALLA PERTENECIENTE A LA EMPRESA INDUVALLAS Y LA EMPRESA LETRASIGMA, ESTA ÚLTIMA UBICADA EN LA AV. ALONSO DE ANGULO Y AV. MALDONADO DE CLAVE CATASTRAL No. 30702-03-004 Y No. DE PREDIO 588458 DE PROPIEDAD DE COMERCIAL YOLANDA SALAZAR CIA. LTDA.</t>
  </si>
  <si>
    <t>2013-025609 (0002026)</t>
  </si>
  <si>
    <t>31103 12 006 013 002 019</t>
  </si>
  <si>
    <t>AV. MALDONADO Y JOAQUÍN GUTIÉRREZ</t>
  </si>
  <si>
    <t xml:space="preserve"> -0°15´48,49" // -78°31´27,37"</t>
  </si>
  <si>
    <t>D5 (D304-80); R3  // D7 (D408-70); RM</t>
  </si>
  <si>
    <t>CONJUNTO HABITACIONAL BELÉN SUR</t>
  </si>
  <si>
    <t>EN TAL SENTIDO ESTA ADMINISTRACIÓN REPORTARÁ A LA AGENCIA METROPOLITANA DE CONTROL SOBRE EL INCUMPLIMIENTO DE DISTANCIA ENTRE LA VALLA PERTENECIENTE A LA EMPRESA INDUVALLAS Y LA EMPRESA HOMEDIVID S.A., ESTA ÚLTIMA UBICADA EN LA AV. MALDONADO Y JOAQUÍN GUTIÉRREZ DE CLAVE CATASTRAL 31103-20-002 Y No. DE PREDIO 130846 DE PROPIEDAD DE ALMACENERA ALMACOPIO S.A. QUE EN LA ACTUALIDAD SE ENCUENTRA DESMONTADA.</t>
  </si>
  <si>
    <t>2013-025617 (0002028)</t>
  </si>
  <si>
    <t>31805 06 018</t>
  </si>
  <si>
    <t>AV. MALDONADO Y EL TABLÓN</t>
  </si>
  <si>
    <t xml:space="preserve"> -0°16´33,86" / -78°31´48,42"</t>
  </si>
  <si>
    <t>D3 (D203-80); R2 // A31 (PQ)</t>
  </si>
  <si>
    <t>ZURITA VIVAS MANUEL ANTONIO</t>
  </si>
  <si>
    <t>ASEGURADORA DEL SUR C. A.; PÓLIZA No. RC - 206890</t>
  </si>
  <si>
    <t>EL NÚMERO DE PREDIO QUE INDICA EN LA SOLICITUD ESTA UBICADO EN OTRO SECTOR, SEGÚN IRM EL PREDIO DA HACIA UNA CALLE S/N Y NO HACIA LA AV. MALDONADO QUE INDICA EN LA SOLICITUD.</t>
  </si>
  <si>
    <t>2013-025707 (0002038)</t>
  </si>
  <si>
    <t xml:space="preserve"> -0°15'3,74" // -78°32'16,57"</t>
  </si>
  <si>
    <t>PROVINCIA DE PICHINCHA; CANTÓN QUITO; PARROQUIA CALDERÓN (CARAPUNGO); CALLE ELOY ALFARO No. 7220; INTERSECCIÓN CHEDIAK.</t>
  </si>
  <si>
    <t>LLENAR CORRECTAMENTE EL FORMULARIO SEGÚN FOTOGRAFÍA LA VALLA TIENE DOS PANTALLAS, ADEMÁS EL NUMERO DE PREDIO Y CLAVE CATASTRAL SON INCORRECTOS.</t>
  </si>
  <si>
    <t>2013-074486 (0005590)</t>
  </si>
  <si>
    <t>30503-09-009</t>
  </si>
  <si>
    <t>AV. RODRIGO DE CHÁVEZ OE-224 Y PEDRO DE ALFARO</t>
  </si>
  <si>
    <t>FONSECA CUSTODIO JORGE ANIBAL</t>
  </si>
  <si>
    <t>DISTRIBUIDORA LIBRO Y PAPELERIA DILIPA CIA. LTDA.</t>
  </si>
  <si>
    <t>SEGURA MONTENEGRO ÁNGEL EDUARDO</t>
  </si>
  <si>
    <t xml:space="preserve">PROVINCIA DE PICHINCHA; CANTON QUITO; PARROQUIA CHAUPICRUZ (LA CONCEPCIÓN); CALLE AV. 10 DE AGOSTO; NÚMERO NS2-15; INTERSECCIÓN CAPITAN RAMON BORJA. </t>
  </si>
  <si>
    <t>6,00*0,80; 2,00*2,50</t>
  </si>
  <si>
    <t>CUATROCIENTOS SESENTA Y SIETE DÓLARES CON NOVENTA Y SEIS CENTAVOS</t>
  </si>
  <si>
    <t>2013 03849</t>
  </si>
  <si>
    <t>1093355</t>
  </si>
  <si>
    <t>2013-071622 (0005387)</t>
  </si>
  <si>
    <t>30906-42-001</t>
  </si>
  <si>
    <t>AV. MARISCAL SUCRE S15 Y CARAPUNGO</t>
  </si>
  <si>
    <t>-</t>
  </si>
  <si>
    <t>MACHADO DEL TELL PABLO</t>
  </si>
  <si>
    <t>PROVINCIA DE PICHINCHA; CANTÓN RUMIÑAHUI; PARROQUIA SANGOLQUI; CALLE PRINCIPAL S/N KM. 25 VÍA AMAGUAÑA.</t>
  </si>
  <si>
    <t>EN SU CASO TIENE PUBLICIDAD ADHERIDA A LA VENTANA.</t>
  </si>
  <si>
    <t>DEBE LLENAR CORRECTAMENTE EL FORMULARIO NO INDICA LAS DIMENSIONES DE LA PUBLICIDAD.</t>
  </si>
  <si>
    <t>1,0*1,0; 1,50*1,50; 1,50*0,80</t>
  </si>
  <si>
    <t>2013-069760 (0005232)</t>
  </si>
  <si>
    <t xml:space="preserve">ADOSADO AL FRISO  </t>
  </si>
  <si>
    <t>30504-24-015</t>
  </si>
  <si>
    <t>AV. MARISCAL SUCRE Y CAÑARIS, BARRIO LA MADGALENA</t>
  </si>
  <si>
    <t>NUÑEZ BOLAÑOS CARMEN ROSA</t>
  </si>
  <si>
    <t>COOPERATIVA DE AHORRO Y CRÉDITO 29 DE OCTUBRE LTDA.</t>
  </si>
  <si>
    <t>VILLAMARIN YANQUI LUZ MERCEDES AMÉRICA</t>
  </si>
  <si>
    <t>PROVINCIA DE PICHINCHA; CANTÓN QUITO; CALLE CAÑARIS No. 0E6-140 Y AV. MARISCAL SUCRE; DIAGONAL A LA PAPELERÍA POPULAR.</t>
  </si>
  <si>
    <t>1790567699001</t>
  </si>
  <si>
    <t>COOP. DE AHORROS Y CREDITOS "29 DE OCTUBRE LTDA."</t>
  </si>
  <si>
    <t>5,90*1,25</t>
  </si>
  <si>
    <t>CIENTO DIESCISIETE DÓLARES CON SESENTA Y OCHO CENTAVOS</t>
  </si>
  <si>
    <t>1091545</t>
  </si>
  <si>
    <t>2013-072158 (0005422)</t>
  </si>
  <si>
    <t>31204-01-002</t>
  </si>
  <si>
    <t>AV. PEDRO VICENTE MALDONADO Y TEODORO GÓMEZ DE LA TORRE, PARROQUIA SAN BARTOLO, FRENTE AL CUARTEL EPICLACHIMA.</t>
  </si>
  <si>
    <t>0°15'55,35"S  //  78°31'33,73" 0</t>
  </si>
  <si>
    <t>A21 (A608-50)M; D5 (D304-80)R3</t>
  </si>
  <si>
    <t xml:space="preserve">VELASCO COYAGO FRANKLIN HUMBERTO </t>
  </si>
  <si>
    <t xml:space="preserve">PROVINCIA DE PICHINCHA; CANTÓN QUITO; PARROQUIA CUMBAYÁ, BARRIO CUMBAYÁ; CALLE DE LOS OLIVOS CASA 17 INTERSECCIÓN DE LAS RIELES A CUATRO CUADRAS DEL COLEGIO TERRANOVA. </t>
  </si>
  <si>
    <t>EN LA DOCUMENTACIÓN PRESENTADA ADJUNTA: CROQUIS DE UBICACIÓN DEL ELEMENTO PUBLICITARIO; 3 FOTOGRAFÍAS DEL ELEMENTO PUBLICITARIO, EN EL QUE SE APRECIE LA UBICACIÓN DEL ELEMENTO PUBLICITARIO RESPECTO A LA EDIFICACIÓN; REQUISITOS QUE CONSTAN EN LA RESOLUCIÓN STHV-RT-No. 004 DEL 11/12/2012.</t>
  </si>
  <si>
    <t>TRE MIL CINCUENTA Y TRES DÓLARES CON TREINTA CENTAVOS</t>
  </si>
  <si>
    <t>2013-039217 (0003055)</t>
  </si>
  <si>
    <t>31306-19-098</t>
  </si>
  <si>
    <t xml:space="preserve">CALLE JOSÉ MARÍA ALEMÁN S23-05 Y BONIFACIO AGUILAR A UNA CUADRA DE LA ESCUELA SAN GABRIEL </t>
  </si>
  <si>
    <t>LEON ZAPATA NORMA GLADYS</t>
  </si>
  <si>
    <t>ENDARA BASTIDAS MILTON ANDRES</t>
  </si>
  <si>
    <t>ENDARA BASTIDAS MILTON</t>
  </si>
  <si>
    <t>PROVINCIA DE PICHINCHA; CANTÓN QUITO; PARROQUIA CCHILLOGALLO, BARRIO CUMBAYÁ; CALLE JOSÉ MARÍA ALEMAN S23-05; INTERSECCIÓN BONIFACIO AGUILAR; A UNA CUADRA DE LA ESCUELA SAN GABRIEL.</t>
  </si>
  <si>
    <t>1715132435001</t>
  </si>
  <si>
    <t>EN LA DOCUMENTACIÓN PRESENTADA NO ADJUNTA: CROQUIS DE UBICACIÓN DEL ELEMENTO PUBLICITARIO, EN EL QUE SE APRECIE LA UBICACIÓN RESPECTO A LA EDIFICACIÓN; REQUISITOS QUE CONSTAN EN LA RESOLUCIÓN STHV-RT-No. 004 DEL 11/12/2012.</t>
  </si>
  <si>
    <t>DEBE LLENAR CORRECTAMENTE EL FORMULARIO.</t>
  </si>
  <si>
    <t>INNTECEL (TECNOLOGÍA AL ALCANCE DE TUS MANOS)</t>
  </si>
  <si>
    <t>1,80*1,20</t>
  </si>
  <si>
    <t>2013-043324 (0003338)</t>
  </si>
  <si>
    <t>31407-13-005</t>
  </si>
  <si>
    <t>CALLES CUSUBAMBA Y APUELA, SECTOR SANTA RITA</t>
  </si>
  <si>
    <t>TIENDAS INDUSTRIALES ASOCIADAS (TÍA)</t>
  </si>
  <si>
    <t>QUINIENTOS QUINCE DÓLARES CON SESENTA Y SEIS CENTAVOS</t>
  </si>
  <si>
    <t>2013-025616 (0002027)</t>
  </si>
  <si>
    <t>30702 05 009</t>
  </si>
  <si>
    <t>CALLE CORAZÓN Y CONONACO</t>
  </si>
  <si>
    <t xml:space="preserve"> -0°14´44,18"  // -78°30´59,68"</t>
  </si>
  <si>
    <t>01/01/2013</t>
  </si>
  <si>
    <t>GONZÁLEZ GALLARDO CARLOS ERNESTO</t>
  </si>
  <si>
    <t>2013 04681</t>
  </si>
  <si>
    <t>1175476</t>
  </si>
  <si>
    <t>2013-079985 (0005994)</t>
  </si>
  <si>
    <t xml:space="preserve">  30906-42-001 </t>
  </si>
  <si>
    <t xml:space="preserve">DEBE ADJUNTAR Y LLENAR LA SOLICITUD PARA LICENCIA METROPOLITANA URBANISTICA DE PUBLICIDAD EXTERIOR FIJA -FORMULARIO LMU (41). </t>
  </si>
  <si>
    <t>2,00*0,90</t>
  </si>
  <si>
    <t>2013 - 081189 (0006098)</t>
  </si>
  <si>
    <t>BANNER</t>
  </si>
  <si>
    <t>PLÁSTICO</t>
  </si>
  <si>
    <t xml:space="preserve">1- CALLE SANGURIMA 5-76 Y HERMANO MIGUEL; 2- CALLE MIGUEL URRAURI 2-49 Y CALLE LARGA ; MIGUEL ULLAURI Y CALLE LARGA ; 3- VEGA MUÑÓZ 4-16 Y VARGAS MACHUCA. ; 4- VARGAS MACHUCA12-18 Y SANGURIMA ; 5-TOMÁS ORDÓÑEZ 11-77 Y SANGURIMA ; 6- EN LA CIUDAD DE AZOGUES; SERRANO Y LUIS CORDERO ; EN LA CIUDAD DE GUALACEO, MANUEL MORENO 4-13 Y CUENCA, </t>
  </si>
  <si>
    <t>MARURI PUBLICIDAD S.A.</t>
  </si>
  <si>
    <t>HUGGIES</t>
  </si>
  <si>
    <t>BAER SILVIA</t>
  </si>
  <si>
    <t xml:space="preserve">PROVINCIA DE PICHINCHA, CANTÓN QUITO, AV. CORUÑA N26-207 Y SAN IGNACIO. </t>
  </si>
  <si>
    <t>Adjuntar los requisitos generales según RESOLUCION STHV-RT-Nro.004 ; Formulario normalizado, copia de cédula de ciudadanía o pasaporte, Ruc, Croquis de ubicación, 4 fotografías, contrato de arrendamiento o autorización del propietario del predio.</t>
  </si>
  <si>
    <t xml:space="preserve">DEBE ADJUNTAR Y LLENAR LAS AREAS DE PUBLICIDAD EN LA SOLICITUD PARA LICENCIA METROPOLITANA URBANISTICA DE PUBLICIDAD EXTERIOR FIJA -FORMULARIO LMU (41). </t>
  </si>
  <si>
    <t>2013-021440 (0001755)</t>
  </si>
  <si>
    <t>31605-06-001</t>
  </si>
  <si>
    <t xml:space="preserve"> -0,281119 // -78,535690</t>
  </si>
  <si>
    <t xml:space="preserve">A13 (A804i-60); (I2) Industrial mediano impacto </t>
  </si>
  <si>
    <t>PINTURAS CÓNDOR S. A.</t>
  </si>
  <si>
    <t>PINTURAS CÓNDOR S A</t>
  </si>
  <si>
    <t>PROVINCIA DE PICHINCHA; CANTÓN QUITO; PARROQUIA ELOY ALFARO; BARRIO GUAJALO; CALLE CUSUBAMBA No. OE1-365; INTERSECCIÓN MANGLAR ALTO.</t>
  </si>
  <si>
    <t>SEGUROS EQUINOCCIAL;  PÓLIZA 53865</t>
  </si>
  <si>
    <t>31/12-2012 HASTA 31/12/2013</t>
  </si>
  <si>
    <t>SEGÚN EL ANEXO ÚNICO ORDENANZA 0310; NUMERAL 2.1.2; LIT. B) LAS VALLAS TENDRÁN UNA SUPERFICIE MÁXIMA DE 32 METROS CUADRADOS (32 M2) Y PODRÁN INSTALARSE EN EL RETIRO FRONTAL DE LOS PREDIOS CON USO DE SUELO R2, R3 INDUSTRIA I2, I3, I4 MANTENIENDO TRES METROS DE RETIRO CON RESPECTO A LAS MEDIANERAS MEDIDOS DESDE EL PUNTO MÁS SALIENTE DEL PANEL. SU ALTURA MÁXIMA SERÁ DE DOCE METROS (12 M) Y NO PODRÁ SOBRESALIR DE LA LÍNEA DE FÁBRICA.</t>
  </si>
  <si>
    <t xml:space="preserve">DE ACUERDO A LA FOTOGRAFÍA PRESENTADA, ESTA CONTIENE DOS ELEMENTOS EN EL PANEL, POR LO QUE SE APRUEBA SU INSTALACIÓN Y SE COBRA EN FUNCIÓN AL ÁREA PRESENTADA, QUE LO CUANTIFICA COMO UN TODO. </t>
  </si>
  <si>
    <t>CÓNDOR; PLANTA INDUSTRIAL</t>
  </si>
  <si>
    <t>8,00*4,35</t>
  </si>
  <si>
    <t>MIL SEISCIENTOS SESENTA DÓLARES CON CUARENTA Y SEIS CENTAVOS.</t>
  </si>
  <si>
    <t>2012 04399</t>
  </si>
  <si>
    <t>1107288</t>
  </si>
  <si>
    <t>2013-021441 (0001756)</t>
  </si>
  <si>
    <t>CÓNDOR LES DA LA BIENVENIDA</t>
  </si>
  <si>
    <t>5,235*4*2</t>
  </si>
  <si>
    <t>MIL NOVECIENTOS NOVENTA Y OCHO DÓLARES CON DIECIOCHO CENTAVOS.</t>
  </si>
  <si>
    <t>2012 04400</t>
  </si>
  <si>
    <t>1107290</t>
  </si>
  <si>
    <t>2013-040709 (0003156)</t>
  </si>
  <si>
    <t>TÓTEM // RÓTULO</t>
  </si>
  <si>
    <t>AV. MARISCAL SUCRE Y TOACAZO - CDLA. GATAZO</t>
  </si>
  <si>
    <t>PERSEO CIA. LTDA.</t>
  </si>
  <si>
    <t>AV. MARISCAL SUCRE N10 Y TOACAZO</t>
  </si>
  <si>
    <t>SEGUROS EQUINOCCIAL;  PÓLIZA 53866</t>
  </si>
  <si>
    <t>CÓNDOR; EXPOCOLOR</t>
  </si>
  <si>
    <t>5,50*2,50</t>
  </si>
  <si>
    <t>SEISCIENTOS CINCUENTA Y SEIS DÓLARES CON TREINTA Y OCHO CENTAVOS</t>
  </si>
  <si>
    <t>2012 04401</t>
  </si>
  <si>
    <t>1107280</t>
  </si>
  <si>
    <t>2013-025769 (0002083)</t>
  </si>
  <si>
    <t>AV. MALDONADO Y AV. RODRIGO DE CHAVEZ</t>
  </si>
  <si>
    <t xml:space="preserve"> -0°14'41,11"; 78°31'9,68"</t>
  </si>
  <si>
    <t>2011-AZEA-GU-0097</t>
  </si>
  <si>
    <t>ROJAS CAMACHO CESAR XAVIER</t>
  </si>
  <si>
    <t>PUBLIVIA S. A.</t>
  </si>
  <si>
    <t>ÁLVAREZ MEDIANA MÓNICA DEL ROCÍO</t>
  </si>
  <si>
    <t>PROVINCIA DEL GUAYAS; CANTÓN GUAYAQUIL; PARROQUIA CARBO (CONCEPCIÓN; CALLE VÍCTOR MANUEL RENDÓN No. 401; INTERSECCIÓN GENERAL CÓRDOVA; EDIFICIO AMAZONAS; PISO 10</t>
  </si>
  <si>
    <t>ASEGURADORA ALIANZA COMPAÑÍA DE SEGUROS; PÓLIZA 17D-0004899</t>
  </si>
  <si>
    <t>03/03/2013 HASTA EL 03/03/2014</t>
  </si>
  <si>
    <t>EN TAL SENTIDO ESTA ADMINISTRACIÓN REPORTARÁ A LA AGENCIA METROPOLITANA DE CONTROL SOBRE EL INCUMPLIMIENTO DE DISTANCIA ENTRE LA VALLA PERTENECIENTE A PUBLIVÍA Y LA EMPRESA LETRASIGMA UBICADA EN LA AV. ALONSO DE ANGULO Y AV. MALDONADO DE CLAVE CATASTRAL No. 30702-03-004 Y No. DE PREDIO 588458 DE PROPIEDAD DE COMERCIAL YOLANDA SALAZAR CIA. LTDA.</t>
  </si>
  <si>
    <t>2013-025702 (0002036)</t>
  </si>
  <si>
    <t>30401 15 005</t>
  </si>
  <si>
    <t>AV. NAPO Y AV. ORIENTAL</t>
  </si>
  <si>
    <t xml:space="preserve"> -0°14´5,45" // -78°30´37,51"</t>
  </si>
  <si>
    <t>ANDRANGO CRIOLLO MARY ALEXANDRA Y OTROS</t>
  </si>
  <si>
    <t>2013-021075 (0001719)</t>
  </si>
  <si>
    <t>20301 08 012</t>
  </si>
  <si>
    <t>LUIS FERNANDO RUIZ S389 Y AV. VELASCO IBARRA, SECTOR LULUNCOTO, BARRIO CHIMBACALLE</t>
  </si>
  <si>
    <t>S00°14´00,5" // W078°30´30,8"</t>
  </si>
  <si>
    <t>C11 (C304-70) // R2</t>
  </si>
  <si>
    <t>ONOFRE MEZA SOPHIA GABRIELLA</t>
  </si>
  <si>
    <t xml:space="preserve">PROVINCIA DEL PICHINCHA; CANTÓN QUITO; PARROQUIA SANTA PRISCA; CALLE OE5C; NÚMERO N43-16; INTERSECCIÓN PASAJE E; REFERENCIA A 200 M. DEL CENTRO COMERCIAL EL BOSQUE. </t>
  </si>
  <si>
    <t>CENTROSEGUROS</t>
  </si>
  <si>
    <t>25/01/2013 HASTA EL 25/01/2014</t>
  </si>
  <si>
    <t xml:space="preserve">SEGÚN ORDENANZA 0330 Y LA REFORMATORIA NO. 310 ANEXO ÚNICO NUMERAL 2.1.2 PUBLICIDAD EXTERIOR FIJA DE TERCEROS EN PREDIOS CON USO RESIDENCIAL R3, MÚLTIPLE, EQUIPAMIENTO E INDUSTRIAL I2, I3, I4 LITERAL b " EN LOS RETIROS FRONTALES: LAS VALLAS TENDRÁN UNA SUPERFICIE MÁXIMA DE TREINTA Y DOS METROS CUADRADOS Y PODRÁN INSTALARSE EN EL RETIRO FRONTAL DE LOS PREDIOS CON USO DE SUELO R2, R3 INDUSTRIAL I2, I3, I4 MANTENIENDO TRES METROS DE RETIRO CON RESPECTO A LAS MEDIANERAS, MEDIDOS DESDE EL PUNTO MÁS SALIENTE DEL PANEL. SU ALTURA MÁXIMA SERÁ DE DOCE METROS Y NO PODRÁ SOBRESALIR DE LA LÍNEA DE FÁBRICA". </t>
  </si>
  <si>
    <t xml:space="preserve"> EN TAL SENTIDO EL PANEL QUE DA AL PREDIO COLINDANTE, NO CUMPLE CON EL ARTICULADO DESCRITO ANTERIORMENTE.</t>
  </si>
  <si>
    <t xml:space="preserve">OBSERVACIONES QUE YA SE INDICARON PERSONALMENTE EN LA INSPECCIÓN CONJUNTA QUE FUE REALIZADA.  </t>
  </si>
  <si>
    <t>2013-021076 (0001720)</t>
  </si>
  <si>
    <t>31405 10 001 003 001 001</t>
  </si>
  <si>
    <t>AV. TENIENTE HUGO ORTIZ Y SALVADOR BRAVO, SECTOR SOLANDA, MERCADO MAYORISTA</t>
  </si>
  <si>
    <t>S00°16´16,1" // W078°32´12,7"</t>
  </si>
  <si>
    <t>D7 (D408-70); RM  // D3 (D203-80); R3</t>
  </si>
  <si>
    <t>CALVOPINA TAPIA BERTHA GLADYS</t>
  </si>
  <si>
    <t>LLENAR CORRECTAMENTE EL FORMULARIO SEGÚN FOTOGRAFÍA LA VALLA TIENE DOS PANTALLAS, ADEMÁS FALTA LA CLAVE CATASTRAL Y NÚMERO DE PREDIO.</t>
  </si>
  <si>
    <t>JARDINES DEL VALLE / BANCO SUDAMERICANO</t>
  </si>
  <si>
    <t>2013-021166 (0001721)</t>
  </si>
  <si>
    <t>31206 09 001</t>
  </si>
  <si>
    <t>AV. CARDENAL DE LA TORRE Y AV. AJAVÍ, ESQUINA</t>
  </si>
  <si>
    <t>S00°15´46,7" //  W078°32´17,0"</t>
  </si>
  <si>
    <t>BANDA ÁNGEL</t>
  </si>
  <si>
    <t>DEBE LLENAR CORRECTAMENTE LA SOLICITUD, SEGÚN INFORME PRESENTADO NO CORRESPONDE EL NÚMERO DE PREDIO QUE INDICA EN EL MISMO.</t>
  </si>
  <si>
    <t>ETAFASHION - VACÍA</t>
  </si>
  <si>
    <t>2013-021168 (0001722)</t>
  </si>
  <si>
    <t>30504 22 002</t>
  </si>
  <si>
    <t>CAÑARÍS Oe6-123 Y AV. MARISCAL SUCRE, LA MAGDALENA</t>
  </si>
  <si>
    <t>S00°14´21,5," // W078132´52,3"</t>
  </si>
  <si>
    <t xml:space="preserve">D5 (D304-80); R2 </t>
  </si>
  <si>
    <t>NARVÁEZ VALLEJO RAÚL OSWALDO Y OTROS</t>
  </si>
  <si>
    <t>EN REQUISITOS, EN PREDIOS DECLARADOS EN DERECHOS Y ACCIONES PRESENTAR AUTORIZACIÓN DEL 100% DE PROPIETARIOS.</t>
  </si>
  <si>
    <t xml:space="preserve"> SEGÚN ANEXO ÚNICO DE LA RESOLUCIÓN STHV-RT-N° 004; NUMERAL 4 PROCEDIMIENTO PARA LA EMISIÓN DE LA LICENCIA METROPOLITANA URBANÍSTICA DE PUBLICIDAD EXTERIOR FIJA DE TERCEROS, EN RÉGIMEN TRANSITORIO - PERIODO DE REGULARIZACIÓN - LMU (41-T); 4.3 LITERAL C "CUANDO LA PEFT HAYA CONTADO CON PERMISO PARA SU INSTALACIÓN EN EL AÑO 2008, 2009 O 2011, PERO INCUMPLE LA DISTANCIA MÍNIMA QUE DEBE OBSERVARSE ENTRE MEDIOS, RESPECTO DE UN ELEMENTO LICENCIADO, SE VERIFICARA CUAL PEFT FUE INSTALADA PRIMERO (DERECHO DE PRELACIÓN) Y, SI LA PETICIONARIA SE ENCUENTRA EN ESTA CONDICIÓN, LA STHV: I.- EMITIRÁ EL CERTIFICADO DE CUMPLIMIENTO DE DISTANCIAS; Y II.-REPORTARÁ A LA AGENCIA METROPOLITANA DE CONTROL LOS DATOS DE PEFT (POSTERIORMENTE INSTALADA) Y LOS POSIBLES PUNTOS DE UBICACIÓN DE PUBLICIDAD EXTERIOR, A FIN DE QUE NOTIFIQUE AL ADMINISTRADO.</t>
  </si>
  <si>
    <t xml:space="preserve">COOPERATIVA DE AHORRO Y CRÉDITO 29 DE OCTUBRE. LTDA.  </t>
  </si>
  <si>
    <t>7,60X3,80</t>
  </si>
  <si>
    <t>2013-021183 (0001723)</t>
  </si>
  <si>
    <t>31606 45 001 017 006 001</t>
  </si>
  <si>
    <t>AV. TENIENTE HUGO ORTIZ S227-79 Y MOROMORO, CHILLOGALLO, TURUBAMBA</t>
  </si>
  <si>
    <t>S00°16´47,2" // W078°32´33,8"</t>
  </si>
  <si>
    <t>SEGÚN ORDENANZA 0330 Y LA REFORMATORIA No. 310 ANEXO ÚNICO; II.3 REGLAS TÉCNICAS; NUMERAL 1; LITERAL a "EN ESPACIO PÚBLICO MUNICIPAL O PRIVADO (INCLUYENDO SERVICIO GENERAL LA INSTALACIÓN DE VALLAS Y MURALES  SERÁN UBICADOS A UNA DISTANCIA NO MENOR ENTRE ELLAS DE UN RADIO DE DOSCIENTOS METROS (200 M) EN ZONAS URBANAS Y QUINIENTOS METROS (500 M) EN ZONAS RURALES, CON UN PORCENTAJE DE HASTA EL 15% DE TOLERANCIA; DISTANCIAS QUE REGIRÁN ÚNICA Y EXCLUSIVAMENTE ENTRE ELEMENTOS DE CARACTERÍSTICAS IDÉNTICAS. SOLO PODRÁ EXISTIR UN ELEMENTO PUBLICITARIO POR PREDIO".</t>
  </si>
  <si>
    <t>COOPERATIVA DE AHORRO Y CRÉDITO 29 DE OCTUBRE. LTDA.  / VACÍA</t>
  </si>
  <si>
    <t>2013-104694 (0007804)</t>
  </si>
  <si>
    <t>30803-13-0140</t>
  </si>
  <si>
    <t>AV. MALDONADO Nro. 14-229 y PUJILÍ, LOCAL 111, ANCLA 2, CENTRO COMERCIAL EL RECREO</t>
  </si>
  <si>
    <t>A21 (A608-50) M</t>
  </si>
  <si>
    <t>IMPAC S.A.</t>
  </si>
  <si>
    <t>PACO COMERCIAL E INDUSTRIAL S.A.</t>
  </si>
  <si>
    <t>JACK DAVID ATTIA MATOS</t>
  </si>
  <si>
    <t xml:space="preserve">PROVINCIA DE PICHINCHA, CANTÓN QUITO, AV. COLÓN 1480 Y 9 DE OCTUBRE, PISO 9. </t>
  </si>
  <si>
    <t>170566996-6</t>
  </si>
  <si>
    <t>PARA CENTROS COMERCIALES DEBE ADJUNTAR EL PLAN MASA (IMPLANTACIÓN Y FACAHADAS) CON CUADRO DE ÁREAS DE LOS ELEMENTOS PUBLICITARIOS Y SU UBICACIÓN RESPECTO A LA EDIFICACIÓN (EN FÍSICO Y DIGITAL)</t>
  </si>
  <si>
    <t>SUPER-PACO</t>
  </si>
  <si>
    <t>14,10x1,20</t>
  </si>
  <si>
    <t>2013-204728 (0008359)</t>
  </si>
  <si>
    <t>31205 02 008</t>
  </si>
  <si>
    <t>AV. TENIENTE HUGO ORTIZ S-1586</t>
  </si>
  <si>
    <t>PAEZ CORNEJO FAUSTO ENRIQUE</t>
  </si>
  <si>
    <t>AV. TENIENTE HUGO ORTIZ  S-1586</t>
  </si>
  <si>
    <t>170806859-6</t>
  </si>
  <si>
    <t xml:space="preserve"> SEGÚN ANEXO ÚNICO EMITIDO MEDIANTE RESOLUCIÓN STHV-RT-No. 004; ART. 1.3 "SI EL ELEMENTO PUBLICITARIO SE UBICA EN UN PREDIO CON USO PRINCIPAL MÚLTIPLE (M), SE EMITE LA LICENCIA METROPOLITANA URBANÍSTICA DE PUBLICIDAD EXTERIOR PROPIA FIJA CONDICIONADA - LMU (41-C).</t>
  </si>
  <si>
    <t xml:space="preserve">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 </t>
  </si>
  <si>
    <t xml:space="preserve">YO AMO A QUITO SEGURO ANTONIO RICAURTE </t>
  </si>
  <si>
    <t>2,50x2,00</t>
  </si>
  <si>
    <t>SETENTA Y DOS DÓLARES CON CINCO CENTAVOS</t>
  </si>
  <si>
    <t>2013-05254</t>
  </si>
  <si>
    <t>2013-206347 (0008462)</t>
  </si>
  <si>
    <t xml:space="preserve">ADOSADO AL FRISO </t>
  </si>
  <si>
    <t>AV. MARISCAL SUCRE OE 6-184</t>
  </si>
  <si>
    <t xml:space="preserve">GUANOLUISA LOMA GINA DE LOS ANGELES </t>
  </si>
  <si>
    <t>AV. MARISCAL SUCRE Y HERNAN MOINER</t>
  </si>
  <si>
    <t>1714234331001</t>
  </si>
  <si>
    <t>RECEPCIONES MONTECARLO</t>
  </si>
  <si>
    <t>6*1,05; 2,0*0,90</t>
  </si>
  <si>
    <t>2013-05253</t>
  </si>
  <si>
    <t>1139622</t>
  </si>
  <si>
    <t>2013-041317 (0003199)</t>
  </si>
  <si>
    <t>31306-09-001</t>
  </si>
  <si>
    <t>SE OTORGO EN EL AÑO 2011 LA AUTORIZACIÓN MEDIANTE LICENCIA No. 2011-AZEA-GU-112 DE FECHA DE DESPACHO 14-SEP-2011.</t>
  </si>
  <si>
    <t>SE DEJA CONSTANCIA, QUE EN LA ORDENANZA NO INDICA; SI DEBE O NO INSTALAR PUBLICIDAD (TOTEM) EN USO SE SUELO, QUE SEA EQUIPAMIENTO; POR LO QUE PARA SU RENOVACIÓN ESTA LICENCIA QUEDA CONDICIONADA, A LO QUE DETERMINE LA SECRETARÍA DE TERRITORIO HÁBITAD Y VIVIENDA O LA REFORMA QUE PUDIERA DARSE A LA ORDENANZA EN VIGENCIA..</t>
  </si>
  <si>
    <t>SETECIENTOS CUARENTA Y CINCO DÓLARES CON CINCUENTA Y SIETE CENTAVOS.</t>
  </si>
  <si>
    <t>2013-05481</t>
  </si>
  <si>
    <t>1152381</t>
  </si>
  <si>
    <t>09/13/2013</t>
  </si>
  <si>
    <t>2013-211173 (0008744)</t>
  </si>
  <si>
    <t>ADOSADO AL FRISO</t>
  </si>
  <si>
    <t>30702-13-001</t>
  </si>
  <si>
    <t xml:space="preserve">S9U FRANCISCO RUIZ Y OE1C FRANCISCO GÓMEZ, SECTOR DE LA MAGDALENA. </t>
  </si>
  <si>
    <t>D5 (D304-80) R2</t>
  </si>
  <si>
    <t>LIZANO ARCOS SEGUNDO AURELIO</t>
  </si>
  <si>
    <t xml:space="preserve">PINTURAS CÓNDOR S.A. </t>
  </si>
  <si>
    <t>PORTILLA ENRIQUEZ WILMER HERNAN</t>
  </si>
  <si>
    <t>PROVINCIA PICHINCHA; CANTON QUITO; PARROQUIA LA MAGDALENA; CALLE S9UV / FRANCISCO RUIZ No. S9-406; INTERSECCIÓN OE1C/ FRANCISCO GOMEZ.</t>
  </si>
  <si>
    <t>0400877312001</t>
  </si>
  <si>
    <t>CONDOR - ENTRE COLORES</t>
  </si>
  <si>
    <t>7*1,15</t>
  </si>
  <si>
    <t>CIENTO VEINTE Y OCHO DÓLARES CON CINCUENTA CENTAVOS</t>
  </si>
  <si>
    <t>2013-211184 (0008745)</t>
  </si>
  <si>
    <t>31606-01-001</t>
  </si>
  <si>
    <t>CUSUBAMBA OE1-365 Y GONZOL</t>
  </si>
  <si>
    <t>E774051; N 9971106 +/- 7</t>
  </si>
  <si>
    <t>A13 (A804i-60) I2</t>
  </si>
  <si>
    <t>PROVINCIA DE PICHINCHA; CANTÓN QUITO; PARROQUIA ELOY ALFARO; BARRIO GUAJALO; CALLE CUSUBAMBA No. OE1-365 Y MANGLAR ALTO.</t>
  </si>
  <si>
    <t>3,40*1,73</t>
  </si>
  <si>
    <t>QUINIENTOS SESENTA Y UN DÓLARES CON CUARENTA Y CINCO CENTAVOS</t>
  </si>
  <si>
    <t>2013-207034 (0008507)</t>
  </si>
  <si>
    <t>3 METÁLICO / PANAFLEX Y 3 MICROPERFORADO</t>
  </si>
  <si>
    <t>1 ADOSADO A LA FACHADA, 2 ADOSADOS AL FRISO Y 3 PEGADOS A LAS VENTANAS</t>
  </si>
  <si>
    <t>30702-13-002</t>
  </si>
  <si>
    <t xml:space="preserve">PARROQUIA ELOY ALFARO, CIUDADELA VILLAFLORA, BARRIO VILLAFLORA, CALLE FRANCISCO GÓMES S9-422 Y AV. MALDONADO, JUNTO A LA GASOLINERA REPSOL. </t>
  </si>
  <si>
    <t>CORRALES JÁCOME IRALDA PIEDAD</t>
  </si>
  <si>
    <t xml:space="preserve">GROUP HABITAME CIA. LTDA. </t>
  </si>
  <si>
    <t>LAPO GUARNIZO TULIO GONZALO</t>
  </si>
  <si>
    <t>1792171784001</t>
  </si>
  <si>
    <t>GROUP HABITAME CONSTRUCTORA &amp; INMOBILIARIA</t>
  </si>
  <si>
    <t>4,92*1,2</t>
  </si>
  <si>
    <t>2013-209534 (0008633)</t>
  </si>
  <si>
    <t>13206-09-001</t>
  </si>
  <si>
    <t>611740</t>
  </si>
  <si>
    <t xml:space="preserve">AV. CARDENAL DE LA TORRE Y AV. AJAVÍ, CONDOMINIOS LUIS ALBERTO VALENCIA, BLOQUE 38 LOTE N° 21, SECTOR DE SOLANDA. </t>
  </si>
  <si>
    <t>D3 (D203-80)R3 // D7 (D408-70)M</t>
  </si>
  <si>
    <t>CEVALLOS MACÍAS RAMÓN CAYETANO</t>
  </si>
  <si>
    <t xml:space="preserve">CENTRO DE CAPACITACIÓN OCUPACIONAL "CLEOPATRA". </t>
  </si>
  <si>
    <t>TELLO QUINTEROS YOLANDA BASILISA</t>
  </si>
  <si>
    <t xml:space="preserve">PARROQUIA VILLAFLORA, CIUDADELA SOLANDA, SECTOR 2, CALLE S16C NÚMERO OE4-150, INTERSECCIÓN CALLE OE4-J, A MEDIA CUADRA DEL COLEGIO CONSEJO PROVINCIAL DE PICHINCHA. </t>
  </si>
  <si>
    <t>1700858234001</t>
  </si>
  <si>
    <t>REVISADA LA DOCUMENTACIÓN, EL PREDIO ESTA DECLARADO EN PROPIEDAD HORIZONTAL POR LO QUE FALTA LA AUTORIZACIÓN DE CONFORMIDAD A LA LEY.</t>
  </si>
  <si>
    <t xml:space="preserve">ACADEMIA DE BELLEZA ROGELIA GRANDA. </t>
  </si>
  <si>
    <t>2,44*1,23</t>
  </si>
  <si>
    <t>2013-025675 (0002034)</t>
  </si>
  <si>
    <t>MURAL</t>
  </si>
  <si>
    <t>PARED</t>
  </si>
  <si>
    <t>ADOSADO A LA FACHADA LATERAL</t>
  </si>
  <si>
    <t>30504-03-006</t>
  </si>
  <si>
    <t>MARISCAL SUCRE Y QUITUS</t>
  </si>
  <si>
    <t xml:space="preserve">   -0°14´20,86"  //  -78°31´50,12"</t>
  </si>
  <si>
    <t>D7 (D408-70)(M)</t>
  </si>
  <si>
    <t>MAFLA BENAVIDES NOEMÍ REBECA</t>
  </si>
  <si>
    <t>GONZÁLEZ GÓMEZ DE LA TORRE JOFFRE ROMEO</t>
  </si>
  <si>
    <t>SEGÚN ANEXO ÚNICO EMITIDO MEDIANTE RESOLUCIÓN STHV-RT-No. 004; ART. 1.3 "SI EL ELEMENTO PUBLICITARIO SE UBICA EN UN PREDIO CON USO PRINCIPAL MÚLTIPLE (M), SE EMITE LA LICENCIA METROPOLITANA URBANÍSTICA DE PUBLICIDAD EXTERIOR PROPIA FIJA CONDICIONADA - LMU (41-C)", EN TAL SENTIDO SE PROCEDE A LA EMISIÓN DE LA LICENCIA LMU 41. SE ADJUNTA EL CERTIFICADO DE CUMPLIMIENOT DE DISTANCIAS No. STHV-PEFT-209 DEL 13-SEP-2013.</t>
  </si>
  <si>
    <t>10,00x4,00</t>
  </si>
  <si>
    <t>DOS MIL OCHOCIENTOS SESENTA Y DOS DÓLARES CON CINCUENTA CENTAVOS</t>
  </si>
  <si>
    <t>2013-06023</t>
  </si>
  <si>
    <t>1175464</t>
  </si>
  <si>
    <t>STHV-PEFT-209</t>
  </si>
  <si>
    <t>2013-025734 (0002049)</t>
  </si>
  <si>
    <t>30503 19 013</t>
  </si>
  <si>
    <t>AV. 5 DE JUNIO Y AV. RODRIGO DE CHAVEZ</t>
  </si>
  <si>
    <t xml:space="preserve"> -0°14´20,35"  // -78°31´23,45"</t>
  </si>
  <si>
    <t>TAMAYO DE LARENAS MARTHA</t>
  </si>
  <si>
    <t>8,00x4,00x2</t>
  </si>
  <si>
    <t>TRES MIL CINCUENTA Y TRES DÓLARES CON TREINTA CENTAVOS</t>
  </si>
  <si>
    <t>2013-06022</t>
  </si>
  <si>
    <t>1175461</t>
  </si>
  <si>
    <t>2013-219450 (0009198)</t>
  </si>
  <si>
    <t>30906 42 001</t>
  </si>
  <si>
    <t xml:space="preserve">IESS SANTA ANITA SUPER MZ 16 </t>
  </si>
  <si>
    <t>EN EL SISTEMA EL PROPIETARIO CONSTA EL IESS.</t>
  </si>
  <si>
    <t>COMO REQUISITOS: COPÍA DE LA CÉDULA DE CIUDADANÍA O PASAPORTE Y CERTIFICADO DE VOTACIÓN ACTUALIZADO DEL PROPIETARIO DEL PREDIO.</t>
  </si>
  <si>
    <t>2,20*2,20; 2,00*2,90; 2,38*0,30;1,86*0,30; 2,14*0,30; 1,17*0,30</t>
  </si>
  <si>
    <t>2013-227290 (0009704)</t>
  </si>
  <si>
    <t>30703-05-016</t>
  </si>
  <si>
    <t>AV. ALONSO DE ANGULO 0E1-152 FRANCISCO GOMEZ</t>
  </si>
  <si>
    <t>OCHOA OCHOA NICOLAS FERNANDO</t>
  </si>
  <si>
    <t>ILVEM - CHARLOTTE</t>
  </si>
  <si>
    <t>VERA ALEXANDRA</t>
  </si>
  <si>
    <t>AV. ALONSO DE ANGULO Y FRANCISCO GOMEZ - LA MAGDALENA</t>
  </si>
  <si>
    <t>1303232662001</t>
  </si>
  <si>
    <t>8,40*5,80*1,0</t>
  </si>
  <si>
    <t>2013-229385 (0009927)</t>
  </si>
  <si>
    <t>30803-13-016</t>
  </si>
  <si>
    <t>AV. MALDONADO - CC EL RECREO</t>
  </si>
  <si>
    <t>A21(A608-50)</t>
  </si>
  <si>
    <t>COORPORACIÓN FAVORITA</t>
  </si>
  <si>
    <t>COORPORACIÓN FAVORITA C.A.</t>
  </si>
  <si>
    <t>SAENZ MIÑO FERNANDO JOSE</t>
  </si>
  <si>
    <t>AV. MALDONADO  - C.C. EL RECREO</t>
  </si>
  <si>
    <t>ADJUNTA NOMBRAMIENTO COMO VICEPRESIDENTE DE OPERACIONES DE LA SOCIEDAD, QUIENES DESIGNAN AL ING. FERNANDO JOSE SAENZ MIÑO POR EL PERIODO ESTATUTARIO DE DOS AÑOS, E INSCRITA BAJO EL No. 590 DEL REGISTRO DE NOMBRAMIENTOS TOMO 043 EL 10-ABR-2012.</t>
  </si>
  <si>
    <t>ADJUNTA AUTORIZACIÓN DEL VICEPRESIDENTE DE OPERACIONES ING. FERNANDO SAENZ MIÑO A FAVOR DEL ARQ. JAIME RAMIRO ORTIZ REINOSO, PARA QUE EN SU REPRESENTACIÓNREALICE TODOS LOS TRÁMITES MUNICIPALES, REALIZADO EL 01 DE OCTUBRE DEL 2013.</t>
  </si>
  <si>
    <t>JUGETON</t>
  </si>
  <si>
    <t>6*2,28*1</t>
  </si>
  <si>
    <t>SEISCIENTOS CINCUENTA Y TRES DÓLARES CON CUATRO CENTAVOS</t>
  </si>
  <si>
    <t>2013-07069</t>
  </si>
  <si>
    <t>2759358</t>
  </si>
  <si>
    <t>2013-233007 (0010116)</t>
  </si>
  <si>
    <t>31007-14-003</t>
  </si>
  <si>
    <t>AV. MARISCAL SUCRE S16-94 Y PASAJE S/N</t>
  </si>
  <si>
    <t>BETANCOURT BASTIDAS JOSÉ RENÉ</t>
  </si>
  <si>
    <t>UNNOMOTORS CIA. LTDA.</t>
  </si>
  <si>
    <t>PROVINCIA DE PICHINCHA; CANTÓN QUITO; PARROQUIA CALDERÓN (CARAPUNGO); CALLE DUCHICELA Y SAN JOSÉ</t>
  </si>
  <si>
    <t>1792014166001</t>
  </si>
  <si>
    <t>SEGÚN ORDENANZA 0310 ART. 2.1.2 LA PUBLICIDAD NO PODRÁ SOBREPASAR EL 30% DE LA FACHADA FRONTAL, DATO QUE DEBERÁ CONSIDERAR COMO ÁREA MÁXIMA DE PUBLICIDAD.</t>
  </si>
  <si>
    <t xml:space="preserve">SUKIDA; MOTORCYCLES; </t>
  </si>
  <si>
    <t>3,60*1,15; 5,20*1,15; 6,30*1,15</t>
  </si>
  <si>
    <t>2013-229396 (0009928)</t>
  </si>
  <si>
    <t>AV. MALDONADO - CC EL ERCREO</t>
  </si>
  <si>
    <t>CORPORACIÓN FAVORITA</t>
  </si>
  <si>
    <t>CORPORACIÓN FAVORITA C.A.</t>
  </si>
  <si>
    <t>MEGAMAXI</t>
  </si>
  <si>
    <t>14,50*1,00*2; 10*0,69*1,0</t>
  </si>
  <si>
    <t>MIL SETECIENTOS DOCE DÓLARES CON NOVENTA Y TRES CENTAVOS</t>
  </si>
  <si>
    <t>2013-08095</t>
  </si>
  <si>
    <t>6611674</t>
  </si>
  <si>
    <t>2013-231585 (0010083)</t>
  </si>
  <si>
    <t>31206-01-073</t>
  </si>
  <si>
    <t>PASAJE 22-31206- SOLANDA</t>
  </si>
  <si>
    <t>D3(D203-80)</t>
  </si>
  <si>
    <t>MOLINA BERNAL SEGUNDO JUÁN</t>
  </si>
  <si>
    <t>ACADEMIA DE BELLEZA ROGELIA GRANDA</t>
  </si>
  <si>
    <t>TELLO QUINTERO YOLANDA BASILISA</t>
  </si>
  <si>
    <t>PROVINCIA DE PICHINCHA; CANTÓN QUITO; PARROQUIA VILLA FLORA; CIUDADELA SOLANDA SECTOR 2; CALLE S16C NÚMERO OE4-142; INTERESECCIÓN CALLE OE-4J; REFERENCIA A MEDIA CUADRA DEL CONCEJO PROVINCIAL MANZANA M.</t>
  </si>
  <si>
    <t>ADJUNTA AUTORIZACIÓN DEL PROPIETARIO DEL PREDIO SR. SEGUNDO JUAN MOLINA BERNAL DE CC. 1702553866 DE FECHA 03-DIC-2013.</t>
  </si>
  <si>
    <t>2,44*1,23*1</t>
  </si>
  <si>
    <t>CUARENTA Y OCHO DÓLARES CON VEINTE CENTAVOS</t>
  </si>
  <si>
    <t>2013-08094</t>
  </si>
  <si>
    <t>2768009</t>
  </si>
  <si>
    <t>2013-262496 (0012711)</t>
  </si>
  <si>
    <t>ADJUNTA AUTORIZACIÓN DEL PROPIETARIO DEL PREDIO SR. GONZALO BOLIVAR AVILES RIOFRIO DE CC. 0600150452 DE FECHA 03-DIC-2013.</t>
  </si>
  <si>
    <t>CINCUENTA Y SEIS DÓLARES CON QUINCE CENTAVOS</t>
  </si>
  <si>
    <t>2013-08361</t>
  </si>
  <si>
    <t>2781568</t>
  </si>
  <si>
    <t>2013-253426 (0011859)</t>
  </si>
  <si>
    <t>31605 04 007</t>
  </si>
  <si>
    <t>AV. MALDONADO S23197</t>
  </si>
  <si>
    <t>PN</t>
  </si>
  <si>
    <t>ROBALINO GUEVARA GALO MANUEL</t>
  </si>
  <si>
    <t>CONFECCIONES ROBALINO &amp; ROBALINO CIA. LTDA.</t>
  </si>
  <si>
    <t>MORA ULLOA PATRICIO HERNÁN</t>
  </si>
  <si>
    <t>PROVINCIA DE PICHINCHA; CANTÓN QUITO; PARROQUIA CHILLOGALLO; CALLE MANA No. OE2-180; INTERSECCIÓN PENIPE; REFERENCIA FRENTE A LA PARADA DE BUSES JUAN PABLO II.</t>
  </si>
  <si>
    <t>1792329108001</t>
  </si>
  <si>
    <t>ADJUNTA AUTORIZACIÓN DEL PROPIETARIO DEL PREDIO SR. GONZALO BOLÍVAR AVILÉS FRIOFRÍO DE CC. 0600150452 DE FECHA 03-DIC-2013.</t>
  </si>
  <si>
    <t>ROPA DE VENTA POR CATÁLOGO ALMACÉN MATRIZ R&amp;R</t>
  </si>
  <si>
    <t>5,00*2,30</t>
  </si>
  <si>
    <t>QUINIENTOS CUARENTA Y NUEVE DÓLARES CON CINCO CENTAVOS</t>
  </si>
  <si>
    <t>2013-007235 (0000580)</t>
  </si>
  <si>
    <t>PEREZ SALAZAR SERGIO ALFREDO</t>
  </si>
  <si>
    <t>PROVINCIA DE PICHINCHA; CANTÓN QUITO; PARROQUIA SANTA PRISCA; CALLEAV. COLON No. E4-105; INTERSECCIÓN 9 DE OCTUBRE EDIFICIO SOLAMAR PISO 9 OFICINA 902; REFERENCIA JUNTO A PACO.</t>
  </si>
  <si>
    <t xml:space="preserve">CERVANTES S.A. COMPAÑÍA DE SEGUROS Y REASEGUROS; PÓLIZA 50039 </t>
  </si>
  <si>
    <t>2012-05-16 HASTA 2013-05-16</t>
  </si>
  <si>
    <t>REVISADA LA DOCUMENTACIÓN LA POLIZA SE ENCUENTRA CADUCADA</t>
  </si>
  <si>
    <t>EN TAL SENTIDO PARA PODER EMITIR LA AUTORIZACIÓN DEBERA PRESENTAR LA POLIZA ACTUALIZA SEGÚN LO DETERMINA LA ORDENANZA 0330.</t>
  </si>
  <si>
    <t>2013-257538 (0012279)</t>
  </si>
  <si>
    <t>SE OTORGA LA LICENCIA CON EL TRÁMITE No. 2013-025734 (0002049) DEL 26/02/2013.//</t>
  </si>
  <si>
    <t>2013-257533 (0012278)</t>
  </si>
  <si>
    <t>30504 03 006</t>
  </si>
  <si>
    <t>SE OTORGA LA LICENCIA CON EL TRÁMITE No. 2013-025675 (0002034) DEL 26/02/2013.//</t>
  </si>
  <si>
    <t>2013-257556 (0012281)</t>
  </si>
  <si>
    <t>SE OTORGA LA LICENCIA CON EL TRÁMITE No. 2013-025732 (0002047) DEL 26/02/2013.//</t>
  </si>
  <si>
    <t>2013-257553 (0012280)</t>
  </si>
  <si>
    <t>SE OTORGA LA LICENCIA CON EL TRÁMITE No. 2013-025616 (0002027) DEL 26/02/2013.//</t>
  </si>
  <si>
    <t>2013-257570 (0012282)</t>
  </si>
  <si>
    <t>SE OTORGA LA LICENCIA CON EL TRÁMITE No. 2013-025700 (0002035) DEL 26/02/2013.//</t>
  </si>
  <si>
    <t>2013-257569 (0012283)</t>
  </si>
  <si>
    <t>SE OTORGA LA LICENCIA CON EL TRÁMITE No. 2013-025672 (0002032) DEL 26/02/2013.//</t>
  </si>
  <si>
    <t>2013-257590 (0012284)</t>
  </si>
  <si>
    <t>SE OTORGA LA LICENCIA CON EL TRÁMITE No. 2013-025673 (0002033) DEL 26/02/2013.//</t>
  </si>
  <si>
    <t>2013-257604 (0012285)</t>
  </si>
  <si>
    <t>SE OTORGA LA LICENCIA CON EL TRÁMITE No. 2013-025593 (0002021) DEL 26/02/2013.//</t>
  </si>
  <si>
    <t>2013-242132 (0010954)</t>
  </si>
  <si>
    <t>31705 03 001</t>
  </si>
  <si>
    <t>AV. MALDONADO Y CUSUBAMBA</t>
  </si>
  <si>
    <t xml:space="preserve">A13 (A804i-60); A14 (A808i-60) // (I2) Industrial mediano impacto </t>
  </si>
  <si>
    <t>SUCESORES DE JACOBO PAREDES M.S.A.</t>
  </si>
  <si>
    <t xml:space="preserve">CORPORACIÓN FAVORITA </t>
  </si>
  <si>
    <t>ING. SÁENZ MIÑO FERNANDO JOSÉ</t>
  </si>
  <si>
    <t>PROVINCIA DEL PICHINCHA; CANTÓN RUMIÑAHUI; PARROQUIA COTOGCHOA; CALLE AV. GENERAL ENRÍQUEZ; EDIFICIO CENTRO DE DISTRIBUCIÓN OFICINA P. B.; REFERENCIA FRENTE A DANEC.</t>
  </si>
  <si>
    <t>ADJUNTA NOMBRAMIENTO COMO VICEPRESIDENTE DE OPERACIONES DE LA SOCIEDAD, QUIENES DESIGNAN AL ING. FERNANDO JOSÉ SÁENZ MIÑO POR EL PERIODO ESTATUTARIO DE DOS AÑOS, E INSCRITA BAJO EL No. 590 DEL REGISTRO DE NOMBRAMIENTOS TOMO 043 EL 10-ABR-2012.</t>
  </si>
  <si>
    <t>ADJUNTA AUTORIZACIÓN DEL PROPIETARIO SR. RODRIGO SÁNCHEZ PAREDES, A FAVOR DE LA COMPAÑÍA FAVORITA C.A. PROPIETARIA DE LA CADENA DE SUPERDESPENSAS AKI.</t>
  </si>
  <si>
    <t>ADJUNTA AUTORIZACIÓN ANTERIOR No. 2012-AZEA-GU-0001 DEL 04/04/12.</t>
  </si>
  <si>
    <t>AKI SÚPER DESPENSA</t>
  </si>
  <si>
    <t>3,60x2,44; 5,00x0,55</t>
  </si>
  <si>
    <t>QUINIENTOS CINCUENTA DÓLARES CON CUARENTA Y OCHO CENTAVOS</t>
  </si>
  <si>
    <t>2014-00332</t>
  </si>
  <si>
    <t>00004700617</t>
  </si>
  <si>
    <t>2013-243381 (0011047)</t>
  </si>
  <si>
    <t>31408 03 007</t>
  </si>
  <si>
    <t>AV. MARISCAL SUCRE Y CUSUBAMBA</t>
  </si>
  <si>
    <t>2012-AZEA-GU-0007</t>
  </si>
  <si>
    <t>GUAMAN TITUANA MARÍA LUISA</t>
  </si>
  <si>
    <t>ADJUNTA AUTORIZACIÓN DEL PROPIETARIO SRA. MERCEDES GUAMAN Y ROCIÓ MORENO GUAMAN, A FAVOR DE LA COMPAÑÍA FAVORITA C.A. PROPIETARIA DE LA CADENA DE SUPERDESPENSAS AKI.</t>
  </si>
  <si>
    <t>ADJUNTA AUTORIZACIÓN ANTERIOR No. 2012-AZEA-GU-0007 DEL 11/04/12.</t>
  </si>
  <si>
    <t>CIENTO VEINTE Y SIETE DÓLARES CON SETENTA CENTAVOS</t>
  </si>
  <si>
    <t>2014-00333</t>
  </si>
  <si>
    <t>00004700634</t>
  </si>
  <si>
    <t>2013-245488 (0011172)</t>
  </si>
  <si>
    <t>30404 29 007</t>
  </si>
  <si>
    <t>AV. LOS LIBERTADORES Y AV. MARISCAL SUCRE</t>
  </si>
  <si>
    <t>MASABANDA VELASTEGUI ÁNGEL</t>
  </si>
  <si>
    <t>QBE SEGUROS COLONIAL S.A.</t>
  </si>
  <si>
    <t>SOSA VILLAQUIRAN DIEGO EDUARDO</t>
  </si>
  <si>
    <t>PROVINCIA DEL PICHINCHA; CANTÓN RUMIÑAHUI; PARROQUIA BEN ALCÁZAR; CALLE AV. ELOY ALFARO No. N40-270 INTERSECCIÓN JOSÉ QUERI; REFERENCIA JUNTO AL CONCESIONARIO DE AUTOS PEUGEOT.</t>
  </si>
  <si>
    <t>1791240014001</t>
  </si>
  <si>
    <t>DEBE LLENAR CORRECTAMENTE EL FORMULARIO, DEBERÁ COLOCAR LAS DIMENSIONES DEL RÓTULO.</t>
  </si>
  <si>
    <t>4,07x1,20; 5,19x1,20; 2,50x0,70</t>
  </si>
  <si>
    <t>2013-250987 (0011504)</t>
  </si>
  <si>
    <t>ROTULO Y TÓTEM</t>
  </si>
  <si>
    <t>31203-01-003</t>
  </si>
  <si>
    <t>2011-AZEA-GU-0009</t>
  </si>
  <si>
    <t xml:space="preserve">3,00x1,70x2; 3,40x1,00x2; 4,00x2,50 </t>
  </si>
  <si>
    <t>OCHOCIENTOS VEINTE Y CINCO DÓLARES CON CUARENTA Y SIETE CENTAVOS</t>
  </si>
  <si>
    <t>2014-00433</t>
  </si>
  <si>
    <t>00004730390</t>
  </si>
  <si>
    <t>2013-264992 (0012924)</t>
  </si>
  <si>
    <t>ADJUNTA AUTORIZACIÓN DEL PROPIETARIO DEL PREDIO SR. GUANOLUISA JAYA JULIO CESAR DE CC. 1701957175 DE FECHA 05-DIC-2013.</t>
  </si>
  <si>
    <t>2014-00429</t>
  </si>
  <si>
    <t>00004733893</t>
  </si>
  <si>
    <t>2013-264991 (0012923)</t>
  </si>
  <si>
    <t>2014-00430</t>
  </si>
  <si>
    <t>00004733891</t>
  </si>
  <si>
    <t>2013-264990 (0012922)</t>
  </si>
  <si>
    <t xml:space="preserve">10104 16 025 </t>
  </si>
  <si>
    <t>AV. 10 DE AGOSTO</t>
  </si>
  <si>
    <t>GUARDERAS BOLAÑOS LAURA ALICIA</t>
  </si>
  <si>
    <t>LA DOCUMENTACIÓN DEBE SER TRAMITADA EN LA ADMINISTRACIÓN ZONAL CENTRO (MANUELA SÁENZ).</t>
  </si>
  <si>
    <t>4,00x1,00</t>
  </si>
  <si>
    <t>2013-266321 (0012986)</t>
  </si>
  <si>
    <t>30705 21 002</t>
  </si>
  <si>
    <t>SUBTENIENTE MICHELENA  535 Y SARGENTO GRAU</t>
  </si>
  <si>
    <t>GÓMEZ CAIZA DAYANA BELÉN</t>
  </si>
  <si>
    <t>DISTRIBUIDORA FARMACÉUTICA ECUATORIANA DIFARE S.A.</t>
  </si>
  <si>
    <t>OCAÑA MOREIRA JULIO CESAR ANTONIO</t>
  </si>
  <si>
    <t>PROVINCIA DEL GUAYAS; CANTÓN GUAYAQUIL; PARROQUIA TARQUI; CIUDADELA URB. CIUDAD COLON, SOLAR 5; MANZANA 275; BLOQUE ETAPA II; EDIFICIO CORPORATIVO I; PISO 4; OFICINA 423; REFERENCIA UBICACIÓN DIAGONAL A TECNOFRIO YOYO; TELÉFONO 043731390.</t>
  </si>
  <si>
    <t>0990858322001</t>
  </si>
  <si>
    <t>ADJUNTA AUTORIZACIÓN DEL PROPIETARIO DEL PREDIO SRTA. GÓMEZ CAIZA DAYANA BELÉN DE CC. 171962203-5.</t>
  </si>
  <si>
    <t>FARMACIAS CRUZ AZUL</t>
  </si>
  <si>
    <t>5,50x1,10</t>
  </si>
  <si>
    <t>NOVENTA Y SEIS DÓLARES CON SETENTA CENTAVOS</t>
  </si>
  <si>
    <t>2014-00418</t>
  </si>
  <si>
    <t>000004690870</t>
  </si>
  <si>
    <t>2013-266304 (0012987)</t>
  </si>
  <si>
    <t xml:space="preserve">31306 25 092 </t>
  </si>
  <si>
    <t>JOSÉ MARÍA ALEMÁN OE4-120 Y PASAJE B</t>
  </si>
  <si>
    <t>D3 (D203-80); RM</t>
  </si>
  <si>
    <t>GUACHAMIN CACHAGO FABIÁN RAM</t>
  </si>
  <si>
    <t>ADJUNTA AUTORIZACIÓN DEL PROPIETARIO DEL PREDIO SRA. ANA AZUCENA MONTOYA ANDRADE DE CC. 170516749-0 CASADA CON FABIÁN GUACHAMIN CACHAGO.</t>
  </si>
  <si>
    <t>8,00x1,20</t>
  </si>
  <si>
    <t>CUATROCIENTOS CINCUENTA Y OCHO DÓLARES CON CUARENTA Y DOS CENTAVOS.</t>
  </si>
  <si>
    <t>2014-00416</t>
  </si>
  <si>
    <t>000004690872</t>
  </si>
  <si>
    <t>2013-266325 (0012988)</t>
  </si>
  <si>
    <t>30705 27 014</t>
  </si>
  <si>
    <t>CABO LUIS MINACHO 318 Y SUBTENIENTE MICHELENA</t>
  </si>
  <si>
    <t>SÁENZ JOSÉ RODOLFO</t>
  </si>
  <si>
    <t>ADJUNTA AUTORIZACIÓN DEL PROPIETARIO DEL PREDIO SRA. MEJÍA ANDRADE CARMELA MARINA DE CC. 170084553-8 CASADA CON JOSÉ RODOLFO SÁENZ.</t>
  </si>
  <si>
    <t>10,50x1,20</t>
  </si>
  <si>
    <t>SEISCIENTOS UN DÓLARES CON CINCUENTA Y DOS CENTAVOS</t>
  </si>
  <si>
    <t>2014-00417</t>
  </si>
  <si>
    <t>000004690882</t>
  </si>
  <si>
    <t>2013-256262 (0012176)</t>
  </si>
  <si>
    <t>2013-256267 (0012175)</t>
  </si>
  <si>
    <t>2013-268000 (0013092)</t>
  </si>
  <si>
    <t>20603 39 002</t>
  </si>
  <si>
    <t>CALLE E LOTE 1 LOCAL 4</t>
  </si>
  <si>
    <t>PEREZ AGUIRRE JORGE HUMBERTO Y OTROS</t>
  </si>
  <si>
    <t>LA DOCUMENTACIÓN DEBE SER TRAMITA EN LA ADMINISTRACIÓN ZONAL CENTRO (MANUELA SÁENZ).</t>
  </si>
  <si>
    <t>4,40x0,30</t>
  </si>
  <si>
    <t>OFICIO</t>
  </si>
  <si>
    <t>FECHA</t>
  </si>
  <si>
    <t>TRAMITE</t>
  </si>
  <si>
    <t>HOJA DE CONTROL</t>
  </si>
  <si>
    <t>Presente.-</t>
  </si>
  <si>
    <t>DATOS TÉCNICOS DEL MEDIO PUBLICITARIO PRESENTADO</t>
  </si>
  <si>
    <t>ALTURA DESDE EL SUELO</t>
  </si>
  <si>
    <t>DIMENSIONES</t>
  </si>
  <si>
    <t>DIRECCIÓN DEL RÓTULO</t>
  </si>
  <si>
    <t>INCUMPLE LA ORDENANZA</t>
  </si>
  <si>
    <t>:</t>
  </si>
  <si>
    <t>FECHA ELABORACION</t>
  </si>
  <si>
    <t>TIPO DE PUBLICIDAD</t>
  </si>
  <si>
    <t>ESTRUCTURA ELEMENTO</t>
  </si>
  <si>
    <t>.-</t>
  </si>
  <si>
    <t>Atentamente,</t>
  </si>
  <si>
    <t>COMPROBANTE DE COBRO</t>
  </si>
  <si>
    <t>Señor (a).</t>
  </si>
  <si>
    <t>TESORERO MUNICIPAL</t>
  </si>
  <si>
    <t>NOMBRE DE LA EMPRESA</t>
  </si>
  <si>
    <t>CEDULA IDENTIDAD</t>
  </si>
  <si>
    <t>DIRECCIÓN</t>
  </si>
  <si>
    <t>CLAVE CATASTRAL</t>
  </si>
  <si>
    <t>CONCEPTO</t>
  </si>
  <si>
    <t>PERMISO DE OCUPACIÓN DEL ESPACIO PÚBLICO</t>
  </si>
  <si>
    <t>TASA RETRIBUTIVA</t>
  </si>
  <si>
    <t>NUMERAL 2</t>
  </si>
  <si>
    <t>NUMERAL 3</t>
  </si>
  <si>
    <t>CÓDIGO 802</t>
  </si>
  <si>
    <t>CÓDIGO 803</t>
  </si>
  <si>
    <t>US  $ 1,00</t>
  </si>
  <si>
    <t>US  $ 0,50</t>
  </si>
  <si>
    <t>US  $ 1,50</t>
  </si>
  <si>
    <t>De mi consideración:</t>
  </si>
  <si>
    <r>
      <t xml:space="preserve">Sírvase recibir la tasa por Servicios Administrativos en base a la </t>
    </r>
    <r>
      <rPr>
        <b/>
        <sz val="11"/>
        <color theme="1"/>
        <rFont val="Times New Roman"/>
        <family val="1"/>
      </rPr>
      <t>Resolución A 012 de fecha 13-FEB-2007</t>
    </r>
    <r>
      <rPr>
        <sz val="11"/>
        <color theme="1"/>
        <rFont val="Times New Roman"/>
        <family val="1"/>
      </rPr>
      <t xml:space="preserve">; Art. 1.1.4 y Art. 1.1.5 mediante oficio 0628 del 27-FEB-2007 emitido por el </t>
    </r>
    <r>
      <rPr>
        <b/>
        <sz val="11"/>
        <color theme="1"/>
        <rFont val="Times New Roman"/>
        <family val="1"/>
      </rPr>
      <t>CONCEJO METROPOLITANO DE QUITO</t>
    </r>
    <r>
      <rPr>
        <sz val="11"/>
        <color theme="1"/>
        <rFont val="Times New Roman"/>
        <family val="1"/>
      </rPr>
      <t>.</t>
    </r>
  </si>
  <si>
    <t>Municipio del Distrito Metropolitano de Quito</t>
  </si>
  <si>
    <t>LICENCIA METROPOLITANA URBANISTICA (41)</t>
  </si>
  <si>
    <t>Publicidad Exterior Fija</t>
  </si>
  <si>
    <t>OFICIO No.</t>
  </si>
  <si>
    <t>FECHA DE INGRESO</t>
  </si>
  <si>
    <t>No. de licencia</t>
  </si>
  <si>
    <t>Fecha de emisión:</t>
  </si>
  <si>
    <t>Dirección</t>
  </si>
  <si>
    <t>Coordenadas georeferenciadas</t>
  </si>
  <si>
    <t>Clave catastral</t>
  </si>
  <si>
    <t>No. de predio</t>
  </si>
  <si>
    <t>Zonificación</t>
  </si>
  <si>
    <t>Características del medio publicitario FIJO</t>
  </si>
  <si>
    <t>Dimensiones en  m.</t>
  </si>
  <si>
    <t>Área</t>
  </si>
  <si>
    <t>Nombre de la persona natural o jurídica proveedora del servicio</t>
  </si>
  <si>
    <t>Nombre del representante legal (solo en caso de persona jurídica)</t>
  </si>
  <si>
    <t>Domicilio de la empresa publicitaría</t>
  </si>
  <si>
    <t>Periodo de implantación</t>
  </si>
  <si>
    <t>hasta</t>
  </si>
  <si>
    <t>Póliza de seguros</t>
  </si>
  <si>
    <t>Valor de la póliza</t>
  </si>
  <si>
    <t>Observaciones</t>
  </si>
  <si>
    <t>1.-</t>
  </si>
  <si>
    <t>2.-</t>
  </si>
  <si>
    <t>3.-</t>
  </si>
  <si>
    <t>4.-</t>
  </si>
  <si>
    <t xml:space="preserve"> _____________________________________</t>
  </si>
  <si>
    <t xml:space="preserve">Fecha de vigencia de la póliza </t>
  </si>
  <si>
    <t>LICENCIA  No.</t>
  </si>
  <si>
    <t>Presente.</t>
  </si>
  <si>
    <t>CARACTERÍSTICAS.</t>
  </si>
  <si>
    <t>C. I. // R.U.C.</t>
  </si>
  <si>
    <t>ÁREA</t>
  </si>
  <si>
    <t>TIEMPO AUTORIZADO</t>
  </si>
  <si>
    <t>VALOR DE LA REGALÍA</t>
  </si>
  <si>
    <t>TASA S. A.</t>
  </si>
  <si>
    <t>VALOR TOTAL</t>
  </si>
  <si>
    <t>CÓDIGO 833</t>
  </si>
  <si>
    <t>REGALIAS-PERMISO DE PUBLICIDAD EXTERIOR</t>
  </si>
  <si>
    <t>048</t>
  </si>
  <si>
    <t>En atención al trámite ingresado a esta dependencia, por medio del cual solicita la LICENCIA METROPOLITANA URBANÍSTICA DE PUBLICIDAD EXTERIOR LMU 41, correspondiente al MEDIO PUBLICITARIO. Al respecto se indica al beneficiario que una vez realizada la revisión del trámite según lo determina la Ordenanza No. 330; 310 y Resolución STHV-RT No. 004; se procedió a realizar la inspección por parte de la Unidad de Gestión Urbana, el cual emite INFORME DESFAVORABLE, por las siguientes razones:</t>
  </si>
  <si>
    <t>Sírvase recibir la tasa por Servicios Administrativos en base a la Resolución A 012 de fecha 13-FEB-2007; Art. 1.1.4 y Art. 1.1.5 mediante oficio 0628 del 27-FEB-2007 emitido por el CONCEJO METROPOLITANO DE QUITO.</t>
  </si>
  <si>
    <t>OFICIO No</t>
  </si>
  <si>
    <t xml:space="preserve">FECHA </t>
  </si>
  <si>
    <t>Arq. Dino Cruz</t>
  </si>
  <si>
    <t>Nombre</t>
  </si>
  <si>
    <t>Fecha</t>
  </si>
  <si>
    <t>Unidad</t>
  </si>
  <si>
    <t>Sumilla</t>
  </si>
  <si>
    <t>Elaborado</t>
  </si>
  <si>
    <t>U. G. U.</t>
  </si>
  <si>
    <t>EE</t>
  </si>
  <si>
    <t>1 AÑO</t>
  </si>
  <si>
    <t>CALLE RODRIGO DE OCAMPO S8-219 Y J. BORGOÑÓN</t>
  </si>
  <si>
    <t>En base a los datos consignados en el formulario adjunto y en cumplimiento de la Ordenanza 330 y la Ordenanza Reformatoria 0310, que rige la Publicidad Exterior en el DMQ se concede la LMU (41) para la publicidad que contienen los siguientes datos:</t>
  </si>
  <si>
    <t>Arq. Dino cruz</t>
  </si>
  <si>
    <t>RESPONSABLE UNIDAD GESTIÓN URBANA</t>
  </si>
  <si>
    <t>ADMINISTRACIÓN ZONA ELOY ALFARO</t>
  </si>
  <si>
    <t>8.00*4.00</t>
  </si>
  <si>
    <t>D7( D408-70 ) M-SU</t>
  </si>
  <si>
    <t>127</t>
  </si>
  <si>
    <t>LETRASIGMA CÍA. LTDA.</t>
  </si>
  <si>
    <t xml:space="preserve"> PROVINCIA: PICHINCHA CANTÓN: QUITO PARROQUIA: CARCELÉN BARRIO CARCELÉN CALLE: J. ROLDÓS AGUILERA E4-27 E ISIDRO AYORA . FONOS: 2 007 001;  2 803 184 ;  5 107 832;  0993 496 661; racisnesors@letrasigma.com.ec.</t>
  </si>
  <si>
    <t>ASEGURADORA DEL SUR R.P. 4069406. PÓLIZA NÚMERO 207552</t>
  </si>
  <si>
    <t>DESDE 31/01/2016 HASTA 31/01/2017</t>
  </si>
  <si>
    <t xml:space="preserve"> 50.000,00</t>
  </si>
  <si>
    <t>SE ADJUNTA AL EXPEDIENTE COPIA DEL CONTRATO DE ARRENDAMIENTO Y  LA AUTORIZACIÓN DEL PROPIETARIO DEL PREDIO PARA COLOCAR LA PUBLICIDAD SOLICITADA.</t>
  </si>
  <si>
    <r>
      <t xml:space="preserve">En atención al trámite ingresado a esta dependencia, por medio del cual solicita la LICENCIA METROPOLITANA URBANÍSTICA DE PUBLICIDAD EXTERIOR LMU 41, correspondiente al </t>
    </r>
    <r>
      <rPr>
        <b/>
        <sz val="10"/>
        <color theme="1"/>
        <rFont val="Times New Roman"/>
        <family val="1"/>
      </rPr>
      <t>MEDIO PUBLICITARIO</t>
    </r>
    <r>
      <rPr>
        <sz val="10"/>
        <color theme="1"/>
        <rFont val="Times New Roman"/>
        <family val="1"/>
      </rPr>
      <t xml:space="preserve">. Al respecto se indica al beneficiario que una vez realizada la revisión del trámite según lo determina la Ordenanza No. 0119 . Cap I; se procedió a realizar la inspección por parte de la Unidad de Gestión Urbana, el cual emite </t>
    </r>
    <r>
      <rPr>
        <b/>
        <sz val="10"/>
        <color theme="1"/>
        <rFont val="Times New Roman"/>
        <family val="1"/>
      </rPr>
      <t>INFORME DESFAVORABLE</t>
    </r>
    <r>
      <rPr>
        <sz val="10"/>
        <color theme="1"/>
        <rFont val="Times New Roman"/>
        <family val="1"/>
      </rPr>
      <t>, por las siguientes razones:</t>
    </r>
  </si>
  <si>
    <t>253</t>
  </si>
  <si>
    <t>254</t>
  </si>
  <si>
    <t>255</t>
  </si>
  <si>
    <t>256</t>
  </si>
  <si>
    <t>257</t>
  </si>
  <si>
    <t>258</t>
  </si>
  <si>
    <t>259</t>
  </si>
  <si>
    <t>2016-576844 ( 0009667 )</t>
  </si>
  <si>
    <t>2016-576896 ( 0009671 )</t>
  </si>
  <si>
    <t>2016-576901 ( 0009672 )</t>
  </si>
  <si>
    <t>2016-576905 ( 0009669 )</t>
  </si>
  <si>
    <t>2016-576907 ( 0009668 )</t>
  </si>
  <si>
    <t>2016-576966 ( 0009670 )</t>
  </si>
  <si>
    <t>2016-576973 ( 0009679 )</t>
  </si>
  <si>
    <t>HERRERA GUILLERMO</t>
  </si>
  <si>
    <t>SILVA ALTAMIRANO RUTH</t>
  </si>
  <si>
    <t>ANALUISA MALDONADO OLGA</t>
  </si>
  <si>
    <t>LEÓN NIETO CARLOS</t>
  </si>
  <si>
    <t>PLAN CONJ. HAB. CHILLOGALLO</t>
  </si>
  <si>
    <t>ALMEIDA CAMINO JAIME</t>
  </si>
  <si>
    <t>CHEN ZHILIN</t>
  </si>
  <si>
    <t>ZHOU BINGLIANG</t>
  </si>
  <si>
    <t>PROVINCIA: PICHINCHA CANTÓN: QUITO PARROQUIA: CARCELÉN BARRIO CARCELÉN CALLE: J. ROLDÓS AGUILERA E4-27 E ISIDRO AYORA . FONOS: 2 007 001;  2 803 184 ;  5 107 832;  0993 496 661; racisnesors@letrasigma.com.ec.</t>
  </si>
  <si>
    <t>1753824265</t>
  </si>
  <si>
    <t>1.80*0.55</t>
  </si>
  <si>
    <t>AV. ALONSO DE ANGULO OE11-40 Y FCO. GÓMEZ</t>
  </si>
  <si>
    <t>DIECISIETE DÓLARES CON CINCUENTA Y DOS CENTAVOS</t>
  </si>
  <si>
    <t>AV. MALDONADO Y CALVAS</t>
  </si>
  <si>
    <t>AV. NAPO Y ALONSO DE ANGULO</t>
  </si>
  <si>
    <t>AV. MALDONADO Y PANGUA</t>
  </si>
  <si>
    <t>AV. NAPO Y SANGAY</t>
  </si>
  <si>
    <t>AV. MARISCAL SUCRE Y CÉSPEDES</t>
  </si>
  <si>
    <t>AV. TNTE. HUGO ORTÍZ Y QUIMIAG</t>
  </si>
  <si>
    <t>30805 13 001</t>
  </si>
  <si>
    <t>31103 03 018</t>
  </si>
  <si>
    <t>31506 09 002</t>
  </si>
  <si>
    <t>AS-EH-869</t>
  </si>
  <si>
    <t>D3( D203-80 ) RU3-PH-SU</t>
  </si>
  <si>
    <t>SE ADJUNTA AL EXPEDIENTE PÓLIZA DE SEGUROS DE ASEGURADORA DEL SUR C.A. POR EL VALOR DE U.S.50.000,00, VIGENTES DESDE EL 31/01/2016 HASTA 31/12/2017</t>
  </si>
  <si>
    <t>ADJUNTA ADEMÁS, LIQUIDACIÓN POR DEUDAS PENDEINTES EMITIDAS POR LA DIRECCIÓN METROPOLITANA FINANCIERA DC-SFPNT-01951-2016, CON RESOLUCIÓN N° DMF-FP-07201-02016, EN LA QUE SE COMPROMETE AL PAGO DE LA DEUDA PENDIENTE CON FACILIDADES DE PAGO, LA MISMA QUE SE PONE EN VIGENCIA UNA VEZ CANCELADO EL 20% LA DEUDA VIGENTE POR U.S. 412.760,44.</t>
  </si>
  <si>
    <t>SE ADJUNTA AL EXPEDIENTE COPIA DEL CONTRATO DE ARRENDAMIENTO Y  LA AUTORIZACIÓN DEL PROPIETARIO DEL PREDIO PARA COLOCAR LA PUBLICIDAD SOLICITADA; ADEMÁS, EL CONTRATO DE ARRENDAMIENTO FIRMARDO POR  DONOSO HÉCTOR, COORDINADOR DPTO. LOGÍSITCA LETRASIGMA Y EL SR. HERRERA GUILLERMO; ASÍ COMO LA DECLARACIÓN JURAMENTADA DE " NO MANTENER JUICIOS EN CONTRA DEL MUNICIPIO DEL D. M. DE QUITO O CUALQUIERA DE SUS EMPRESAS COMO CONSECUENCIA DE LA INSTALACIÓN DE DE VALLAS Y ELEMENTOS PUBLICITARIOSEN ESTA JURISDICCIÓN "ESCRIT. N° 2016710701048PO3429, NOTARÍA CUADRAGÉSIMA OCTAVA DEL DM DE QUITO, NOTARIO DR. MARTÍNEZ HERRERA POOL DEL 29-09-2016.</t>
  </si>
  <si>
    <t>SE ADJUNTA AL EXPEDIENTE COPIA DEL CONTRATO DE ARRENDAMIENTO Y  LA AUTORIZACIÓN DEL PROPIETARIO DEL PREDIO PARA COLOCAR LA PUBLICIDAD SOLICITADA; ADEMÁS, EL CONTRATO DE ARRENDAMIENTO FIRMADO POR  DONOSO HÉCTOR, COORDINADOR DPTO. LOGÍSITCA LETRASIGMA Y LA SRA. SILVA ALTAMIRANO RUTH ANGÉLICA ( CONTRATO VENCIDO ); ASÍ COMO LA DECLARACIÓN JURAMENTADA DE " NO MANTENER JUICIOS EN CONTRA DEL MUNICIPIO DEL D. M. DE QUITO O CUALQUIERA DE SUS EMPRESAS COMO CONSECUENCIA DE LA INSTALACIÓN DE DE VALLAS Y ELEMENTOS PUBLICITARIOSEN ESTA JURISDICCIÓN "ESCRIT. N° 2016710701048PO3429, NOTARÍA CUADRAGÉSIMA OCTAVA DEL DM DE QUITO, NOTARIO DR. MARTÍNEZ HERRERA POOL DEL 29-09-2016.</t>
  </si>
  <si>
    <t>SE ADJUNTA AL EXPEDIENTE COPIA DEL CONTRATO DE ARRENDAMIENTO Y  LA AUTORIZACIÓN DEL PROPIETARIO DEL PREDIO PARA COLOCAR LA PUBLICIDAD SOLICITADA; ADEMÁS, EL CONTRATO DE ARRENDAMIENTO FIRMADO POR  DONOSO HÉCTOR, COORDINADOR DPTO. LOGÍSITCA LETRASIGMA Y EL SR. YÉPEZ MORALES MANUEL OCTAVIO ( CONTRATO VENCIDO ); ASÍ COMO LA DECLARACIÓN JURAMENTADA DE " NO MANTENER JUICIOS EN CONTRA DEL MUNICIPIO DEL D. M. DE QUITO O CUALQUIERA DE SUS EMPRESAS COMO CONSECUENCIA DE LA INSTALACIÓN DE DE VALLAS Y ELEMENTOS PUBLICITARIOSEN ESTA JURISDICCIÓN "ESCRIT. N° 2016710701048PO3429, NOTARÍA CUADRAGÉSIMA OCTAVA DEL DM DE QUITO, NOTARIO DR. MARTÍNEZ HERRERA POOL DEL 29-09-2016.</t>
  </si>
  <si>
    <t>SE ADJUNTA AL EXPEDIENTE COPIA DEL CONTRATO DE ARRENDAMIENTO Y  LA AUTORIZACIÓN DEL PROPIETARIO DEL PREDIO PARA COLOCAR LA PUBLICIDAD SOLICITADA; ADEMÁS, EL CONTRATO DE ARRENDAMIENTO FIRMADO POR  DONOSO HÉCTOR, COORDINADOR DPTO. LOGÍSITCA LETRASIGMA Y LA SRA. ÁVILA LIGIA ( CONTRATO VENCIDO ); ASÍ COMO LA DECLARACIÓN JURAMENTADA DE " NO MANTENER JUICIOS EN CONTRA DEL MUNICIPIO DEL D. M. DE QUITO O CUALQUIERA DE SUS EMPRESAS COMO CONSECUENCIA DE LA INSTALACIÓN DE DE VALLAS Y ELEMENTOS PUBLICITARIOSEN ESTA JURISDICCIÓN "ESCRIT. N° 2016710701048PO3429, NOTARÍA CUADRAGÉSIMA OCTAVA DEL DM DE QUITO, NOTARIO DR. MARTÍNEZ HERRERA POOL DEL 29-09-2016.</t>
  </si>
  <si>
    <t>SE ADJUNTA AL EXPEDIENTE COPIA DEL CONTRATO DE ARRENDAMIENTO Y  LA AUTORIZACIÓN DEL PROPIETARIO DEL PREDIO PARA COLOCAR LA PUBLICIDAD SOLICITADA; ADEMÁS, EL CONTRATO DE ARRENDAMIENTO FIRMADO POR  DONOSO HÉCTOR, COORDINADOR DPTO. LOGÍSITCA LETRASIGMA Y EL SR. ALMEIDA CAMINO JAIME ( CONTRATO VENCIDO ); ASÍ COMO LA DECLARACIÓN JURAMENTADA DE " NO MANTENER JUICIOS EN CONTRA DEL MUNICIPIO DEL D. M. DE QUITO O CUALQUIERA DE SUS EMPRESAS COMO CONSECUENCIA DE LA INSTALACIÓN DE DE VALLAS Y ELEMENTOS PUBLICITARIOSEN ESTA JURISDICCIÓN "ESCRIT. N° 2016710701048PO3429, NOTARÍA CUADRAGÉSIMA OCTAVA DEL DM DE QUITO, NOTARIO DR. MARTÍNEZ HERRERA POOL DEL 29-09-2016.</t>
  </si>
  <si>
    <t>SE ADJUNTA AL EXPEDIENTE COPIA DEL CONTRATO DE ARRENDAMIENTO Y  LA AUTORIZACIÓN DEL PROPIETARIO DEL PREDIO PARA COLOCAR LA PUBLICIDAD SOLICITADA; ADEMÁS, EL CONTRATO DE ARRENDAMIENTO FIRMADO POR  DONOSO HÉCTOR, COORDINADOR DPTO. LOGÍSITCA LETRASIGMA Y EL SR. ACURIO PACO, REPRESENTANTE DE LA DIRECTIVA DEL CONJUNTO HABITACIONAL " CHILLOGALLO " ( CONTRATO VENCIDO ); ASÍ COMO LA DECLARACIÓN JURAMENTADA DE " NO MANTENER JUICIOS EN CONTRA DEL MUNICIPIO DEL D. M. DE QUITO O CUALQUIERA DE SUS EMPRESAS COMO CONSECUENCIA DE LA INSTALACIÓN DE DE VALLAS Y ELEMENTOS PUBLICITARIOSEN ESTA JURISDICCIÓN "ESCRIT. N° 2016710701048PO3429, NOTARÍA CUADRAGÉSIMA OCTAVA DEL DM DE QUITO, NOTARIO DR. MARTÍNEZ HERRERA POOL DEL 29-09-2016.</t>
  </si>
  <si>
    <t>NO PRESENTA</t>
  </si>
  <si>
    <t>GU-PE-07-0277</t>
  </si>
  <si>
    <t>2011-AZEA-GU-0051</t>
  </si>
  <si>
    <t>30602 39 005</t>
  </si>
  <si>
    <t>30501 36 015</t>
  </si>
  <si>
    <t>SE EMITE INFORME TÉCNICO DESFAVORABLE POR CUANTO  DEBERÁ PRESENTAR COPIA DEL PAGO DEL 20% DE LA PETICIÓN DE FACILIDADES DE PAGO CONTRAÍDAS CON LA DIRECCIÓN METROPOLITANA TRIBUTARIA-RESOL. RESFPT-DC-1304-2016. SE INFORMA ADEMÁS QUE LA EMISIÓN DE LA LICENCIA SE LA REALIZARÁ EN EL 2017, CONSIDERANDO EN EL SISTEMA TODOS LOS COMPROMISOS ECONÓMICOS PENDIENTES.</t>
  </si>
  <si>
    <t>SE EMITE INFORME TÉCNICO DESFAVORABLE POR CUANTO" NO SE PERMITE ESTE TIPO DE ELEMENTO PUBLICITARIO EN ESTE USO DE SUELO." ; ADEMÁS DEBERÁ PRESENTAR COPIA DEL PAGO DEL 20% DE LA PETICIÓN DE FACILIDADES DE PAGO CONTRAÍDAS CON LA DIRECCIÓN METROPOLITANA TRIBUTARIA-RESOL. RESFPT-DC-1304-2016. SE INFORMA ADEMÁS QUE LA EMISIÓN DE LA LICENCIA SE LA REALIZARÁ EN EL 2017, CONSIDERANDO EN EL SISTEMA TODOS LOS COMPROMISOS ECONÓMICOS PENDIENTES.</t>
  </si>
  <si>
    <t>LETRASIGMA - VARIADA</t>
  </si>
  <si>
    <t>CEROP</t>
  </si>
  <si>
    <t>DECLARACIÓN JURAMENTADA</t>
  </si>
  <si>
    <t>L. Eduardo Espinosa V.</t>
  </si>
  <si>
    <t>}</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</si>
  <si>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</si>
  <si>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</si>
  <si>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</si>
  <si>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</si>
  <si>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</si>
  <si>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</si>
  <si>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</si>
  <si>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</si>
  <si>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</si>
  <si>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</si>
  <si>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</si>
  <si>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</si>
  <si>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</si>
  <si>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</si>
  <si>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</si>
  <si>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</si>
  <si>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</si>
  <si>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</si>
  <si>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</si>
  <si>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</si>
  <si>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</si>
  <si>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</si>
  <si>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</si>
  <si>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</si>
  <si>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</si>
  <si>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</si>
  <si>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</si>
  <si>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</si>
  <si>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</si>
  <si>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</si>
  <si>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</si>
  <si>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</si>
  <si>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</si>
  <si>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</si>
  <si>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</si>
  <si>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METALICA</t>
  </si>
  <si>
    <t>30803 13 011</t>
  </si>
  <si>
    <t>AV. MALDONADO Y ALAMOR</t>
  </si>
  <si>
    <t>AV. A. DE ANGULO Y L. GUERRERO</t>
  </si>
  <si>
    <t>AV. M. SUCRE Y FCO. LÓPEZ</t>
  </si>
  <si>
    <t>R. DE CHÁVEZ Y 5 DE JUNIO</t>
  </si>
  <si>
    <t>TNE. ORTÍZ Y CUSUMASA</t>
  </si>
  <si>
    <t>30401 15 003</t>
  </si>
  <si>
    <t>AV. J.M.V. IBARRA Y NAPO</t>
  </si>
  <si>
    <t>AV. ORTÍZ Y ALAUSÍ</t>
  </si>
  <si>
    <t>31608 12 001</t>
  </si>
  <si>
    <t>MORÁN VALVERDE Y M. SUCRE</t>
  </si>
  <si>
    <t>31606 45 001</t>
  </si>
  <si>
    <t>AV. ORTÍZ Y MORO MORO</t>
  </si>
  <si>
    <t>30702 22 002</t>
  </si>
  <si>
    <t>AV. NAPO Y G. PÉREZ</t>
  </si>
  <si>
    <t>AV. ORTÍZ Y DOMINGO VELANDIA</t>
  </si>
  <si>
    <t>31405 10 001</t>
  </si>
  <si>
    <t>AV. ORTÍZ Y SALVADOR BRAVO</t>
  </si>
  <si>
    <t>M. SUCRE Y ENTRE EL CANELO Y CAMACARO</t>
  </si>
  <si>
    <t>20401 18 003</t>
  </si>
  <si>
    <t>AV. NAPO Y PAUTE</t>
  </si>
  <si>
    <t>VELASCO IBARRA Y F. RUIZ</t>
  </si>
  <si>
    <t>CARDENAL DE LA TORRE Y S. GUERRA</t>
  </si>
  <si>
    <t>AV. ORTÍZ Y CUSUBAMBA</t>
  </si>
  <si>
    <t>31507 22 001</t>
  </si>
  <si>
    <t>31305 09 003</t>
  </si>
  <si>
    <t>AV. ORTÍZ Y AJAVÍ</t>
  </si>
  <si>
    <t>31103 12 006</t>
  </si>
  <si>
    <t>PV. MALDONADO Y J. GUTIÉRREZ</t>
  </si>
  <si>
    <t>31208 17 006</t>
  </si>
  <si>
    <t>AV. MARISCAL SUCRE Y TABIAZO</t>
  </si>
  <si>
    <t>PV. MALDONADO Y R. DE CHÁVEZ</t>
  </si>
  <si>
    <t>30803 01 006</t>
  </si>
  <si>
    <t>L GUERRERO Y M. RODRÍGUEZ</t>
  </si>
  <si>
    <t>CORAZÓN Y CONONACO</t>
  </si>
  <si>
    <t>038</t>
  </si>
  <si>
    <t>D7 ( D408-70 ) SU-M.</t>
  </si>
  <si>
    <t>2018-148804-LMU41-01</t>
  </si>
  <si>
    <t>2018-148804-LMU41-02</t>
  </si>
  <si>
    <t>2018-84388-LMU41-01</t>
  </si>
  <si>
    <t>2018-427767-LMU41-01</t>
  </si>
  <si>
    <t>2018-794983-LMU41-01</t>
  </si>
  <si>
    <t>2018-9210-LMU41-01</t>
  </si>
  <si>
    <t>2018-214722-LMU41-01</t>
  </si>
  <si>
    <t>2018-30565-LMU41-01</t>
  </si>
  <si>
    <t>2018-406355-LMU41-01</t>
  </si>
  <si>
    <t>2018-140070-LMU41-01</t>
  </si>
  <si>
    <t>2018-140070-LMU41-02</t>
  </si>
  <si>
    <t>2018-377112-LMU41-01</t>
  </si>
  <si>
    <t>2018-288820-LMU41-01</t>
  </si>
  <si>
    <t>2018-406022-LMU41-01</t>
  </si>
  <si>
    <t>2018-11025-LMU41-01</t>
  </si>
  <si>
    <t>2018-7231-LMU41-01</t>
  </si>
  <si>
    <t>2018-9022-LMU41-01</t>
  </si>
  <si>
    <t>2018-37534-LMU41-01</t>
  </si>
  <si>
    <t>INDUVALLAS CIA.LTDA.</t>
  </si>
  <si>
    <t>WAGNER OÑA GONZÁLEZ</t>
  </si>
  <si>
    <t>PROVINCIA: PICHINCHA CANTÓN: QUITO PARROQUIA: CALDERÓN CALLES: ELOY ALFARO 7220 Y CHEDIAK FONOS : 2808 454; 0985 915 381; gsanchez@induvallas.com</t>
  </si>
  <si>
    <t>ASEGURADORA DEL SUR C.A.</t>
  </si>
  <si>
    <t>DESDE 29/03/2017 HASTA 29/03/2018</t>
  </si>
  <si>
    <t>50000,00</t>
  </si>
  <si>
    <t>VARIABLE-INDUVALLAS</t>
  </si>
  <si>
    <t>MORÁN LENÍN FRANCISCO</t>
  </si>
  <si>
    <t>SE EMITE INFORME TÉCNICO FAVORABLE, PRESENTA TODOS LOS REQUISITOS SOLICITADOS.</t>
  </si>
  <si>
    <t>TRES MIL SETECIENTOS CINCO DÓLARES CON SESENTA CENTAVOS</t>
  </si>
  <si>
    <t>BURBANO S. ANDRÉS</t>
  </si>
  <si>
    <t>REG. MERCANTIL NÚM. REPERTORIO 54829 FECHA DE INSCRIPCIÓN 01/02/2015 NÚM. DE INSCRIPCIÓN 18212</t>
  </si>
  <si>
    <t>MIL OCHOCIENTOS CINCUENTA Y DOS DÓLARES CON OCHENTA CENTAVOS</t>
  </si>
  <si>
    <t>C5( C304-70 ) PB. SU</t>
  </si>
  <si>
    <t>CARRERA MERBY</t>
  </si>
  <si>
    <t>GONZÁLEZ CARLOS</t>
  </si>
  <si>
    <t>ZULETA ALBERTO</t>
  </si>
  <si>
    <t>D5( D304-80 ) D7 ( D408-70 ) SU</t>
  </si>
  <si>
    <t>TRAVEZ GLORIA</t>
  </si>
  <si>
    <t>2017-226653-LMU41-01</t>
  </si>
  <si>
    <t>FLORES DE VALGAS VÍCTOR</t>
  </si>
  <si>
    <t>VILLARROEL EDISON</t>
  </si>
  <si>
    <t>DEL CARMEN VELASCO SONIA</t>
  </si>
  <si>
    <t>D3( D203-80 ) SU</t>
  </si>
  <si>
    <t>TAPIA RAFAEL</t>
  </si>
  <si>
    <t>LEÓN XIMENA</t>
  </si>
  <si>
    <t>MERA MARCIA</t>
  </si>
  <si>
    <t>D3( D203-80 ) SU R3</t>
  </si>
  <si>
    <t>MARTÍNEZ ALSY</t>
  </si>
  <si>
    <t>ERAZO ALEXANDRA</t>
  </si>
  <si>
    <t>A26( A1005-40 ) SU</t>
  </si>
  <si>
    <t>NINAHUALPA CARLOS</t>
  </si>
  <si>
    <t>PÁEZ FAUSTO</t>
  </si>
  <si>
    <t>039</t>
  </si>
  <si>
    <t>040</t>
  </si>
  <si>
    <t>041</t>
  </si>
  <si>
    <t>042</t>
  </si>
  <si>
    <t>043</t>
  </si>
  <si>
    <t>044</t>
  </si>
  <si>
    <t>045</t>
  </si>
  <si>
    <t>046</t>
  </si>
  <si>
    <t>047</t>
  </si>
  <si>
    <t>049</t>
  </si>
  <si>
    <t>050</t>
  </si>
  <si>
    <t>051</t>
  </si>
  <si>
    <t>052</t>
  </si>
  <si>
    <t>053</t>
  </si>
  <si>
    <t>054</t>
  </si>
  <si>
    <t>0.2477548746-78.5260314349</t>
  </si>
  <si>
    <t>0.2766419629-78.5521734960</t>
  </si>
  <si>
    <t>0.2389573084-78.5231346491</t>
  </si>
  <si>
    <t>0.2658059599-78.5320973396</t>
  </si>
  <si>
    <t>0.2347999200-78.5103821754</t>
  </si>
  <si>
    <t>0.26227355282-78.5304517153</t>
  </si>
  <si>
    <t>0.2796567303-78.5513234138</t>
  </si>
  <si>
    <t>0.2462126188-78.5184160175</t>
  </si>
  <si>
    <t>0.2700330751-78.5354447365</t>
  </si>
  <si>
    <t>0.2512551242-78.5380906466</t>
  </si>
  <si>
    <t>0.2375840293-78.5095009804</t>
  </si>
  <si>
    <t>0.2643817222-78.5397288503</t>
  </si>
  <si>
    <t>0.2769852817-78.5421139601</t>
  </si>
  <si>
    <t>0.2687456290-78.5335725546</t>
  </si>
  <si>
    <t>0.2636602156-78.5243282322</t>
  </si>
  <si>
    <t>0.2645077847-78.5502827168</t>
  </si>
  <si>
    <t>0.2440910108-78.5190135241</t>
  </si>
  <si>
    <t>0.2494768366-78.5254776478</t>
  </si>
  <si>
    <t>0.2455072043-78.5167014599</t>
  </si>
  <si>
    <t>055</t>
  </si>
  <si>
    <t>056</t>
  </si>
  <si>
    <t>057</t>
  </si>
  <si>
    <t>DEBERÁ REINGRESAR LA SOLICITUD PARA QUE SE JUSTIFIQUE COMO NUEVA PERO CON LOS JUSTIFICATIVOS RESPECTIVOS.</t>
  </si>
  <si>
    <t>NO JUSTIFICA DE QUE LA SOLICITUD INGRESADA SEA CONSIDERADA COMO NUEVA</t>
  </si>
  <si>
    <t>058</t>
  </si>
  <si>
    <t>059</t>
  </si>
  <si>
    <t>060</t>
  </si>
  <si>
    <t>063</t>
  </si>
  <si>
    <t>061</t>
  </si>
  <si>
    <t>062</t>
  </si>
  <si>
    <t>065</t>
  </si>
  <si>
    <t>064</t>
  </si>
  <si>
    <t>066</t>
  </si>
  <si>
    <t>067</t>
  </si>
  <si>
    <t>068</t>
  </si>
  <si>
    <t>069</t>
  </si>
  <si>
    <t>070</t>
  </si>
  <si>
    <t>LUTEXSA INDUSTRIAL COMERCIAL</t>
  </si>
  <si>
    <t>071</t>
  </si>
  <si>
    <t>072</t>
  </si>
  <si>
    <t>073</t>
  </si>
  <si>
    <t>074</t>
  </si>
  <si>
    <t>075</t>
  </si>
  <si>
    <t>076</t>
  </si>
  <si>
    <t>METÁLICA</t>
  </si>
  <si>
    <t>077</t>
  </si>
  <si>
    <t>078</t>
  </si>
  <si>
    <t>079</t>
  </si>
  <si>
    <t>080</t>
  </si>
  <si>
    <t>081</t>
  </si>
  <si>
    <t>082</t>
  </si>
  <si>
    <t>083</t>
  </si>
  <si>
    <t>084</t>
  </si>
  <si>
    <t>Arq. Mauricio Zapata</t>
  </si>
  <si>
    <t>085</t>
  </si>
  <si>
    <t>086</t>
  </si>
  <si>
    <t>087</t>
  </si>
  <si>
    <t>088</t>
  </si>
  <si>
    <t>089</t>
  </si>
  <si>
    <t>090</t>
  </si>
  <si>
    <t>091</t>
  </si>
  <si>
    <t>092</t>
  </si>
  <si>
    <t>093</t>
  </si>
  <si>
    <t>094</t>
  </si>
  <si>
    <t>095</t>
  </si>
  <si>
    <t>096</t>
  </si>
  <si>
    <t>097</t>
  </si>
  <si>
    <t>098</t>
  </si>
  <si>
    <t>30702 13 004</t>
  </si>
  <si>
    <t>HERRERA ALMEIDA GUILLERMO</t>
  </si>
  <si>
    <t>BEJARANO DIEGO</t>
  </si>
  <si>
    <t>2018-377660-LMU41-01</t>
  </si>
  <si>
    <t>2018-194844-LMU41-01</t>
  </si>
  <si>
    <t>2018-9888-LMU41-01</t>
  </si>
  <si>
    <t>099</t>
  </si>
  <si>
    <t>100</t>
  </si>
  <si>
    <t>101</t>
  </si>
  <si>
    <t>102</t>
  </si>
  <si>
    <t>103</t>
  </si>
  <si>
    <t>104</t>
  </si>
  <si>
    <t>105</t>
  </si>
  <si>
    <t>106</t>
  </si>
  <si>
    <t>107</t>
  </si>
  <si>
    <t>7.00*3.00</t>
  </si>
  <si>
    <t>2018-63211-LMU41-02</t>
  </si>
  <si>
    <t>2018-289763-LMU41-01</t>
  </si>
  <si>
    <t>108</t>
  </si>
  <si>
    <t>109</t>
  </si>
  <si>
    <t>110</t>
  </si>
  <si>
    <t>111</t>
  </si>
  <si>
    <t>112</t>
  </si>
  <si>
    <t>113</t>
  </si>
  <si>
    <t>114</t>
  </si>
  <si>
    <t>115</t>
  </si>
  <si>
    <t>116</t>
  </si>
  <si>
    <t>117</t>
  </si>
  <si>
    <t>118</t>
  </si>
  <si>
    <t>119</t>
  </si>
  <si>
    <t>120</t>
  </si>
  <si>
    <t>121</t>
  </si>
  <si>
    <t>122</t>
  </si>
  <si>
    <t>123</t>
  </si>
  <si>
    <t>124</t>
  </si>
  <si>
    <t>2019-002067 ( 0000031 )</t>
  </si>
  <si>
    <t>DESDE 29/03/2018 HASTA 29/03/2019</t>
  </si>
  <si>
    <t>2019-002072 ( 0000032 )</t>
  </si>
  <si>
    <t>2019-002076 ( 0000033 )</t>
  </si>
  <si>
    <t>2019-002077 ( 0000034 )</t>
  </si>
  <si>
    <t>2019-002082 ( 0000035 )</t>
  </si>
  <si>
    <t>CRIOLLO GUADALUPE ROSARIO</t>
  </si>
  <si>
    <t>2019-002086 ( 0000036 )</t>
  </si>
  <si>
    <t>2019-002087 ( 0000037 )</t>
  </si>
  <si>
    <t>2019-002089 ( 0000038 )</t>
  </si>
  <si>
    <t>2019-002090 ( 0000039 )</t>
  </si>
  <si>
    <t>2019-002092 ( 0000040 )</t>
  </si>
  <si>
    <t>2019-002095 ( 000041 )</t>
  </si>
  <si>
    <t>2019-002101 ( 0000042 )</t>
  </si>
  <si>
    <t>2019-002104 ( 0000043 )</t>
  </si>
  <si>
    <t>2018-925-LMU41-01</t>
  </si>
  <si>
    <t>0.2496018248;78.5210648224</t>
  </si>
  <si>
    <t>2019-002109 ( 0000044 )</t>
  </si>
  <si>
    <t>2019-002112 ( 0000045 )</t>
  </si>
  <si>
    <t>2019-002116 ( 0000046 )</t>
  </si>
  <si>
    <t>2018-48367-LMU-41-01</t>
  </si>
  <si>
    <t>2019-002118 ( 0000047 )</t>
  </si>
  <si>
    <t>2019-002125 ( 0000048 )</t>
  </si>
  <si>
    <t>2019-002129 ( 0000049 )</t>
  </si>
  <si>
    <t>GRANJA ANDINO LOIDE</t>
  </si>
  <si>
    <t>2019-002133 ( 0000050 )</t>
  </si>
  <si>
    <t>0.2711463901;78.53682505683</t>
  </si>
  <si>
    <t>TRUJILLO ROSA FABIOLA</t>
  </si>
  <si>
    <t>2019-002135 ( 0000051 )</t>
  </si>
  <si>
    <t>2019-002139 ( 000052 )</t>
  </si>
  <si>
    <t>2019-002144 ( 0000053 )</t>
  </si>
  <si>
    <t>2019-002145 ( 0000054 )</t>
  </si>
  <si>
    <t xml:space="preserve"> 31508 17 001</t>
  </si>
  <si>
    <t>AV. MARISCAL SUCRE Y FCO. LÓPEZ</t>
  </si>
  <si>
    <t>MORÁN LINI</t>
  </si>
  <si>
    <t>SE EMITE INFORME TÉCNICO DESFAVORABLE, EL PREDIO NO CORRESPONDE AL DE LA LICENCIA ANTERIOR</t>
  </si>
  <si>
    <t>2019-002146 ( 0000055 )</t>
  </si>
  <si>
    <t>2019-002149 ( 0000056 )</t>
  </si>
  <si>
    <t>CRUZ ROCHÉ LUZ</t>
  </si>
  <si>
    <t>PRESENTA CONTRATO DE ARRENDAMIENTO Y AUTORIZACIÓN DE LOS COPROPIETARIOS JUNTO CON EL COMITÉ CENTRAL MULTIFAMILIARES " TURUBAMBA BAJO "  DIRECTOR LCDO. MARCO VÁSQUEZ Y ADMINISTRADORA SRA. LIZ CRUZ ROCHÉ. FECHA 6 DE JULIO DEL 2018.PARA COLOCAR LA VALLA</t>
  </si>
  <si>
    <t>2019-002151 ( 0000057 )</t>
  </si>
  <si>
    <t>PRESENTA CONTRATO DE ARRENDAMIENTO FIRMADO POR SRA. ARELLANO DONOSO COLÍN MASXINI C.C. 171119238 ARRENDADOR, PRESIDENTA DEL CONJUNTO HABITACIONAL LA VILLAFLORA Y WAGNER OÑA G. C.C. 170777996-1 ARRENDATARIO, EL 30 DE ENERO DEL 2018 CON UN PLAZO DE 2 AÑOS. Y AUTORIZACIÓN PARA COLOCAR LA VALLA</t>
  </si>
  <si>
    <t>PRESENTA CONTRATO DE ARRENDAMIENTO Y AUTORIZACIÓN PARA COLOCAR LA VALLA. ARRENDATARIO SR. MIGUEL GUSTAVO SÁNCHEZ C.C. 1710173799 PRESIDENTE MULTIFAMILIARES SANTA ANITA; SRA. PATRICIA VERA R. ADMINISTRADORA. 01 E ABRIL DEL 2017 CON UN PLAZO DE TRES AÑOS.</t>
  </si>
  <si>
    <t>PRESENTA CONTRATO DE ARRENDAMIENTO Y AUTORIZACIÓN PARA COLOCAR LA VALLA. ARRENDADOR. SR. ANDRÉS BURBANO C.C. 171321597-6 .  01 DE AGOSTO DEL 2017 PLAZO CINCO AÑOS.</t>
  </si>
  <si>
    <t>PRESENTA CONTRATO DE ARRENDAMIENTO Y AUTORIZACIÓN PARA COLOCAR LA VALLA.  ARRENDADORA SRA. ROSARIO GUADALUPE CRIOLLO C.C. 170313868-3. 01 DE OCTUBRE DEL 2015. PLAZO TRES AÑOS.</t>
  </si>
  <si>
    <t>ARRENDADOR SR. LENIN FCO. MORÁN H. C.C. 130617538-9. 20 DE MAYO DEL 2016. PLAZO 1 AÑO.</t>
  </si>
  <si>
    <t>OCHO MIL CIENTO SEIS DÓLARES CON OO CENTAVOS</t>
  </si>
  <si>
    <t>PRESENTA CONTRATO DE ARRENDAMIENTO Y AUTORIZACIÓN PARA COLOCAR LA VALLA. ARRENDADOR SR. LENIN MORÁN H. C.C. 130617538-9. 20 DE MAYO DEL 2017.PRESIDENTE CONJUNTO HABITACIONAL CHILLOGALLO-MUTUALISTA BENALCÁZAR PLAZO DOS AÑOS</t>
  </si>
  <si>
    <t>PRESENTA CONTRATO DE ARRENDAMIENTO Y AUTORIZACIÓN PARA COLOCAR LA VALLA. ARRENDADOR SR. EDYSON CAMILO PÁEZ C.C. 170508792-0. 23 DE MAYO DEL 2018. PLAZO TRES AÑOS.</t>
  </si>
  <si>
    <t>PRESENTA CONTRATO DE ARRENDAMIENTO Y AUTORIZACIÓN PARA COLOCAR LA VALLA. ARRENDADOR SR. HERMEL CARRERA C.C. 1791411625001. REPRESENTANTE TRANSCIPTRA S.A. 03 DE DICIEMBRE DEL 2017. PLAZO 1 AÑO.</t>
  </si>
  <si>
    <t>PRESENTA CONTRATO DE ARRENDAMIENTO Y AUTORIZACIÓN PARA COLOCAR LA VALLA. ARRENDADOR SRA. LORENA CUENCA R. C.C. 171391720-9. 08 DE SEPTIEMBRE DEL 2017. ADMINISTRADORA MULTIFAMILIARES JOSÉ PERALTA LOTE 5 BLOQUES 1-2-3-. PLAZO TRES AÑOS.</t>
  </si>
  <si>
    <t>PRESENTA CONTRATO DE ARRENDAMIENTO Y AUTORIZACIÓN PARA COLOCAR LA VALLA. ARRENDADORA SRA. ALEXANDRA ERAZO M. C.C. 170654134-7. 29 DE ABRIL DEL 2014. PLAZO TRES AÑOS.</t>
  </si>
  <si>
    <t>DEBERÁ REINGRESAR LA SOLICITUD PARA QUE SE JUSTIFIQUE COMO NUEVA PERO CON LOS JUSTIFICATIVOS RESPECTIVOS.ARRENDADORA SRTA. ANITA ANDRADE SUCUNUTA C.C. 171013947-6 PRESIDENTA Y SR. EDISON R. CHANGO C.C. 170832597-0 VICEPRESIDENTE CONJUNTO HABITACINAL LAS CUADRAS II ETAPA. 01 DE ABRIL DEL 2017. PLAZO  CUATRO AÑOS.</t>
  </si>
  <si>
    <t>PRESENTA CONTRATO DE ARRENDAMIENTO Y AUTORIZACIÓN PARA COLOCAR LA VALLA. ARRENDADOR SR. FABIO CASTRO C.C. 093298864-5 VICEPRESIDENTE LUTEXSA S.A. 23 DE NOVIEMBRE DEL 2017. PLAZO UN AÑO.</t>
  </si>
  <si>
    <t>PRESENTA CONTRATO DE ARRENDAMIENTO Y AUTORIZACIÓN PARA COLOCAR LA VALLA. ARRENDADORA SRA. GLORIA TRÁVEZ C.C. 170057621-6. 01 DE OCTUBRE DEL 2014. PLAZO TRES AÑOS.</t>
  </si>
  <si>
    <t>PRESENTA CONTRATO DE ARRENDAMIENTO Y AUTORIZACIÓN PARA COLOCAR LA VALLA. ARRENDADOR SR. CÉSAR A. DOMÍNGUEZ DE LA B. C.C. 170855224-3, PRESIDENTE Y REPRESENTANTE CONJUNTO HABITACIONAL BELÉN DEL SUR. 20 DE SEPTIEMBRE DEL 2017. PLAZO CINCO AÑOS.</t>
  </si>
  <si>
    <t>PRESENTA CONTRATO DE ARRENDAMIENTO Y AUTORIZACIÓN PARA COLOCAR LA VALLA. ARRENDADORA SRA. XIMENA DE LOURDES LEÓN C.C. 170723608-7. 25 DE AGOSTO DEL 2017. PLAZO DOS AÑOS.</t>
  </si>
  <si>
    <t>ARRENDADOR SR. DIEGO BEJARANO C.C. 171185705-0. 01 DE ABRIL DEL 2017. PLAZO TRES AÑO.</t>
  </si>
  <si>
    <t>ARRENDADOR SRA. NINFA BORJA C.C. 020114747-7. 13 DE ENERO DEL 2017. PLAZO TRES AÑO.</t>
  </si>
  <si>
    <t>PRESENTA CONTRATO DE ARRENDAMIENTO Y AUTORIZACIÓN PARA COLOCAR LA VALLA. ARRENDADORA SRA. TRUJILLO P. ROSA C.C. 170195603-7. 27 DE FEBRERO DEL 2017. PLAZO TRES AÑOS.</t>
  </si>
  <si>
    <t>PRESENTA CONTRATO DE ARRENDAMIENTO Y AUTORIZACIÓN PARA COLOCAR LA VALLA. ARRENDADORA SRA. MARÍA SONIA DEL CARMEN VELASCO C.C. 060126513-5. 15 DE ABRIL DEL 2015. PLAZO CINCO AÑOS.</t>
  </si>
  <si>
    <t>PRESENTA CONTRATO DE ARRENDAMIENTO Y AUTORIZACIÓN PARA COLOCAR LA VALLA. ARRENDADORA SRA. MARTHA C. TAMAYO C.C. 1701198861001. 20 DE SEPTIEMBRE DEL 2014. PLAZO TRES AÑOS.</t>
  </si>
  <si>
    <t>PRESENTA CONTRATO DE ARRENDAMIENTO Y AUTORIZACIÓN PARA COLOCAR LA VALLA. ARRENDADORA SRA. MARÍA E. CAIZA C.C. 171141331-8 , SUASNAVAS JAIME C.C. 170253274-6TESORERA Y PRESIDENTE DEL BLOQUE JOSÉ PERALTA. 11 DE SEPTIEMBRTE DEL 2014. PLAZO CUATRO AÑOS.</t>
  </si>
  <si>
    <t>PRESENTA CONTRATO DE ARRENDAMIENTO Y AUTORIZACIÓN PARA COLOCAR LA VALLA. ARRENDADOR SR. CARLOS GONZÁLEZ C.C. 171631620-1. 18 DE MAYO DEL 2018. PLZAO TRES AÑOS.</t>
  </si>
  <si>
    <t>AV. MALDONADO Y FCO. GÓMEZ</t>
  </si>
  <si>
    <t>0.2470538550;78.5201179712</t>
  </si>
  <si>
    <t>0.2791639683;78.5446341293</t>
  </si>
  <si>
    <t>2019-007715 ( 0000165 )</t>
  </si>
  <si>
    <t>2019-007720 ( 0000108 )</t>
  </si>
  <si>
    <t>2019-008285 ( 0000178 )</t>
  </si>
  <si>
    <t>2019-008288 ( 0000179 )</t>
  </si>
  <si>
    <t>2019-008290 ( 0000180 )</t>
  </si>
  <si>
    <t>2019-008292 ( 0000181 )</t>
  </si>
  <si>
    <t>2019-008294 ( 0000171 )</t>
  </si>
  <si>
    <t>M,ETALICA</t>
  </si>
  <si>
    <t>CERRAMIENTO DE MALLA</t>
  </si>
  <si>
    <t>31605 05 004</t>
  </si>
  <si>
    <t>31907 08 012</t>
  </si>
  <si>
    <t>AV. AMARÚ ÑAN OE2-191 Y QUITUMBE ÑÁN</t>
  </si>
  <si>
    <t>30803 13 017 004 001 006</t>
  </si>
  <si>
    <t>PUENTE LAURO GUERRERO</t>
  </si>
  <si>
    <t>AV. TNTE. H. ORTÍZ Y MORO MORO ( COM. CENTRAL TURUBAMBA BAJO )</t>
  </si>
  <si>
    <t>31004 51 010</t>
  </si>
  <si>
    <t>FRANCISCO PÉREZ S12-502</t>
  </si>
  <si>
    <t>A13 (A804-60 ) A-I2-SU</t>
  </si>
  <si>
    <t>D6 ( D406-70) RU3-SU</t>
  </si>
  <si>
    <t>A21 ( A608-50 ) RU2-D-SU</t>
  </si>
  <si>
    <t>A26 ( A1005-40 ) RU3-A-SU</t>
  </si>
  <si>
    <t>D7 ( D408-.70 ) M-SU</t>
  </si>
  <si>
    <t>2017-81113-LMU41-01</t>
  </si>
  <si>
    <t>MAQUINARIAS Y VEHÍCULOS S.A. MAVESA</t>
  </si>
  <si>
    <t>VACA KLÉBER</t>
  </si>
  <si>
    <t>OJEDA E. OLGA</t>
  </si>
  <si>
    <t>GRANCOMERCIO CIA. LTDA.</t>
  </si>
  <si>
    <t>PÉREZ SALAZAR SERGIO</t>
  </si>
  <si>
    <t>ÁLVAREZ JÁCOME JORGE</t>
  </si>
  <si>
    <t>AKTIVARMED MEDIOS PUBLICITARIOS</t>
  </si>
  <si>
    <t>VITERI CEVALLOS LUIS</t>
  </si>
  <si>
    <t>ALMEIDA R. MIGUEL</t>
  </si>
  <si>
    <t>SARABIA MARÍA</t>
  </si>
  <si>
    <t>CRUZ ÁNGEL</t>
  </si>
  <si>
    <t>PROVINCIA: PICHINCHA CANTÓN : QUITO PARROQUIA: VILLA FLORA BARRIO: GUAJALÓ CALLE: AV. PEDRO V. MALDONADO Y CUSUBAMBA FONO: 2 677 813</t>
  </si>
  <si>
    <t>QUITUMBE</t>
  </si>
  <si>
    <t>PROVINCIA: PICHINCHA CANTÓN: QUITO PARROQUIA: CARCELÉN BARRIO : CRISTIANA CALLE : DE LOS EUCALIPTOS E7-153 Y AV. ELOY ALFARO FONOS: 2 8000 603 ; 0991 939 980 ; rosachochos@aktivar.ec.</t>
  </si>
  <si>
    <t>PROVINCIA: PICHINCHA CANTÓN: QUITO PARROQUIA: TURUBAMBA BAJO CALLE: AV. TNTE. HUGO  ORTÍZ Y MORO MORO-MULTIFAMILIARES TURUBAMBA BAJO FONO: 2 267 448; miguelalmeidar52@gmail.com.</t>
  </si>
  <si>
    <t>PROVINCIA: PICHINCHA CANTÓN: QUITO PARROQUIA: CHILLOGALLO CIUDADELA: QUITO SUR BARRIO: QUITO SUR CALLE: AV. TNTE. H. ORTÍZ S12-502 Y FRANCISCO PÉREZ DE QUEZADA FONO: 3 816 699 ; 0997 425 216; cevsa.ecuador@gmail.com}</t>
  </si>
  <si>
    <t>GENERALI ECUADOR-</t>
  </si>
  <si>
    <t xml:space="preserve"> DESDE 30/09/2018 HASTA 10/09/2019</t>
  </si>
  <si>
    <t>0990022011001</t>
  </si>
  <si>
    <t>6788620,00</t>
  </si>
  <si>
    <t>DESDE 31/12/2018 HASTA 31/12/2019</t>
  </si>
  <si>
    <t>10000,00</t>
  </si>
  <si>
    <t>1792337143001</t>
  </si>
  <si>
    <t>1792617170001</t>
  </si>
  <si>
    <t>REG. MERCANTILNÚM DE REPERTORIO 27.252 FECHA 05/06/2016</t>
  </si>
  <si>
    <t>REG. MERCANTIL N° 39857 FECHA DE INSCRIPCIÓN : 26/08/2015 NÚMERO DE INSCRPCIÓN : 13244</t>
  </si>
  <si>
    <t>CITROÉN BERLING</t>
  </si>
  <si>
    <t>VALLA AL GRANO</t>
  </si>
  <si>
    <t>VALLA ALGRANO-VARIABLE</t>
  </si>
  <si>
    <t>CEVSA CIA. LTDA.</t>
  </si>
  <si>
    <t>2.40*1.10</t>
  </si>
  <si>
    <t>EL ADMINISTRADO MANTIENE DEUDAS PENDIENTES CON EL D.M.Q. SE EMITE INFORME TÉCNICO DESFAVORABLE</t>
  </si>
  <si>
    <t>EL PREDIO DONDE SE SOLICITA LA PUBLICIDAD SE ENCUENTRA DENTRO DE LA JURISDICCIÓN DE LA ADM. QUITUMBE. SE EMITE INFORME TÉCNICO DESFAVORABLE</t>
  </si>
  <si>
    <t>EL ADMINISTRADO MANTIENE DEUDAS PENDIENTES CON EL D.M.Q. ; ADEMÁS, NO SE PUEDE COLOCAR VALLAS SIN EL SOPORTE METÁLICO REQUERIDO. NO SE PUEDE COLOCAR VALLAS EN LOS CERRAMIENTOS DE MALLAS; POR LO TANTO SE EMITE INFORME TÉCNICO DESFAVORABLE</t>
  </si>
  <si>
    <t>EL ADMINISTRADO MANTIENE DEUDAS PENDIENTES CON EL D.M.Q. ; SE EMITE INFORME TÉCNICO DESFAVORABLE.</t>
  </si>
  <si>
    <t>CINCUENTA Y DOS DÓLARES CON UN CENTAVO</t>
  </si>
  <si>
    <t>. ARRENDADOR SR. RICHARD E. VÁSQUEZ C.C. 171204413-8 PRESIDENTE CONDOMINIO LUIS ALBERTO VALENCIA SECTOR 2. 23 DE JUNIO DEL 2017. PLAZO TRES AÑOS.</t>
  </si>
  <si>
    <t>2019-009976 ( 0000212 )</t>
  </si>
  <si>
    <t>31308 02 002</t>
  </si>
  <si>
    <t>AV. MARISCAL SUCRE S25-90 Y LA MANÁ</t>
  </si>
  <si>
    <t>0.2678866; 78.5515833,20</t>
  </si>
  <si>
    <t>RAMOS VARGAS ELOY FCO. Y OTROS</t>
  </si>
  <si>
    <t>SABA S.A.</t>
  </si>
  <si>
    <t>REYES MONCAYO JAVIER EDUARDO</t>
  </si>
  <si>
    <t>PROVINCIA: PICHINCHA CANTÓN: QUITO PARROQUIA: BENALC´ZAR CALLE: COREA 126 Y AV. AMAZONAS EDIF. BELMONTE FONO: 3 955 400 ; 0999 445 257 elsa.flores@kfc.com.ec</t>
  </si>
  <si>
    <t>LIBERTY SEGUROS S.A.</t>
  </si>
  <si>
    <t>DESDE 15/01/2019 HASTA 31/12/2019</t>
  </si>
  <si>
    <t>20000,00</t>
  </si>
  <si>
    <t>1792069432001</t>
  </si>
  <si>
    <t>PRESENTA AUTORIZACIÓN DE LOS COOPROPIETARIOS NPTARIZADA PARA COLOCAR LA PUBLICIDAD SOLIICTADA</t>
  </si>
  <si>
    <t>REG. MERCANTIL N° 30251; FECHA DE INSCRIPCIÓN: 04/08/2014. NÚMERO DE INSCRIPCIÓN : 10725</t>
  </si>
  <si>
    <t>2019-7231-LMU41-01</t>
  </si>
  <si>
    <t>2019-140070-LMU41-01</t>
  </si>
  <si>
    <t>2019-140070-LMU41-02</t>
  </si>
  <si>
    <t>2019-63211-LMU41-02</t>
  </si>
  <si>
    <t>2019-794983-LMU41-01</t>
  </si>
  <si>
    <t>2019-148804-LMU41-02</t>
  </si>
  <si>
    <t>2019-148804-LMU41-01</t>
  </si>
  <si>
    <t>2019-427767-LMU41-01</t>
  </si>
  <si>
    <t>2019-9022-LMU41-01</t>
  </si>
  <si>
    <t>2019-406022-LMU41-01</t>
  </si>
  <si>
    <t>2019-30565-LMU41-01</t>
  </si>
  <si>
    <t>2019-214722-LMU41-01</t>
  </si>
  <si>
    <t>2019-925-LMU41-01</t>
  </si>
  <si>
    <t>2019-11025-LMU41-01</t>
  </si>
  <si>
    <t>2019-226653-LMU41-01</t>
  </si>
  <si>
    <t>2098-9888-LMU41-01</t>
  </si>
  <si>
    <t>2019-377112-LMU41-01</t>
  </si>
  <si>
    <t>2019-9210-LMU41-01</t>
  </si>
  <si>
    <t>2019-288820-LMU41-01</t>
  </si>
  <si>
    <t>2019-84388-LMU41-01</t>
  </si>
  <si>
    <t>2019-37534-LMU41-01</t>
  </si>
  <si>
    <t>2019-289763-LMU41-01</t>
  </si>
  <si>
    <t>2019-194844-LMU41-01</t>
  </si>
  <si>
    <t>14/01/219</t>
  </si>
  <si>
    <t>28/01/219</t>
  </si>
  <si>
    <t>2019-011663 ( 0000241 )</t>
  </si>
  <si>
    <t>2019-011670 ( 0000242 )</t>
  </si>
  <si>
    <t>31805 06 021</t>
  </si>
  <si>
    <t>AV.  PEDRO V. MALDONADO S28-195</t>
  </si>
  <si>
    <t>Z2 ( ZC )</t>
  </si>
  <si>
    <t>2018-56425-LMU41-01</t>
  </si>
  <si>
    <t>CAJILEMA ASIMBAYA MARTHA</t>
  </si>
  <si>
    <t>REINOSO MORENO IVÁN</t>
  </si>
  <si>
    <t>PROVINCIA: PICHINCHA CANTÓN: QUITO PARROQUIA: LA MAGDALENA BARRIO: GUAJALÓ CALLE: AV. PEDRO V. MALDONADO S28-195 Y EL PARAÍSO FONOS : 2 9 11 670 ; 0986 829 555; ivareinoso@seinatransia.com</t>
  </si>
  <si>
    <t>1792392950001</t>
  </si>
  <si>
    <t>CUMPLE CON LOS REQUISITOS REQUERIDOS; SE EMITE INFORME FAVORABLE</t>
  </si>
  <si>
    <t xml:space="preserve">APITRAN S.A. - SEINTRANSIA S.A.- </t>
  </si>
  <si>
    <t>RESTAURANT ¿ SABÍAS QUÉ ?</t>
  </si>
  <si>
    <t>4.00*1.83</t>
  </si>
  <si>
    <t>2018-564233-LMU41-01</t>
  </si>
  <si>
    <t>Ing. John Lema</t>
  </si>
  <si>
    <t xml:space="preserve">ÁNGEL CRUZ </t>
  </si>
  <si>
    <t>18982788</t>
  </si>
  <si>
    <t>18982978</t>
  </si>
  <si>
    <t>18983049</t>
  </si>
  <si>
    <t>18983078</t>
  </si>
  <si>
    <t>18983103</t>
  </si>
  <si>
    <t>18983122</t>
  </si>
  <si>
    <t>18983155</t>
  </si>
  <si>
    <t>18983189</t>
  </si>
  <si>
    <t>18983213</t>
  </si>
  <si>
    <t>18983267</t>
  </si>
  <si>
    <t>18983277</t>
  </si>
  <si>
    <t>18983299</t>
  </si>
  <si>
    <t>18983306</t>
  </si>
  <si>
    <t>18983325</t>
  </si>
  <si>
    <t>18983361</t>
  </si>
  <si>
    <t>18983385</t>
  </si>
  <si>
    <t>18983390</t>
  </si>
  <si>
    <t>18983403</t>
  </si>
  <si>
    <t>18983432</t>
  </si>
  <si>
    <t>18983462</t>
  </si>
  <si>
    <t>18983455</t>
  </si>
  <si>
    <t>18983430</t>
  </si>
  <si>
    <t>18983477</t>
  </si>
  <si>
    <t>18983491</t>
  </si>
  <si>
    <t>18983504</t>
  </si>
  <si>
    <t>18983519</t>
  </si>
  <si>
    <t>19006377</t>
  </si>
  <si>
    <t>CIENTO CUARENTA Y CUATRO CON CUARENTA</t>
  </si>
  <si>
    <t>2019-013129 ( 0000283 )</t>
  </si>
  <si>
    <t>31508 16 014</t>
  </si>
  <si>
    <t>LUIS FCO. LÓPEZ Y CARLOS FREILE</t>
  </si>
  <si>
    <t>2018-3588179-LMU41-01</t>
  </si>
  <si>
    <t>MORALES ZALDUMBIDE FANNY</t>
  </si>
  <si>
    <t>TIENDAS INDUSTRIALES ASOCIADAS S.A. TÍA S.A.</t>
  </si>
  <si>
    <t>GONZÁLEZ VILLÓN PEDRO</t>
  </si>
  <si>
    <t>PROVINCIA: PICHINCHA CANTÓN: QUITO PARROQUIA: CHILLOGALLO CALLES : CUSUBAMBA LOTE 210-211</t>
  </si>
  <si>
    <t>QBE-SEGUROS COLONIAL</t>
  </si>
  <si>
    <t>1.000.000.000,00</t>
  </si>
  <si>
    <t>DESDE 01/07/2018 HASTA 01/07/2019</t>
  </si>
  <si>
    <t>REG. MERCANTIL N° 2838 15/03/2017</t>
  </si>
  <si>
    <t>TIA - VARIAS</t>
  </si>
  <si>
    <t>4.00*3.47</t>
  </si>
  <si>
    <t>OCHOCIENTOS VEINTE DÓLARES CON TREINTA Y UN CENTAVOS</t>
  </si>
  <si>
    <t>2019-013132 ( 000284 )</t>
  </si>
  <si>
    <t>311107 17 001</t>
  </si>
  <si>
    <t>MULALILLO Y TOACAZO</t>
  </si>
  <si>
    <t>2018-92497-LMU41-01</t>
  </si>
  <si>
    <t>19.41*1.50</t>
  </si>
  <si>
    <t>MIL SETECIENTOS VEINTE DÓLARES CON CUARENTA CENTAVOS</t>
  </si>
  <si>
    <t>19096206</t>
  </si>
  <si>
    <t>19096237</t>
  </si>
  <si>
    <t>19107038</t>
  </si>
  <si>
    <t>19107094</t>
  </si>
  <si>
    <t>2019-013333 ( 0000293 )</t>
  </si>
  <si>
    <t>31003 17 017</t>
  </si>
  <si>
    <t>PEDRO V. MALDONADO Y JOSÉ PERALTA</t>
  </si>
  <si>
    <t>0.2612266664;78.5230254246</t>
  </si>
  <si>
    <t>2018-34060-LMU41-01</t>
  </si>
  <si>
    <t>FONSECA PORTERO MARCO VINICIO</t>
  </si>
  <si>
    <t>SERVICIOS PUBLICITARIOS CREAMEDIOS S.A.</t>
  </si>
  <si>
    <t>PALACIOS JUAN CARLOS</t>
  </si>
  <si>
    <t>PROVINCIA:PICHINCHA CANTÓN: QUITO PARROQUIA: CUMBAYÁ CALLE: AV. PAMPITE OE3-57 Y CHIMBORAZO FONOS: 6 004 644; 6 004 645; 0993 996 694; jcpalacios@creamedios.com.ec</t>
  </si>
  <si>
    <t>25000.00</t>
  </si>
  <si>
    <t>1792279992001</t>
  </si>
  <si>
    <t>REG. MERCANTIL NÚMERO 96949 FECHA DE INSCRPCIÓN 04/07/2018 NÚMERO DE INSCRIPCIÓN 11026</t>
  </si>
  <si>
    <t>SERVICIOS PUBLICITARIOS CREAMEDIOS S.A. - VARIADA</t>
  </si>
  <si>
    <t>2019-34060-LMU41-01</t>
  </si>
  <si>
    <t>19107157</t>
  </si>
  <si>
    <t>2019-014697 ( 0000312 )</t>
  </si>
  <si>
    <t>LONA</t>
  </si>
  <si>
    <t>31607 30 015</t>
  </si>
  <si>
    <t>AV. MORÁN VALVERDE OE3-374</t>
  </si>
  <si>
    <t xml:space="preserve">LICTO LICTO CARLOS </t>
  </si>
  <si>
    <t>CREARTE EN VALLAS MEDIOS</t>
  </si>
  <si>
    <t>TISALEMA NELSON</t>
  </si>
  <si>
    <t>1705052957</t>
  </si>
  <si>
    <t>2019-3588179-LMU41-01</t>
  </si>
  <si>
    <t>0.2757836660;78.5532814264</t>
  </si>
  <si>
    <t>0.2762396323 06/02/2019 78.5522139072</t>
  </si>
  <si>
    <t>2019-406355-LMU41-01</t>
  </si>
  <si>
    <t>2019-148804-LMU41-03</t>
  </si>
  <si>
    <t>19177286</t>
  </si>
  <si>
    <t>2018-148804-LMU41-03</t>
  </si>
  <si>
    <t>SE EMITE INFORME TÉCNICO DESFAVORABLE. EL INTERESADO NO PRESENTA RUC DE LA FIRMA COMERCIAL INTERESADA EN LA PUBLICIDAD SOLICITADA. NO SE PUDO COORDINAR CON EL INTERESADO DEL VALOR ( U.S. 1872.00 ) QUE GENERA ESTA LICENCIA. SE GENERARÁ LA ORDEN DE COBRO UNA VEZ REINGRESADA LA SOLICITUD ACTUAL.</t>
  </si>
  <si>
    <t>2019-016191 ( 0000344 )</t>
  </si>
  <si>
    <t>2019-016196 ( 0000345 )</t>
  </si>
  <si>
    <t>2019-016197 ( 0000346)</t>
  </si>
  <si>
    <t>2019-016273 ( 0000347 )</t>
  </si>
  <si>
    <t>31306 09 001</t>
  </si>
  <si>
    <t>31407 13 005</t>
  </si>
  <si>
    <t>31007 04 034</t>
  </si>
  <si>
    <t>A10 ( A604-50 )</t>
  </si>
  <si>
    <t>2018-803216-LMU41-01</t>
  </si>
  <si>
    <t>8.00*4.26</t>
  </si>
  <si>
    <t>4.82*4.00</t>
  </si>
  <si>
    <t>3.60*3.00</t>
  </si>
  <si>
    <t>5.02*5.00</t>
  </si>
  <si>
    <t>DOS MIL CATROCE DÓLARES CON TRECE CENTAVOS</t>
  </si>
  <si>
    <t>MIL CIENTO TREINTA Y NUEVE DÓLARES CON CUARENTA Y CINCO CENTAVOS</t>
  </si>
  <si>
    <t>SEISCIENTOS TREINTA Y OCHO DÓLARES CONVEINTIOCHO CENTAVOS</t>
  </si>
  <si>
    <t>MIL CUATROCIENTOS DÓLARES CON CUARNTA Y UN CENTAVOS</t>
  </si>
  <si>
    <t>VENANCIO STANDOQUE Y SIMÓN GUERRA</t>
  </si>
  <si>
    <t>MARISCAL SUCRE Y AJAVÍ</t>
  </si>
  <si>
    <t>2018-3539639-LMU41-01</t>
  </si>
  <si>
    <t>CUSUBAMBA Y APUELA</t>
  </si>
  <si>
    <t>2018-191270-LMU41-02</t>
  </si>
  <si>
    <t>2018-191270-LMU41-01</t>
  </si>
  <si>
    <t>PICO MEJÍA EDUARDO</t>
  </si>
  <si>
    <t>GARZÓN MORA CARLOS</t>
  </si>
  <si>
    <t>2019-803216-LMU41-01</t>
  </si>
  <si>
    <t>19180051</t>
  </si>
  <si>
    <t>19180198</t>
  </si>
  <si>
    <t>2019-191270-LMU-41-01</t>
  </si>
  <si>
    <t>2019-191270-LMU41-02</t>
  </si>
  <si>
    <t>19180259</t>
  </si>
  <si>
    <t>2019-3539639-LMU41-01</t>
  </si>
  <si>
    <t>19180343</t>
  </si>
  <si>
    <t>0.2570620496;78.5429871082</t>
  </si>
  <si>
    <t>0.2731792709;78.5470566453</t>
  </si>
  <si>
    <t>0.2728547273;78.5468775633</t>
  </si>
  <si>
    <t>2019-564233-LMU41-01</t>
  </si>
  <si>
    <t>2019-564233-LMU41-02</t>
  </si>
  <si>
    <t>2019-020249 ( 0000424 )</t>
  </si>
  <si>
    <t>2019-020254 ( 0000423 )</t>
  </si>
  <si>
    <t>2019-020270 ( 0000427 )</t>
  </si>
  <si>
    <t>TÓTEM</t>
  </si>
  <si>
    <t>MORASPUNGO OE1C-11-436</t>
  </si>
  <si>
    <t>30503 08 013</t>
  </si>
  <si>
    <t>AV. RODRIGO DE CHÁVEZ</t>
  </si>
  <si>
    <t>0.2552971737; 78.5226345062</t>
  </si>
  <si>
    <t>0.2544905361;78.5225914196</t>
  </si>
  <si>
    <t>2018-50070-LMU41-01</t>
  </si>
  <si>
    <t>2018-50070-LMU41-02</t>
  </si>
  <si>
    <t>DARQUEA ALFONSO</t>
  </si>
  <si>
    <t>PROVINCIA:PICHINCHA. CANTÓN:QUITO.PARROQUIA:ELOY ALFARO.CALLE:P. VICENTE MALDONADO.S11-436 INTERSEEC. GÓ,EZ DE LA TORRE FONO: 2 653 989</t>
  </si>
  <si>
    <t>LIBERTY SEGUROS PÓLIZA 502019-Q</t>
  </si>
  <si>
    <t>DESDE 14-09-2015 HASTA 14-09-2016</t>
  </si>
  <si>
    <t>1701284349001</t>
  </si>
  <si>
    <t>PETROECUADOR</t>
  </si>
  <si>
    <t>GASOLINERA SAN BARTOLO</t>
  </si>
  <si>
    <t>5.60*1.40</t>
  </si>
  <si>
    <t>8.00*0.70</t>
  </si>
  <si>
    <t>CIENTO DIEZ DÓLARES CON TREINTA Y DOS CENTAVOS</t>
  </si>
  <si>
    <t>NOVECIENTOS VEINTISEIS DÓLARES CON SESENTA Y NUEVE CENTAVOS</t>
  </si>
  <si>
    <t>MEJÍA TRIVIÑO TERESA</t>
  </si>
  <si>
    <t>400000,00</t>
  </si>
  <si>
    <t>2019-50070-LMU41-02</t>
  </si>
  <si>
    <t>19234917</t>
  </si>
  <si>
    <t>2019-50070-LMU41-01</t>
  </si>
  <si>
    <t>19234893</t>
  </si>
  <si>
    <t>2019-023222 ( 0000522 )</t>
  </si>
  <si>
    <t>30804 17 004</t>
  </si>
  <si>
    <t>H. ORTÍZ Y A. DE ANGULO</t>
  </si>
  <si>
    <t>SALGUERO CLAVIJO HÉCTOR</t>
  </si>
  <si>
    <t>AKTIVARMED-VARIABLE</t>
  </si>
  <si>
    <t>2019-023250 ( 0000530 )</t>
  </si>
  <si>
    <t>31003 04 001</t>
  </si>
  <si>
    <t>AV. PEDRO V. MALDONADO</t>
  </si>
  <si>
    <t>0.257550;78.523648</t>
  </si>
  <si>
    <t>GUAÑA HIDALGO JAVIER</t>
  </si>
  <si>
    <t>OUTDOORS MEDIA EC.</t>
  </si>
  <si>
    <t>FLOR GABRIELA</t>
  </si>
  <si>
    <t>PROVINCIA: PICHINCHA CANTÓN: QUITO PARROQUIA : EL BATÁN CDLA: EL BATÁN CALLE: DE LOS MOTILONES N40-520 Y VICENTE FIERRO FONO : 2 240 987 ; 0991 025 714; gabyflor@outdoorsmediaec.com</t>
  </si>
  <si>
    <t>CHUBB SEGUROS</t>
  </si>
  <si>
    <t>DESDE 29/01/2019 HASTA 29/01/2020</t>
  </si>
  <si>
    <t>500,00</t>
  </si>
  <si>
    <t>1792316476001</t>
  </si>
  <si>
    <t>PRESENTA CONTRATO DE ARRENDAMIENTO Y AUTORIZACIÓN PARA COLOCAR LA VALLA. ARRENDADORA SR. GUAÑA HIDALGO JAVIER C.C. 171090287-3 DESDE EL 15/02/2019 POR UN LAPSO DE TRES AÑO Y AUTORIZACIÓN PARA COLOCAR LA PUBLICIDAD SOLICITADA</t>
  </si>
  <si>
    <t>REGISTRO MERCANTIL N°. 42751 FECHA DE INSCRICIÓN 10/09/2015 NÚM. DE INSCRIPCIÓN : 14153</t>
  </si>
  <si>
    <t>OUTDOORS MEDIA EC-VARIADA</t>
  </si>
  <si>
    <t>2019-023259 ( 0000529 )</t>
  </si>
  <si>
    <t>31607 15 001</t>
  </si>
  <si>
    <t>H. ORTÍZ S28-26 Y M. VALVERDE</t>
  </si>
  <si>
    <t>0.2806384071;78.5435932875</t>
  </si>
  <si>
    <t>2018-288867-LMU41-01</t>
  </si>
  <si>
    <t>MONTENEGRO C. MERCY G.</t>
  </si>
  <si>
    <t>PRESENTA CONTRATO DE ARRENDAMIENTO Y AUTORIZACIÓN PARA COLOCAR LA VALLA. ARRENDADORA SRA. GABRIELA MONTENEGRO; DESDE EL 15 DE ENERO DEL 2018 POR UN LAPSO UN AÑO Y PRESENTA AUTORIZACIÓN PARA COLOCAR LA PUBLICIDAD SOLICITADA</t>
  </si>
  <si>
    <t>10.00*5.00</t>
  </si>
  <si>
    <t>DOS MIL NOVECIENTOS CINCUENTA Y CINCO DÓLARES</t>
  </si>
  <si>
    <t>2019-023270 ( 0000528 )</t>
  </si>
  <si>
    <t>20401 16 001</t>
  </si>
  <si>
    <t>P. PINTO E4-368 Y NAPO</t>
  </si>
  <si>
    <t>0.2401597653;78.5065230033</t>
  </si>
  <si>
    <t>2018-19655-LMU41-01</t>
  </si>
  <si>
    <t>CHICAIZA M. MARÍA P.</t>
  </si>
  <si>
    <t>PRESENTA CONTRATO DE ARRENDAMIENTO Y AUTORIZACIÓN PARA COLOCAR LA VALLA. ARRENDADORA SR. CHICAIZA JOSÉ C.C. 171240296-3 ADMINISTRADOR GENERAL  Y PRESIDENTE DE MULTIFAMILIARES LULUNCOTO; DESDE EL 11 DE ABRIL DEL 2018 POR UN LAPSO DE TRES AÑOS Y PRESENTA AUTORIZACIÓN PARA COLOCAR LA PUBLICIDAD SOLICITADA</t>
  </si>
  <si>
    <t>2019-023272 ( 0000527 )</t>
  </si>
  <si>
    <t>30602 20 002 003 005 002</t>
  </si>
  <si>
    <t>A. DE MENDOZA S49-149 Y F. LONDOÑO</t>
  </si>
  <si>
    <t>0.245481;78.519542</t>
  </si>
  <si>
    <t>CALERO BELTRÁN EDWIN</t>
  </si>
  <si>
    <t>PRESENTA CONTRATO DE ARRENDAMIENTO Y AUTORIZACIÓN PARA COLOCAR LA VALLA. ARRENDADOR SR. CALERO BELTRÁN EDWIN  C.C. 170988321-7 ADMINISTRADOR GENERAL  Y PRESIDENTE DE MULTIFAMILIARES VILLAFLORA; DESDE EL 15 DE FEBRERO DEL 2019  POR UN LAPSO DE DOS AÑOS Y PRESENTA AUTORIZACIÓN PARA COLOCAR LA PUBLICIDAD SOLICITADA</t>
  </si>
  <si>
    <t>PENDIENTE</t>
  </si>
  <si>
    <t>2019-025287 ( 0000568 )</t>
  </si>
  <si>
    <t>AV. M. SUCRE S25-80 Y LA MANÁ</t>
  </si>
  <si>
    <t>EL ADMINISTRADO TIENE CONVENIO DE PAGOS CON EL D.M.Q. PREVIO EMITIR INFORME TÉCNICO, DEBERÁ ADJUNTAR AL EXPEDIENTE LA RESOLUCIÓN DEL CONVENIO Y CORREO ELECTRÓNICO CON RESPUESTA AL DEPARTAMENTO DE COACTIVAS DEL D.M..Q.</t>
  </si>
  <si>
    <t>2019-027012 ( 0000609</t>
  </si>
  <si>
    <t>PANAFELX</t>
  </si>
  <si>
    <t>31307 24 011</t>
  </si>
  <si>
    <t>AV. SOLANDA OE4-606</t>
  </si>
  <si>
    <t>2018-188234-LMU41-02</t>
  </si>
  <si>
    <t>SILVA VILLAGRÁN FANNY</t>
  </si>
  <si>
    <t>VÁSQUEZ SILVA DANIEL</t>
  </si>
  <si>
    <t>PROVINCIA: PICHINCHA CANTÓN: QUITO PARROQUIA: VILLAFLORA CALLE: S25 AV. SOLANDA OE4-608 FONO: 2 734 250 ;  0983 284 025 daniel_silva.05@hotmail.com</t>
  </si>
  <si>
    <t>1723078273001</t>
  </si>
  <si>
    <t>SE ADJUNTA AL EXPEDIENTE COPIA DE LA LICENCIA LMU41 DEL AÑO ANTERIOR</t>
  </si>
  <si>
    <t>PAÑALERA MAGIC FLOWERS</t>
  </si>
  <si>
    <t>3.00*0.60</t>
  </si>
  <si>
    <t>TREINTA Y CINCO DÓLARES CON CUARENTA Y SEIS CENTAVOS</t>
  </si>
  <si>
    <t>2019-027207 ( 0000614 )</t>
  </si>
  <si>
    <t>AV. CARDENAL DE LA TORRE Y PSJE. AMBUQUÍ</t>
  </si>
  <si>
    <t>31307 32 018</t>
  </si>
  <si>
    <t>CHÁVEZ DALILA</t>
  </si>
  <si>
    <t>COOPERATIVA DE AHORRO Y CRÉDITO COOPAD</t>
  </si>
  <si>
    <t>GUALLICHICO GUAYASAMÍN MARITZA</t>
  </si>
  <si>
    <t>SEGUROS ALIANZA</t>
  </si>
  <si>
    <t>DESDE 01 10 2018 HASTA 01 10 2019</t>
  </si>
  <si>
    <t>1791280156001</t>
  </si>
  <si>
    <t>COOPERATIVA AHORRO Y CRÉDITO COOPAD ( AHORRANDO SOBRE RUEDAS, PARTICIPA POR DOS AUTOS )</t>
  </si>
  <si>
    <t>8.00*3.00</t>
  </si>
  <si>
    <t>2019-027219 ( 0000615 )</t>
  </si>
  <si>
    <t>20702 18 013</t>
  </si>
  <si>
    <t>FRANCISCO OLMOS N33 Y J. BAUTISTA AGUIRRE</t>
  </si>
  <si>
    <t>ALBÁN WASHINGTON</t>
  </si>
  <si>
    <t>2019-027222 ( 0000610 )</t>
  </si>
  <si>
    <t>2018-188234-LMU41-01</t>
  </si>
  <si>
    <t>7.00*0.80</t>
  </si>
  <si>
    <r>
      <t xml:space="preserve">SE EMITE INFORME TÉCNICO DESFAVORABLE. LA ORDENANZA 0119 DE PUBLICIDAD EXTERIOR NO PERMITE PUBLICIDAD DE  VALLAS SOBRE LAS CONSTRUCCIONES ( TERRAZAS ).ART. ( 9 ) : </t>
    </r>
    <r>
      <rPr>
        <b/>
        <sz val="8"/>
        <rFont val="Times New Roman"/>
        <family val="1"/>
      </rPr>
      <t>" Prohibiciones particulares para la publicidad exterior fija " lit. ( h ) ; lit. ( n ) ( copias adjuntas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</si>
</sst>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 &quot;€&quot;_-;\-* #,##0.00\ &quot;€&quot;_-;_-* &quot;-&quot;??\ &quot;€&quot;_-;_-@_-"/>
    <numFmt numFmtId="165" formatCode="_-* #,##0.00\ _€_-;\-* #,##0.00\ _€_-;_-* &quot;-&quot;??\ _€_-;_-@_-"/>
    <numFmt numFmtId="166" formatCode="0;[Red]0"/>
    <numFmt numFmtId="167" formatCode="0.00;[Red]0.00"/>
    <numFmt numFmtId="168" formatCode="yyyy\-mm\-dd;@"/>
    <numFmt numFmtId="169" formatCode="[$-F800]dddd\,\ mmmm\ dd\,\ yyyy"/>
    <numFmt numFmtId="170" formatCode="[$-C0A]d\-mmm\-yy;@"/>
  </numFmts>
  <fonts count="50" x14ac:knownFonts="1">
    <font>
      <sz val="11"/>
      <color theme="1"/>
      <name val="Calibri"/>
      <family val="2"/>
      <scheme val="minor"/>
    </font>
    <font>
      <sz val="11"/>
      <color theme="1"/>
      <name val="Calibri"/>
      <family val="2"/>
      <scheme val="minor"/>
    </font>
    <font>
      <sz val="8"/>
      <name val="Times New Roman"/>
      <family val="1"/>
    </font>
    <font>
      <sz val="8"/>
      <color theme="1"/>
      <name val="Times New Roman"/>
      <family val="1"/>
    </font>
    <font>
      <b/>
      <sz val="8"/>
      <color indexed="18"/>
      <name val="Times New Roman"/>
      <family val="1"/>
    </font>
    <font>
      <sz val="8"/>
      <color indexed="9"/>
      <name val="Times New Roman"/>
      <family val="1"/>
    </font>
    <font>
      <b/>
      <sz val="7"/>
      <name val="Times New Roman"/>
      <family val="1"/>
    </font>
    <font>
      <b/>
      <sz val="8"/>
      <name val="Times New Roman"/>
      <family val="1"/>
    </font>
    <font>
      <b/>
      <sz val="9"/>
      <color indexed="81"/>
      <name val="Tahoma"/>
      <family val="2"/>
    </font>
    <font>
      <sz val="9"/>
      <color indexed="81"/>
      <name val="Tahoma"/>
      <family val="2"/>
    </font>
    <font>
      <sz val="11"/>
      <color theme="1"/>
      <name val="Times New Roman"/>
      <family val="1"/>
    </font>
    <font>
      <b/>
      <sz val="11"/>
      <color theme="1"/>
      <name val="Times New Roman"/>
      <family val="1"/>
    </font>
    <font>
      <sz val="10"/>
      <color theme="1"/>
      <name val="Times New Roman"/>
      <family val="1"/>
    </font>
    <font>
      <b/>
      <sz val="12"/>
      <color theme="1"/>
      <name val="Times New Roman"/>
      <family val="1"/>
    </font>
    <font>
      <b/>
      <sz val="16"/>
      <color theme="1"/>
      <name val="Times New Roman"/>
      <family val="1"/>
    </font>
    <font>
      <b/>
      <sz val="10"/>
      <color theme="1"/>
      <name val="Times New Roman"/>
      <family val="1"/>
    </font>
    <font>
      <b/>
      <sz val="14"/>
      <color theme="1"/>
      <name val="Times New Roman"/>
      <family val="1"/>
    </font>
    <font>
      <b/>
      <sz val="22"/>
      <color theme="1"/>
      <name val="Times New Roman"/>
      <family val="1"/>
    </font>
    <font>
      <sz val="16"/>
      <color theme="1"/>
      <name val="Times New Roman"/>
      <family val="1"/>
    </font>
    <font>
      <b/>
      <sz val="18"/>
      <color theme="1"/>
      <name val="Times New Roman"/>
      <family val="1"/>
    </font>
    <font>
      <sz val="12"/>
      <color theme="1"/>
      <name val="Calibri"/>
      <family val="2"/>
      <scheme val="minor"/>
    </font>
    <font>
      <sz val="9"/>
      <color theme="1"/>
      <name val="Times New Roman"/>
      <family val="1"/>
    </font>
    <font>
      <sz val="8"/>
      <color theme="1"/>
      <name val="Calibri"/>
      <family val="2"/>
      <scheme val="minor"/>
    </font>
    <font>
      <b/>
      <sz val="16"/>
      <name val="Times New Roman"/>
      <family val="1"/>
    </font>
    <font>
      <b/>
      <sz val="12"/>
      <name val="Times New Roman"/>
      <family val="1"/>
    </font>
    <font>
      <sz val="10"/>
      <name val="Times New Roman"/>
      <family val="1"/>
    </font>
    <font>
      <sz val="12"/>
      <color indexed="8"/>
      <name val="Times New Roman"/>
      <family val="1"/>
    </font>
    <font>
      <sz val="12"/>
      <name val="Times New Roman"/>
      <family val="1"/>
    </font>
    <font>
      <sz val="11"/>
      <name val="Times New Roman"/>
      <family val="1"/>
    </font>
    <font>
      <sz val="11"/>
      <name val="Arial"/>
      <family val="2"/>
    </font>
    <font>
      <sz val="10"/>
      <name val="Arial"/>
      <family val="2"/>
    </font>
    <font>
      <b/>
      <sz val="10"/>
      <name val="Times New Roman"/>
      <family val="1"/>
    </font>
    <font>
      <b/>
      <sz val="11"/>
      <name val="Times New Roman"/>
      <family val="1"/>
    </font>
    <font>
      <sz val="16"/>
      <name val="Times New Roman"/>
      <family val="1"/>
    </font>
    <font>
      <sz val="8"/>
      <color rgb="FFFF0000"/>
      <name val="Times New Roman"/>
      <family val="1"/>
    </font>
    <font>
      <sz val="8"/>
      <color rgb="FFC00000"/>
      <name val="Times New Roman"/>
      <family val="1"/>
    </font>
    <font>
      <sz val="8"/>
      <color rgb="FF002060"/>
      <name val="Times New Roman"/>
      <family val="1"/>
    </font>
    <font>
      <b/>
      <sz val="8"/>
      <color rgb="FFFF0000"/>
      <name val="Times New Roman"/>
      <family val="1"/>
    </font>
    <font>
      <b/>
      <sz val="8"/>
      <color rgb="FF0070C0"/>
      <name val="Times New Roman"/>
      <family val="1"/>
    </font>
    <font>
      <sz val="8"/>
      <color rgb="FF0070C0"/>
      <name val="Times New Roman"/>
      <family val="1"/>
    </font>
    <font>
      <b/>
      <sz val="8"/>
      <color rgb="FF002060"/>
      <name val="Times New Roman"/>
      <family val="1"/>
    </font>
    <font>
      <b/>
      <sz val="8"/>
      <color rgb="FF00B050"/>
      <name val="Times New Roman"/>
      <family val="1"/>
    </font>
    <font>
      <b/>
      <sz val="8"/>
      <color rgb="FF7030A0"/>
      <name val="Times New Roman"/>
      <family val="1"/>
    </font>
    <font>
      <sz val="8"/>
      <color rgb="FF7030A0"/>
      <name val="Times New Roman"/>
      <family val="1"/>
    </font>
    <font>
      <sz val="8"/>
      <color rgb="FF00B050"/>
      <name val="Times New Roman"/>
      <family val="1"/>
    </font>
    <font>
      <b/>
      <sz val="8"/>
      <color rgb="FFC00000"/>
      <name val="Times New Roman"/>
      <family val="1"/>
    </font>
    <font>
      <sz val="8"/>
      <color theme="5" tint="-0.249977111117893"/>
      <name val="Times New Roman"/>
      <family val="1"/>
    </font>
    <font>
      <b/>
      <sz val="8"/>
      <color theme="1"/>
      <name val="Times New Roman"/>
      <family val="1"/>
    </font>
    <font>
      <b/>
      <sz val="8"/>
      <color theme="3"/>
      <name val="Times New Roman"/>
      <family val="1"/>
    </font>
    <font>
      <sz val="8"/>
      <color theme="3"/>
      <name val="Times New Roman"/>
      <family val="1"/>
    </font>
  </fonts>
  <fills count="3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C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FF0000"/>
        <bgColor indexed="64"/>
      </patternFill>
    </fill>
    <fill>
      <patternFill patternType="solid">
        <fgColor rgb="FF00FF00"/>
        <bgColor indexed="64"/>
      </patternFill>
    </fill>
    <fill>
      <patternFill patternType="solid">
        <fgColor rgb="FF92D050"/>
        <bgColor indexed="64"/>
      </patternFill>
    </fill>
    <fill>
      <patternFill patternType="solid">
        <fgColor rgb="FFEC34F0"/>
        <bgColor indexed="64"/>
      </patternFill>
    </fill>
    <fill>
      <patternFill patternType="solid">
        <fgColor rgb="FF00B050"/>
        <bgColor indexed="64"/>
      </patternFill>
    </fill>
    <fill>
      <patternFill patternType="solid">
        <fgColor rgb="FF66FF33"/>
        <bgColor indexed="64"/>
      </patternFill>
    </fill>
    <fill>
      <patternFill patternType="solid">
        <fgColor rgb="FFFFC00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FF33"/>
        <bgColor indexed="64"/>
      </patternFill>
    </fill>
    <fill>
      <patternFill patternType="solid">
        <fgColor rgb="FF99FF33"/>
        <bgColor indexed="64"/>
      </patternFill>
    </fill>
    <fill>
      <patternFill patternType="solid">
        <fgColor rgb="FFFFFF66"/>
        <bgColor indexed="64"/>
      </patternFill>
    </fill>
    <fill>
      <patternFill patternType="solid">
        <fgColor rgb="FFFFCC66"/>
        <bgColor indexed="64"/>
      </patternFill>
    </fill>
    <fill>
      <patternFill patternType="solid">
        <fgColor indexed="27"/>
        <bgColor indexed="64"/>
      </patternFill>
    </fill>
    <fill>
      <patternFill patternType="solid">
        <fgColor indexed="41"/>
        <bgColor indexed="64"/>
      </patternFill>
    </fill>
    <fill>
      <patternFill patternType="solid">
        <fgColor theme="9" tint="0.59996337778862885"/>
        <bgColor indexed="64"/>
      </patternFill>
    </fill>
    <fill>
      <patternFill patternType="solid">
        <fgColor theme="4" tint="0.59999389629810485"/>
        <bgColor indexed="64"/>
      </patternFill>
    </fill>
    <fill>
      <patternFill patternType="solid">
        <fgColor rgb="FFCCCCFF"/>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ashed">
        <color auto="1"/>
      </top>
      <bottom/>
      <diagonal/>
    </border>
    <border>
      <left/>
      <right/>
      <top/>
      <bottom style="dashed">
        <color auto="1"/>
      </bottom>
      <diagonal/>
    </border>
    <border>
      <left/>
      <right/>
      <top/>
      <bottom style="double">
        <color auto="1"/>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3" fillId="0" borderId="0">
      <alignment horizontal="justify" vertical="top" wrapText="1"/>
    </xf>
  </cellStyleXfs>
  <cellXfs count="901">
    <xf numFmtId="0" fontId="0" fillId="0" borderId="0" xfId="0"/>
    <xf numFmtId="1" fontId="2" fillId="2" borderId="0" xfId="0" applyNumberFormat="1" applyFont="1" applyFill="1"/>
    <xf numFmtId="1" fontId="2" fillId="3" borderId="0" xfId="0" applyNumberFormat="1" applyFont="1" applyFill="1"/>
    <xf numFmtId="1" fontId="2" fillId="4" borderId="0" xfId="0" applyNumberFormat="1" applyFont="1" applyFill="1" applyAlignment="1">
      <alignment horizontal="right"/>
    </xf>
    <xf numFmtId="14" fontId="2" fillId="5" borderId="0" xfId="0" applyNumberFormat="1" applyFont="1" applyFill="1" applyAlignment="1">
      <alignment horizontal="left"/>
    </xf>
    <xf numFmtId="1" fontId="2" fillId="4" borderId="0" xfId="0" applyNumberFormat="1" applyFont="1" applyFill="1" applyAlignment="1">
      <alignment horizontal="left"/>
    </xf>
    <xf numFmtId="1" fontId="2" fillId="6" borderId="0" xfId="0" applyNumberFormat="1" applyFont="1" applyFill="1"/>
    <xf numFmtId="4" fontId="2" fillId="6" borderId="0" xfId="2" applyNumberFormat="1" applyFont="1" applyFill="1" applyAlignment="1">
      <alignment horizontal="right"/>
    </xf>
    <xf numFmtId="43" fontId="2" fillId="6" borderId="0" xfId="0" applyNumberFormat="1" applyFont="1" applyFill="1" applyAlignment="1">
      <alignment horizontal="left"/>
    </xf>
    <xf numFmtId="1" fontId="2" fillId="6" borderId="0" xfId="0" applyNumberFormat="1" applyFont="1" applyFill="1" applyAlignment="1">
      <alignment horizontal="left"/>
    </xf>
    <xf numFmtId="43" fontId="2" fillId="6" borderId="0" xfId="0" applyNumberFormat="1" applyFont="1" applyFill="1"/>
    <xf numFmtId="1" fontId="2" fillId="7" borderId="0" xfId="0" applyNumberFormat="1" applyFont="1" applyFill="1"/>
    <xf numFmtId="14" fontId="2" fillId="7" borderId="0" xfId="0" applyNumberFormat="1" applyFont="1" applyFill="1" applyAlignment="1">
      <alignment horizontal="left"/>
    </xf>
    <xf numFmtId="43" fontId="2" fillId="8" borderId="0" xfId="0" applyNumberFormat="1" applyFont="1" applyFill="1" applyAlignment="1">
      <alignment horizontal="left"/>
    </xf>
    <xf numFmtId="43" fontId="2" fillId="8" borderId="0" xfId="0" applyNumberFormat="1" applyFont="1" applyFill="1" applyAlignment="1">
      <alignment horizontal="right"/>
    </xf>
    <xf numFmtId="1" fontId="2" fillId="4" borderId="0" xfId="0" applyNumberFormat="1" applyFont="1" applyFill="1" applyAlignment="1">
      <alignment horizontal="center"/>
    </xf>
    <xf numFmtId="1" fontId="2" fillId="4" borderId="0" xfId="0" applyNumberFormat="1" applyFont="1" applyFill="1"/>
    <xf numFmtId="1" fontId="2" fillId="9" borderId="0" xfId="0" applyNumberFormat="1" applyFont="1" applyFill="1" applyAlignment="1">
      <alignment horizontal="center"/>
    </xf>
    <xf numFmtId="1" fontId="2" fillId="9" borderId="0" xfId="0" applyNumberFormat="1" applyFont="1" applyFill="1"/>
    <xf numFmtId="43" fontId="2" fillId="9" borderId="0" xfId="0" applyNumberFormat="1" applyFont="1" applyFill="1"/>
    <xf numFmtId="49" fontId="2" fillId="9" borderId="0" xfId="0" applyNumberFormat="1" applyFont="1" applyFill="1" applyAlignment="1">
      <alignment horizontal="left"/>
    </xf>
    <xf numFmtId="1" fontId="2" fillId="9" borderId="0" xfId="0" applyNumberFormat="1" applyFont="1" applyFill="1" applyAlignment="1">
      <alignment horizontal="left"/>
    </xf>
    <xf numFmtId="2" fontId="2" fillId="9" borderId="0" xfId="0" applyNumberFormat="1" applyFont="1" applyFill="1"/>
    <xf numFmtId="1" fontId="2" fillId="9" borderId="0" xfId="0" applyNumberFormat="1" applyFont="1" applyFill="1" applyAlignment="1" applyProtection="1">
      <alignment horizontal="right"/>
      <protection locked="0"/>
    </xf>
    <xf numFmtId="3" fontId="2" fillId="9" borderId="0" xfId="0" applyNumberFormat="1" applyFont="1" applyFill="1" applyAlignment="1" applyProtection="1">
      <alignment horizontal="right"/>
      <protection locked="0"/>
    </xf>
    <xf numFmtId="1" fontId="3" fillId="9" borderId="0" xfId="0" applyNumberFormat="1" applyFont="1" applyFill="1" applyBorder="1"/>
    <xf numFmtId="14" fontId="2" fillId="9" borderId="0" xfId="0" applyNumberFormat="1" applyFont="1" applyFill="1" applyBorder="1" applyAlignment="1">
      <alignment horizontal="right"/>
    </xf>
    <xf numFmtId="14" fontId="2" fillId="9" borderId="0" xfId="0" applyNumberFormat="1" applyFont="1" applyFill="1" applyBorder="1"/>
    <xf numFmtId="1" fontId="2" fillId="10" borderId="0" xfId="0" applyNumberFormat="1" applyFont="1" applyFill="1" applyBorder="1"/>
    <xf numFmtId="1" fontId="2" fillId="2" borderId="0" xfId="0" applyNumberFormat="1" applyFont="1" applyFill="1" applyAlignment="1"/>
    <xf numFmtId="1" fontId="4" fillId="4" borderId="0" xfId="0" applyNumberFormat="1" applyFont="1" applyFill="1" applyAlignment="1">
      <alignment horizontal="right"/>
    </xf>
    <xf numFmtId="1" fontId="2" fillId="10" borderId="0" xfId="0" applyNumberFormat="1" applyFont="1" applyFill="1" applyBorder="1" applyAlignment="1"/>
    <xf numFmtId="1" fontId="5" fillId="2" borderId="0" xfId="0" applyNumberFormat="1" applyFont="1" applyFill="1" applyAlignment="1">
      <alignment wrapText="1"/>
    </xf>
    <xf numFmtId="1" fontId="6" fillId="11" borderId="1" xfId="0" applyNumberFormat="1" applyFont="1" applyFill="1" applyBorder="1" applyAlignment="1">
      <alignment vertical="center" wrapText="1"/>
    </xf>
    <xf numFmtId="14" fontId="6" fillId="11" borderId="1" xfId="0" applyNumberFormat="1" applyFont="1" applyFill="1" applyBorder="1" applyAlignment="1">
      <alignment horizontal="left" vertical="center" wrapText="1"/>
    </xf>
    <xf numFmtId="14" fontId="6" fillId="9" borderId="1" xfId="0" applyNumberFormat="1" applyFont="1" applyFill="1" applyBorder="1" applyAlignment="1">
      <alignment horizontal="right" vertical="center" wrapText="1"/>
    </xf>
    <xf numFmtId="14" fontId="6" fillId="9" borderId="1" xfId="0" applyNumberFormat="1" applyFont="1" applyFill="1" applyBorder="1" applyAlignment="1">
      <alignment horizontal="center" vertical="center" wrapText="1"/>
    </xf>
    <xf numFmtId="1" fontId="5" fillId="11" borderId="0" xfId="0" applyNumberFormat="1" applyFont="1" applyFill="1" applyBorder="1" applyAlignment="1">
      <alignment wrapText="1"/>
    </xf>
    <xf numFmtId="49" fontId="7" fillId="3" borderId="1" xfId="0" applyNumberFormat="1" applyFont="1" applyFill="1" applyBorder="1" applyAlignment="1">
      <alignment horizontal="right"/>
    </xf>
    <xf numFmtId="49" fontId="2" fillId="4" borderId="2" xfId="0" applyNumberFormat="1" applyFont="1" applyFill="1" applyBorder="1" applyAlignment="1">
      <alignment horizontal="right"/>
    </xf>
    <xf numFmtId="14" fontId="2" fillId="2" borderId="2" xfId="0" applyNumberFormat="1" applyFont="1" applyFill="1" applyBorder="1" applyAlignment="1">
      <alignment horizontal="left"/>
    </xf>
    <xf numFmtId="14" fontId="2" fillId="5" borderId="2" xfId="0" applyNumberFormat="1" applyFont="1" applyFill="1" applyBorder="1" applyAlignment="1">
      <alignment horizontal="left"/>
    </xf>
    <xf numFmtId="1" fontId="2" fillId="4" borderId="2" xfId="0" applyNumberFormat="1" applyFont="1" applyFill="1" applyBorder="1" applyAlignment="1">
      <alignment horizontal="left"/>
    </xf>
    <xf numFmtId="1" fontId="2" fillId="6" borderId="2" xfId="0" applyNumberFormat="1" applyFont="1" applyFill="1" applyBorder="1" applyAlignment="1">
      <alignment horizontal="left"/>
    </xf>
    <xf numFmtId="1" fontId="2" fillId="6" borderId="2" xfId="0" applyNumberFormat="1" applyFont="1" applyFill="1" applyBorder="1"/>
    <xf numFmtId="4" fontId="2" fillId="6" borderId="2" xfId="2" applyNumberFormat="1" applyFont="1" applyFill="1" applyBorder="1" applyAlignment="1">
      <alignment horizontal="right"/>
    </xf>
    <xf numFmtId="1" fontId="2" fillId="6" borderId="1" xfId="0" applyNumberFormat="1" applyFont="1" applyFill="1" applyBorder="1"/>
    <xf numFmtId="43" fontId="2" fillId="6" borderId="2" xfId="0" applyNumberFormat="1" applyFont="1" applyFill="1" applyBorder="1" applyAlignment="1">
      <alignment horizontal="left"/>
    </xf>
    <xf numFmtId="43" fontId="2" fillId="6" borderId="2" xfId="0" applyNumberFormat="1" applyFont="1" applyFill="1" applyBorder="1"/>
    <xf numFmtId="1" fontId="2" fillId="7" borderId="2" xfId="0" applyNumberFormat="1" applyFont="1" applyFill="1" applyBorder="1" applyAlignment="1">
      <alignment horizontal="left"/>
    </xf>
    <xf numFmtId="14" fontId="2" fillId="7" borderId="2" xfId="0" applyNumberFormat="1" applyFont="1" applyFill="1" applyBorder="1" applyAlignment="1">
      <alignment horizontal="left"/>
    </xf>
    <xf numFmtId="0" fontId="3" fillId="12" borderId="1" xfId="0" applyFont="1" applyFill="1" applyBorder="1" applyAlignment="1">
      <alignment horizontal="left"/>
    </xf>
    <xf numFmtId="43" fontId="2" fillId="12" borderId="1" xfId="1" applyNumberFormat="1" applyFont="1" applyFill="1" applyBorder="1" applyAlignment="1">
      <alignment horizontal="right"/>
    </xf>
    <xf numFmtId="43" fontId="2" fillId="12" borderId="2" xfId="1" applyNumberFormat="1" applyFont="1" applyFill="1" applyBorder="1" applyAlignment="1">
      <alignment horizontal="right"/>
    </xf>
    <xf numFmtId="1" fontId="2" fillId="4" borderId="1" xfId="0" applyNumberFormat="1" applyFont="1" applyFill="1" applyBorder="1" applyAlignment="1">
      <alignment horizontal="center"/>
    </xf>
    <xf numFmtId="1" fontId="2" fillId="4" borderId="1" xfId="0" applyNumberFormat="1" applyFont="1" applyFill="1" applyBorder="1"/>
    <xf numFmtId="1" fontId="2" fillId="9" borderId="2" xfId="0" applyNumberFormat="1" applyFont="1" applyFill="1" applyBorder="1" applyAlignment="1">
      <alignment horizontal="center"/>
    </xf>
    <xf numFmtId="1" fontId="2" fillId="9" borderId="2" xfId="0" applyNumberFormat="1" applyFont="1" applyFill="1" applyBorder="1"/>
    <xf numFmtId="43" fontId="2" fillId="9" borderId="1" xfId="0" applyNumberFormat="1" applyFont="1" applyFill="1" applyBorder="1"/>
    <xf numFmtId="43" fontId="2" fillId="9" borderId="2" xfId="0" applyNumberFormat="1" applyFont="1" applyFill="1" applyBorder="1"/>
    <xf numFmtId="49" fontId="2" fillId="9" borderId="1" xfId="0" applyNumberFormat="1" applyFont="1" applyFill="1" applyBorder="1" applyAlignment="1">
      <alignment horizontal="left"/>
    </xf>
    <xf numFmtId="1" fontId="2" fillId="9" borderId="1" xfId="0" applyNumberFormat="1" applyFont="1" applyFill="1" applyBorder="1"/>
    <xf numFmtId="1" fontId="2" fillId="9" borderId="2" xfId="0" applyNumberFormat="1" applyFont="1" applyFill="1" applyBorder="1" applyAlignment="1">
      <alignment horizontal="left"/>
    </xf>
    <xf numFmtId="2" fontId="2" fillId="9" borderId="2" xfId="0" applyNumberFormat="1" applyFont="1" applyFill="1" applyBorder="1"/>
    <xf numFmtId="1" fontId="2" fillId="9" borderId="2" xfId="0" applyNumberFormat="1" applyFont="1" applyFill="1" applyBorder="1" applyAlignment="1" applyProtection="1">
      <alignment horizontal="right"/>
      <protection locked="0"/>
    </xf>
    <xf numFmtId="3" fontId="2" fillId="9" borderId="1" xfId="0" applyNumberFormat="1" applyFont="1" applyFill="1" applyBorder="1" applyAlignment="1" applyProtection="1">
      <alignment horizontal="right"/>
      <protection locked="0"/>
    </xf>
    <xf numFmtId="1" fontId="2" fillId="9" borderId="1" xfId="0" applyNumberFormat="1" applyFont="1" applyFill="1" applyBorder="1" applyAlignment="1">
      <alignment horizontal="left"/>
    </xf>
    <xf numFmtId="1" fontId="3" fillId="9" borderId="1" xfId="0" applyNumberFormat="1" applyFont="1" applyFill="1" applyBorder="1"/>
    <xf numFmtId="14" fontId="2" fillId="9" borderId="1" xfId="0" applyNumberFormat="1" applyFont="1" applyFill="1" applyBorder="1" applyAlignment="1">
      <alignment horizontal="right"/>
    </xf>
    <xf numFmtId="14" fontId="2" fillId="9" borderId="1" xfId="0" applyNumberFormat="1" applyFont="1" applyFill="1" applyBorder="1"/>
    <xf numFmtId="1" fontId="5" fillId="2" borderId="0" xfId="0" applyNumberFormat="1" applyFont="1" applyFill="1"/>
    <xf numFmtId="14" fontId="2" fillId="2" borderId="1" xfId="0" applyNumberFormat="1" applyFont="1" applyFill="1" applyBorder="1" applyAlignment="1">
      <alignment horizontal="left"/>
    </xf>
    <xf numFmtId="14" fontId="2" fillId="5" borderId="1" xfId="0" applyNumberFormat="1" applyFont="1" applyFill="1" applyBorder="1" applyAlignment="1">
      <alignment horizontal="left"/>
    </xf>
    <xf numFmtId="1" fontId="2" fillId="6" borderId="1" xfId="0" applyNumberFormat="1" applyFont="1" applyFill="1" applyBorder="1" applyAlignment="1">
      <alignment horizontal="left"/>
    </xf>
    <xf numFmtId="4" fontId="2" fillId="6" borderId="1" xfId="2" applyNumberFormat="1" applyFont="1" applyFill="1" applyBorder="1" applyAlignment="1">
      <alignment horizontal="right"/>
    </xf>
    <xf numFmtId="43" fontId="2" fillId="6" borderId="1" xfId="0" applyNumberFormat="1" applyFont="1" applyFill="1" applyBorder="1" applyAlignment="1">
      <alignment horizontal="left"/>
    </xf>
    <xf numFmtId="43" fontId="2" fillId="6" borderId="1" xfId="0" applyNumberFormat="1" applyFont="1" applyFill="1" applyBorder="1"/>
    <xf numFmtId="14" fontId="2" fillId="12" borderId="2" xfId="1" applyNumberFormat="1" applyFont="1" applyFill="1" applyBorder="1" applyAlignment="1">
      <alignment horizontal="right"/>
    </xf>
    <xf numFmtId="1" fontId="2" fillId="9" borderId="2" xfId="0" applyNumberFormat="1" applyFont="1" applyFill="1" applyBorder="1" applyAlignment="1">
      <alignment horizontal="center" vertical="center"/>
    </xf>
    <xf numFmtId="43" fontId="2" fillId="9" borderId="1" xfId="0" applyNumberFormat="1" applyFont="1" applyFill="1" applyBorder="1" applyAlignment="1">
      <alignment horizontal="left"/>
    </xf>
    <xf numFmtId="49" fontId="2" fillId="9" borderId="1" xfId="0" applyNumberFormat="1" applyFont="1" applyFill="1" applyBorder="1" applyAlignment="1">
      <alignment horizontal="left" vertical="center"/>
    </xf>
    <xf numFmtId="2" fontId="2" fillId="9" borderId="1" xfId="0" applyNumberFormat="1" applyFont="1" applyFill="1" applyBorder="1"/>
    <xf numFmtId="1" fontId="2" fillId="9" borderId="1" xfId="0" applyNumberFormat="1" applyFont="1" applyFill="1" applyBorder="1" applyAlignment="1" applyProtection="1">
      <alignment horizontal="right"/>
      <protection locked="0"/>
    </xf>
    <xf numFmtId="1" fontId="5" fillId="10" borderId="0" xfId="0" applyNumberFormat="1" applyFont="1" applyFill="1" applyBorder="1"/>
    <xf numFmtId="1" fontId="2" fillId="9" borderId="1" xfId="0" applyNumberFormat="1" applyFont="1" applyFill="1" applyBorder="1" applyAlignment="1">
      <alignment horizontal="center"/>
    </xf>
    <xf numFmtId="1" fontId="2" fillId="4" borderId="2" xfId="0" applyNumberFormat="1" applyFont="1" applyFill="1" applyBorder="1" applyAlignment="1">
      <alignment horizontal="center"/>
    </xf>
    <xf numFmtId="14" fontId="2" fillId="9" borderId="2" xfId="0" applyNumberFormat="1" applyFont="1" applyFill="1" applyBorder="1"/>
    <xf numFmtId="3" fontId="2" fillId="9" borderId="2" xfId="0" applyNumberFormat="1" applyFont="1" applyFill="1" applyBorder="1" applyAlignment="1" applyProtection="1">
      <alignment horizontal="right"/>
      <protection locked="0"/>
    </xf>
    <xf numFmtId="1" fontId="2" fillId="4" borderId="2" xfId="0" applyNumberFormat="1" applyFont="1" applyFill="1" applyBorder="1"/>
    <xf numFmtId="49" fontId="2" fillId="9" borderId="2" xfId="0" applyNumberFormat="1" applyFont="1" applyFill="1" applyBorder="1" applyAlignment="1">
      <alignment horizontal="left"/>
    </xf>
    <xf numFmtId="43" fontId="2" fillId="12" borderId="2" xfId="0" applyNumberFormat="1" applyFont="1" applyFill="1" applyBorder="1" applyAlignment="1">
      <alignment horizontal="left"/>
    </xf>
    <xf numFmtId="1" fontId="2" fillId="6" borderId="2" xfId="0" applyNumberFormat="1" applyFont="1" applyFill="1" applyBorder="1" applyAlignment="1">
      <alignment horizontal="left" wrapText="1"/>
    </xf>
    <xf numFmtId="1" fontId="7" fillId="3" borderId="1" xfId="0" applyNumberFormat="1" applyFont="1" applyFill="1" applyBorder="1" applyAlignment="1">
      <alignment horizontal="right"/>
    </xf>
    <xf numFmtId="1" fontId="2" fillId="4" borderId="2" xfId="0" applyNumberFormat="1" applyFont="1" applyFill="1" applyBorder="1" applyAlignment="1">
      <alignment horizontal="right"/>
    </xf>
    <xf numFmtId="1" fontId="2" fillId="7" borderId="1" xfId="0" applyNumberFormat="1" applyFont="1" applyFill="1" applyBorder="1" applyAlignment="1">
      <alignment horizontal="left"/>
    </xf>
    <xf numFmtId="43" fontId="2" fillId="12" borderId="1" xfId="0" applyNumberFormat="1" applyFont="1" applyFill="1" applyBorder="1" applyAlignment="1">
      <alignment horizontal="left"/>
    </xf>
    <xf numFmtId="43" fontId="2" fillId="12" borderId="1" xfId="0" applyNumberFormat="1" applyFont="1" applyFill="1" applyBorder="1" applyAlignment="1">
      <alignment horizontal="right"/>
    </xf>
    <xf numFmtId="43" fontId="2" fillId="6" borderId="1" xfId="1" applyNumberFormat="1" applyFont="1" applyFill="1" applyBorder="1" applyAlignment="1">
      <alignment horizontal="left" vertical="center"/>
    </xf>
    <xf numFmtId="1" fontId="7" fillId="9" borderId="1" xfId="0" applyNumberFormat="1" applyFont="1" applyFill="1" applyBorder="1" applyAlignment="1">
      <alignment horizontal="center"/>
    </xf>
    <xf numFmtId="14" fontId="2" fillId="12" borderId="1" xfId="1" applyNumberFormat="1" applyFont="1" applyFill="1" applyBorder="1" applyAlignment="1">
      <alignment horizontal="right"/>
    </xf>
    <xf numFmtId="1" fontId="2" fillId="9" borderId="0" xfId="0" applyNumberFormat="1" applyFont="1" applyFill="1" applyBorder="1"/>
    <xf numFmtId="1" fontId="7" fillId="9" borderId="2" xfId="0" applyNumberFormat="1" applyFont="1" applyFill="1" applyBorder="1" applyAlignment="1">
      <alignment horizontal="center"/>
    </xf>
    <xf numFmtId="1" fontId="2" fillId="9" borderId="1" xfId="0" applyNumberFormat="1" applyFont="1" applyFill="1" applyBorder="1" applyAlignment="1">
      <alignment horizontal="center" vertical="center"/>
    </xf>
    <xf numFmtId="4" fontId="2" fillId="6" borderId="2" xfId="2" applyNumberFormat="1" applyFont="1" applyFill="1" applyBorder="1" applyAlignment="1"/>
    <xf numFmtId="14" fontId="2" fillId="7" borderId="1" xfId="0" quotePrefix="1" applyNumberFormat="1" applyFont="1" applyFill="1" applyBorder="1" applyAlignment="1">
      <alignment horizontal="left"/>
    </xf>
    <xf numFmtId="14" fontId="2" fillId="7" borderId="1" xfId="0" applyNumberFormat="1" applyFont="1" applyFill="1" applyBorder="1" applyAlignment="1">
      <alignment horizontal="left"/>
    </xf>
    <xf numFmtId="1" fontId="2" fillId="13" borderId="1" xfId="0" applyNumberFormat="1" applyFont="1" applyFill="1" applyBorder="1"/>
    <xf numFmtId="14" fontId="2" fillId="13" borderId="2" xfId="0" applyNumberFormat="1" applyFont="1" applyFill="1" applyBorder="1"/>
    <xf numFmtId="1" fontId="2" fillId="4" borderId="4" xfId="0" applyNumberFormat="1" applyFont="1" applyFill="1" applyBorder="1" applyAlignment="1">
      <alignment horizontal="center"/>
    </xf>
    <xf numFmtId="1" fontId="2" fillId="4" borderId="4" xfId="0" applyNumberFormat="1" applyFont="1" applyFill="1" applyBorder="1"/>
    <xf numFmtId="1" fontId="2" fillId="14" borderId="2" xfId="0" applyNumberFormat="1" applyFont="1" applyFill="1" applyBorder="1" applyAlignment="1">
      <alignment horizontal="center"/>
    </xf>
    <xf numFmtId="1" fontId="2" fillId="15" borderId="2" xfId="0" quotePrefix="1" applyNumberFormat="1" applyFont="1" applyFill="1" applyBorder="1" applyAlignment="1">
      <alignment horizontal="right"/>
    </xf>
    <xf numFmtId="14" fontId="2" fillId="15" borderId="2" xfId="0" applyNumberFormat="1" applyFont="1" applyFill="1" applyBorder="1" applyAlignment="1">
      <alignment horizontal="left"/>
    </xf>
    <xf numFmtId="1" fontId="2" fillId="15" borderId="2" xfId="0" applyNumberFormat="1" applyFont="1" applyFill="1" applyBorder="1" applyAlignment="1">
      <alignment horizontal="left"/>
    </xf>
    <xf numFmtId="1" fontId="2" fillId="16" borderId="2" xfId="0" applyNumberFormat="1" applyFont="1" applyFill="1" applyBorder="1" applyAlignment="1">
      <alignment horizontal="right"/>
    </xf>
    <xf numFmtId="14" fontId="2" fillId="16" borderId="2" xfId="0" applyNumberFormat="1" applyFont="1" applyFill="1" applyBorder="1" applyAlignment="1">
      <alignment horizontal="left"/>
    </xf>
    <xf numFmtId="1" fontId="2" fillId="16" borderId="2" xfId="0" applyNumberFormat="1" applyFont="1" applyFill="1" applyBorder="1" applyAlignment="1">
      <alignment horizontal="left"/>
    </xf>
    <xf numFmtId="1" fontId="2" fillId="16" borderId="2" xfId="0" applyNumberFormat="1" applyFont="1" applyFill="1" applyBorder="1"/>
    <xf numFmtId="4" fontId="2" fillId="16" borderId="2" xfId="2" applyNumberFormat="1" applyFont="1" applyFill="1" applyBorder="1" applyAlignment="1">
      <alignment horizontal="right"/>
    </xf>
    <xf numFmtId="1" fontId="2" fillId="16" borderId="1" xfId="0" applyNumberFormat="1" applyFont="1" applyFill="1" applyBorder="1"/>
    <xf numFmtId="43" fontId="2" fillId="16" borderId="2" xfId="0" applyNumberFormat="1" applyFont="1" applyFill="1" applyBorder="1" applyAlignment="1">
      <alignment horizontal="left"/>
    </xf>
    <xf numFmtId="1" fontId="2" fillId="16" borderId="2" xfId="0" applyNumberFormat="1" applyFont="1" applyFill="1" applyBorder="1" applyAlignment="1">
      <alignment horizontal="center"/>
    </xf>
    <xf numFmtId="1" fontId="2" fillId="16" borderId="2" xfId="0" quotePrefix="1" applyNumberFormat="1" applyFont="1" applyFill="1" applyBorder="1" applyAlignment="1">
      <alignment horizontal="right"/>
    </xf>
    <xf numFmtId="1" fontId="2" fillId="7" borderId="1" xfId="0" quotePrefix="1" applyNumberFormat="1" applyFont="1" applyFill="1" applyBorder="1" applyAlignment="1">
      <alignment horizontal="left"/>
    </xf>
    <xf numFmtId="0" fontId="3" fillId="16" borderId="1" xfId="0" applyFont="1" applyFill="1" applyBorder="1"/>
    <xf numFmtId="1" fontId="2" fillId="17" borderId="2" xfId="0" applyNumberFormat="1" applyFont="1" applyFill="1" applyBorder="1"/>
    <xf numFmtId="14" fontId="2" fillId="4" borderId="2" xfId="0" applyNumberFormat="1" applyFont="1" applyFill="1" applyBorder="1" applyAlignment="1">
      <alignment horizontal="left"/>
    </xf>
    <xf numFmtId="1" fontId="2" fillId="4" borderId="1" xfId="0" applyNumberFormat="1" applyFont="1" applyFill="1" applyBorder="1" applyAlignment="1">
      <alignment horizontal="left"/>
    </xf>
    <xf numFmtId="4" fontId="2" fillId="4" borderId="2" xfId="2" applyNumberFormat="1" applyFont="1" applyFill="1" applyBorder="1" applyAlignment="1">
      <alignment horizontal="right"/>
    </xf>
    <xf numFmtId="43" fontId="2" fillId="4" borderId="2" xfId="0" applyNumberFormat="1" applyFont="1" applyFill="1" applyBorder="1" applyAlignment="1">
      <alignment horizontal="left"/>
    </xf>
    <xf numFmtId="14" fontId="2" fillId="4" borderId="1" xfId="0" quotePrefix="1" applyNumberFormat="1" applyFont="1" applyFill="1" applyBorder="1" applyAlignment="1">
      <alignment horizontal="left"/>
    </xf>
    <xf numFmtId="43" fontId="2" fillId="4" borderId="1" xfId="1" applyNumberFormat="1" applyFont="1" applyFill="1" applyBorder="1" applyAlignment="1">
      <alignment horizontal="right"/>
    </xf>
    <xf numFmtId="1" fontId="2" fillId="4" borderId="2" xfId="0" applyNumberFormat="1" applyFont="1" applyFill="1" applyBorder="1" applyAlignment="1">
      <alignment horizontal="center" vertical="center"/>
    </xf>
    <xf numFmtId="43" fontId="2" fillId="4" borderId="2" xfId="0" applyNumberFormat="1" applyFont="1" applyFill="1" applyBorder="1"/>
    <xf numFmtId="14" fontId="2" fillId="4" borderId="2" xfId="0" applyNumberFormat="1" applyFont="1" applyFill="1" applyBorder="1"/>
    <xf numFmtId="49" fontId="2" fillId="4" borderId="1" xfId="0" applyNumberFormat="1" applyFont="1" applyFill="1" applyBorder="1" applyAlignment="1">
      <alignment horizontal="left" vertical="center"/>
    </xf>
    <xf numFmtId="2" fontId="2" fillId="4" borderId="2" xfId="0" applyNumberFormat="1" applyFont="1" applyFill="1" applyBorder="1"/>
    <xf numFmtId="1" fontId="2" fillId="4" borderId="2" xfId="0" applyNumberFormat="1" applyFont="1" applyFill="1" applyBorder="1" applyAlignment="1" applyProtection="1">
      <alignment horizontal="right"/>
      <protection locked="0"/>
    </xf>
    <xf numFmtId="1" fontId="2" fillId="4" borderId="1" xfId="0" applyNumberFormat="1" applyFont="1" applyFill="1" applyBorder="1" applyAlignment="1" applyProtection="1">
      <alignment horizontal="right"/>
      <protection locked="0"/>
    </xf>
    <xf numFmtId="1" fontId="7" fillId="4" borderId="1" xfId="0" applyNumberFormat="1" applyFont="1" applyFill="1" applyBorder="1" applyAlignment="1">
      <alignment horizontal="center"/>
    </xf>
    <xf numFmtId="1" fontId="3" fillId="4" borderId="1" xfId="0" applyNumberFormat="1" applyFont="1" applyFill="1" applyBorder="1"/>
    <xf numFmtId="14" fontId="2" fillId="4" borderId="1" xfId="0" applyNumberFormat="1" applyFont="1" applyFill="1" applyBorder="1" applyAlignment="1">
      <alignment horizontal="right"/>
    </xf>
    <xf numFmtId="14" fontId="2" fillId="4" borderId="1" xfId="0" applyNumberFormat="1" applyFont="1" applyFill="1" applyBorder="1"/>
    <xf numFmtId="1" fontId="2" fillId="4" borderId="0" xfId="0" applyNumberFormat="1" applyFont="1" applyFill="1" applyBorder="1"/>
    <xf numFmtId="1" fontId="2" fillId="4" borderId="1" xfId="0" quotePrefix="1" applyNumberFormat="1" applyFont="1" applyFill="1" applyBorder="1" applyAlignment="1">
      <alignment horizontal="left"/>
    </xf>
    <xf numFmtId="43" fontId="2" fillId="4" borderId="1" xfId="0" applyNumberFormat="1" applyFont="1" applyFill="1" applyBorder="1" applyAlignment="1">
      <alignment horizontal="left"/>
    </xf>
    <xf numFmtId="1" fontId="2" fillId="10" borderId="0" xfId="0" applyNumberFormat="1" applyFont="1" applyFill="1"/>
    <xf numFmtId="15" fontId="2" fillId="9" borderId="1" xfId="0" applyNumberFormat="1" applyFont="1" applyFill="1" applyBorder="1" applyAlignment="1">
      <alignment horizontal="left"/>
    </xf>
    <xf numFmtId="1" fontId="2" fillId="18" borderId="1" xfId="0" applyNumberFormat="1" applyFont="1" applyFill="1" applyBorder="1"/>
    <xf numFmtId="1" fontId="2" fillId="6" borderId="2" xfId="2" applyNumberFormat="1" applyFont="1" applyFill="1" applyBorder="1" applyAlignment="1">
      <alignment horizontal="left"/>
    </xf>
    <xf numFmtId="43" fontId="2" fillId="16" borderId="1" xfId="0" applyNumberFormat="1" applyFont="1" applyFill="1" applyBorder="1" applyAlignment="1">
      <alignment horizontal="right"/>
    </xf>
    <xf numFmtId="1" fontId="2" fillId="16" borderId="1" xfId="0" applyNumberFormat="1" applyFont="1" applyFill="1" applyBorder="1" applyAlignment="1">
      <alignment horizontal="center"/>
    </xf>
    <xf numFmtId="43" fontId="2" fillId="16" borderId="2" xfId="0" applyNumberFormat="1" applyFont="1" applyFill="1" applyBorder="1"/>
    <xf numFmtId="49" fontId="2" fillId="16" borderId="1" xfId="0" applyNumberFormat="1" applyFont="1" applyFill="1" applyBorder="1" applyAlignment="1">
      <alignment horizontal="left"/>
    </xf>
    <xf numFmtId="2" fontId="2" fillId="16" borderId="2" xfId="0" applyNumberFormat="1" applyFont="1" applyFill="1" applyBorder="1"/>
    <xf numFmtId="1" fontId="2" fillId="16" borderId="2" xfId="0" applyNumberFormat="1" applyFont="1" applyFill="1" applyBorder="1" applyAlignment="1" applyProtection="1">
      <alignment horizontal="right"/>
      <protection locked="0"/>
    </xf>
    <xf numFmtId="43" fontId="2" fillId="16" borderId="2" xfId="0" applyNumberFormat="1" applyFont="1" applyFill="1" applyBorder="1" applyAlignment="1">
      <alignment horizontal="right"/>
    </xf>
    <xf numFmtId="49" fontId="2" fillId="16" borderId="2" xfId="0" applyNumberFormat="1" applyFont="1" applyFill="1" applyBorder="1" applyAlignment="1">
      <alignment horizontal="left"/>
    </xf>
    <xf numFmtId="43" fontId="2" fillId="16" borderId="1" xfId="1" applyNumberFormat="1" applyFont="1" applyFill="1" applyBorder="1" applyAlignment="1">
      <alignment horizontal="right"/>
    </xf>
    <xf numFmtId="43" fontId="2" fillId="16" borderId="2" xfId="1" applyNumberFormat="1" applyFont="1" applyFill="1" applyBorder="1" applyAlignment="1">
      <alignment horizontal="right"/>
    </xf>
    <xf numFmtId="0" fontId="2" fillId="16" borderId="2" xfId="0" applyNumberFormat="1" applyFont="1" applyFill="1" applyBorder="1"/>
    <xf numFmtId="166" fontId="2" fillId="10" borderId="2" xfId="0" applyNumberFormat="1" applyFont="1" applyFill="1" applyBorder="1" applyAlignment="1">
      <alignment horizontal="left"/>
    </xf>
    <xf numFmtId="49" fontId="2" fillId="10" borderId="1" xfId="0" applyNumberFormat="1" applyFont="1" applyFill="1" applyBorder="1" applyAlignment="1">
      <alignment horizontal="left"/>
    </xf>
    <xf numFmtId="167" fontId="2" fillId="10" borderId="1" xfId="2" applyNumberFormat="1" applyFont="1" applyFill="1" applyBorder="1" applyAlignment="1">
      <alignment horizontal="right"/>
    </xf>
    <xf numFmtId="49" fontId="2" fillId="10" borderId="1" xfId="0" applyNumberFormat="1" applyFont="1" applyFill="1" applyBorder="1"/>
    <xf numFmtId="49" fontId="2" fillId="10" borderId="1" xfId="0" applyNumberFormat="1" applyFont="1" applyFill="1" applyBorder="1" applyAlignment="1"/>
    <xf numFmtId="0" fontId="2" fillId="10" borderId="1" xfId="0" applyNumberFormat="1" applyFont="1" applyFill="1" applyBorder="1"/>
    <xf numFmtId="0" fontId="2" fillId="10" borderId="1" xfId="0" applyNumberFormat="1" applyFont="1" applyFill="1" applyBorder="1" applyAlignment="1">
      <alignment horizontal="left"/>
    </xf>
    <xf numFmtId="167" fontId="2" fillId="10" borderId="1" xfId="0" applyNumberFormat="1" applyFont="1" applyFill="1" applyBorder="1"/>
    <xf numFmtId="43" fontId="2" fillId="12" borderId="2" xfId="0" applyNumberFormat="1" applyFont="1" applyFill="1" applyBorder="1" applyAlignment="1">
      <alignment horizontal="right"/>
    </xf>
    <xf numFmtId="43" fontId="2" fillId="9" borderId="2" xfId="0" applyNumberFormat="1" applyFont="1" applyFill="1" applyBorder="1" applyAlignment="1">
      <alignment horizontal="left"/>
    </xf>
    <xf numFmtId="49" fontId="2" fillId="9" borderId="2" xfId="0" applyNumberFormat="1" applyFont="1" applyFill="1" applyBorder="1" applyAlignment="1">
      <alignment horizontal="left" vertical="center"/>
    </xf>
    <xf numFmtId="14" fontId="2" fillId="2" borderId="4" xfId="0" applyNumberFormat="1" applyFont="1" applyFill="1" applyBorder="1" applyAlignment="1">
      <alignment horizontal="left"/>
    </xf>
    <xf numFmtId="1" fontId="2" fillId="6" borderId="4" xfId="0" applyNumberFormat="1" applyFont="1" applyFill="1" applyBorder="1" applyAlignment="1">
      <alignment horizontal="left"/>
    </xf>
    <xf numFmtId="4" fontId="2" fillId="6" borderId="4" xfId="2" applyNumberFormat="1" applyFont="1" applyFill="1" applyBorder="1" applyAlignment="1">
      <alignment horizontal="right"/>
    </xf>
    <xf numFmtId="43" fontId="2" fillId="6" borderId="4" xfId="0" applyNumberFormat="1" applyFont="1" applyFill="1" applyBorder="1" applyAlignment="1">
      <alignment horizontal="left"/>
    </xf>
    <xf numFmtId="1" fontId="2" fillId="6" borderId="4" xfId="0" applyNumberFormat="1" applyFont="1" applyFill="1" applyBorder="1"/>
    <xf numFmtId="43" fontId="2" fillId="6" borderId="5" xfId="0" applyNumberFormat="1" applyFont="1" applyFill="1" applyBorder="1"/>
    <xf numFmtId="43" fontId="2" fillId="12" borderId="5" xfId="0" applyNumberFormat="1" applyFont="1" applyFill="1" applyBorder="1" applyAlignment="1">
      <alignment horizontal="left"/>
    </xf>
    <xf numFmtId="43" fontId="2" fillId="12" borderId="4" xfId="0" applyNumberFormat="1" applyFont="1" applyFill="1" applyBorder="1" applyAlignment="1">
      <alignment horizontal="right"/>
    </xf>
    <xf numFmtId="1" fontId="2" fillId="4" borderId="5" xfId="0" applyNumberFormat="1" applyFont="1" applyFill="1" applyBorder="1" applyAlignment="1">
      <alignment horizontal="center"/>
    </xf>
    <xf numFmtId="1" fontId="2" fillId="4" borderId="5" xfId="0" applyNumberFormat="1" applyFont="1" applyFill="1" applyBorder="1"/>
    <xf numFmtId="1" fontId="2" fillId="9" borderId="5" xfId="0" applyNumberFormat="1" applyFont="1" applyFill="1" applyBorder="1" applyAlignment="1">
      <alignment horizontal="center"/>
    </xf>
    <xf numFmtId="1" fontId="2" fillId="9" borderId="4" xfId="0" applyNumberFormat="1" applyFont="1" applyFill="1" applyBorder="1"/>
    <xf numFmtId="49" fontId="2" fillId="9" borderId="4" xfId="0" applyNumberFormat="1" applyFont="1" applyFill="1" applyBorder="1" applyAlignment="1">
      <alignment horizontal="left"/>
    </xf>
    <xf numFmtId="1" fontId="2" fillId="9" borderId="4" xfId="0" applyNumberFormat="1" applyFont="1" applyFill="1" applyBorder="1" applyAlignment="1">
      <alignment horizontal="left"/>
    </xf>
    <xf numFmtId="2" fontId="2" fillId="9" borderId="4" xfId="0" applyNumberFormat="1" applyFont="1" applyFill="1" applyBorder="1"/>
    <xf numFmtId="1" fontId="2" fillId="9" borderId="4" xfId="0" applyNumberFormat="1" applyFont="1" applyFill="1" applyBorder="1" applyAlignment="1" applyProtection="1">
      <alignment horizontal="right"/>
      <protection locked="0"/>
    </xf>
    <xf numFmtId="3" fontId="2" fillId="9" borderId="5" xfId="0" applyNumberFormat="1" applyFont="1" applyFill="1" applyBorder="1" applyAlignment="1" applyProtection="1">
      <alignment horizontal="right"/>
      <protection locked="0"/>
    </xf>
    <xf numFmtId="1" fontId="2" fillId="6" borderId="5" xfId="0" applyNumberFormat="1" applyFont="1" applyFill="1" applyBorder="1"/>
    <xf numFmtId="43" fontId="2" fillId="8" borderId="1" xfId="0" applyNumberFormat="1" applyFont="1" applyFill="1" applyBorder="1" applyAlignment="1">
      <alignment horizontal="left"/>
    </xf>
    <xf numFmtId="43" fontId="2" fillId="8" borderId="1" xfId="0" applyNumberFormat="1" applyFont="1" applyFill="1" applyBorder="1" applyAlignment="1">
      <alignment horizontal="right"/>
    </xf>
    <xf numFmtId="43" fontId="2" fillId="8" borderId="4" xfId="0" applyNumberFormat="1" applyFont="1" applyFill="1" applyBorder="1" applyAlignment="1">
      <alignment horizontal="right"/>
    </xf>
    <xf numFmtId="1" fontId="2" fillId="9" borderId="4" xfId="0" applyNumberFormat="1" applyFont="1" applyFill="1" applyBorder="1" applyAlignment="1">
      <alignment horizontal="center"/>
    </xf>
    <xf numFmtId="43" fontId="2" fillId="8" borderId="2" xfId="0" applyNumberFormat="1" applyFont="1" applyFill="1" applyBorder="1" applyAlignment="1">
      <alignment horizontal="left"/>
    </xf>
    <xf numFmtId="43" fontId="2" fillId="8" borderId="2" xfId="0" applyNumberFormat="1" applyFont="1" applyFill="1" applyBorder="1" applyAlignment="1">
      <alignment horizontal="right"/>
    </xf>
    <xf numFmtId="14" fontId="2" fillId="2" borderId="0" xfId="0" applyNumberFormat="1" applyFont="1" applyFill="1" applyAlignment="1">
      <alignment horizontal="left"/>
    </xf>
    <xf numFmtId="4" fontId="2" fillId="19" borderId="0" xfId="0" applyNumberFormat="1" applyFont="1" applyFill="1" applyAlignment="1" applyProtection="1">
      <alignment horizontal="right"/>
      <protection locked="0"/>
    </xf>
    <xf numFmtId="2" fontId="2" fillId="19" borderId="0" xfId="0" applyNumberFormat="1" applyFont="1" applyFill="1" applyAlignment="1" applyProtection="1">
      <alignment horizontal="right"/>
      <protection locked="0"/>
    </xf>
    <xf numFmtId="4" fontId="2" fillId="19" borderId="1" xfId="0" applyNumberFormat="1" applyFont="1" applyFill="1" applyBorder="1" applyAlignment="1" applyProtection="1">
      <alignment horizontal="right"/>
      <protection locked="0"/>
    </xf>
    <xf numFmtId="2" fontId="2" fillId="19" borderId="1" xfId="0" applyNumberFormat="1" applyFont="1" applyFill="1" applyBorder="1" applyAlignment="1" applyProtection="1">
      <alignment horizontal="right"/>
      <protection locked="0"/>
    </xf>
    <xf numFmtId="2" fontId="2" fillId="19" borderId="2" xfId="0" applyNumberFormat="1" applyFont="1" applyFill="1" applyBorder="1" applyAlignment="1" applyProtection="1">
      <alignment horizontal="right"/>
      <protection locked="0"/>
    </xf>
    <xf numFmtId="4" fontId="2" fillId="19" borderId="2" xfId="0" applyNumberFormat="1" applyFont="1" applyFill="1" applyBorder="1" applyAlignment="1" applyProtection="1">
      <alignment horizontal="right"/>
      <protection locked="0"/>
    </xf>
    <xf numFmtId="2" fontId="2" fillId="19" borderId="0" xfId="0" applyNumberFormat="1" applyFont="1" applyFill="1" applyProtection="1">
      <protection locked="0"/>
    </xf>
    <xf numFmtId="2" fontId="2" fillId="19" borderId="5" xfId="0" applyNumberFormat="1" applyFont="1" applyFill="1" applyBorder="1" applyAlignment="1" applyProtection="1">
      <alignment horizontal="right"/>
      <protection locked="0"/>
    </xf>
    <xf numFmtId="0" fontId="10" fillId="0" borderId="0" xfId="0" applyFont="1"/>
    <xf numFmtId="0" fontId="10" fillId="4" borderId="0" xfId="0" applyFont="1" applyFill="1"/>
    <xf numFmtId="0" fontId="10" fillId="20" borderId="0" xfId="0" applyFont="1" applyFill="1"/>
    <xf numFmtId="0" fontId="13" fillId="20" borderId="0" xfId="0" applyFont="1" applyFill="1"/>
    <xf numFmtId="0" fontId="11" fillId="20" borderId="0" xfId="0" applyFont="1" applyFill="1"/>
    <xf numFmtId="0" fontId="10" fillId="20" borderId="0" xfId="0" applyFont="1" applyFill="1" applyAlignment="1"/>
    <xf numFmtId="0" fontId="10" fillId="20" borderId="0" xfId="0" applyFont="1" applyFill="1" applyAlignment="1">
      <alignment horizontal="right"/>
    </xf>
    <xf numFmtId="0" fontId="12" fillId="20" borderId="0" xfId="0" applyFont="1" applyFill="1"/>
    <xf numFmtId="0" fontId="10" fillId="20" borderId="6" xfId="0" applyFont="1" applyFill="1" applyBorder="1"/>
    <xf numFmtId="0" fontId="10" fillId="20" borderId="7" xfId="0" applyFont="1" applyFill="1" applyBorder="1"/>
    <xf numFmtId="49" fontId="10" fillId="0" borderId="0" xfId="0" applyNumberFormat="1" applyFont="1"/>
    <xf numFmtId="0" fontId="11" fillId="4" borderId="0" xfId="0" applyFont="1" applyFill="1"/>
    <xf numFmtId="0" fontId="10" fillId="20" borderId="0" xfId="0" applyFont="1" applyFill="1" applyAlignment="1">
      <alignment horizontal="left"/>
    </xf>
    <xf numFmtId="0" fontId="10" fillId="20" borderId="0" xfId="0" applyFont="1" applyFill="1" applyAlignment="1">
      <alignment vertical="top"/>
    </xf>
    <xf numFmtId="0" fontId="3" fillId="20" borderId="0" xfId="0" applyFont="1" applyFill="1"/>
    <xf numFmtId="0" fontId="10" fillId="20" borderId="0" xfId="0" applyFont="1" applyFill="1" applyBorder="1"/>
    <xf numFmtId="0" fontId="13" fillId="20" borderId="0" xfId="0" applyFont="1" applyFill="1" applyAlignment="1">
      <alignment horizontal="right"/>
    </xf>
    <xf numFmtId="0" fontId="13" fillId="20" borderId="0" xfId="0" applyFont="1" applyFill="1" applyAlignment="1"/>
    <xf numFmtId="49" fontId="10" fillId="0" borderId="0" xfId="1" applyNumberFormat="1" applyFont="1"/>
    <xf numFmtId="0" fontId="15" fillId="3" borderId="0" xfId="0" applyFont="1" applyFill="1" applyAlignment="1">
      <alignment horizontal="center" vertical="center"/>
    </xf>
    <xf numFmtId="0" fontId="10" fillId="3" borderId="0" xfId="0" applyFont="1" applyFill="1"/>
    <xf numFmtId="0" fontId="11" fillId="3" borderId="0" xfId="0" applyFont="1" applyFill="1"/>
    <xf numFmtId="0" fontId="18" fillId="0" borderId="0" xfId="0" applyFont="1"/>
    <xf numFmtId="0" fontId="19" fillId="0" borderId="0" xfId="0" applyFont="1" applyAlignment="1">
      <alignment horizontal="right"/>
    </xf>
    <xf numFmtId="49" fontId="14" fillId="0" borderId="0" xfId="0" applyNumberFormat="1" applyFont="1" applyAlignment="1">
      <alignment horizontal="left"/>
    </xf>
    <xf numFmtId="0" fontId="11" fillId="3" borderId="0" xfId="0" applyFont="1" applyFill="1" applyAlignment="1">
      <alignment horizontal="right"/>
    </xf>
    <xf numFmtId="168" fontId="19" fillId="0" borderId="0" xfId="0" applyNumberFormat="1" applyFont="1" applyAlignment="1">
      <alignment horizontal="right"/>
    </xf>
    <xf numFmtId="0" fontId="12" fillId="3" borderId="0" xfId="0" applyFont="1" applyFill="1"/>
    <xf numFmtId="0" fontId="12" fillId="3" borderId="0" xfId="0" applyFont="1" applyFill="1" applyAlignment="1">
      <alignment horizontal="center"/>
    </xf>
    <xf numFmtId="0" fontId="12" fillId="23" borderId="3" xfId="0" applyFont="1" applyFill="1" applyBorder="1" applyAlignment="1">
      <alignment horizontal="center" vertical="center"/>
    </xf>
    <xf numFmtId="0" fontId="12" fillId="3" borderId="12" xfId="0" applyFont="1" applyFill="1" applyBorder="1" applyAlignment="1">
      <alignment horizontal="left" vertical="center"/>
    </xf>
    <xf numFmtId="0" fontId="12" fillId="3" borderId="13" xfId="0" applyFont="1" applyFill="1" applyBorder="1" applyAlignment="1">
      <alignment horizontal="center" vertical="center"/>
    </xf>
    <xf numFmtId="0" fontId="12" fillId="0" borderId="0" xfId="0" applyFont="1" applyAlignment="1">
      <alignment vertical="center"/>
    </xf>
    <xf numFmtId="0" fontId="12" fillId="0" borderId="0" xfId="0" applyFont="1" applyBorder="1" applyAlignment="1"/>
    <xf numFmtId="0" fontId="15" fillId="3" borderId="0" xfId="0" applyFont="1" applyFill="1"/>
    <xf numFmtId="0" fontId="10" fillId="3" borderId="0" xfId="0" applyFont="1" applyFill="1" applyAlignment="1">
      <alignment horizontal="left" vertical="top"/>
    </xf>
    <xf numFmtId="0" fontId="21" fillId="25" borderId="0" xfId="0" applyFont="1" applyFill="1" applyAlignment="1">
      <alignment horizontal="justify" vertical="top" wrapText="1"/>
    </xf>
    <xf numFmtId="0" fontId="0" fillId="25" borderId="0" xfId="0" applyFill="1" applyAlignment="1"/>
    <xf numFmtId="0" fontId="3" fillId="3" borderId="0" xfId="0" applyFont="1" applyFill="1" applyAlignment="1"/>
    <xf numFmtId="0" fontId="0" fillId="3" borderId="0" xfId="0" applyFill="1" applyAlignment="1"/>
    <xf numFmtId="0" fontId="17" fillId="3" borderId="0" xfId="0" applyFont="1" applyFill="1" applyAlignment="1">
      <alignment horizontal="left"/>
    </xf>
    <xf numFmtId="168" fontId="17" fillId="3" borderId="0" xfId="0" applyNumberFormat="1" applyFont="1" applyFill="1" applyAlignment="1">
      <alignment horizontal="left"/>
    </xf>
    <xf numFmtId="0" fontId="0" fillId="3" borderId="0" xfId="0" applyFill="1" applyBorder="1" applyAlignment="1">
      <alignment horizontal="center" vertical="center"/>
    </xf>
    <xf numFmtId="0" fontId="0" fillId="3" borderId="0" xfId="0" applyFill="1" applyBorder="1" applyAlignment="1"/>
    <xf numFmtId="0" fontId="12" fillId="3" borderId="0" xfId="0" applyFont="1" applyFill="1" applyBorder="1" applyAlignment="1"/>
    <xf numFmtId="0" fontId="22" fillId="3" borderId="0" xfId="0" applyFont="1" applyFill="1" applyAlignment="1">
      <alignment horizontal="left"/>
    </xf>
    <xf numFmtId="0" fontId="0" fillId="3" borderId="0" xfId="0" applyFill="1" applyAlignment="1">
      <alignment horizontal="left"/>
    </xf>
    <xf numFmtId="49" fontId="0" fillId="0" borderId="0" xfId="0" applyNumberFormat="1"/>
    <xf numFmtId="0" fontId="23" fillId="26" borderId="0" xfId="0" applyFont="1" applyFill="1" applyBorder="1" applyAlignment="1">
      <alignment horizontal="center" vertical="center"/>
    </xf>
    <xf numFmtId="15" fontId="23" fillId="26" borderId="0" xfId="0" applyNumberFormat="1" applyFont="1" applyFill="1" applyBorder="1" applyAlignment="1">
      <alignment vertical="center"/>
    </xf>
    <xf numFmtId="0" fontId="23" fillId="26" borderId="0" xfId="0" applyFont="1" applyFill="1" applyBorder="1" applyAlignment="1">
      <alignment horizontal="left" vertical="center"/>
    </xf>
    <xf numFmtId="0" fontId="23" fillId="26" borderId="0" xfId="0" applyFont="1" applyFill="1" applyBorder="1" applyAlignment="1">
      <alignment horizontal="center"/>
    </xf>
    <xf numFmtId="0" fontId="25" fillId="26" borderId="0" xfId="0" applyFont="1" applyFill="1" applyBorder="1" applyAlignment="1"/>
    <xf numFmtId="0" fontId="24" fillId="26" borderId="0" xfId="0" applyFont="1" applyFill="1" applyBorder="1" applyAlignment="1"/>
    <xf numFmtId="49" fontId="23" fillId="26" borderId="0" xfId="0" applyNumberFormat="1" applyFont="1" applyFill="1" applyBorder="1" applyAlignment="1">
      <alignment horizontal="left" vertical="center"/>
    </xf>
    <xf numFmtId="0" fontId="25" fillId="26" borderId="0" xfId="0" applyFont="1" applyFill="1" applyBorder="1"/>
    <xf numFmtId="0" fontId="24" fillId="26" borderId="0" xfId="0" applyFont="1" applyFill="1" applyBorder="1"/>
    <xf numFmtId="0" fontId="27" fillId="26" borderId="0" xfId="0" applyFont="1" applyFill="1" applyBorder="1"/>
    <xf numFmtId="0" fontId="0" fillId="26" borderId="0" xfId="0" applyFill="1" applyBorder="1" applyAlignment="1">
      <alignment horizontal="left" vertical="center"/>
    </xf>
    <xf numFmtId="0" fontId="25" fillId="26" borderId="0" xfId="0" applyFont="1" applyFill="1" applyBorder="1" applyAlignment="1">
      <alignment horizontal="right"/>
    </xf>
    <xf numFmtId="0" fontId="25" fillId="26" borderId="0" xfId="0" applyFont="1" applyFill="1" applyBorder="1" applyAlignment="1">
      <alignment horizontal="right" vertical="top"/>
    </xf>
    <xf numFmtId="0" fontId="33" fillId="26" borderId="0" xfId="0" applyFont="1" applyFill="1" applyBorder="1" applyAlignment="1">
      <alignment horizontal="center" vertical="center"/>
    </xf>
    <xf numFmtId="0" fontId="24" fillId="26" borderId="0" xfId="0" applyFont="1" applyFill="1" applyBorder="1" applyAlignment="1">
      <alignment vertical="center"/>
    </xf>
    <xf numFmtId="4" fontId="25" fillId="26" borderId="0" xfId="0" applyNumberFormat="1" applyFont="1" applyFill="1" applyBorder="1"/>
    <xf numFmtId="2" fontId="25" fillId="26" borderId="0" xfId="0" applyNumberFormat="1" applyFont="1" applyFill="1" applyBorder="1" applyAlignment="1"/>
    <xf numFmtId="43" fontId="2" fillId="12" borderId="1" xfId="1" applyNumberFormat="1" applyFont="1" applyFill="1" applyBorder="1" applyAlignment="1">
      <alignment horizontal="left"/>
    </xf>
    <xf numFmtId="0" fontId="12" fillId="20" borderId="0" xfId="0" applyFont="1" applyFill="1" applyAlignment="1">
      <alignment vertical="top"/>
    </xf>
    <xf numFmtId="0" fontId="10" fillId="20" borderId="0" xfId="0" applyFont="1" applyFill="1" applyAlignment="1">
      <alignment horizontal="right" vertical="top"/>
    </xf>
    <xf numFmtId="0" fontId="10" fillId="20" borderId="0" xfId="0" applyFont="1" applyFill="1" applyAlignment="1">
      <alignment horizontal="left"/>
    </xf>
    <xf numFmtId="0" fontId="12" fillId="20" borderId="0" xfId="0" applyFont="1" applyFill="1" applyAlignment="1">
      <alignment horizontal="left"/>
    </xf>
    <xf numFmtId="0" fontId="10" fillId="20" borderId="0" xfId="0" applyFont="1" applyFill="1" applyAlignment="1">
      <alignment horizontal="right"/>
    </xf>
    <xf numFmtId="0" fontId="10" fillId="20" borderId="0" xfId="0" applyFont="1" applyFill="1" applyAlignment="1">
      <alignment horizontal="right" vertical="top"/>
    </xf>
    <xf numFmtId="1" fontId="34" fillId="9" borderId="2" xfId="0" applyNumberFormat="1" applyFont="1" applyFill="1" applyBorder="1"/>
    <xf numFmtId="0" fontId="12" fillId="20" borderId="0" xfId="0" applyFont="1" applyFill="1" applyAlignment="1">
      <alignment horizontal="justify" vertical="top" wrapText="1"/>
    </xf>
    <xf numFmtId="0" fontId="11" fillId="20" borderId="0" xfId="0" applyFont="1" applyFill="1" applyAlignment="1">
      <alignment horizontal="center"/>
    </xf>
    <xf numFmtId="0" fontId="11" fillId="4" borderId="0" xfId="0" applyFont="1" applyFill="1" applyAlignment="1"/>
    <xf numFmtId="14" fontId="3" fillId="9" borderId="1" xfId="0" applyNumberFormat="1" applyFont="1" applyFill="1" applyBorder="1" applyAlignment="1">
      <alignment horizontal="right"/>
    </xf>
    <xf numFmtId="14" fontId="2" fillId="9" borderId="0" xfId="0" applyNumberFormat="1" applyFont="1" applyFill="1" applyBorder="1" applyAlignment="1"/>
    <xf numFmtId="14" fontId="6" fillId="9" borderId="1" xfId="0" applyNumberFormat="1" applyFont="1" applyFill="1" applyBorder="1" applyAlignment="1">
      <alignment vertical="center" wrapText="1"/>
    </xf>
    <xf numFmtId="14" fontId="2" fillId="9" borderId="1" xfId="0" applyNumberFormat="1" applyFont="1" applyFill="1" applyBorder="1" applyAlignment="1"/>
    <xf numFmtId="14" fontId="2" fillId="4" borderId="1" xfId="0" applyNumberFormat="1" applyFont="1" applyFill="1" applyBorder="1" applyAlignment="1"/>
    <xf numFmtId="14" fontId="3" fillId="9" borderId="0" xfId="0" applyNumberFormat="1" applyFont="1" applyFill="1" applyBorder="1" applyAlignment="1">
      <alignment horizontal="right"/>
    </xf>
    <xf numFmtId="14" fontId="3" fillId="9" borderId="3" xfId="0" applyNumberFormat="1" applyFont="1" applyFill="1" applyBorder="1" applyAlignment="1">
      <alignment horizontal="right"/>
    </xf>
    <xf numFmtId="14" fontId="3" fillId="4" borderId="3" xfId="0" applyNumberFormat="1" applyFont="1" applyFill="1" applyBorder="1" applyAlignment="1">
      <alignment horizontal="right"/>
    </xf>
    <xf numFmtId="49" fontId="3" fillId="9" borderId="0" xfId="0" applyNumberFormat="1" applyFont="1" applyFill="1" applyBorder="1" applyAlignment="1">
      <alignment horizontal="right"/>
    </xf>
    <xf numFmtId="49" fontId="3" fillId="9" borderId="1" xfId="0" applyNumberFormat="1" applyFont="1" applyFill="1" applyBorder="1" applyAlignment="1">
      <alignment horizontal="right"/>
    </xf>
    <xf numFmtId="49" fontId="3" fillId="4" borderId="1" xfId="0" applyNumberFormat="1" applyFont="1" applyFill="1" applyBorder="1" applyAlignment="1">
      <alignment horizontal="right"/>
    </xf>
    <xf numFmtId="1" fontId="34" fillId="9" borderId="1" xfId="0" applyNumberFormat="1" applyFont="1" applyFill="1" applyBorder="1"/>
    <xf numFmtId="43" fontId="2" fillId="9" borderId="0" xfId="0" applyNumberFormat="1" applyFont="1" applyFill="1" applyAlignment="1">
      <alignment horizontal="left"/>
    </xf>
    <xf numFmtId="1" fontId="35" fillId="9" borderId="2" xfId="0" applyNumberFormat="1" applyFont="1" applyFill="1" applyBorder="1" applyAlignment="1">
      <alignment horizontal="center"/>
    </xf>
    <xf numFmtId="14" fontId="34" fillId="5" borderId="2" xfId="0" applyNumberFormat="1" applyFont="1" applyFill="1" applyBorder="1" applyAlignment="1">
      <alignment horizontal="left"/>
    </xf>
    <xf numFmtId="14" fontId="36" fillId="5" borderId="2" xfId="0" applyNumberFormat="1" applyFont="1" applyFill="1" applyBorder="1" applyAlignment="1">
      <alignment horizontal="left"/>
    </xf>
    <xf numFmtId="49" fontId="37" fillId="3" borderId="1" xfId="0" applyNumberFormat="1" applyFont="1" applyFill="1" applyBorder="1" applyAlignment="1">
      <alignment horizontal="right"/>
    </xf>
    <xf numFmtId="49" fontId="38" fillId="3" borderId="1" xfId="0" applyNumberFormat="1" applyFont="1" applyFill="1" applyBorder="1" applyAlignment="1">
      <alignment horizontal="right"/>
    </xf>
    <xf numFmtId="49" fontId="39" fillId="4" borderId="2" xfId="0" applyNumberFormat="1" applyFont="1" applyFill="1" applyBorder="1" applyAlignment="1">
      <alignment horizontal="right"/>
    </xf>
    <xf numFmtId="0" fontId="11" fillId="20" borderId="0" xfId="0" applyFont="1" applyFill="1" applyAlignment="1">
      <alignment horizontal="center"/>
    </xf>
    <xf numFmtId="0" fontId="15" fillId="20" borderId="0" xfId="0" applyFont="1" applyFill="1" applyAlignment="1">
      <alignment horizontal="center"/>
    </xf>
    <xf numFmtId="49" fontId="40" fillId="3" borderId="1" xfId="0" applyNumberFormat="1" applyFont="1" applyFill="1" applyBorder="1" applyAlignment="1">
      <alignment horizontal="right"/>
    </xf>
    <xf numFmtId="49" fontId="36" fillId="4" borderId="2" xfId="0" applyNumberFormat="1" applyFont="1" applyFill="1" applyBorder="1" applyAlignment="1">
      <alignment horizontal="right"/>
    </xf>
    <xf numFmtId="1" fontId="34" fillId="6" borderId="2" xfId="0" applyNumberFormat="1" applyFont="1" applyFill="1" applyBorder="1" applyAlignment="1">
      <alignment horizontal="left"/>
    </xf>
    <xf numFmtId="4" fontId="34" fillId="6" borderId="2" xfId="2" applyNumberFormat="1" applyFont="1" applyFill="1" applyBorder="1" applyAlignment="1">
      <alignment horizontal="right"/>
    </xf>
    <xf numFmtId="1" fontId="34" fillId="6" borderId="2" xfId="0" applyNumberFormat="1" applyFont="1" applyFill="1" applyBorder="1"/>
    <xf numFmtId="43" fontId="34" fillId="6" borderId="2" xfId="0" applyNumberFormat="1" applyFont="1" applyFill="1" applyBorder="1" applyAlignment="1">
      <alignment horizontal="left"/>
    </xf>
    <xf numFmtId="1" fontId="34" fillId="6" borderId="2" xfId="0" applyNumberFormat="1" applyFont="1" applyFill="1" applyBorder="1" applyAlignment="1">
      <alignment horizontal="left" wrapText="1"/>
    </xf>
    <xf numFmtId="43" fontId="34" fillId="6" borderId="2" xfId="0" applyNumberFormat="1" applyFont="1" applyFill="1" applyBorder="1"/>
    <xf numFmtId="1" fontId="34" fillId="7" borderId="2" xfId="0" applyNumberFormat="1" applyFont="1" applyFill="1" applyBorder="1" applyAlignment="1">
      <alignment horizontal="left"/>
    </xf>
    <xf numFmtId="14" fontId="34" fillId="7" borderId="2" xfId="0" applyNumberFormat="1" applyFont="1" applyFill="1" applyBorder="1" applyAlignment="1">
      <alignment horizontal="left"/>
    </xf>
    <xf numFmtId="0" fontId="34" fillId="12" borderId="1" xfId="0" applyFont="1" applyFill="1" applyBorder="1" applyAlignment="1">
      <alignment horizontal="left"/>
    </xf>
    <xf numFmtId="1" fontId="34" fillId="4" borderId="1" xfId="0" applyNumberFormat="1" applyFont="1" applyFill="1" applyBorder="1" applyAlignment="1">
      <alignment horizontal="center"/>
    </xf>
    <xf numFmtId="1" fontId="34" fillId="4" borderId="1" xfId="0" applyNumberFormat="1" applyFont="1" applyFill="1" applyBorder="1"/>
    <xf numFmtId="1" fontId="34" fillId="9" borderId="2" xfId="0" applyNumberFormat="1" applyFont="1" applyFill="1" applyBorder="1" applyAlignment="1">
      <alignment horizontal="center"/>
    </xf>
    <xf numFmtId="43" fontId="34" fillId="9" borderId="2" xfId="0" applyNumberFormat="1" applyFont="1" applyFill="1" applyBorder="1"/>
    <xf numFmtId="49" fontId="34" fillId="9" borderId="1" xfId="0" applyNumberFormat="1" applyFont="1" applyFill="1" applyBorder="1" applyAlignment="1">
      <alignment horizontal="left"/>
    </xf>
    <xf numFmtId="1" fontId="34" fillId="9" borderId="2" xfId="0" applyNumberFormat="1" applyFont="1" applyFill="1" applyBorder="1" applyAlignment="1">
      <alignment horizontal="left"/>
    </xf>
    <xf numFmtId="2" fontId="34" fillId="9" borderId="2" xfId="0" applyNumberFormat="1" applyFont="1" applyFill="1" applyBorder="1"/>
    <xf numFmtId="1" fontId="34" fillId="9" borderId="2" xfId="0" applyNumberFormat="1" applyFont="1" applyFill="1" applyBorder="1" applyAlignment="1" applyProtection="1">
      <alignment horizontal="right"/>
      <protection locked="0"/>
    </xf>
    <xf numFmtId="4" fontId="34" fillId="19" borderId="1" xfId="0" applyNumberFormat="1" applyFont="1" applyFill="1" applyBorder="1" applyAlignment="1" applyProtection="1">
      <alignment horizontal="right"/>
      <protection locked="0"/>
    </xf>
    <xf numFmtId="2" fontId="34" fillId="19" borderId="2" xfId="0" applyNumberFormat="1" applyFont="1" applyFill="1" applyBorder="1" applyAlignment="1" applyProtection="1">
      <alignment horizontal="right"/>
      <protection locked="0"/>
    </xf>
    <xf numFmtId="4" fontId="34" fillId="19" borderId="2" xfId="0" applyNumberFormat="1" applyFont="1" applyFill="1" applyBorder="1" applyAlignment="1" applyProtection="1">
      <alignment horizontal="right"/>
      <protection locked="0"/>
    </xf>
    <xf numFmtId="1" fontId="34" fillId="9" borderId="1" xfId="0" applyNumberFormat="1" applyFont="1" applyFill="1" applyBorder="1" applyAlignment="1">
      <alignment horizontal="left"/>
    </xf>
    <xf numFmtId="43" fontId="34" fillId="12" borderId="2" xfId="0" applyNumberFormat="1" applyFont="1" applyFill="1" applyBorder="1" applyAlignment="1">
      <alignment horizontal="left"/>
    </xf>
    <xf numFmtId="49" fontId="34" fillId="4" borderId="2" xfId="0" applyNumberFormat="1" applyFont="1" applyFill="1" applyBorder="1" applyAlignment="1">
      <alignment horizontal="right"/>
    </xf>
    <xf numFmtId="14" fontId="34" fillId="2" borderId="2" xfId="0" applyNumberFormat="1" applyFont="1" applyFill="1" applyBorder="1" applyAlignment="1">
      <alignment horizontal="left"/>
    </xf>
    <xf numFmtId="14" fontId="34" fillId="9" borderId="3" xfId="0" applyNumberFormat="1" applyFont="1" applyFill="1" applyBorder="1" applyAlignment="1">
      <alignment horizontal="right"/>
    </xf>
    <xf numFmtId="43" fontId="34" fillId="12" borderId="1" xfId="1" applyNumberFormat="1" applyFont="1" applyFill="1" applyBorder="1" applyAlignment="1">
      <alignment horizontal="left"/>
    </xf>
    <xf numFmtId="49" fontId="34" fillId="9" borderId="1" xfId="0" applyNumberFormat="1" applyFont="1" applyFill="1" applyBorder="1" applyAlignment="1">
      <alignment horizontal="right"/>
    </xf>
    <xf numFmtId="43" fontId="34" fillId="9" borderId="1" xfId="0" applyNumberFormat="1" applyFont="1" applyFill="1" applyBorder="1"/>
    <xf numFmtId="43" fontId="3" fillId="6" borderId="2" xfId="0" applyNumberFormat="1" applyFont="1" applyFill="1" applyBorder="1"/>
    <xf numFmtId="43" fontId="3" fillId="12" borderId="2" xfId="0" applyNumberFormat="1" applyFont="1" applyFill="1" applyBorder="1"/>
    <xf numFmtId="1" fontId="3" fillId="9" borderId="2" xfId="0" applyNumberFormat="1" applyFont="1" applyFill="1" applyBorder="1"/>
    <xf numFmtId="49" fontId="3" fillId="9" borderId="1" xfId="0" applyNumberFormat="1" applyFont="1" applyFill="1" applyBorder="1" applyAlignment="1">
      <alignment horizontal="left"/>
    </xf>
    <xf numFmtId="1" fontId="3" fillId="9" borderId="2" xfId="0" applyNumberFormat="1" applyFont="1" applyFill="1" applyBorder="1" applyAlignment="1">
      <alignment horizontal="left"/>
    </xf>
    <xf numFmtId="2" fontId="3" fillId="9" borderId="2" xfId="0" applyNumberFormat="1" applyFont="1" applyFill="1" applyBorder="1"/>
    <xf numFmtId="1" fontId="3" fillId="9" borderId="2" xfId="0" applyNumberFormat="1" applyFont="1" applyFill="1" applyBorder="1" applyAlignment="1" applyProtection="1">
      <alignment horizontal="right"/>
      <protection locked="0"/>
    </xf>
    <xf numFmtId="4" fontId="3" fillId="19" borderId="1" xfId="0" applyNumberFormat="1" applyFont="1" applyFill="1" applyBorder="1" applyAlignment="1" applyProtection="1">
      <alignment horizontal="right"/>
      <protection locked="0"/>
    </xf>
    <xf numFmtId="4" fontId="3" fillId="19" borderId="2" xfId="0" applyNumberFormat="1" applyFont="1" applyFill="1" applyBorder="1" applyAlignment="1" applyProtection="1">
      <alignment horizontal="right"/>
      <protection locked="0"/>
    </xf>
    <xf numFmtId="14" fontId="3" fillId="9" borderId="1" xfId="0" applyNumberFormat="1" applyFont="1" applyFill="1" applyBorder="1"/>
    <xf numFmtId="43" fontId="34" fillId="12" borderId="2" xfId="1" applyNumberFormat="1" applyFont="1" applyFill="1" applyBorder="1" applyAlignment="1">
      <alignment horizontal="right"/>
    </xf>
    <xf numFmtId="3" fontId="34" fillId="9" borderId="2" xfId="0" applyNumberFormat="1" applyFont="1" applyFill="1" applyBorder="1" applyAlignment="1" applyProtection="1">
      <alignment horizontal="right"/>
      <protection locked="0"/>
    </xf>
    <xf numFmtId="14" fontId="34" fillId="12" borderId="2" xfId="1" applyNumberFormat="1" applyFont="1" applyFill="1" applyBorder="1" applyAlignment="1">
      <alignment horizontal="right"/>
    </xf>
    <xf numFmtId="1" fontId="34" fillId="6" borderId="1" xfId="0" applyNumberFormat="1" applyFont="1" applyFill="1" applyBorder="1"/>
    <xf numFmtId="14" fontId="2" fillId="9" borderId="3" xfId="0" applyNumberFormat="1" applyFont="1" applyFill="1" applyBorder="1" applyAlignment="1">
      <alignment horizontal="right"/>
    </xf>
    <xf numFmtId="49" fontId="2" fillId="9" borderId="1" xfId="0" applyNumberFormat="1" applyFont="1" applyFill="1" applyBorder="1" applyAlignment="1">
      <alignment horizontal="right"/>
    </xf>
    <xf numFmtId="14" fontId="34" fillId="9" borderId="1" xfId="0" applyNumberFormat="1" applyFont="1" applyFill="1" applyBorder="1"/>
    <xf numFmtId="14" fontId="34" fillId="9" borderId="1" xfId="0" applyNumberFormat="1" applyFont="1" applyFill="1" applyBorder="1" applyAlignment="1">
      <alignment horizontal="right"/>
    </xf>
    <xf numFmtId="1" fontId="2" fillId="9" borderId="2" xfId="0" applyNumberFormat="1" applyFont="1" applyFill="1" applyBorder="1"/>
    <xf numFmtId="43" fontId="2" fillId="9" borderId="1" xfId="0" applyNumberFormat="1" applyFont="1" applyFill="1" applyBorder="1"/>
    <xf numFmtId="1" fontId="2" fillId="9" borderId="1" xfId="0" applyNumberFormat="1" applyFont="1" applyFill="1" applyBorder="1"/>
    <xf numFmtId="14" fontId="3" fillId="9" borderId="3" xfId="0" applyNumberFormat="1" applyFont="1" applyFill="1" applyBorder="1" applyAlignment="1">
      <alignment horizontal="right"/>
    </xf>
    <xf numFmtId="49" fontId="3" fillId="9" borderId="1" xfId="0" applyNumberFormat="1" applyFont="1" applyFill="1" applyBorder="1" applyAlignment="1">
      <alignment horizontal="right"/>
    </xf>
    <xf numFmtId="2" fontId="34" fillId="19" borderId="1" xfId="0" applyNumberFormat="1" applyFont="1" applyFill="1" applyBorder="1" applyAlignment="1" applyProtection="1">
      <alignment horizontal="right"/>
      <protection locked="0"/>
    </xf>
    <xf numFmtId="2" fontId="2" fillId="3" borderId="2" xfId="0" applyNumberFormat="1" applyFont="1" applyFill="1" applyBorder="1" applyAlignment="1" applyProtection="1">
      <alignment horizontal="right"/>
      <protection locked="0"/>
    </xf>
    <xf numFmtId="43" fontId="34" fillId="9" borderId="2" xfId="0" applyNumberFormat="1" applyFont="1" applyFill="1" applyBorder="1" applyAlignment="1">
      <alignment horizontal="left"/>
    </xf>
    <xf numFmtId="14" fontId="34" fillId="9" borderId="2" xfId="0" applyNumberFormat="1" applyFont="1" applyFill="1" applyBorder="1"/>
    <xf numFmtId="1" fontId="34" fillId="10" borderId="0" xfId="0" applyNumberFormat="1" applyFont="1" applyFill="1" applyBorder="1"/>
    <xf numFmtId="43" fontId="34" fillId="12" borderId="1" xfId="1" applyNumberFormat="1" applyFont="1" applyFill="1" applyBorder="1" applyAlignment="1">
      <alignment horizontal="right"/>
    </xf>
    <xf numFmtId="1" fontId="2" fillId="28" borderId="2" xfId="0" applyNumberFormat="1" applyFont="1" applyFill="1" applyBorder="1" applyAlignment="1">
      <alignment horizontal="left"/>
    </xf>
    <xf numFmtId="1" fontId="34" fillId="28" borderId="2" xfId="0" applyNumberFormat="1" applyFont="1" applyFill="1" applyBorder="1" applyAlignment="1">
      <alignment horizontal="left"/>
    </xf>
    <xf numFmtId="1" fontId="36" fillId="28" borderId="2" xfId="0" applyNumberFormat="1" applyFont="1" applyFill="1" applyBorder="1" applyAlignment="1">
      <alignment horizontal="left"/>
    </xf>
    <xf numFmtId="1" fontId="34" fillId="4" borderId="2" xfId="0" applyNumberFormat="1" applyFont="1" applyFill="1" applyBorder="1" applyAlignment="1">
      <alignment horizontal="left"/>
    </xf>
    <xf numFmtId="43" fontId="34" fillId="9" borderId="2" xfId="0" applyNumberFormat="1" applyFont="1" applyFill="1" applyBorder="1" applyAlignment="1">
      <alignment horizontal="right"/>
    </xf>
    <xf numFmtId="43" fontId="36" fillId="6" borderId="2" xfId="0" applyNumberFormat="1" applyFont="1" applyFill="1" applyBorder="1"/>
    <xf numFmtId="1" fontId="36" fillId="9" borderId="2" xfId="0" applyNumberFormat="1" applyFont="1" applyFill="1" applyBorder="1" applyAlignment="1">
      <alignment horizontal="center"/>
    </xf>
    <xf numFmtId="49" fontId="35" fillId="4" borderId="2" xfId="0" applyNumberFormat="1" applyFont="1" applyFill="1" applyBorder="1" applyAlignment="1">
      <alignment horizontal="right"/>
    </xf>
    <xf numFmtId="14" fontId="35" fillId="2" borderId="2" xfId="0" applyNumberFormat="1" applyFont="1" applyFill="1" applyBorder="1" applyAlignment="1">
      <alignment horizontal="left"/>
    </xf>
    <xf numFmtId="14" fontId="35" fillId="5" borderId="2" xfId="0" applyNumberFormat="1" applyFont="1" applyFill="1" applyBorder="1" applyAlignment="1">
      <alignment horizontal="left"/>
    </xf>
    <xf numFmtId="1" fontId="35" fillId="28" borderId="2" xfId="0" applyNumberFormat="1" applyFont="1" applyFill="1" applyBorder="1" applyAlignment="1">
      <alignment horizontal="left"/>
    </xf>
    <xf numFmtId="1" fontId="35" fillId="6" borderId="2" xfId="0" applyNumberFormat="1" applyFont="1" applyFill="1" applyBorder="1" applyAlignment="1">
      <alignment horizontal="left"/>
    </xf>
    <xf numFmtId="1" fontId="35" fillId="6" borderId="2" xfId="0" applyNumberFormat="1" applyFont="1" applyFill="1" applyBorder="1" applyAlignment="1">
      <alignment horizontal="left" wrapText="1"/>
    </xf>
    <xf numFmtId="43" fontId="35" fillId="6" borderId="2" xfId="0" applyNumberFormat="1" applyFont="1" applyFill="1" applyBorder="1"/>
    <xf numFmtId="1" fontId="35" fillId="7" borderId="2" xfId="0" applyNumberFormat="1" applyFont="1" applyFill="1" applyBorder="1" applyAlignment="1">
      <alignment horizontal="left"/>
    </xf>
    <xf numFmtId="14" fontId="35" fillId="7" borderId="2" xfId="0" applyNumberFormat="1" applyFont="1" applyFill="1" applyBorder="1" applyAlignment="1">
      <alignment horizontal="left"/>
    </xf>
    <xf numFmtId="43" fontId="35" fillId="12" borderId="2" xfId="0" applyNumberFormat="1" applyFont="1" applyFill="1" applyBorder="1" applyAlignment="1">
      <alignment horizontal="left"/>
    </xf>
    <xf numFmtId="1" fontId="35" fillId="9" borderId="2" xfId="0" applyNumberFormat="1" applyFont="1" applyFill="1" applyBorder="1"/>
    <xf numFmtId="1" fontId="35" fillId="9" borderId="1" xfId="0" applyNumberFormat="1" applyFont="1" applyFill="1" applyBorder="1"/>
    <xf numFmtId="1" fontId="35" fillId="9" borderId="1" xfId="0" applyNumberFormat="1" applyFont="1" applyFill="1" applyBorder="1" applyAlignment="1">
      <alignment horizontal="left"/>
    </xf>
    <xf numFmtId="43" fontId="35" fillId="9" borderId="1" xfId="0" applyNumberFormat="1" applyFont="1" applyFill="1" applyBorder="1"/>
    <xf numFmtId="43" fontId="35" fillId="9" borderId="2" xfId="0" applyNumberFormat="1" applyFont="1" applyFill="1" applyBorder="1"/>
    <xf numFmtId="49" fontId="35" fillId="9" borderId="1" xfId="0" applyNumberFormat="1" applyFont="1" applyFill="1" applyBorder="1" applyAlignment="1">
      <alignment horizontal="left"/>
    </xf>
    <xf numFmtId="1" fontId="35" fillId="9" borderId="2" xfId="0" applyNumberFormat="1" applyFont="1" applyFill="1" applyBorder="1" applyAlignment="1">
      <alignment horizontal="left"/>
    </xf>
    <xf numFmtId="2" fontId="35" fillId="9" borderId="2" xfId="0" applyNumberFormat="1" applyFont="1" applyFill="1" applyBorder="1"/>
    <xf numFmtId="1" fontId="35" fillId="9" borderId="2" xfId="0" applyNumberFormat="1" applyFont="1" applyFill="1" applyBorder="1" applyAlignment="1" applyProtection="1">
      <alignment horizontal="right"/>
      <protection locked="0"/>
    </xf>
    <xf numFmtId="4" fontId="35" fillId="19" borderId="1" xfId="0" applyNumberFormat="1" applyFont="1" applyFill="1" applyBorder="1" applyAlignment="1" applyProtection="1">
      <alignment horizontal="right"/>
      <protection locked="0"/>
    </xf>
    <xf numFmtId="2" fontId="35" fillId="19" borderId="2" xfId="0" applyNumberFormat="1" applyFont="1" applyFill="1" applyBorder="1" applyAlignment="1" applyProtection="1">
      <alignment horizontal="right"/>
      <protection locked="0"/>
    </xf>
    <xf numFmtId="4" fontId="35" fillId="19" borderId="2" xfId="0" applyNumberFormat="1" applyFont="1" applyFill="1" applyBorder="1" applyAlignment="1" applyProtection="1">
      <alignment horizontal="right"/>
      <protection locked="0"/>
    </xf>
    <xf numFmtId="49" fontId="41" fillId="3" borderId="1" xfId="0" applyNumberFormat="1" applyFont="1" applyFill="1" applyBorder="1" applyAlignment="1">
      <alignment horizontal="right"/>
    </xf>
    <xf numFmtId="49" fontId="42" fillId="3" borderId="1" xfId="0" applyNumberFormat="1" applyFont="1" applyFill="1" applyBorder="1" applyAlignment="1">
      <alignment horizontal="right"/>
    </xf>
    <xf numFmtId="14" fontId="43" fillId="5" borderId="2" xfId="0" applyNumberFormat="1" applyFont="1" applyFill="1" applyBorder="1" applyAlignment="1">
      <alignment horizontal="left"/>
    </xf>
    <xf numFmtId="1" fontId="43" fillId="28" borderId="2" xfId="0" applyNumberFormat="1" applyFont="1" applyFill="1" applyBorder="1" applyAlignment="1">
      <alignment horizontal="left"/>
    </xf>
    <xf numFmtId="1" fontId="43" fillId="6" borderId="2" xfId="0" applyNumberFormat="1" applyFont="1" applyFill="1" applyBorder="1" applyAlignment="1">
      <alignment horizontal="left"/>
    </xf>
    <xf numFmtId="1" fontId="43" fillId="6" borderId="2" xfId="0" applyNumberFormat="1" applyFont="1" applyFill="1" applyBorder="1"/>
    <xf numFmtId="4" fontId="43" fillId="6" borderId="2" xfId="2" applyNumberFormat="1" applyFont="1" applyFill="1" applyBorder="1" applyAlignment="1">
      <alignment horizontal="right"/>
    </xf>
    <xf numFmtId="43" fontId="43" fillId="6" borderId="2" xfId="0" applyNumberFormat="1" applyFont="1" applyFill="1" applyBorder="1" applyAlignment="1">
      <alignment horizontal="left"/>
    </xf>
    <xf numFmtId="1" fontId="43" fillId="6" borderId="2" xfId="0" applyNumberFormat="1" applyFont="1" applyFill="1" applyBorder="1" applyAlignment="1">
      <alignment horizontal="left" wrapText="1"/>
    </xf>
    <xf numFmtId="43" fontId="43" fillId="6" borderId="2" xfId="0" applyNumberFormat="1" applyFont="1" applyFill="1" applyBorder="1"/>
    <xf numFmtId="1" fontId="43" fillId="7" borderId="2" xfId="0" applyNumberFormat="1" applyFont="1" applyFill="1" applyBorder="1" applyAlignment="1">
      <alignment horizontal="left"/>
    </xf>
    <xf numFmtId="14" fontId="43" fillId="7" borderId="2" xfId="0" applyNumberFormat="1" applyFont="1" applyFill="1" applyBorder="1" applyAlignment="1">
      <alignment horizontal="left"/>
    </xf>
    <xf numFmtId="1" fontId="43" fillId="9" borderId="2" xfId="0" applyNumberFormat="1" applyFont="1" applyFill="1" applyBorder="1"/>
    <xf numFmtId="43" fontId="43" fillId="9" borderId="2" xfId="0" applyNumberFormat="1" applyFont="1" applyFill="1" applyBorder="1"/>
    <xf numFmtId="49" fontId="43" fillId="9" borderId="1" xfId="0" applyNumberFormat="1" applyFont="1" applyFill="1" applyBorder="1" applyAlignment="1">
      <alignment horizontal="left"/>
    </xf>
    <xf numFmtId="1" fontId="43" fillId="9" borderId="1" xfId="0" applyNumberFormat="1" applyFont="1" applyFill="1" applyBorder="1" applyAlignment="1">
      <alignment horizontal="left"/>
    </xf>
    <xf numFmtId="43" fontId="43" fillId="9" borderId="1" xfId="0" applyNumberFormat="1" applyFont="1" applyFill="1" applyBorder="1"/>
    <xf numFmtId="1" fontId="43" fillId="9" borderId="1" xfId="0" applyNumberFormat="1" applyFont="1" applyFill="1" applyBorder="1"/>
    <xf numFmtId="1" fontId="43" fillId="9" borderId="2" xfId="0" applyNumberFormat="1" applyFont="1" applyFill="1" applyBorder="1" applyAlignment="1">
      <alignment horizontal="left"/>
    </xf>
    <xf numFmtId="2" fontId="43" fillId="9" borderId="2" xfId="0" applyNumberFormat="1" applyFont="1" applyFill="1" applyBorder="1"/>
    <xf numFmtId="1" fontId="43" fillId="9" borderId="2" xfId="0" applyNumberFormat="1" applyFont="1" applyFill="1" applyBorder="1" applyAlignment="1" applyProtection="1">
      <alignment horizontal="right"/>
      <protection locked="0"/>
    </xf>
    <xf numFmtId="4" fontId="43" fillId="19" borderId="1" xfId="0" applyNumberFormat="1" applyFont="1" applyFill="1" applyBorder="1" applyAlignment="1" applyProtection="1">
      <alignment horizontal="right"/>
      <protection locked="0"/>
    </xf>
    <xf numFmtId="2" fontId="43" fillId="19" borderId="2" xfId="0" applyNumberFormat="1" applyFont="1" applyFill="1" applyBorder="1" applyAlignment="1" applyProtection="1">
      <alignment horizontal="right"/>
      <protection locked="0"/>
    </xf>
    <xf numFmtId="4" fontId="43" fillId="19" borderId="2" xfId="0" applyNumberFormat="1" applyFont="1" applyFill="1" applyBorder="1" applyAlignment="1" applyProtection="1">
      <alignment horizontal="right"/>
      <protection locked="0"/>
    </xf>
    <xf numFmtId="1" fontId="39" fillId="6" borderId="2" xfId="0" applyNumberFormat="1" applyFont="1" applyFill="1" applyBorder="1" applyAlignment="1">
      <alignment horizontal="left"/>
    </xf>
    <xf numFmtId="1" fontId="39" fillId="6" borderId="2" xfId="0" applyNumberFormat="1" applyFont="1" applyFill="1" applyBorder="1"/>
    <xf numFmtId="4" fontId="39" fillId="6" borderId="2" xfId="2" applyNumberFormat="1" applyFont="1" applyFill="1" applyBorder="1" applyAlignment="1">
      <alignment horizontal="right"/>
    </xf>
    <xf numFmtId="43" fontId="39" fillId="6" borderId="2" xfId="0" applyNumberFormat="1" applyFont="1" applyFill="1" applyBorder="1" applyAlignment="1">
      <alignment horizontal="left"/>
    </xf>
    <xf numFmtId="1" fontId="39" fillId="7" borderId="2" xfId="0" applyNumberFormat="1" applyFont="1" applyFill="1" applyBorder="1" applyAlignment="1">
      <alignment horizontal="left"/>
    </xf>
    <xf numFmtId="14" fontId="39" fillId="7" borderId="2" xfId="0" applyNumberFormat="1" applyFont="1" applyFill="1" applyBorder="1" applyAlignment="1">
      <alignment horizontal="left"/>
    </xf>
    <xf numFmtId="1" fontId="39" fillId="4" borderId="1" xfId="0" applyNumberFormat="1" applyFont="1" applyFill="1" applyBorder="1" applyAlignment="1">
      <alignment horizontal="center"/>
    </xf>
    <xf numFmtId="1" fontId="39" fillId="4" borderId="1" xfId="0" applyNumberFormat="1" applyFont="1" applyFill="1" applyBorder="1"/>
    <xf numFmtId="1" fontId="39" fillId="9" borderId="2" xfId="0" applyNumberFormat="1" applyFont="1" applyFill="1" applyBorder="1" applyAlignment="1">
      <alignment horizontal="center"/>
    </xf>
    <xf numFmtId="1" fontId="39" fillId="9" borderId="2" xfId="0" applyNumberFormat="1" applyFont="1" applyFill="1" applyBorder="1"/>
    <xf numFmtId="43" fontId="39" fillId="9" borderId="2" xfId="0" applyNumberFormat="1" applyFont="1" applyFill="1" applyBorder="1"/>
    <xf numFmtId="1" fontId="39" fillId="9" borderId="1" xfId="0" applyNumberFormat="1" applyFont="1" applyFill="1" applyBorder="1"/>
    <xf numFmtId="1" fontId="39" fillId="9" borderId="2" xfId="0" applyNumberFormat="1" applyFont="1" applyFill="1" applyBorder="1" applyAlignment="1">
      <alignment horizontal="left"/>
    </xf>
    <xf numFmtId="2" fontId="39" fillId="9" borderId="2" xfId="0" applyNumberFormat="1" applyFont="1" applyFill="1" applyBorder="1"/>
    <xf numFmtId="1" fontId="39" fillId="9" borderId="2" xfId="0" applyNumberFormat="1" applyFont="1" applyFill="1" applyBorder="1" applyAlignment="1" applyProtection="1">
      <alignment horizontal="right"/>
      <protection locked="0"/>
    </xf>
    <xf numFmtId="4" fontId="39" fillId="19" borderId="1" xfId="0" applyNumberFormat="1" applyFont="1" applyFill="1" applyBorder="1" applyAlignment="1" applyProtection="1">
      <alignment horizontal="right"/>
      <protection locked="0"/>
    </xf>
    <xf numFmtId="2" fontId="39" fillId="19" borderId="2" xfId="0" applyNumberFormat="1" applyFont="1" applyFill="1" applyBorder="1" applyAlignment="1" applyProtection="1">
      <alignment horizontal="right"/>
      <protection locked="0"/>
    </xf>
    <xf numFmtId="4" fontId="39" fillId="19" borderId="2" xfId="0" applyNumberFormat="1" applyFont="1" applyFill="1" applyBorder="1" applyAlignment="1" applyProtection="1">
      <alignment horizontal="right"/>
      <protection locked="0"/>
    </xf>
    <xf numFmtId="1" fontId="39" fillId="9" borderId="1" xfId="0" applyNumberFormat="1" applyFont="1" applyFill="1" applyBorder="1" applyAlignment="1">
      <alignment horizontal="left"/>
    </xf>
    <xf numFmtId="49" fontId="39" fillId="9" borderId="1" xfId="0" applyNumberFormat="1" applyFont="1" applyFill="1" applyBorder="1" applyAlignment="1">
      <alignment horizontal="left"/>
    </xf>
    <xf numFmtId="43" fontId="39" fillId="9" borderId="1" xfId="0" applyNumberFormat="1" applyFont="1" applyFill="1" applyBorder="1"/>
    <xf numFmtId="43" fontId="43" fillId="12" borderId="1" xfId="1" applyNumberFormat="1" applyFont="1" applyFill="1" applyBorder="1" applyAlignment="1">
      <alignment horizontal="left"/>
    </xf>
    <xf numFmtId="43" fontId="43" fillId="12" borderId="2" xfId="0" applyNumberFormat="1" applyFont="1" applyFill="1" applyBorder="1" applyAlignment="1">
      <alignment horizontal="left"/>
    </xf>
    <xf numFmtId="43" fontId="43" fillId="12" borderId="2" xfId="1" applyNumberFormat="1" applyFont="1" applyFill="1" applyBorder="1" applyAlignment="1">
      <alignment horizontal="right"/>
    </xf>
    <xf numFmtId="49" fontId="44" fillId="4" borderId="2" xfId="0" applyNumberFormat="1" applyFont="1" applyFill="1" applyBorder="1" applyAlignment="1">
      <alignment horizontal="right"/>
    </xf>
    <xf numFmtId="14" fontId="44" fillId="2" borderId="2" xfId="0" applyNumberFormat="1" applyFont="1" applyFill="1" applyBorder="1" applyAlignment="1">
      <alignment horizontal="left"/>
    </xf>
    <xf numFmtId="14" fontId="44" fillId="5" borderId="2" xfId="0" applyNumberFormat="1" applyFont="1" applyFill="1" applyBorder="1" applyAlignment="1">
      <alignment horizontal="left"/>
    </xf>
    <xf numFmtId="1" fontId="44" fillId="28" borderId="2" xfId="0" applyNumberFormat="1" applyFont="1" applyFill="1" applyBorder="1" applyAlignment="1">
      <alignment horizontal="left"/>
    </xf>
    <xf numFmtId="1" fontId="44" fillId="6" borderId="2" xfId="0" applyNumberFormat="1" applyFont="1" applyFill="1" applyBorder="1" applyAlignment="1">
      <alignment horizontal="left"/>
    </xf>
    <xf numFmtId="1" fontId="44" fillId="6" borderId="2" xfId="0" applyNumberFormat="1" applyFont="1" applyFill="1" applyBorder="1"/>
    <xf numFmtId="1" fontId="44" fillId="6" borderId="2" xfId="0" applyNumberFormat="1" applyFont="1" applyFill="1" applyBorder="1" applyAlignment="1">
      <alignment horizontal="left" wrapText="1"/>
    </xf>
    <xf numFmtId="43" fontId="44" fillId="6" borderId="2" xfId="0" applyNumberFormat="1" applyFont="1" applyFill="1" applyBorder="1"/>
    <xf numFmtId="1" fontId="44" fillId="7" borderId="2" xfId="0" applyNumberFormat="1" applyFont="1" applyFill="1" applyBorder="1" applyAlignment="1">
      <alignment horizontal="left"/>
    </xf>
    <xf numFmtId="14" fontId="44" fillId="7" borderId="2" xfId="0" applyNumberFormat="1" applyFont="1" applyFill="1" applyBorder="1" applyAlignment="1">
      <alignment horizontal="left"/>
    </xf>
    <xf numFmtId="43" fontId="44" fillId="12" borderId="2" xfId="1" applyNumberFormat="1" applyFont="1" applyFill="1" applyBorder="1" applyAlignment="1">
      <alignment horizontal="right"/>
    </xf>
    <xf numFmtId="1" fontId="44" fillId="4" borderId="1" xfId="0" applyNumberFormat="1" applyFont="1" applyFill="1" applyBorder="1" applyAlignment="1">
      <alignment horizontal="center"/>
    </xf>
    <xf numFmtId="1" fontId="44" fillId="9" borderId="2" xfId="0" applyNumberFormat="1" applyFont="1" applyFill="1" applyBorder="1" applyAlignment="1">
      <alignment horizontal="center"/>
    </xf>
    <xf numFmtId="1" fontId="44" fillId="9" borderId="2" xfId="0" applyNumberFormat="1" applyFont="1" applyFill="1" applyBorder="1"/>
    <xf numFmtId="49" fontId="44" fillId="9" borderId="1" xfId="0" applyNumberFormat="1" applyFont="1" applyFill="1" applyBorder="1" applyAlignment="1">
      <alignment horizontal="left"/>
    </xf>
    <xf numFmtId="1" fontId="44" fillId="9" borderId="1" xfId="0" applyNumberFormat="1" applyFont="1" applyFill="1" applyBorder="1"/>
    <xf numFmtId="43" fontId="44" fillId="9" borderId="2" xfId="0" applyNumberFormat="1" applyFont="1" applyFill="1" applyBorder="1"/>
    <xf numFmtId="1" fontId="44" fillId="9" borderId="2" xfId="0" applyNumberFormat="1" applyFont="1" applyFill="1" applyBorder="1" applyAlignment="1">
      <alignment horizontal="left"/>
    </xf>
    <xf numFmtId="2" fontId="44" fillId="9" borderId="2" xfId="0" applyNumberFormat="1" applyFont="1" applyFill="1" applyBorder="1"/>
    <xf numFmtId="1" fontId="44" fillId="9" borderId="2" xfId="0" applyNumberFormat="1" applyFont="1" applyFill="1" applyBorder="1" applyAlignment="1" applyProtection="1">
      <alignment horizontal="right"/>
      <protection locked="0"/>
    </xf>
    <xf numFmtId="4" fontId="44" fillId="19" borderId="2" xfId="0" applyNumberFormat="1" applyFont="1" applyFill="1" applyBorder="1" applyAlignment="1" applyProtection="1">
      <alignment horizontal="right"/>
      <protection locked="0"/>
    </xf>
    <xf numFmtId="1" fontId="44" fillId="9" borderId="1" xfId="0" applyNumberFormat="1" applyFont="1" applyFill="1" applyBorder="1" applyAlignment="1">
      <alignment horizontal="left"/>
    </xf>
    <xf numFmtId="14" fontId="44" fillId="9" borderId="3" xfId="0" applyNumberFormat="1" applyFont="1" applyFill="1" applyBorder="1" applyAlignment="1">
      <alignment horizontal="right"/>
    </xf>
    <xf numFmtId="1" fontId="34" fillId="6" borderId="1" xfId="0" applyNumberFormat="1" applyFont="1" applyFill="1" applyBorder="1" applyAlignment="1">
      <alignment horizontal="left"/>
    </xf>
    <xf numFmtId="49" fontId="45" fillId="3" borderId="1" xfId="0" applyNumberFormat="1" applyFont="1" applyFill="1" applyBorder="1" applyAlignment="1">
      <alignment horizontal="right"/>
    </xf>
    <xf numFmtId="43" fontId="35" fillId="12" borderId="1" xfId="1" applyNumberFormat="1" applyFont="1" applyFill="1" applyBorder="1" applyAlignment="1">
      <alignment horizontal="left"/>
    </xf>
    <xf numFmtId="1" fontId="35" fillId="4" borderId="1" xfId="0" applyNumberFormat="1" applyFont="1" applyFill="1" applyBorder="1" applyAlignment="1">
      <alignment horizontal="center"/>
    </xf>
    <xf numFmtId="43" fontId="35" fillId="9" borderId="2" xfId="1" applyNumberFormat="1" applyFont="1" applyFill="1" applyBorder="1" applyAlignment="1">
      <alignment horizontal="right"/>
    </xf>
    <xf numFmtId="49" fontId="35" fillId="9" borderId="2" xfId="0" applyNumberFormat="1" applyFont="1" applyFill="1" applyBorder="1" applyAlignment="1">
      <alignment horizontal="left"/>
    </xf>
    <xf numFmtId="1" fontId="46" fillId="9" borderId="2" xfId="0" applyNumberFormat="1" applyFont="1" applyFill="1" applyBorder="1" applyAlignment="1">
      <alignment horizontal="left"/>
    </xf>
    <xf numFmtId="4" fontId="46" fillId="19" borderId="2" xfId="0" applyNumberFormat="1" applyFont="1" applyFill="1" applyBorder="1" applyAlignment="1" applyProtection="1">
      <alignment horizontal="right"/>
      <protection locked="0"/>
    </xf>
    <xf numFmtId="43" fontId="3" fillId="9" borderId="2" xfId="1" applyNumberFormat="1" applyFont="1" applyFill="1" applyBorder="1" applyAlignment="1">
      <alignment horizontal="right"/>
    </xf>
    <xf numFmtId="1" fontId="35" fillId="10" borderId="0" xfId="0" applyNumberFormat="1" applyFont="1" applyFill="1" applyBorder="1"/>
    <xf numFmtId="43" fontId="35" fillId="12" borderId="2" xfId="0" applyNumberFormat="1" applyFont="1" applyFill="1" applyBorder="1" applyAlignment="1">
      <alignment horizontal="right"/>
    </xf>
    <xf numFmtId="14" fontId="35" fillId="12" borderId="2" xfId="0" applyNumberFormat="1" applyFont="1" applyFill="1" applyBorder="1" applyAlignment="1">
      <alignment horizontal="right"/>
    </xf>
    <xf numFmtId="14" fontId="35" fillId="9" borderId="3" xfId="0" applyNumberFormat="1" applyFont="1" applyFill="1" applyBorder="1" applyAlignment="1">
      <alignment horizontal="right"/>
    </xf>
    <xf numFmtId="14" fontId="35" fillId="9" borderId="1" xfId="0" applyNumberFormat="1" applyFont="1" applyFill="1" applyBorder="1" applyAlignment="1"/>
    <xf numFmtId="14" fontId="35" fillId="9" borderId="1" xfId="0" applyNumberFormat="1" applyFont="1" applyFill="1" applyBorder="1"/>
    <xf numFmtId="14" fontId="35" fillId="9" borderId="1" xfId="0" applyNumberFormat="1" applyFont="1" applyFill="1" applyBorder="1" applyAlignment="1">
      <alignment horizontal="right"/>
    </xf>
    <xf numFmtId="0" fontId="2" fillId="12" borderId="1" xfId="0" applyFont="1" applyFill="1" applyBorder="1" applyAlignment="1">
      <alignment horizontal="left"/>
    </xf>
    <xf numFmtId="49" fontId="43" fillId="4" borderId="2" xfId="0" applyNumberFormat="1" applyFont="1" applyFill="1" applyBorder="1" applyAlignment="1">
      <alignment horizontal="right"/>
    </xf>
    <xf numFmtId="14" fontId="43" fillId="2" borderId="2" xfId="0" applyNumberFormat="1" applyFont="1" applyFill="1" applyBorder="1" applyAlignment="1">
      <alignment horizontal="left"/>
    </xf>
    <xf numFmtId="1" fontId="43" fillId="4" borderId="1" xfId="0" applyNumberFormat="1" applyFont="1" applyFill="1" applyBorder="1" applyAlignment="1">
      <alignment horizontal="center"/>
    </xf>
    <xf numFmtId="1" fontId="43" fillId="4" borderId="1" xfId="0" applyNumberFormat="1" applyFont="1" applyFill="1" applyBorder="1"/>
    <xf numFmtId="1" fontId="43" fillId="9" borderId="2" xfId="0" applyNumberFormat="1" applyFont="1" applyFill="1" applyBorder="1" applyAlignment="1">
      <alignment horizontal="center"/>
    </xf>
    <xf numFmtId="14" fontId="43" fillId="9" borderId="3" xfId="0" applyNumberFormat="1" applyFont="1" applyFill="1" applyBorder="1" applyAlignment="1">
      <alignment horizontal="right"/>
    </xf>
    <xf numFmtId="14" fontId="43" fillId="9" borderId="1" xfId="0" applyNumberFormat="1" applyFont="1" applyFill="1" applyBorder="1" applyAlignment="1"/>
    <xf numFmtId="43" fontId="44" fillId="12" borderId="2" xfId="0" applyNumberFormat="1" applyFont="1" applyFill="1" applyBorder="1" applyAlignment="1">
      <alignment horizontal="left"/>
    </xf>
    <xf numFmtId="14" fontId="44" fillId="9" borderId="1" xfId="0" applyNumberFormat="1" applyFont="1" applyFill="1" applyBorder="1" applyAlignment="1"/>
    <xf numFmtId="1" fontId="36" fillId="9" borderId="2" xfId="0" applyNumberFormat="1" applyFont="1" applyFill="1" applyBorder="1" applyAlignment="1">
      <alignment horizontal="left"/>
    </xf>
    <xf numFmtId="43" fontId="36" fillId="12" borderId="2" xfId="0" applyNumberFormat="1" applyFont="1" applyFill="1" applyBorder="1" applyAlignment="1">
      <alignment horizontal="left"/>
    </xf>
    <xf numFmtId="1" fontId="36" fillId="9" borderId="1" xfId="0" applyNumberFormat="1" applyFont="1" applyFill="1" applyBorder="1"/>
    <xf numFmtId="14" fontId="36" fillId="2" borderId="2" xfId="0" applyNumberFormat="1" applyFont="1" applyFill="1" applyBorder="1" applyAlignment="1">
      <alignment horizontal="left"/>
    </xf>
    <xf numFmtId="1" fontId="36" fillId="6" borderId="2" xfId="0" applyNumberFormat="1" applyFont="1" applyFill="1" applyBorder="1" applyAlignment="1">
      <alignment horizontal="left"/>
    </xf>
    <xf numFmtId="1" fontId="36" fillId="6" borderId="2" xfId="0" applyNumberFormat="1" applyFont="1" applyFill="1" applyBorder="1"/>
    <xf numFmtId="1" fontId="36" fillId="6" borderId="2" xfId="0" applyNumberFormat="1" applyFont="1" applyFill="1" applyBorder="1" applyAlignment="1">
      <alignment horizontal="left" wrapText="1"/>
    </xf>
    <xf numFmtId="1" fontId="36" fillId="7" borderId="2" xfId="0" applyNumberFormat="1" applyFont="1" applyFill="1" applyBorder="1" applyAlignment="1">
      <alignment horizontal="left"/>
    </xf>
    <xf numFmtId="14" fontId="36" fillId="7" borderId="2" xfId="0" applyNumberFormat="1" applyFont="1" applyFill="1" applyBorder="1" applyAlignment="1">
      <alignment horizontal="left"/>
    </xf>
    <xf numFmtId="43" fontId="36" fillId="12" borderId="2" xfId="0" applyNumberFormat="1" applyFont="1" applyFill="1" applyBorder="1"/>
    <xf numFmtId="14" fontId="36" fillId="12" borderId="2" xfId="0" applyNumberFormat="1" applyFont="1" applyFill="1" applyBorder="1"/>
    <xf numFmtId="1" fontId="36" fillId="4" borderId="1" xfId="0" applyNumberFormat="1" applyFont="1" applyFill="1" applyBorder="1" applyAlignment="1">
      <alignment horizontal="center"/>
    </xf>
    <xf numFmtId="1" fontId="36" fillId="9" borderId="2" xfId="0" applyNumberFormat="1" applyFont="1" applyFill="1" applyBorder="1"/>
    <xf numFmtId="43" fontId="36" fillId="9" borderId="2" xfId="0" applyNumberFormat="1" applyFont="1" applyFill="1" applyBorder="1"/>
    <xf numFmtId="49" fontId="36" fillId="9" borderId="1" xfId="0" applyNumberFormat="1" applyFont="1" applyFill="1" applyBorder="1" applyAlignment="1">
      <alignment horizontal="left"/>
    </xf>
    <xf numFmtId="2" fontId="36" fillId="9" borderId="2" xfId="0" applyNumberFormat="1" applyFont="1" applyFill="1" applyBorder="1"/>
    <xf numFmtId="1" fontId="36" fillId="9" borderId="2" xfId="0" applyNumberFormat="1" applyFont="1" applyFill="1" applyBorder="1" applyAlignment="1" applyProtection="1">
      <alignment horizontal="right"/>
      <protection locked="0"/>
    </xf>
    <xf numFmtId="4" fontId="36" fillId="19" borderId="1" xfId="0" applyNumberFormat="1" applyFont="1" applyFill="1" applyBorder="1" applyAlignment="1" applyProtection="1">
      <alignment horizontal="right"/>
      <protection locked="0"/>
    </xf>
    <xf numFmtId="2" fontId="36" fillId="19" borderId="2" xfId="0" applyNumberFormat="1" applyFont="1" applyFill="1" applyBorder="1" applyAlignment="1" applyProtection="1">
      <alignment horizontal="right"/>
      <protection locked="0"/>
    </xf>
    <xf numFmtId="4" fontId="36" fillId="19" borderId="2" xfId="0" applyNumberFormat="1" applyFont="1" applyFill="1" applyBorder="1" applyAlignment="1" applyProtection="1">
      <alignment horizontal="right"/>
      <protection locked="0"/>
    </xf>
    <xf numFmtId="1" fontId="36" fillId="9" borderId="1" xfId="0" applyNumberFormat="1" applyFont="1" applyFill="1" applyBorder="1" applyAlignment="1">
      <alignment horizontal="left"/>
    </xf>
    <xf numFmtId="14" fontId="36" fillId="9" borderId="3" xfId="0" applyNumberFormat="1" applyFont="1" applyFill="1" applyBorder="1" applyAlignment="1">
      <alignment horizontal="right"/>
    </xf>
    <xf numFmtId="14" fontId="36" fillId="9" borderId="1" xfId="0" applyNumberFormat="1" applyFont="1" applyFill="1" applyBorder="1" applyAlignment="1"/>
    <xf numFmtId="43" fontId="44" fillId="12" borderId="2" xfId="0" applyNumberFormat="1" applyFont="1" applyFill="1" applyBorder="1" applyAlignment="1">
      <alignment horizontal="right"/>
    </xf>
    <xf numFmtId="43" fontId="44" fillId="9" borderId="2" xfId="1" applyNumberFormat="1" applyFont="1" applyFill="1" applyBorder="1" applyAlignment="1">
      <alignment horizontal="right"/>
    </xf>
    <xf numFmtId="49" fontId="47" fillId="3" borderId="1" xfId="0" applyNumberFormat="1" applyFont="1" applyFill="1" applyBorder="1" applyAlignment="1">
      <alignment horizontal="right"/>
    </xf>
    <xf numFmtId="4" fontId="44" fillId="19" borderId="1" xfId="0" applyNumberFormat="1" applyFont="1" applyFill="1" applyBorder="1" applyAlignment="1" applyProtection="1">
      <alignment horizontal="right"/>
      <protection locked="0"/>
    </xf>
    <xf numFmtId="2" fontId="44" fillId="19" borderId="2" xfId="0" applyNumberFormat="1" applyFont="1" applyFill="1" applyBorder="1" applyAlignment="1" applyProtection="1">
      <alignment horizontal="right"/>
      <protection locked="0"/>
    </xf>
    <xf numFmtId="14" fontId="44" fillId="9" borderId="1" xfId="0" applyNumberFormat="1" applyFont="1" applyFill="1" applyBorder="1"/>
    <xf numFmtId="43" fontId="3" fillId="12" borderId="2" xfId="0" applyNumberFormat="1" applyFont="1" applyFill="1" applyBorder="1" applyAlignment="1">
      <alignment horizontal="right"/>
    </xf>
    <xf numFmtId="14" fontId="44" fillId="9" borderId="1" xfId="0" applyNumberFormat="1" applyFont="1" applyFill="1" applyBorder="1" applyAlignment="1">
      <alignment horizontal="right"/>
    </xf>
    <xf numFmtId="43" fontId="35" fillId="12" borderId="2" xfId="1" applyNumberFormat="1" applyFont="1" applyFill="1" applyBorder="1" applyAlignment="1">
      <alignment horizontal="right"/>
    </xf>
    <xf numFmtId="14" fontId="34" fillId="12" borderId="1" xfId="1" applyNumberFormat="1" applyFont="1" applyFill="1" applyBorder="1" applyAlignment="1">
      <alignment horizontal="right"/>
    </xf>
    <xf numFmtId="43" fontId="36" fillId="12" borderId="2" xfId="1" applyNumberFormat="1" applyFont="1" applyFill="1" applyBorder="1" applyAlignment="1">
      <alignment horizontal="right"/>
    </xf>
    <xf numFmtId="43" fontId="36" fillId="12" borderId="1" xfId="1" applyNumberFormat="1" applyFont="1" applyFill="1" applyBorder="1" applyAlignment="1">
      <alignment horizontal="right"/>
    </xf>
    <xf numFmtId="43" fontId="36" fillId="9" borderId="1" xfId="0" applyNumberFormat="1" applyFont="1" applyFill="1" applyBorder="1"/>
    <xf numFmtId="14" fontId="43" fillId="12" borderId="1" xfId="1" applyNumberFormat="1" applyFont="1" applyFill="1" applyBorder="1" applyAlignment="1">
      <alignment horizontal="right"/>
    </xf>
    <xf numFmtId="14" fontId="43" fillId="9" borderId="1" xfId="0" applyNumberFormat="1" applyFont="1" applyFill="1" applyBorder="1"/>
    <xf numFmtId="14" fontId="43" fillId="9" borderId="1" xfId="0" applyNumberFormat="1" applyFont="1" applyFill="1" applyBorder="1" applyAlignment="1">
      <alignment horizontal="right"/>
    </xf>
    <xf numFmtId="43" fontId="36" fillId="12" borderId="1" xfId="1" applyNumberFormat="1" applyFont="1" applyFill="1" applyBorder="1" applyAlignment="1">
      <alignment horizontal="left"/>
    </xf>
    <xf numFmtId="14" fontId="36" fillId="9" borderId="1" xfId="0" applyNumberFormat="1" applyFont="1" applyFill="1" applyBorder="1"/>
    <xf numFmtId="1" fontId="2" fillId="9" borderId="2" xfId="0" applyNumberFormat="1" applyFont="1" applyFill="1" applyBorder="1"/>
    <xf numFmtId="43" fontId="2" fillId="9" borderId="1" xfId="0" applyNumberFormat="1" applyFont="1" applyFill="1" applyBorder="1"/>
    <xf numFmtId="43" fontId="2" fillId="9" borderId="2" xfId="0" applyNumberFormat="1" applyFont="1" applyFill="1" applyBorder="1"/>
    <xf numFmtId="49" fontId="2" fillId="9" borderId="1" xfId="0" applyNumberFormat="1" applyFont="1" applyFill="1" applyBorder="1" applyAlignment="1">
      <alignment horizontal="left"/>
    </xf>
    <xf numFmtId="1" fontId="2" fillId="9" borderId="2" xfId="0" applyNumberFormat="1" applyFont="1" applyFill="1" applyBorder="1"/>
    <xf numFmtId="49" fontId="2" fillId="9" borderId="1" xfId="0" applyNumberFormat="1" applyFont="1" applyFill="1" applyBorder="1" applyAlignment="1">
      <alignment horizontal="left"/>
    </xf>
    <xf numFmtId="43" fontId="34" fillId="9" borderId="2" xfId="0" applyNumberFormat="1" applyFont="1" applyFill="1" applyBorder="1"/>
    <xf numFmtId="1" fontId="2" fillId="10" borderId="0" xfId="0" applyNumberFormat="1" applyFont="1" applyFill="1" applyBorder="1"/>
    <xf numFmtId="1" fontId="2" fillId="9" borderId="2" xfId="0" applyNumberFormat="1" applyFont="1" applyFill="1" applyBorder="1"/>
    <xf numFmtId="49" fontId="2" fillId="9" borderId="1" xfId="0" applyNumberFormat="1" applyFont="1" applyFill="1" applyBorder="1" applyAlignment="1">
      <alignment horizontal="left"/>
    </xf>
    <xf numFmtId="1" fontId="3" fillId="9" borderId="1" xfId="0" applyNumberFormat="1" applyFont="1" applyFill="1" applyBorder="1"/>
    <xf numFmtId="14" fontId="2" fillId="9" borderId="1" xfId="0" applyNumberFormat="1" applyFont="1" applyFill="1" applyBorder="1" applyAlignment="1">
      <alignment horizontal="right"/>
    </xf>
    <xf numFmtId="14" fontId="2" fillId="9" borderId="1" xfId="0" applyNumberFormat="1" applyFont="1" applyFill="1" applyBorder="1"/>
    <xf numFmtId="1" fontId="3" fillId="4" borderId="1" xfId="0" applyNumberFormat="1" applyFont="1" applyFill="1" applyBorder="1"/>
    <xf numFmtId="1" fontId="34" fillId="9" borderId="2" xfId="0" applyNumberFormat="1" applyFont="1" applyFill="1" applyBorder="1"/>
    <xf numFmtId="14" fontId="3" fillId="9" borderId="3" xfId="0" applyNumberFormat="1" applyFont="1" applyFill="1" applyBorder="1" applyAlignment="1">
      <alignment horizontal="right"/>
    </xf>
    <xf numFmtId="14" fontId="34" fillId="5" borderId="2" xfId="0" applyNumberFormat="1" applyFont="1" applyFill="1" applyBorder="1" applyAlignment="1">
      <alignment horizontal="left"/>
    </xf>
    <xf numFmtId="49" fontId="37" fillId="3" borderId="1" xfId="0" applyNumberFormat="1" applyFont="1" applyFill="1" applyBorder="1" applyAlignment="1">
      <alignment horizontal="right"/>
    </xf>
    <xf numFmtId="1" fontId="34" fillId="6" borderId="2" xfId="0" applyNumberFormat="1" applyFont="1" applyFill="1" applyBorder="1" applyAlignment="1">
      <alignment horizontal="left"/>
    </xf>
    <xf numFmtId="4" fontId="34" fillId="6" borderId="2" xfId="2" applyNumberFormat="1" applyFont="1" applyFill="1" applyBorder="1" applyAlignment="1">
      <alignment horizontal="right"/>
    </xf>
    <xf numFmtId="1" fontId="34" fillId="6" borderId="2" xfId="0" applyNumberFormat="1" applyFont="1" applyFill="1" applyBorder="1"/>
    <xf numFmtId="43" fontId="34" fillId="6" borderId="2" xfId="0" applyNumberFormat="1" applyFont="1" applyFill="1" applyBorder="1" applyAlignment="1">
      <alignment horizontal="left"/>
    </xf>
    <xf numFmtId="1" fontId="34" fillId="6" borderId="2" xfId="0" applyNumberFormat="1" applyFont="1" applyFill="1" applyBorder="1" applyAlignment="1">
      <alignment horizontal="left" wrapText="1"/>
    </xf>
    <xf numFmtId="43" fontId="34" fillId="6" borderId="2" xfId="0" applyNumberFormat="1" applyFont="1" applyFill="1" applyBorder="1"/>
    <xf numFmtId="1" fontId="34" fillId="7" borderId="2" xfId="0" applyNumberFormat="1" applyFont="1" applyFill="1" applyBorder="1" applyAlignment="1">
      <alignment horizontal="left"/>
    </xf>
    <xf numFmtId="14" fontId="34" fillId="7" borderId="2" xfId="0" applyNumberFormat="1" applyFont="1" applyFill="1" applyBorder="1" applyAlignment="1">
      <alignment horizontal="left"/>
    </xf>
    <xf numFmtId="1" fontId="34" fillId="4" borderId="1" xfId="0" applyNumberFormat="1" applyFont="1" applyFill="1" applyBorder="1" applyAlignment="1">
      <alignment horizontal="center"/>
    </xf>
    <xf numFmtId="1" fontId="34" fillId="4" borderId="1" xfId="0" applyNumberFormat="1" applyFont="1" applyFill="1" applyBorder="1"/>
    <xf numFmtId="1" fontId="34" fillId="9" borderId="2" xfId="0" applyNumberFormat="1" applyFont="1" applyFill="1" applyBorder="1" applyAlignment="1">
      <alignment horizontal="center"/>
    </xf>
    <xf numFmtId="43" fontId="34" fillId="9" borderId="2" xfId="0" applyNumberFormat="1" applyFont="1" applyFill="1" applyBorder="1"/>
    <xf numFmtId="49" fontId="34" fillId="9" borderId="1" xfId="0" applyNumberFormat="1" applyFont="1" applyFill="1" applyBorder="1" applyAlignment="1">
      <alignment horizontal="left"/>
    </xf>
    <xf numFmtId="1" fontId="34" fillId="9" borderId="2" xfId="0" applyNumberFormat="1" applyFont="1" applyFill="1" applyBorder="1" applyAlignment="1">
      <alignment horizontal="left"/>
    </xf>
    <xf numFmtId="2" fontId="34" fillId="9" borderId="2" xfId="0" applyNumberFormat="1" applyFont="1" applyFill="1" applyBorder="1"/>
    <xf numFmtId="1" fontId="34" fillId="9" borderId="2" xfId="0" applyNumberFormat="1" applyFont="1" applyFill="1" applyBorder="1" applyAlignment="1" applyProtection="1">
      <alignment horizontal="right"/>
      <protection locked="0"/>
    </xf>
    <xf numFmtId="4" fontId="34" fillId="19" borderId="1" xfId="0" applyNumberFormat="1" applyFont="1" applyFill="1" applyBorder="1" applyAlignment="1" applyProtection="1">
      <alignment horizontal="right"/>
      <protection locked="0"/>
    </xf>
    <xf numFmtId="2" fontId="34" fillId="19" borderId="2" xfId="0" applyNumberFormat="1" applyFont="1" applyFill="1" applyBorder="1" applyAlignment="1" applyProtection="1">
      <alignment horizontal="right"/>
      <protection locked="0"/>
    </xf>
    <xf numFmtId="4" fontId="34" fillId="19" borderId="2" xfId="0" applyNumberFormat="1" applyFont="1" applyFill="1" applyBorder="1" applyAlignment="1" applyProtection="1">
      <alignment horizontal="right"/>
      <protection locked="0"/>
    </xf>
    <xf numFmtId="1" fontId="34" fillId="9" borderId="1" xfId="0" applyNumberFormat="1" applyFont="1" applyFill="1" applyBorder="1" applyAlignment="1">
      <alignment horizontal="left"/>
    </xf>
    <xf numFmtId="43" fontId="34" fillId="12" borderId="2" xfId="0" applyNumberFormat="1" applyFont="1" applyFill="1" applyBorder="1" applyAlignment="1">
      <alignment horizontal="left"/>
    </xf>
    <xf numFmtId="43" fontId="3" fillId="6" borderId="2" xfId="0" applyNumberFormat="1" applyFont="1" applyFill="1" applyBorder="1" applyAlignment="1">
      <alignment horizontal="left"/>
    </xf>
    <xf numFmtId="1" fontId="3" fillId="6" borderId="2" xfId="0" applyNumberFormat="1" applyFont="1" applyFill="1" applyBorder="1" applyAlignment="1">
      <alignment horizontal="left" wrapText="1"/>
    </xf>
    <xf numFmtId="1" fontId="3" fillId="6" borderId="2" xfId="0" applyNumberFormat="1" applyFont="1" applyFill="1" applyBorder="1"/>
    <xf numFmtId="49" fontId="34" fillId="4" borderId="2" xfId="0" applyNumberFormat="1" applyFont="1" applyFill="1" applyBorder="1" applyAlignment="1">
      <alignment horizontal="right"/>
    </xf>
    <xf numFmtId="14" fontId="34" fillId="2" borderId="2" xfId="0" applyNumberFormat="1" applyFont="1" applyFill="1" applyBorder="1" applyAlignment="1">
      <alignment horizontal="left"/>
    </xf>
    <xf numFmtId="14" fontId="34" fillId="9" borderId="1" xfId="0" applyNumberFormat="1" applyFont="1" applyFill="1" applyBorder="1" applyAlignment="1"/>
    <xf numFmtId="49" fontId="3" fillId="4" borderId="2" xfId="0" applyNumberFormat="1" applyFont="1" applyFill="1" applyBorder="1" applyAlignment="1">
      <alignment horizontal="right"/>
    </xf>
    <xf numFmtId="14" fontId="3" fillId="2" borderId="2" xfId="0" applyNumberFormat="1" applyFont="1" applyFill="1" applyBorder="1" applyAlignment="1">
      <alignment horizontal="left"/>
    </xf>
    <xf numFmtId="14" fontId="3" fillId="5" borderId="2" xfId="0" applyNumberFormat="1" applyFont="1" applyFill="1" applyBorder="1" applyAlignment="1">
      <alignment horizontal="left"/>
    </xf>
    <xf numFmtId="1" fontId="3" fillId="6" borderId="2" xfId="0" applyNumberFormat="1" applyFont="1" applyFill="1" applyBorder="1" applyAlignment="1">
      <alignment horizontal="left"/>
    </xf>
    <xf numFmtId="4" fontId="3" fillId="6" borderId="2" xfId="2" applyNumberFormat="1" applyFont="1" applyFill="1" applyBorder="1" applyAlignment="1">
      <alignment horizontal="right"/>
    </xf>
    <xf numFmtId="43" fontId="3" fillId="6" borderId="2" xfId="0" applyNumberFormat="1" applyFont="1" applyFill="1" applyBorder="1"/>
    <xf numFmtId="1" fontId="3" fillId="7" borderId="2" xfId="0" applyNumberFormat="1" applyFont="1" applyFill="1" applyBorder="1" applyAlignment="1">
      <alignment horizontal="left"/>
    </xf>
    <xf numFmtId="14" fontId="3" fillId="7" borderId="2" xfId="0" applyNumberFormat="1" applyFont="1" applyFill="1" applyBorder="1" applyAlignment="1">
      <alignment horizontal="left"/>
    </xf>
    <xf numFmtId="1" fontId="3" fillId="4" borderId="1" xfId="0" applyNumberFormat="1" applyFont="1" applyFill="1" applyBorder="1" applyAlignment="1">
      <alignment horizontal="center"/>
    </xf>
    <xf numFmtId="1" fontId="3" fillId="9" borderId="2" xfId="0" applyNumberFormat="1" applyFont="1" applyFill="1" applyBorder="1" applyAlignment="1">
      <alignment horizontal="center"/>
    </xf>
    <xf numFmtId="1" fontId="3" fillId="9" borderId="2" xfId="0" applyNumberFormat="1" applyFont="1" applyFill="1" applyBorder="1"/>
    <xf numFmtId="43" fontId="3" fillId="9" borderId="2" xfId="0" applyNumberFormat="1" applyFont="1" applyFill="1" applyBorder="1"/>
    <xf numFmtId="49" fontId="3" fillId="9" borderId="1" xfId="0" applyNumberFormat="1" applyFont="1" applyFill="1" applyBorder="1" applyAlignment="1">
      <alignment horizontal="left"/>
    </xf>
    <xf numFmtId="1" fontId="3" fillId="9" borderId="2" xfId="0" applyNumberFormat="1" applyFont="1" applyFill="1" applyBorder="1" applyAlignment="1">
      <alignment horizontal="left"/>
    </xf>
    <xf numFmtId="2" fontId="3" fillId="9" borderId="2" xfId="0" applyNumberFormat="1" applyFont="1" applyFill="1" applyBorder="1"/>
    <xf numFmtId="1" fontId="3" fillId="9" borderId="2" xfId="0" applyNumberFormat="1" applyFont="1" applyFill="1" applyBorder="1" applyAlignment="1" applyProtection="1">
      <alignment horizontal="right"/>
      <protection locked="0"/>
    </xf>
    <xf numFmtId="2" fontId="3" fillId="19" borderId="2" xfId="0" applyNumberFormat="1" applyFont="1" applyFill="1" applyBorder="1" applyAlignment="1" applyProtection="1">
      <alignment horizontal="right"/>
      <protection locked="0"/>
    </xf>
    <xf numFmtId="4" fontId="3" fillId="19" borderId="2" xfId="0" applyNumberFormat="1" applyFont="1" applyFill="1" applyBorder="1" applyAlignment="1" applyProtection="1">
      <alignment horizontal="right"/>
      <protection locked="0"/>
    </xf>
    <xf numFmtId="1" fontId="3" fillId="9" borderId="1" xfId="0" applyNumberFormat="1" applyFont="1" applyFill="1" applyBorder="1" applyAlignment="1">
      <alignment horizontal="left"/>
    </xf>
    <xf numFmtId="43" fontId="3" fillId="12" borderId="2" xfId="0" applyNumberFormat="1" applyFont="1" applyFill="1" applyBorder="1" applyAlignment="1">
      <alignment horizontal="left"/>
    </xf>
    <xf numFmtId="14" fontId="3" fillId="9" borderId="1" xfId="0" applyNumberFormat="1" applyFont="1" applyFill="1" applyBorder="1" applyAlignment="1"/>
    <xf numFmtId="43" fontId="34" fillId="12" borderId="2" xfId="1" applyNumberFormat="1" applyFont="1" applyFill="1" applyBorder="1" applyAlignment="1">
      <alignment horizontal="right"/>
    </xf>
    <xf numFmtId="1" fontId="34" fillId="28" borderId="2" xfId="0" applyNumberFormat="1" applyFont="1" applyFill="1" applyBorder="1" applyAlignment="1">
      <alignment horizontal="left"/>
    </xf>
    <xf numFmtId="43" fontId="3" fillId="12" borderId="1" xfId="1" applyNumberFormat="1" applyFont="1" applyFill="1" applyBorder="1" applyAlignment="1">
      <alignment horizontal="left"/>
    </xf>
    <xf numFmtId="14" fontId="35" fillId="12" borderId="1" xfId="1" applyNumberFormat="1" applyFont="1" applyFill="1" applyBorder="1" applyAlignment="1">
      <alignment horizontal="left"/>
    </xf>
    <xf numFmtId="14" fontId="2" fillId="9" borderId="1" xfId="0" applyNumberFormat="1" applyFont="1" applyFill="1" applyBorder="1" applyAlignment="1">
      <alignment horizontal="right"/>
    </xf>
    <xf numFmtId="1" fontId="34" fillId="9" borderId="1" xfId="0" applyNumberFormat="1" applyFont="1" applyFill="1" applyBorder="1"/>
    <xf numFmtId="1" fontId="35" fillId="9" borderId="2" xfId="0" applyNumberFormat="1" applyFont="1" applyFill="1" applyBorder="1" applyAlignment="1">
      <alignment horizontal="center"/>
    </xf>
    <xf numFmtId="14" fontId="34" fillId="9" borderId="3" xfId="0" applyNumberFormat="1" applyFont="1" applyFill="1" applyBorder="1" applyAlignment="1">
      <alignment horizontal="right"/>
    </xf>
    <xf numFmtId="49" fontId="34" fillId="9" borderId="1" xfId="0" applyNumberFormat="1" applyFont="1" applyFill="1" applyBorder="1" applyAlignment="1">
      <alignment horizontal="right"/>
    </xf>
    <xf numFmtId="14" fontId="34" fillId="9" borderId="1" xfId="0" applyNumberFormat="1" applyFont="1" applyFill="1" applyBorder="1" applyAlignment="1">
      <alignment horizontal="right"/>
    </xf>
    <xf numFmtId="1" fontId="35" fillId="7" borderId="2" xfId="0" applyNumberFormat="1" applyFont="1" applyFill="1" applyBorder="1" applyAlignment="1">
      <alignment horizontal="left"/>
    </xf>
    <xf numFmtId="14" fontId="43" fillId="12" borderId="1" xfId="1" applyNumberFormat="1" applyFont="1" applyFill="1" applyBorder="1" applyAlignment="1">
      <alignment horizontal="left"/>
    </xf>
    <xf numFmtId="1" fontId="43" fillId="10" borderId="0" xfId="0" applyNumberFormat="1" applyFont="1" applyFill="1" applyBorder="1"/>
    <xf numFmtId="14" fontId="34" fillId="2" borderId="1" xfId="0" applyNumberFormat="1" applyFont="1" applyFill="1" applyBorder="1" applyAlignment="1">
      <alignment horizontal="left"/>
    </xf>
    <xf numFmtId="14" fontId="34" fillId="28" borderId="2" xfId="0" applyNumberFormat="1" applyFont="1" applyFill="1" applyBorder="1" applyAlignment="1">
      <alignment horizontal="left"/>
    </xf>
    <xf numFmtId="2" fontId="34" fillId="9" borderId="1" xfId="0" applyNumberFormat="1" applyFont="1" applyFill="1" applyBorder="1"/>
    <xf numFmtId="3" fontId="43" fillId="9" borderId="2" xfId="0" applyNumberFormat="1" applyFont="1" applyFill="1" applyBorder="1" applyAlignment="1" applyProtection="1">
      <alignment horizontal="right"/>
      <protection locked="0"/>
    </xf>
    <xf numFmtId="14" fontId="3" fillId="12" borderId="2" xfId="1" applyNumberFormat="1" applyFont="1" applyFill="1" applyBorder="1" applyAlignment="1">
      <alignment horizontal="right"/>
    </xf>
    <xf numFmtId="43" fontId="3" fillId="9" borderId="1" xfId="0" applyNumberFormat="1" applyFont="1" applyFill="1" applyBorder="1"/>
    <xf numFmtId="1" fontId="39" fillId="10" borderId="0" xfId="0" applyNumberFormat="1" applyFont="1" applyFill="1" applyBorder="1"/>
    <xf numFmtId="49" fontId="48" fillId="3" borderId="1" xfId="0" applyNumberFormat="1" applyFont="1" applyFill="1" applyBorder="1" applyAlignment="1">
      <alignment horizontal="right"/>
    </xf>
    <xf numFmtId="1" fontId="49" fillId="4" borderId="1" xfId="0" applyNumberFormat="1" applyFont="1" applyFill="1" applyBorder="1" applyAlignment="1">
      <alignment horizontal="center"/>
    </xf>
    <xf numFmtId="1" fontId="49" fillId="4" borderId="1" xfId="0" applyNumberFormat="1" applyFont="1" applyFill="1" applyBorder="1"/>
    <xf numFmtId="1" fontId="49" fillId="9" borderId="2" xfId="0" applyNumberFormat="1" applyFont="1" applyFill="1" applyBorder="1" applyAlignment="1">
      <alignment horizontal="center"/>
    </xf>
    <xf numFmtId="1" fontId="49" fillId="9" borderId="2" xfId="0" applyNumberFormat="1" applyFont="1" applyFill="1" applyBorder="1"/>
    <xf numFmtId="1" fontId="49" fillId="6" borderId="2" xfId="0" applyNumberFormat="1" applyFont="1" applyFill="1" applyBorder="1" applyAlignment="1">
      <alignment horizontal="left"/>
    </xf>
    <xf numFmtId="1" fontId="49" fillId="6" borderId="2" xfId="0" applyNumberFormat="1" applyFont="1" applyFill="1" applyBorder="1"/>
    <xf numFmtId="4" fontId="49" fillId="6" borderId="2" xfId="2" applyNumberFormat="1" applyFont="1" applyFill="1" applyBorder="1" applyAlignment="1">
      <alignment horizontal="right"/>
    </xf>
    <xf numFmtId="43" fontId="49" fillId="6" borderId="2" xfId="0" applyNumberFormat="1" applyFont="1" applyFill="1" applyBorder="1" applyAlignment="1">
      <alignment horizontal="left"/>
    </xf>
    <xf numFmtId="1" fontId="49" fillId="6" borderId="2" xfId="0" applyNumberFormat="1" applyFont="1" applyFill="1" applyBorder="1" applyAlignment="1">
      <alignment horizontal="left" wrapText="1"/>
    </xf>
    <xf numFmtId="43" fontId="49" fillId="6" borderId="2" xfId="0" applyNumberFormat="1" applyFont="1" applyFill="1" applyBorder="1"/>
    <xf numFmtId="1" fontId="49" fillId="7" borderId="2" xfId="0" applyNumberFormat="1" applyFont="1" applyFill="1" applyBorder="1" applyAlignment="1">
      <alignment horizontal="left"/>
    </xf>
    <xf numFmtId="14" fontId="49" fillId="7" borderId="2" xfId="0" applyNumberFormat="1" applyFont="1" applyFill="1" applyBorder="1" applyAlignment="1">
      <alignment horizontal="left"/>
    </xf>
    <xf numFmtId="43" fontId="49" fillId="12" borderId="2" xfId="0" applyNumberFormat="1" applyFont="1" applyFill="1" applyBorder="1" applyAlignment="1">
      <alignment horizontal="left"/>
    </xf>
    <xf numFmtId="43" fontId="49" fillId="12" borderId="1" xfId="1" applyNumberFormat="1" applyFont="1" applyFill="1" applyBorder="1" applyAlignment="1">
      <alignment horizontal="left"/>
    </xf>
    <xf numFmtId="14" fontId="49" fillId="12" borderId="1" xfId="1" applyNumberFormat="1" applyFont="1" applyFill="1" applyBorder="1" applyAlignment="1">
      <alignment horizontal="right"/>
    </xf>
    <xf numFmtId="49" fontId="49" fillId="9" borderId="1" xfId="0" applyNumberFormat="1" applyFont="1" applyFill="1" applyBorder="1" applyAlignment="1">
      <alignment horizontal="left"/>
    </xf>
    <xf numFmtId="1" fontId="49" fillId="9" borderId="1" xfId="0" applyNumberFormat="1" applyFont="1" applyFill="1" applyBorder="1"/>
    <xf numFmtId="1" fontId="49" fillId="9" borderId="2" xfId="0" applyNumberFormat="1" applyFont="1" applyFill="1" applyBorder="1" applyAlignment="1">
      <alignment horizontal="left"/>
    </xf>
    <xf numFmtId="2" fontId="49" fillId="9" borderId="2" xfId="0" applyNumberFormat="1" applyFont="1" applyFill="1" applyBorder="1"/>
    <xf numFmtId="1" fontId="49" fillId="9" borderId="2" xfId="0" applyNumberFormat="1" applyFont="1" applyFill="1" applyBorder="1" applyAlignment="1" applyProtection="1">
      <alignment horizontal="right"/>
      <protection locked="0"/>
    </xf>
    <xf numFmtId="4" fontId="49" fillId="19" borderId="2" xfId="0" applyNumberFormat="1" applyFont="1" applyFill="1" applyBorder="1" applyAlignment="1" applyProtection="1">
      <alignment horizontal="right"/>
      <protection locked="0"/>
    </xf>
    <xf numFmtId="14" fontId="49" fillId="9" borderId="3" xfId="0" applyNumberFormat="1" applyFont="1" applyFill="1" applyBorder="1" applyAlignment="1">
      <alignment horizontal="right"/>
    </xf>
    <xf numFmtId="14" fontId="49" fillId="9" borderId="1" xfId="0" applyNumberFormat="1" applyFont="1" applyFill="1" applyBorder="1" applyAlignment="1"/>
    <xf numFmtId="14" fontId="49" fillId="9" borderId="1" xfId="0" applyNumberFormat="1" applyFont="1" applyFill="1" applyBorder="1" applyAlignment="1">
      <alignment horizontal="right"/>
    </xf>
    <xf numFmtId="4" fontId="44" fillId="6" borderId="2" xfId="2" applyNumberFormat="1" applyFont="1" applyFill="1" applyBorder="1" applyAlignment="1">
      <alignment horizontal="right"/>
    </xf>
    <xf numFmtId="43" fontId="44" fillId="6" borderId="2" xfId="0" applyNumberFormat="1" applyFont="1" applyFill="1" applyBorder="1" applyAlignment="1">
      <alignment horizontal="left"/>
    </xf>
    <xf numFmtId="1" fontId="44" fillId="4" borderId="1" xfId="0" applyNumberFormat="1" applyFont="1" applyFill="1" applyBorder="1"/>
    <xf numFmtId="1" fontId="44" fillId="10" borderId="0" xfId="0" applyNumberFormat="1" applyFont="1" applyFill="1" applyBorder="1"/>
    <xf numFmtId="14" fontId="43" fillId="12" borderId="2" xfId="1" applyNumberFormat="1" applyFont="1" applyFill="1" applyBorder="1" applyAlignment="1">
      <alignment horizontal="right"/>
    </xf>
    <xf numFmtId="4" fontId="36" fillId="6" borderId="2" xfId="2" applyNumberFormat="1" applyFont="1" applyFill="1" applyBorder="1" applyAlignment="1">
      <alignment horizontal="right"/>
    </xf>
    <xf numFmtId="43" fontId="36" fillId="6" borderId="2" xfId="0" applyNumberFormat="1" applyFont="1" applyFill="1" applyBorder="1" applyAlignment="1">
      <alignment horizontal="left"/>
    </xf>
    <xf numFmtId="14" fontId="36" fillId="12" borderId="2" xfId="1" applyNumberFormat="1" applyFont="1" applyFill="1" applyBorder="1" applyAlignment="1">
      <alignment horizontal="right"/>
    </xf>
    <xf numFmtId="1" fontId="36" fillId="4" borderId="1" xfId="0" applyNumberFormat="1" applyFont="1" applyFill="1" applyBorder="1"/>
    <xf numFmtId="43" fontId="36" fillId="9" borderId="1" xfId="0" applyNumberFormat="1" applyFont="1" applyFill="1" applyBorder="1" applyAlignment="1">
      <alignment horizontal="left"/>
    </xf>
    <xf numFmtId="43" fontId="34" fillId="9" borderId="1" xfId="0" applyNumberFormat="1" applyFont="1" applyFill="1" applyBorder="1" applyAlignment="1">
      <alignment horizontal="left"/>
    </xf>
    <xf numFmtId="4" fontId="34" fillId="6" borderId="1" xfId="2" applyNumberFormat="1" applyFont="1" applyFill="1" applyBorder="1" applyAlignment="1">
      <alignment horizontal="right"/>
    </xf>
    <xf numFmtId="49" fontId="48" fillId="4" borderId="1" xfId="0" applyNumberFormat="1" applyFont="1" applyFill="1" applyBorder="1" applyAlignment="1">
      <alignment horizontal="right"/>
    </xf>
    <xf numFmtId="14" fontId="3" fillId="29" borderId="2" xfId="0" applyNumberFormat="1" applyFont="1" applyFill="1" applyBorder="1" applyAlignment="1">
      <alignment horizontal="left"/>
    </xf>
    <xf numFmtId="14" fontId="34" fillId="29" borderId="2" xfId="0" applyNumberFormat="1" applyFont="1" applyFill="1" applyBorder="1" applyAlignment="1">
      <alignment horizontal="left"/>
    </xf>
    <xf numFmtId="14" fontId="39" fillId="29" borderId="2" xfId="0" applyNumberFormat="1" applyFont="1" applyFill="1" applyBorder="1" applyAlignment="1">
      <alignment horizontal="left"/>
    </xf>
    <xf numFmtId="14" fontId="2" fillId="29" borderId="2" xfId="0" applyNumberFormat="1" applyFont="1" applyFill="1" applyBorder="1" applyAlignment="1">
      <alignment horizontal="left"/>
    </xf>
    <xf numFmtId="14" fontId="43" fillId="29" borderId="2" xfId="0" applyNumberFormat="1" applyFont="1" applyFill="1" applyBorder="1" applyAlignment="1">
      <alignment horizontal="left"/>
    </xf>
    <xf numFmtId="14" fontId="49" fillId="29" borderId="2" xfId="0" applyNumberFormat="1" applyFont="1" applyFill="1" applyBorder="1" applyAlignment="1">
      <alignment horizontal="left"/>
    </xf>
    <xf numFmtId="14" fontId="44" fillId="29" borderId="2" xfId="0" applyNumberFormat="1" applyFont="1" applyFill="1" applyBorder="1" applyAlignment="1">
      <alignment horizontal="left"/>
    </xf>
    <xf numFmtId="14" fontId="36" fillId="29" borderId="2" xfId="0" applyNumberFormat="1" applyFont="1" applyFill="1" applyBorder="1" applyAlignment="1">
      <alignment horizontal="left"/>
    </xf>
    <xf numFmtId="14" fontId="35" fillId="29" borderId="2" xfId="0" applyNumberFormat="1" applyFont="1" applyFill="1" applyBorder="1" applyAlignment="1">
      <alignment horizontal="left"/>
    </xf>
    <xf numFmtId="14" fontId="3" fillId="30" borderId="2" xfId="0" applyNumberFormat="1" applyFont="1" applyFill="1" applyBorder="1" applyAlignment="1">
      <alignment horizontal="left"/>
    </xf>
    <xf numFmtId="14" fontId="34" fillId="30" borderId="2" xfId="0" applyNumberFormat="1" applyFont="1" applyFill="1" applyBorder="1" applyAlignment="1">
      <alignment horizontal="left"/>
    </xf>
    <xf numFmtId="14" fontId="39" fillId="30" borderId="2" xfId="0" applyNumberFormat="1" applyFont="1" applyFill="1" applyBorder="1" applyAlignment="1">
      <alignment horizontal="left"/>
    </xf>
    <xf numFmtId="14" fontId="2" fillId="30" borderId="2" xfId="0" applyNumberFormat="1" applyFont="1" applyFill="1" applyBorder="1" applyAlignment="1">
      <alignment horizontal="left"/>
    </xf>
    <xf numFmtId="14" fontId="43" fillId="30" borderId="2" xfId="0" applyNumberFormat="1" applyFont="1" applyFill="1" applyBorder="1" applyAlignment="1">
      <alignment horizontal="left"/>
    </xf>
    <xf numFmtId="14" fontId="49" fillId="30" borderId="2" xfId="0" applyNumberFormat="1" applyFont="1" applyFill="1" applyBorder="1" applyAlignment="1">
      <alignment horizontal="left"/>
    </xf>
    <xf numFmtId="14" fontId="44" fillId="30" borderId="2" xfId="0" applyNumberFormat="1" applyFont="1" applyFill="1" applyBorder="1" applyAlignment="1">
      <alignment horizontal="left"/>
    </xf>
    <xf numFmtId="14" fontId="36" fillId="30" borderId="2" xfId="0" applyNumberFormat="1" applyFont="1" applyFill="1" applyBorder="1" applyAlignment="1">
      <alignment horizontal="left"/>
    </xf>
    <xf numFmtId="14" fontId="35" fillId="30" borderId="2" xfId="0" applyNumberFormat="1" applyFont="1" applyFill="1" applyBorder="1" applyAlignment="1">
      <alignment horizontal="left"/>
    </xf>
    <xf numFmtId="1" fontId="3" fillId="3" borderId="2" xfId="0" applyNumberFormat="1" applyFont="1" applyFill="1" applyBorder="1" applyAlignment="1">
      <alignment horizontal="left"/>
    </xf>
    <xf numFmtId="1" fontId="34" fillId="3" borderId="2" xfId="0" applyNumberFormat="1" applyFont="1" applyFill="1" applyBorder="1" applyAlignment="1">
      <alignment horizontal="left"/>
    </xf>
    <xf numFmtId="1" fontId="39" fillId="3" borderId="2" xfId="0" applyNumberFormat="1" applyFont="1" applyFill="1" applyBorder="1" applyAlignment="1">
      <alignment horizontal="left"/>
    </xf>
    <xf numFmtId="1" fontId="2" fillId="3" borderId="2" xfId="0" applyNumberFormat="1" applyFont="1" applyFill="1" applyBorder="1" applyAlignment="1">
      <alignment horizontal="left"/>
    </xf>
    <xf numFmtId="1" fontId="2" fillId="3" borderId="1" xfId="0" applyNumberFormat="1" applyFont="1" applyFill="1" applyBorder="1" applyAlignment="1">
      <alignment horizontal="left"/>
    </xf>
    <xf numFmtId="1" fontId="43" fillId="3" borderId="2" xfId="0" applyNumberFormat="1" applyFont="1" applyFill="1" applyBorder="1" applyAlignment="1">
      <alignment horizontal="left"/>
    </xf>
    <xf numFmtId="1" fontId="49" fillId="3" borderId="2" xfId="0" applyNumberFormat="1" applyFont="1" applyFill="1" applyBorder="1" applyAlignment="1">
      <alignment horizontal="left"/>
    </xf>
    <xf numFmtId="1" fontId="44" fillId="3" borderId="2" xfId="0" applyNumberFormat="1" applyFont="1" applyFill="1" applyBorder="1" applyAlignment="1">
      <alignment horizontal="left"/>
    </xf>
    <xf numFmtId="1" fontId="36" fillId="3" borderId="2" xfId="0" applyNumberFormat="1" applyFont="1" applyFill="1" applyBorder="1" applyAlignment="1">
      <alignment horizontal="left"/>
    </xf>
    <xf numFmtId="1" fontId="35" fillId="3" borderId="2" xfId="0" applyNumberFormat="1" applyFont="1" applyFill="1" applyBorder="1" applyAlignment="1">
      <alignment horizontal="left"/>
    </xf>
    <xf numFmtId="49" fontId="3" fillId="3" borderId="1" xfId="0" applyNumberFormat="1" applyFont="1" applyFill="1" applyBorder="1" applyAlignment="1">
      <alignment horizontal="right"/>
    </xf>
    <xf numFmtId="49" fontId="34" fillId="3" borderId="1" xfId="0" applyNumberFormat="1" applyFont="1" applyFill="1" applyBorder="1" applyAlignment="1">
      <alignment horizontal="right"/>
    </xf>
    <xf numFmtId="49" fontId="2" fillId="3" borderId="1" xfId="0" applyNumberFormat="1" applyFont="1" applyFill="1" applyBorder="1" applyAlignment="1">
      <alignment horizontal="right"/>
    </xf>
    <xf numFmtId="49" fontId="43" fillId="3" borderId="1" xfId="0" applyNumberFormat="1" applyFont="1" applyFill="1" applyBorder="1" applyAlignment="1">
      <alignment horizontal="right"/>
    </xf>
    <xf numFmtId="49" fontId="44" fillId="3" borderId="1" xfId="0" applyNumberFormat="1" applyFont="1" applyFill="1" applyBorder="1" applyAlignment="1">
      <alignment horizontal="right"/>
    </xf>
    <xf numFmtId="49" fontId="49" fillId="3" borderId="1" xfId="0" applyNumberFormat="1" applyFont="1" applyFill="1" applyBorder="1" applyAlignment="1">
      <alignment horizontal="right"/>
    </xf>
    <xf numFmtId="49" fontId="36" fillId="3" borderId="1" xfId="0" applyNumberFormat="1" applyFont="1" applyFill="1" applyBorder="1" applyAlignment="1">
      <alignment horizontal="right"/>
    </xf>
    <xf numFmtId="49" fontId="35" fillId="3" borderId="1" xfId="0" applyNumberFormat="1" applyFont="1" applyFill="1" applyBorder="1" applyAlignment="1">
      <alignment horizontal="right"/>
    </xf>
    <xf numFmtId="1" fontId="3" fillId="3" borderId="1" xfId="0" applyNumberFormat="1" applyFont="1" applyFill="1" applyBorder="1"/>
    <xf numFmtId="1" fontId="34" fillId="3" borderId="1" xfId="0" applyNumberFormat="1" applyFont="1" applyFill="1" applyBorder="1"/>
    <xf numFmtId="1" fontId="2" fillId="3" borderId="1" xfId="0" applyNumberFormat="1" applyFont="1" applyFill="1" applyBorder="1"/>
    <xf numFmtId="1" fontId="43" fillId="3" borderId="1" xfId="0" applyNumberFormat="1" applyFont="1" applyFill="1" applyBorder="1"/>
    <xf numFmtId="1" fontId="49" fillId="3" borderId="1" xfId="0" applyNumberFormat="1" applyFont="1" applyFill="1" applyBorder="1"/>
    <xf numFmtId="1" fontId="44" fillId="3" borderId="1" xfId="0" applyNumberFormat="1" applyFont="1" applyFill="1" applyBorder="1"/>
    <xf numFmtId="1" fontId="36" fillId="3" borderId="1" xfId="0" applyNumberFormat="1" applyFont="1" applyFill="1" applyBorder="1"/>
    <xf numFmtId="14" fontId="34" fillId="3" borderId="3" xfId="0" applyNumberFormat="1" applyFont="1" applyFill="1" applyBorder="1" applyAlignment="1">
      <alignment horizontal="right"/>
    </xf>
    <xf numFmtId="14" fontId="2" fillId="3" borderId="3" xfId="0" applyNumberFormat="1" applyFont="1" applyFill="1" applyBorder="1" applyAlignment="1">
      <alignment horizontal="right"/>
    </xf>
    <xf numFmtId="1" fontId="35" fillId="3" borderId="1" xfId="0" applyNumberFormat="1" applyFont="1" applyFill="1" applyBorder="1"/>
    <xf numFmtId="14" fontId="2" fillId="12" borderId="2" xfId="0" applyNumberFormat="1" applyFont="1" applyFill="1" applyBorder="1" applyAlignment="1">
      <alignment horizontal="right"/>
    </xf>
    <xf numFmtId="43" fontId="2" fillId="9" borderId="2" xfId="1" applyNumberFormat="1" applyFont="1" applyFill="1" applyBorder="1" applyAlignment="1">
      <alignment horizontal="right"/>
    </xf>
    <xf numFmtId="43" fontId="36" fillId="9" borderId="2" xfId="0" applyNumberFormat="1" applyFont="1" applyFill="1" applyBorder="1" applyAlignment="1">
      <alignment horizontal="left"/>
    </xf>
    <xf numFmtId="43" fontId="43" fillId="9" borderId="2" xfId="0" applyNumberFormat="1" applyFont="1" applyFill="1" applyBorder="1" applyAlignment="1">
      <alignment horizontal="right"/>
    </xf>
    <xf numFmtId="43" fontId="34" fillId="12" borderId="2" xfId="0" applyNumberFormat="1" applyFont="1" applyFill="1" applyBorder="1" applyAlignment="1">
      <alignment horizontal="right"/>
    </xf>
    <xf numFmtId="43" fontId="36" fillId="12" borderId="2" xfId="0" applyNumberFormat="1" applyFont="1" applyFill="1" applyBorder="1" applyAlignment="1">
      <alignment horizontal="right"/>
    </xf>
    <xf numFmtId="14" fontId="34" fillId="12" borderId="2" xfId="0" applyNumberFormat="1" applyFont="1" applyFill="1" applyBorder="1" applyAlignment="1">
      <alignment horizontal="right"/>
    </xf>
    <xf numFmtId="43" fontId="43" fillId="12" borderId="1" xfId="1" applyNumberFormat="1" applyFont="1" applyFill="1" applyBorder="1" applyAlignment="1">
      <alignment horizontal="right"/>
    </xf>
    <xf numFmtId="14" fontId="3" fillId="12" borderId="2" xfId="0" applyNumberFormat="1" applyFont="1" applyFill="1" applyBorder="1" applyAlignment="1">
      <alignment horizontal="right"/>
    </xf>
    <xf numFmtId="1" fontId="3" fillId="10" borderId="0" xfId="0" applyNumberFormat="1" applyFont="1" applyFill="1" applyBorder="1"/>
    <xf numFmtId="14" fontId="36" fillId="9" borderId="1" xfId="0" applyNumberFormat="1" applyFont="1" applyFill="1" applyBorder="1" applyAlignment="1">
      <alignment horizontal="right"/>
    </xf>
    <xf numFmtId="1" fontId="36" fillId="10" borderId="0" xfId="0" applyNumberFormat="1" applyFont="1" applyFill="1" applyBorder="1"/>
    <xf numFmtId="43" fontId="36" fillId="9" borderId="2" xfId="0" applyNumberFormat="1" applyFont="1" applyFill="1" applyBorder="1" applyAlignment="1">
      <alignment horizontal="right"/>
    </xf>
    <xf numFmtId="14" fontId="3" fillId="12" borderId="2" xfId="0" applyNumberFormat="1" applyFont="1" applyFill="1" applyBorder="1"/>
    <xf numFmtId="49" fontId="3" fillId="9" borderId="2" xfId="0" applyNumberFormat="1" applyFont="1" applyFill="1" applyBorder="1" applyAlignment="1">
      <alignment horizontal="left"/>
    </xf>
    <xf numFmtId="14" fontId="36" fillId="3" borderId="3" xfId="0" applyNumberFormat="1" applyFont="1" applyFill="1" applyBorder="1" applyAlignment="1">
      <alignment horizontal="right"/>
    </xf>
    <xf numFmtId="43" fontId="44" fillId="12" borderId="1" xfId="1" applyNumberFormat="1" applyFont="1" applyFill="1" applyBorder="1" applyAlignment="1">
      <alignment horizontal="right"/>
    </xf>
    <xf numFmtId="43" fontId="44" fillId="9" borderId="1" xfId="0" applyNumberFormat="1" applyFont="1" applyFill="1" applyBorder="1"/>
    <xf numFmtId="14" fontId="44" fillId="12" borderId="2" xfId="0" applyNumberFormat="1" applyFont="1" applyFill="1" applyBorder="1" applyAlignment="1">
      <alignment horizontal="right"/>
    </xf>
    <xf numFmtId="1" fontId="44" fillId="6" borderId="1" xfId="0" applyNumberFormat="1" applyFont="1" applyFill="1" applyBorder="1"/>
    <xf numFmtId="4" fontId="35" fillId="6" borderId="2" xfId="2" applyNumberFormat="1" applyFont="1" applyFill="1" applyBorder="1" applyAlignment="1">
      <alignment horizontal="right"/>
    </xf>
    <xf numFmtId="1" fontId="35" fillId="6" borderId="2" xfId="0" applyNumberFormat="1" applyFont="1" applyFill="1" applyBorder="1"/>
    <xf numFmtId="43" fontId="35" fillId="6" borderId="2" xfId="0" applyNumberFormat="1" applyFont="1" applyFill="1" applyBorder="1" applyAlignment="1">
      <alignment horizontal="left"/>
    </xf>
    <xf numFmtId="1" fontId="35" fillId="4" borderId="1" xfId="0" applyNumberFormat="1" applyFont="1" applyFill="1" applyBorder="1"/>
    <xf numFmtId="43" fontId="35" fillId="9" borderId="2" xfId="0" applyNumberFormat="1" applyFont="1" applyFill="1" applyBorder="1" applyAlignment="1">
      <alignment horizontal="right"/>
    </xf>
    <xf numFmtId="43" fontId="34" fillId="9" borderId="2" xfId="1" applyNumberFormat="1" applyFont="1" applyFill="1" applyBorder="1" applyAlignment="1">
      <alignment horizontal="right"/>
    </xf>
    <xf numFmtId="43" fontId="2" fillId="9" borderId="2" xfId="0" applyNumberFormat="1" applyFont="1" applyFill="1" applyBorder="1" applyAlignment="1">
      <alignment horizontal="right"/>
    </xf>
    <xf numFmtId="1" fontId="39" fillId="6" borderId="2" xfId="0" applyNumberFormat="1" applyFont="1" applyFill="1" applyBorder="1" applyAlignment="1">
      <alignment horizontal="left" wrapText="1"/>
    </xf>
    <xf numFmtId="43" fontId="39" fillId="6" borderId="2" xfId="0" applyNumberFormat="1" applyFont="1" applyFill="1" applyBorder="1"/>
    <xf numFmtId="43" fontId="39" fillId="12" borderId="2" xfId="0" applyNumberFormat="1" applyFont="1" applyFill="1" applyBorder="1" applyAlignment="1">
      <alignment horizontal="left"/>
    </xf>
    <xf numFmtId="43" fontId="39" fillId="12" borderId="2" xfId="0" applyNumberFormat="1" applyFont="1" applyFill="1" applyBorder="1"/>
    <xf numFmtId="14" fontId="39" fillId="12" borderId="2" xfId="0" applyNumberFormat="1" applyFont="1" applyFill="1" applyBorder="1"/>
    <xf numFmtId="1" fontId="34" fillId="31" borderId="1" xfId="0" applyNumberFormat="1" applyFont="1" applyFill="1" applyBorder="1" applyAlignment="1">
      <alignment horizontal="center"/>
    </xf>
    <xf numFmtId="43" fontId="2" fillId="12" borderId="2" xfId="1" applyNumberFormat="1" applyFont="1" applyFill="1" applyBorder="1" applyAlignment="1">
      <alignment horizontal="left"/>
    </xf>
    <xf numFmtId="43" fontId="43" fillId="12" borderId="2" xfId="0" applyNumberFormat="1" applyFont="1" applyFill="1" applyBorder="1" applyAlignment="1">
      <alignment horizontal="right"/>
    </xf>
    <xf numFmtId="43" fontId="43" fillId="9" borderId="2" xfId="0" applyNumberFormat="1" applyFont="1" applyFill="1" applyBorder="1" applyAlignment="1">
      <alignment horizontal="left"/>
    </xf>
    <xf numFmtId="14" fontId="35" fillId="12" borderId="2" xfId="1" applyNumberFormat="1" applyFont="1" applyFill="1" applyBorder="1" applyAlignment="1">
      <alignment horizontal="right"/>
    </xf>
    <xf numFmtId="43" fontId="35" fillId="9" borderId="2" xfId="0" applyNumberFormat="1" applyFont="1" applyFill="1" applyBorder="1" applyAlignment="1">
      <alignment horizontal="left"/>
    </xf>
    <xf numFmtId="43" fontId="2" fillId="12" borderId="2" xfId="1" applyNumberFormat="1" applyFont="1" applyFill="1" applyBorder="1" applyAlignment="1">
      <alignment horizontal="left" vertical="top"/>
    </xf>
    <xf numFmtId="49" fontId="2" fillId="9" borderId="0" xfId="0" applyNumberFormat="1" applyFont="1" applyFill="1" applyBorder="1" applyAlignment="1">
      <alignment horizontal="right"/>
    </xf>
    <xf numFmtId="1" fontId="7" fillId="3" borderId="0" xfId="0" applyNumberFormat="1" applyFont="1" applyFill="1" applyAlignment="1"/>
    <xf numFmtId="1" fontId="7" fillId="4" borderId="0" xfId="0" applyNumberFormat="1" applyFont="1" applyFill="1" applyAlignment="1">
      <alignment horizontal="right"/>
    </xf>
    <xf numFmtId="1" fontId="7" fillId="4" borderId="0" xfId="0" applyNumberFormat="1" applyFont="1" applyFill="1" applyAlignment="1">
      <alignment horizontal="left"/>
    </xf>
    <xf numFmtId="1" fontId="7" fillId="19" borderId="0" xfId="0" applyNumberFormat="1" applyFont="1" applyFill="1" applyAlignment="1">
      <alignment horizontal="right"/>
    </xf>
    <xf numFmtId="1" fontId="7" fillId="4" borderId="0" xfId="0" applyNumberFormat="1" applyFont="1" applyFill="1" applyAlignment="1"/>
    <xf numFmtId="1" fontId="6" fillId="11" borderId="1" xfId="0" applyNumberFormat="1" applyFont="1" applyFill="1" applyBorder="1" applyAlignment="1">
      <alignment horizontal="left" vertical="center" wrapText="1"/>
    </xf>
    <xf numFmtId="4" fontId="6" fillId="11" borderId="1" xfId="2" applyNumberFormat="1" applyFont="1" applyFill="1" applyBorder="1" applyAlignment="1">
      <alignment horizontal="right" vertical="center" wrapText="1"/>
    </xf>
    <xf numFmtId="43" fontId="6" fillId="11" borderId="1" xfId="0" applyNumberFormat="1" applyFont="1" applyFill="1" applyBorder="1" applyAlignment="1">
      <alignment horizontal="left" vertical="center" wrapText="1"/>
    </xf>
    <xf numFmtId="43" fontId="6" fillId="11" borderId="1" xfId="0" applyNumberFormat="1" applyFont="1" applyFill="1" applyBorder="1" applyAlignment="1">
      <alignment vertical="center" wrapText="1"/>
    </xf>
    <xf numFmtId="43" fontId="6" fillId="11" borderId="1" xfId="0" applyNumberFormat="1" applyFont="1" applyFill="1" applyBorder="1" applyAlignment="1">
      <alignment horizontal="right" vertical="center" wrapText="1"/>
    </xf>
    <xf numFmtId="1" fontId="6" fillId="11" borderId="1" xfId="0" applyNumberFormat="1" applyFont="1" applyFill="1" applyBorder="1" applyAlignment="1">
      <alignment horizontal="center" vertical="center" wrapText="1"/>
    </xf>
    <xf numFmtId="1" fontId="6" fillId="9" borderId="1" xfId="0" applyNumberFormat="1" applyFont="1" applyFill="1" applyBorder="1" applyAlignment="1">
      <alignment horizontal="center" vertical="center" wrapText="1"/>
    </xf>
    <xf numFmtId="1" fontId="6" fillId="9" borderId="1" xfId="0" applyNumberFormat="1" applyFont="1" applyFill="1" applyBorder="1" applyAlignment="1">
      <alignment vertical="center" wrapText="1"/>
    </xf>
    <xf numFmtId="1" fontId="6" fillId="9" borderId="1" xfId="0" applyNumberFormat="1" applyFont="1" applyFill="1" applyBorder="1" applyAlignment="1">
      <alignment horizontal="left" vertical="center" wrapText="1"/>
    </xf>
    <xf numFmtId="43" fontId="6" fillId="9" borderId="1" xfId="0" applyNumberFormat="1" applyFont="1" applyFill="1" applyBorder="1" applyAlignment="1">
      <alignment vertical="center" wrapText="1"/>
    </xf>
    <xf numFmtId="43" fontId="6" fillId="9" borderId="1" xfId="0" applyNumberFormat="1" applyFont="1" applyFill="1" applyBorder="1" applyAlignment="1">
      <alignment horizontal="left" vertical="center" wrapText="1"/>
    </xf>
    <xf numFmtId="49" fontId="6" fillId="9" borderId="1" xfId="0" applyNumberFormat="1" applyFont="1" applyFill="1" applyBorder="1" applyAlignment="1">
      <alignment horizontal="left" vertical="center" wrapText="1"/>
    </xf>
    <xf numFmtId="2" fontId="6" fillId="9" borderId="1" xfId="0" applyNumberFormat="1" applyFont="1" applyFill="1" applyBorder="1" applyAlignment="1">
      <alignment horizontal="left" vertical="center" wrapText="1"/>
    </xf>
    <xf numFmtId="1" fontId="6" fillId="9" borderId="1" xfId="0" applyNumberFormat="1" applyFont="1" applyFill="1" applyBorder="1" applyAlignment="1" applyProtection="1">
      <alignment horizontal="right" vertical="center" wrapText="1"/>
      <protection locked="0"/>
    </xf>
    <xf numFmtId="4" fontId="6" fillId="19" borderId="1" xfId="0" applyNumberFormat="1" applyFont="1" applyFill="1" applyBorder="1" applyAlignment="1" applyProtection="1">
      <alignment horizontal="right" vertical="center" wrapText="1"/>
      <protection locked="0"/>
    </xf>
    <xf numFmtId="2" fontId="6" fillId="19" borderId="1" xfId="0" applyNumberFormat="1" applyFont="1" applyFill="1" applyBorder="1" applyAlignment="1" applyProtection="1">
      <alignment horizontal="right" vertical="center" wrapText="1"/>
      <protection locked="0"/>
    </xf>
    <xf numFmtId="4" fontId="6" fillId="19" borderId="1" xfId="0" applyNumberFormat="1" applyFont="1" applyFill="1" applyBorder="1" applyAlignment="1" applyProtection="1">
      <alignment horizontal="right" vertical="justify" wrapText="1"/>
      <protection locked="0"/>
    </xf>
    <xf numFmtId="3" fontId="6" fillId="9" borderId="1" xfId="0" applyNumberFormat="1" applyFont="1" applyFill="1" applyBorder="1" applyAlignment="1" applyProtection="1">
      <alignment horizontal="right" vertical="top" wrapText="1"/>
      <protection locked="0"/>
    </xf>
    <xf numFmtId="2" fontId="6" fillId="19" borderId="1" xfId="0" applyNumberFormat="1" applyFont="1" applyFill="1" applyBorder="1" applyAlignment="1" applyProtection="1">
      <alignment horizontal="left" vertical="justify" wrapText="1"/>
      <protection locked="0"/>
    </xf>
    <xf numFmtId="49" fontId="6" fillId="9" borderId="1" xfId="0" applyNumberFormat="1" applyFont="1" applyFill="1" applyBorder="1" applyAlignment="1">
      <alignment horizontal="right" vertical="center" wrapText="1"/>
    </xf>
    <xf numFmtId="43" fontId="43" fillId="9" borderId="2" xfId="0" applyNumberFormat="1" applyFont="1" applyFill="1" applyBorder="1" applyAlignment="1"/>
    <xf numFmtId="43" fontId="2" fillId="3" borderId="2" xfId="1" applyNumberFormat="1" applyFont="1" applyFill="1" applyBorder="1" applyAlignment="1">
      <alignment horizontal="left" vertical="top"/>
    </xf>
    <xf numFmtId="43" fontId="2" fillId="3" borderId="1" xfId="1" applyNumberFormat="1" applyFont="1" applyFill="1" applyBorder="1" applyAlignment="1">
      <alignment horizontal="left"/>
    </xf>
    <xf numFmtId="43" fontId="2" fillId="3" borderId="2" xfId="0" applyNumberFormat="1" applyFont="1" applyFill="1" applyBorder="1" applyAlignment="1">
      <alignment horizontal="left"/>
    </xf>
    <xf numFmtId="43" fontId="2" fillId="3" borderId="2" xfId="1" applyNumberFormat="1" applyFont="1" applyFill="1" applyBorder="1" applyAlignment="1">
      <alignment horizontal="right"/>
    </xf>
    <xf numFmtId="43" fontId="2" fillId="3" borderId="2" xfId="0" applyNumberFormat="1" applyFont="1" applyFill="1" applyBorder="1" applyAlignment="1">
      <alignment horizontal="right"/>
    </xf>
    <xf numFmtId="43" fontId="2" fillId="9" borderId="2" xfId="0" applyNumberFormat="1" applyFont="1" applyFill="1" applyBorder="1" applyAlignment="1"/>
    <xf numFmtId="14" fontId="36" fillId="12" borderId="1" xfId="1" applyNumberFormat="1" applyFont="1" applyFill="1" applyBorder="1" applyAlignment="1">
      <alignment horizontal="right"/>
    </xf>
    <xf numFmtId="3" fontId="36" fillId="9" borderId="2" xfId="0" applyNumberFormat="1" applyFont="1" applyFill="1" applyBorder="1" applyAlignment="1" applyProtection="1">
      <alignment horizontal="right"/>
      <protection locked="0"/>
    </xf>
    <xf numFmtId="49" fontId="40" fillId="4" borderId="1" xfId="0" applyNumberFormat="1" applyFont="1" applyFill="1" applyBorder="1" applyAlignment="1">
      <alignment horizontal="right"/>
    </xf>
    <xf numFmtId="49" fontId="7" fillId="4" borderId="1" xfId="0" applyNumberFormat="1" applyFont="1" applyFill="1" applyBorder="1" applyAlignment="1">
      <alignment horizontal="right"/>
    </xf>
    <xf numFmtId="43" fontId="2" fillId="12" borderId="2" xfId="0" applyNumberFormat="1" applyFont="1" applyFill="1" applyBorder="1"/>
    <xf numFmtId="14" fontId="2" fillId="12" borderId="2" xfId="0" applyNumberFormat="1" applyFont="1" applyFill="1" applyBorder="1"/>
    <xf numFmtId="43" fontId="2" fillId="9" borderId="2" xfId="0" applyNumberFormat="1" applyFont="1" applyFill="1" applyBorder="1" applyAlignment="1">
      <alignment horizontal="left" vertical="top"/>
    </xf>
    <xf numFmtId="169" fontId="11" fillId="3" borderId="0" xfId="0" applyNumberFormat="1" applyFont="1" applyFill="1" applyAlignment="1">
      <alignment horizontal="left"/>
    </xf>
    <xf numFmtId="49" fontId="13" fillId="3" borderId="0" xfId="0" applyNumberFormat="1" applyFont="1" applyFill="1" applyAlignment="1">
      <alignment horizontal="justify" vertical="center" wrapText="1"/>
    </xf>
    <xf numFmtId="0" fontId="11" fillId="21" borderId="3" xfId="0" applyFont="1" applyFill="1" applyBorder="1" applyAlignment="1">
      <alignment horizontal="center" vertical="center"/>
    </xf>
    <xf numFmtId="0" fontId="11" fillId="21" borderId="10" xfId="0" applyFont="1" applyFill="1" applyBorder="1" applyAlignment="1">
      <alignment horizontal="center" vertical="center"/>
    </xf>
    <xf numFmtId="0" fontId="11" fillId="21" borderId="11" xfId="0" applyFont="1" applyFill="1" applyBorder="1" applyAlignment="1">
      <alignment horizontal="center" vertical="center"/>
    </xf>
    <xf numFmtId="0" fontId="13" fillId="22" borderId="3" xfId="0" applyNumberFormat="1" applyFont="1" applyFill="1" applyBorder="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169" fontId="13" fillId="22" borderId="3" xfId="0" applyNumberFormat="1" applyFont="1" applyFill="1" applyBorder="1" applyAlignment="1">
      <alignment horizontal="center" vertical="center"/>
    </xf>
    <xf numFmtId="169" fontId="13" fillId="22" borderId="10" xfId="0" applyNumberFormat="1" applyFont="1" applyFill="1" applyBorder="1" applyAlignment="1">
      <alignment horizontal="center" vertical="center"/>
    </xf>
    <xf numFmtId="169" fontId="13" fillId="22" borderId="11" xfId="0" applyNumberFormat="1" applyFont="1" applyFill="1" applyBorder="1" applyAlignment="1">
      <alignment horizontal="center" vertical="center"/>
    </xf>
    <xf numFmtId="0" fontId="10" fillId="23" borderId="3" xfId="0" applyFont="1" applyFill="1" applyBorder="1" applyAlignment="1">
      <alignment horizontal="center" vertical="center"/>
    </xf>
    <xf numFmtId="0" fontId="10" fillId="23" borderId="10" xfId="0" applyFont="1" applyFill="1" applyBorder="1" applyAlignment="1">
      <alignment horizontal="center" vertical="center"/>
    </xf>
    <xf numFmtId="0" fontId="10" fillId="23" borderId="11"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0" xfId="0" applyFont="1" applyFill="1" applyBorder="1" applyAlignment="1">
      <alignment horizontal="center"/>
    </xf>
    <xf numFmtId="0" fontId="12" fillId="23" borderId="3" xfId="0" applyFont="1" applyFill="1" applyBorder="1" applyAlignment="1">
      <alignment horizontal="center" vertical="center"/>
    </xf>
    <xf numFmtId="0" fontId="12" fillId="23" borderId="11" xfId="0" applyFont="1" applyFill="1" applyBorder="1" applyAlignment="1">
      <alignment horizontal="center" vertical="center"/>
    </xf>
    <xf numFmtId="43" fontId="12" fillId="24" borderId="3" xfId="0" applyNumberFormat="1" applyFont="1" applyFill="1" applyBorder="1" applyAlignment="1">
      <alignment horizontal="center" vertical="center" wrapText="1" readingOrder="1"/>
    </xf>
    <xf numFmtId="43" fontId="12" fillId="24" borderId="10" xfId="0" applyNumberFormat="1" applyFont="1" applyFill="1" applyBorder="1" applyAlignment="1">
      <alignment horizontal="center" vertical="center" wrapText="1" readingOrder="1"/>
    </xf>
    <xf numFmtId="43" fontId="12" fillId="24" borderId="11" xfId="0" applyNumberFormat="1" applyFont="1" applyFill="1" applyBorder="1" applyAlignment="1">
      <alignment horizontal="center" vertical="center" wrapText="1" readingOrder="1"/>
    </xf>
    <xf numFmtId="4" fontId="12" fillId="24" borderId="3" xfId="0" applyNumberFormat="1" applyFont="1" applyFill="1" applyBorder="1" applyAlignment="1">
      <alignment horizontal="center" vertical="center" wrapText="1"/>
    </xf>
    <xf numFmtId="4" fontId="12" fillId="24" borderId="11" xfId="0" applyNumberFormat="1" applyFont="1" applyFill="1" applyBorder="1" applyAlignment="1">
      <alignment horizontal="center" vertical="center" wrapText="1"/>
    </xf>
    <xf numFmtId="0" fontId="10" fillId="23" borderId="3" xfId="3" applyNumberFormat="1" applyFont="1" applyFill="1" applyBorder="1" applyAlignment="1">
      <alignment horizontal="center" vertical="center"/>
    </xf>
    <xf numFmtId="0" fontId="10" fillId="23" borderId="10" xfId="3" applyNumberFormat="1" applyFont="1" applyFill="1" applyBorder="1" applyAlignment="1">
      <alignment horizontal="center" vertical="center"/>
    </xf>
    <xf numFmtId="0" fontId="10" fillId="23" borderId="11" xfId="3" applyNumberFormat="1"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0" fillId="24" borderId="3" xfId="0" applyFont="1" applyFill="1" applyBorder="1" applyAlignment="1">
      <alignment horizontal="center" vertical="center"/>
    </xf>
    <xf numFmtId="0" fontId="10" fillId="24" borderId="10" xfId="0" applyFont="1" applyFill="1" applyBorder="1" applyAlignment="1">
      <alignment horizontal="center" vertical="center"/>
    </xf>
    <xf numFmtId="0" fontId="10" fillId="24" borderId="11" xfId="0" applyFont="1" applyFill="1" applyBorder="1" applyAlignment="1">
      <alignment horizontal="center" vertical="center"/>
    </xf>
    <xf numFmtId="0" fontId="10" fillId="24" borderId="3" xfId="0" applyFont="1" applyFill="1" applyBorder="1" applyAlignment="1">
      <alignment horizontal="left" vertical="center" wrapText="1"/>
    </xf>
    <xf numFmtId="0" fontId="10" fillId="24" borderId="10" xfId="0" applyFont="1" applyFill="1" applyBorder="1" applyAlignment="1">
      <alignment horizontal="left" vertical="center" wrapText="1"/>
    </xf>
    <xf numFmtId="0" fontId="10" fillId="24" borderId="11" xfId="0" applyFont="1" applyFill="1" applyBorder="1" applyAlignment="1">
      <alignment horizontal="left" vertical="center" wrapText="1"/>
    </xf>
    <xf numFmtId="0" fontId="11" fillId="3" borderId="0" xfId="0" applyFont="1" applyFill="1" applyAlignment="1">
      <alignment horizontal="center" vertical="center"/>
    </xf>
    <xf numFmtId="0" fontId="0" fillId="3" borderId="0" xfId="0" applyFill="1" applyAlignment="1"/>
    <xf numFmtId="0" fontId="16" fillId="3" borderId="0" xfId="0" applyFont="1" applyFill="1" applyAlignment="1">
      <alignment horizontal="center" vertical="center"/>
    </xf>
    <xf numFmtId="0" fontId="15" fillId="3" borderId="0" xfId="0" applyFont="1" applyFill="1" applyAlignment="1">
      <alignment horizontal="center" vertical="center"/>
    </xf>
    <xf numFmtId="0" fontId="11" fillId="3" borderId="0" xfId="0" applyFont="1" applyFill="1" applyAlignment="1">
      <alignment horizontal="right"/>
    </xf>
    <xf numFmtId="0" fontId="21" fillId="25" borderId="0" xfId="0" applyFont="1" applyFill="1" applyAlignment="1">
      <alignment horizontal="justify" vertical="top" wrapText="1"/>
    </xf>
    <xf numFmtId="0" fontId="10" fillId="3" borderId="0" xfId="0" applyFont="1" applyFill="1" applyAlignment="1">
      <alignment horizontal="center"/>
    </xf>
    <xf numFmtId="169" fontId="12" fillId="24" borderId="3" xfId="0" applyNumberFormat="1" applyFont="1" applyFill="1" applyBorder="1" applyAlignment="1">
      <alignment horizontal="right" vertical="center"/>
    </xf>
    <xf numFmtId="0" fontId="0" fillId="0" borderId="10" xfId="0" applyBorder="1"/>
    <xf numFmtId="0" fontId="12" fillId="24" borderId="10" xfId="0" applyFont="1" applyFill="1" applyBorder="1" applyAlignment="1">
      <alignment horizontal="center" vertical="center"/>
    </xf>
    <xf numFmtId="164" fontId="12" fillId="24" borderId="10" xfId="3" applyFont="1" applyFill="1" applyBorder="1" applyAlignment="1">
      <alignment horizontal="left" vertical="center"/>
    </xf>
    <xf numFmtId="164" fontId="12" fillId="24" borderId="11" xfId="3" applyFont="1" applyFill="1" applyBorder="1" applyAlignment="1">
      <alignment horizontal="left" vertical="center"/>
    </xf>
    <xf numFmtId="43" fontId="12" fillId="24" borderId="3" xfId="0" applyNumberFormat="1" applyFont="1" applyFill="1" applyBorder="1" applyAlignment="1">
      <alignment horizontal="center" wrapText="1" readingOrder="1"/>
    </xf>
    <xf numFmtId="43" fontId="12" fillId="24" borderId="10" xfId="0" applyNumberFormat="1" applyFont="1" applyFill="1" applyBorder="1" applyAlignment="1">
      <alignment horizontal="center" wrapText="1" readingOrder="1"/>
    </xf>
    <xf numFmtId="43" fontId="12" fillId="24" borderId="11" xfId="0" applyNumberFormat="1" applyFont="1" applyFill="1" applyBorder="1" applyAlignment="1">
      <alignment horizontal="center" wrapText="1" readingOrder="1"/>
    </xf>
    <xf numFmtId="0" fontId="26" fillId="27" borderId="0" xfId="0" applyFont="1" applyFill="1" applyAlignment="1"/>
    <xf numFmtId="168" fontId="24" fillId="18" borderId="0" xfId="0" applyNumberFormat="1" applyFont="1" applyFill="1" applyBorder="1" applyAlignment="1">
      <alignment horizontal="left" vertical="center" wrapText="1"/>
    </xf>
    <xf numFmtId="0" fontId="24" fillId="26" borderId="0" xfId="0" applyFont="1" applyFill="1" applyBorder="1" applyAlignment="1">
      <alignment horizontal="right"/>
    </xf>
    <xf numFmtId="0" fontId="23" fillId="26" borderId="0" xfId="0" applyFont="1" applyFill="1" applyBorder="1" applyAlignment="1">
      <alignment horizontal="center" vertical="center"/>
    </xf>
    <xf numFmtId="0" fontId="24" fillId="4" borderId="0" xfId="0" applyFont="1" applyFill="1" applyBorder="1" applyAlignment="1">
      <alignment vertical="center" wrapText="1"/>
    </xf>
    <xf numFmtId="0" fontId="25" fillId="26" borderId="0" xfId="0" applyFont="1" applyFill="1" applyBorder="1" applyAlignment="1">
      <alignment horizontal="left" vertical="center"/>
    </xf>
    <xf numFmtId="0" fontId="25" fillId="15" borderId="0" xfId="0" applyFont="1" applyFill="1" applyBorder="1" applyAlignment="1">
      <alignment horizontal="left" vertical="center" wrapText="1"/>
    </xf>
    <xf numFmtId="0" fontId="0" fillId="15" borderId="0" xfId="0" applyFill="1" applyAlignment="1">
      <alignment horizontal="left" vertical="center" wrapText="1"/>
    </xf>
    <xf numFmtId="0" fontId="0" fillId="15" borderId="0" xfId="0" applyFill="1" applyAlignment="1"/>
    <xf numFmtId="0" fontId="25" fillId="26" borderId="0" xfId="0" applyFont="1" applyFill="1" applyBorder="1" applyAlignment="1">
      <alignment horizontal="justify"/>
    </xf>
    <xf numFmtId="0" fontId="25" fillId="26" borderId="0" xfId="0" applyFont="1" applyFill="1" applyBorder="1" applyAlignment="1"/>
    <xf numFmtId="0" fontId="24" fillId="26" borderId="0" xfId="0" applyFont="1" applyFill="1" applyBorder="1" applyAlignment="1">
      <alignment horizontal="left" vertical="center" wrapText="1"/>
    </xf>
    <xf numFmtId="0" fontId="0" fillId="26" borderId="0" xfId="0" applyFill="1" applyBorder="1" applyAlignment="1">
      <alignment horizontal="left" vertical="center" wrapText="1"/>
    </xf>
    <xf numFmtId="0" fontId="0" fillId="0" borderId="0" xfId="0" applyAlignment="1">
      <alignment horizontal="left" vertical="center" wrapText="1"/>
    </xf>
    <xf numFmtId="0" fontId="24" fillId="26" borderId="0" xfId="0" applyFont="1" applyFill="1" applyBorder="1" applyAlignment="1">
      <alignment horizontal="left" vertical="center"/>
    </xf>
    <xf numFmtId="0" fontId="0" fillId="26" borderId="0" xfId="0" applyFill="1" applyBorder="1" applyAlignment="1">
      <alignment horizontal="left" vertical="center"/>
    </xf>
    <xf numFmtId="0" fontId="28" fillId="26" borderId="0" xfId="0" applyFont="1" applyFill="1" applyBorder="1" applyAlignment="1">
      <alignment horizontal="left" vertical="center"/>
    </xf>
    <xf numFmtId="3" fontId="25" fillId="18" borderId="0" xfId="0" applyNumberFormat="1" applyFont="1" applyFill="1" applyBorder="1" applyAlignment="1">
      <alignment horizontal="left" vertical="center" wrapText="1"/>
    </xf>
    <xf numFmtId="3" fontId="0" fillId="18" borderId="0" xfId="0" applyNumberFormat="1" applyFill="1" applyAlignment="1">
      <alignment horizontal="left" vertical="center" wrapText="1"/>
    </xf>
    <xf numFmtId="0" fontId="25" fillId="26" borderId="0" xfId="0" applyFont="1" applyFill="1" applyBorder="1" applyAlignment="1">
      <alignment horizontal="left" vertical="top"/>
    </xf>
    <xf numFmtId="0" fontId="28" fillId="4" borderId="0" xfId="0" applyFont="1" applyFill="1" applyBorder="1" applyAlignment="1">
      <alignment horizontal="left" vertical="top" wrapText="1"/>
    </xf>
    <xf numFmtId="0" fontId="0" fillId="4" borderId="0" xfId="0" applyFill="1" applyAlignment="1">
      <alignment horizontal="left" vertical="top" wrapText="1"/>
    </xf>
    <xf numFmtId="2" fontId="25" fillId="25" borderId="0" xfId="0" applyNumberFormat="1" applyFont="1" applyFill="1" applyBorder="1" applyAlignment="1">
      <alignment horizontal="left"/>
    </xf>
    <xf numFmtId="2" fontId="0" fillId="25" borderId="0" xfId="0" applyNumberFormat="1" applyFill="1" applyAlignment="1"/>
    <xf numFmtId="0" fontId="25" fillId="4" borderId="0" xfId="0" applyFont="1" applyFill="1" applyBorder="1" applyAlignment="1">
      <alignment horizontal="left" vertical="center"/>
    </xf>
    <xf numFmtId="0" fontId="28" fillId="15" borderId="0" xfId="0" applyFont="1" applyFill="1" applyBorder="1" applyAlignment="1">
      <alignment horizontal="justify" vertical="center"/>
    </xf>
    <xf numFmtId="0" fontId="29" fillId="15" borderId="0" xfId="0" applyFont="1" applyFill="1" applyBorder="1" applyAlignment="1">
      <alignment horizontal="justify" vertical="center"/>
    </xf>
    <xf numFmtId="0" fontId="0" fillId="15" borderId="0" xfId="0" applyFill="1" applyAlignment="1">
      <alignment horizontal="justify" vertical="center"/>
    </xf>
    <xf numFmtId="2" fontId="28" fillId="4" borderId="0" xfId="0" applyNumberFormat="1" applyFont="1" applyFill="1" applyBorder="1" applyAlignment="1">
      <alignment horizontal="left" vertical="center"/>
    </xf>
    <xf numFmtId="2" fontId="29" fillId="4" borderId="0" xfId="0" applyNumberFormat="1" applyFont="1" applyFill="1" applyBorder="1" applyAlignment="1">
      <alignment horizontal="left" vertical="center"/>
    </xf>
    <xf numFmtId="0" fontId="32" fillId="14" borderId="0" xfId="0" applyFont="1" applyFill="1" applyBorder="1" applyAlignment="1">
      <alignment horizontal="justify" vertical="top" wrapText="1"/>
    </xf>
    <xf numFmtId="0" fontId="0" fillId="14" borderId="0" xfId="0" applyFont="1" applyFill="1" applyAlignment="1">
      <alignment horizontal="justify" vertical="top" wrapText="1"/>
    </xf>
    <xf numFmtId="0" fontId="24" fillId="26" borderId="0" xfId="0" applyFont="1" applyFill="1" applyBorder="1" applyAlignment="1">
      <alignment horizontal="left" wrapText="1"/>
    </xf>
    <xf numFmtId="0" fontId="25" fillId="26" borderId="0" xfId="0" applyFont="1" applyFill="1" applyBorder="1" applyAlignment="1">
      <alignment horizontal="left" wrapText="1"/>
    </xf>
    <xf numFmtId="0" fontId="0" fillId="0" borderId="0" xfId="0" applyAlignment="1">
      <alignment wrapText="1"/>
    </xf>
    <xf numFmtId="0" fontId="2" fillId="22" borderId="0" xfId="0" applyFont="1" applyFill="1" applyBorder="1" applyAlignment="1">
      <alignment horizontal="left"/>
    </xf>
    <xf numFmtId="2" fontId="24" fillId="14" borderId="0" xfId="0" applyNumberFormat="1" applyFont="1" applyFill="1" applyBorder="1" applyAlignment="1">
      <alignment horizontal="left" vertical="center" wrapText="1"/>
    </xf>
    <xf numFmtId="0" fontId="31" fillId="26" borderId="0" xfId="0" applyFont="1" applyFill="1" applyBorder="1" applyAlignment="1">
      <alignment horizontal="left" vertical="center"/>
    </xf>
    <xf numFmtId="0" fontId="29" fillId="26" borderId="0" xfId="0" applyFont="1" applyFill="1" applyBorder="1" applyAlignment="1">
      <alignment horizontal="left" vertical="center"/>
    </xf>
    <xf numFmtId="0" fontId="0" fillId="0" borderId="0" xfId="0" applyAlignment="1">
      <alignment horizontal="left" vertical="center"/>
    </xf>
    <xf numFmtId="0" fontId="25" fillId="15" borderId="0" xfId="0" applyFont="1" applyFill="1" applyBorder="1" applyAlignment="1">
      <alignment horizontal="left" vertical="center"/>
    </xf>
    <xf numFmtId="0" fontId="30" fillId="15" borderId="0" xfId="0" applyFont="1" applyFill="1" applyBorder="1" applyAlignment="1">
      <alignment horizontal="left" vertical="center"/>
    </xf>
    <xf numFmtId="0" fontId="12" fillId="20" borderId="0" xfId="0" applyFont="1" applyFill="1" applyAlignment="1">
      <alignment horizontal="left"/>
    </xf>
    <xf numFmtId="0" fontId="12" fillId="20" borderId="0" xfId="0" applyFont="1" applyFill="1" applyAlignment="1">
      <alignment horizontal="left" vertical="top"/>
    </xf>
    <xf numFmtId="0" fontId="11" fillId="4" borderId="0" xfId="0" applyFont="1" applyFill="1" applyAlignment="1">
      <alignment horizontal="left"/>
    </xf>
    <xf numFmtId="168" fontId="11" fillId="15" borderId="0" xfId="0" applyNumberFormat="1" applyFont="1" applyFill="1" applyAlignment="1">
      <alignment horizontal="left"/>
    </xf>
    <xf numFmtId="0" fontId="10" fillId="20" borderId="0" xfId="0" applyFont="1" applyFill="1" applyAlignment="1">
      <alignment horizontal="right" vertical="top"/>
    </xf>
    <xf numFmtId="0" fontId="11" fillId="20" borderId="0" xfId="0" applyFont="1" applyFill="1" applyAlignment="1">
      <alignment horizontal="left"/>
    </xf>
    <xf numFmtId="0" fontId="12" fillId="20" borderId="0" xfId="0" applyFont="1" applyFill="1" applyAlignment="1">
      <alignment horizontal="justify" vertical="top" wrapText="1"/>
    </xf>
    <xf numFmtId="0" fontId="10" fillId="20" borderId="0" xfId="0" applyFont="1" applyFill="1" applyAlignment="1">
      <alignment horizontal="left"/>
    </xf>
    <xf numFmtId="0" fontId="11" fillId="20" borderId="0" xfId="0" applyFont="1" applyFill="1" applyAlignment="1">
      <alignment horizontal="center"/>
    </xf>
    <xf numFmtId="0" fontId="10" fillId="20" borderId="9" xfId="0" applyFont="1" applyFill="1" applyBorder="1" applyAlignment="1">
      <alignment horizontal="center" vertical="center"/>
    </xf>
    <xf numFmtId="0" fontId="15" fillId="20" borderId="10" xfId="0" applyFont="1" applyFill="1" applyBorder="1" applyAlignment="1">
      <alignment horizontal="center"/>
    </xf>
    <xf numFmtId="0" fontId="15" fillId="20" borderId="11" xfId="0" applyFont="1" applyFill="1" applyBorder="1" applyAlignment="1">
      <alignment horizontal="center"/>
    </xf>
    <xf numFmtId="0" fontId="15" fillId="20" borderId="3" xfId="0" applyFont="1" applyFill="1" applyBorder="1" applyAlignment="1">
      <alignment horizontal="center"/>
    </xf>
    <xf numFmtId="0" fontId="15" fillId="20" borderId="1" xfId="0" applyFont="1" applyFill="1" applyBorder="1" applyAlignment="1">
      <alignment horizontal="center"/>
    </xf>
    <xf numFmtId="170" fontId="12" fillId="20" borderId="3" xfId="0" applyNumberFormat="1" applyFont="1" applyFill="1" applyBorder="1" applyAlignment="1">
      <alignment horizontal="center"/>
    </xf>
    <xf numFmtId="170" fontId="12" fillId="20" borderId="11" xfId="0" applyNumberFormat="1" applyFont="1" applyFill="1" applyBorder="1" applyAlignment="1">
      <alignment horizontal="center"/>
    </xf>
    <xf numFmtId="0" fontId="3" fillId="20" borderId="0" xfId="0" applyFont="1" applyFill="1" applyAlignment="1">
      <alignment horizontal="left"/>
    </xf>
    <xf numFmtId="0" fontId="10" fillId="20" borderId="0" xfId="0" applyFont="1" applyFill="1" applyAlignment="1">
      <alignment horizontal="justify" vertical="top" wrapText="1"/>
    </xf>
    <xf numFmtId="0" fontId="11" fillId="20" borderId="0" xfId="0" applyFont="1" applyFill="1" applyAlignment="1">
      <alignment horizontal="right"/>
    </xf>
    <xf numFmtId="0" fontId="15" fillId="20" borderId="3" xfId="0" applyFont="1" applyFill="1" applyBorder="1" applyAlignment="1">
      <alignment horizontal="left"/>
    </xf>
    <xf numFmtId="0" fontId="15" fillId="20" borderId="10" xfId="0" applyFont="1" applyFill="1" applyBorder="1" applyAlignment="1">
      <alignment horizontal="left"/>
    </xf>
    <xf numFmtId="0" fontId="15" fillId="20" borderId="11" xfId="0" applyFont="1" applyFill="1" applyBorder="1" applyAlignment="1">
      <alignment horizontal="left"/>
    </xf>
    <xf numFmtId="0" fontId="12" fillId="20" borderId="3" xfId="0" applyFont="1" applyFill="1" applyBorder="1" applyAlignment="1">
      <alignment horizontal="center"/>
    </xf>
    <xf numFmtId="0" fontId="12" fillId="20" borderId="10" xfId="0" applyFont="1" applyFill="1" applyBorder="1" applyAlignment="1">
      <alignment horizontal="center"/>
    </xf>
    <xf numFmtId="0" fontId="12" fillId="20" borderId="11" xfId="0" applyFont="1" applyFill="1" applyBorder="1" applyAlignment="1">
      <alignment horizontal="center"/>
    </xf>
    <xf numFmtId="0" fontId="11" fillId="4" borderId="0" xfId="0" applyFont="1" applyFill="1" applyAlignment="1">
      <alignment horizontal="center"/>
    </xf>
    <xf numFmtId="0" fontId="12" fillId="20" borderId="0" xfId="0" applyFont="1" applyFill="1" applyAlignment="1">
      <alignment horizontal="left" vertical="top" wrapText="1"/>
    </xf>
    <xf numFmtId="0" fontId="10" fillId="20" borderId="0" xfId="0" applyFont="1" applyFill="1" applyAlignment="1">
      <alignment horizontal="right"/>
    </xf>
    <xf numFmtId="0" fontId="14" fillId="20" borderId="8" xfId="0" applyFont="1" applyFill="1" applyBorder="1" applyAlignment="1">
      <alignment horizontal="center"/>
    </xf>
    <xf numFmtId="0" fontId="12" fillId="20" borderId="3" xfId="0" applyFont="1" applyFill="1" applyBorder="1" applyAlignment="1">
      <alignment horizontal="left"/>
    </xf>
    <xf numFmtId="0" fontId="12" fillId="20" borderId="10" xfId="0" applyFont="1" applyFill="1" applyBorder="1" applyAlignment="1">
      <alignment horizontal="left"/>
    </xf>
    <xf numFmtId="0" fontId="12" fillId="20" borderId="11" xfId="0" applyFont="1" applyFill="1" applyBorder="1" applyAlignment="1">
      <alignment horizontal="left"/>
    </xf>
    <xf numFmtId="0" fontId="12" fillId="20" borderId="0" xfId="0" applyFont="1" applyFill="1" applyAlignment="1">
      <alignment horizontal="justify" vertical="top"/>
    </xf>
  </cellXfs>
  <cellStyles count="5">
    <cellStyle name="Estilo 1" xfId="4"/>
    <cellStyle name="Millares" xfId="1" builtinId="3"/>
    <cellStyle name="Moneda" xfId="3" builtinId="4"/>
    <cellStyle name="Normal" xfId="0" builtinId="0"/>
    <cellStyle name="Porcentaje" xfId="2" builtinId="5"/>
  </cellStyles>
  <dxfs count="0"/>
  <tableStyles count="0" defaultTableStyle="TableStyleMedium2" defaultPivotStyle="PivotStyleLight16"/>
  <colors>
    <mruColors>
      <color rgb="FFCCCCFF"/>
      <color rgb="FFB9B3B6"/>
      <color rgb="FFD0FC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worksheet" Target="worksheets/sheet4.xml"/><Relationship Id="rId10" Type="http://schemas.openxmlformats.org/officeDocument/2006/relationships/styles" Target="styles.xml"/><Relationship Id="rId4" Type="http://schemas.openxmlformats.org/officeDocument/2006/relationships/worksheet" Target="worksheets/sheet3.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view3D>
      <c:rotX val="15"/>
      <c:rotY val="20"/>
      <c:rAngAx val="0"/>
    </c:view3D>
    <c:floor>
      <c:thickness val="0"/>
    </c:floor>
    <c:sideWall>
      <c:thickness val="0"/>
    </c:sideWall>
    <c:backWall>
      <c:thickness val="0"/>
    </c:backWall>
    <c:plotArea>
      <c:layout/>
      <c:bar3DChart>
        <c:barDir val="col"/>
        <c:grouping val="percentStacked"/>
        <c:varyColors val="0"/>
        <c:ser>
          <c:idx val="0"/>
          <c:order val="0"/>
          <c:tx>
            <c:strRef>
              <c:f>'Datos inicio'!$A$4:$F$4</c:f>
              <c:strCache>
                <c:ptCount val="6"/>
                <c:pt idx="0">
                  <c:v>&gt;</c:v>
                </c:pt>
                <c:pt idx="1">
                  <c:v>001</c:v>
                </c:pt>
                <c:pt idx="2">
                  <c:v>001</c:v>
                </c:pt>
                <c:pt idx="3">
                  <c:v>08/01/2019</c:v>
                </c:pt>
                <c:pt idx="4">
                  <c:v>08/01/2019</c:v>
                </c:pt>
                <c:pt idx="5">
                  <c:v>2019-002067 ( 0000031 )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inicio'!$G$4:$BE$4</c:f>
              <c:numCache>
                <c:formatCode>0</c:formatCode>
                <c:ptCount val="51"/>
                <c:pt idx="0">
                  <c:v>0</c:v>
                </c:pt>
                <c:pt idx="1">
                  <c:v>0</c:v>
                </c:pt>
                <c:pt idx="2" formatCode="#,##0.00">
                  <c:v>12</c:v>
                </c:pt>
                <c:pt idx="3">
                  <c:v>0</c:v>
                </c:pt>
                <c:pt idx="4" formatCode="_(* #,##0.00_);_(* \(#,##0.00\);_(* &quot;-&quot;??_);_(@_)">
                  <c:v>0</c:v>
                </c:pt>
                <c:pt idx="5">
                  <c:v>7231</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
          <c:order val="1"/>
          <c:tx>
            <c:strRef>
              <c:f>'Datos inicio'!$A$5:$F$5</c:f>
              <c:strCache>
                <c:ptCount val="6"/>
                <c:pt idx="0">
                  <c:v>&gt;</c:v>
                </c:pt>
                <c:pt idx="1">
                  <c:v>002</c:v>
                </c:pt>
                <c:pt idx="2">
                  <c:v>002</c:v>
                </c:pt>
                <c:pt idx="3">
                  <c:v>08/01/2019</c:v>
                </c:pt>
                <c:pt idx="4">
                  <c:v>08/01/2019</c:v>
                </c:pt>
                <c:pt idx="5">
                  <c:v>2019-002072 ( 0000032 )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inicio'!$G$5:$BE$5</c:f>
              <c:numCache>
                <c:formatCode>0</c:formatCode>
                <c:ptCount val="51"/>
                <c:pt idx="0">
                  <c:v>0</c:v>
                </c:pt>
                <c:pt idx="1">
                  <c:v>0</c:v>
                </c:pt>
                <c:pt idx="2" formatCode="#,##0.00">
                  <c:v>12</c:v>
                </c:pt>
                <c:pt idx="3">
                  <c:v>0</c:v>
                </c:pt>
                <c:pt idx="4" formatCode="_(* #,##0.00_);_(* \(#,##0.00\);_(* &quot;-&quot;??_);_(@_)">
                  <c:v>0</c:v>
                </c:pt>
                <c:pt idx="5">
                  <c:v>140070</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2"/>
          <c:order val="2"/>
          <c:tx>
            <c:strRef>
              <c:f>'Datos inicio'!$A$6:$F$6</c:f>
              <c:strCache>
                <c:ptCount val="6"/>
                <c:pt idx="0">
                  <c:v>&gt;</c:v>
                </c:pt>
                <c:pt idx="1">
                  <c:v>003</c:v>
                </c:pt>
                <c:pt idx="2">
                  <c:v>003</c:v>
                </c:pt>
                <c:pt idx="3">
                  <c:v>08/01/2019</c:v>
                </c:pt>
                <c:pt idx="4">
                  <c:v>08/01/2019</c:v>
                </c:pt>
                <c:pt idx="5">
                  <c:v>2019-002076 ( 0000033 )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inicio'!$G$6:$BE$6</c:f>
              <c:numCache>
                <c:formatCode>0</c:formatCode>
                <c:ptCount val="51"/>
                <c:pt idx="0">
                  <c:v>0</c:v>
                </c:pt>
                <c:pt idx="1">
                  <c:v>0</c:v>
                </c:pt>
                <c:pt idx="2" formatCode="#,##0.00">
                  <c:v>12</c:v>
                </c:pt>
                <c:pt idx="3">
                  <c:v>0</c:v>
                </c:pt>
                <c:pt idx="4" formatCode="_(* #,##0.00_);_(* \(#,##0.00\);_(* &quot;-&quot;??_);_(@_)">
                  <c:v>0</c:v>
                </c:pt>
                <c:pt idx="5">
                  <c:v>140070</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3"/>
          <c:order val="3"/>
          <c:tx>
            <c:strRef>
              <c:f>'Datos inicio'!$A$7:$F$7</c:f>
              <c:strCache>
                <c:ptCount val="6"/>
                <c:pt idx="0">
                  <c:v>&gt;</c:v>
                </c:pt>
                <c:pt idx="1">
                  <c:v>004</c:v>
                </c:pt>
                <c:pt idx="2">
                  <c:v>004</c:v>
                </c:pt>
                <c:pt idx="3">
                  <c:v>08/01/2019</c:v>
                </c:pt>
                <c:pt idx="4">
                  <c:v>08/01/2019</c:v>
                </c:pt>
                <c:pt idx="5">
                  <c:v>2019-002077 ( 0000034 )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inicio'!$G$7:$BE$7</c:f>
              <c:numCache>
                <c:formatCode>0</c:formatCode>
                <c:ptCount val="51"/>
                <c:pt idx="0">
                  <c:v>0</c:v>
                </c:pt>
                <c:pt idx="1">
                  <c:v>0</c:v>
                </c:pt>
                <c:pt idx="2" formatCode="#,##0.00">
                  <c:v>12</c:v>
                </c:pt>
                <c:pt idx="3">
                  <c:v>0</c:v>
                </c:pt>
                <c:pt idx="4" formatCode="_(* #,##0.00_);_(* \(#,##0.00\);_(* &quot;-&quot;??_);_(@_)">
                  <c:v>0</c:v>
                </c:pt>
                <c:pt idx="5">
                  <c:v>63211</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1</c:v>
                </c:pt>
                <c:pt idx="33" formatCode="0.00">
                  <c:v>21</c:v>
                </c:pt>
                <c:pt idx="34">
                  <c:v>12</c:v>
                </c:pt>
                <c:pt idx="35" formatCode="#,##0.00">
                  <c:v>8274</c:v>
                </c:pt>
                <c:pt idx="36" formatCode="0.00">
                  <c:v>689.5</c:v>
                </c:pt>
                <c:pt idx="37" formatCode="#,##0.00">
                  <c:v>0</c:v>
                </c:pt>
                <c:pt idx="39" formatCode="0.00">
                  <c:v>8274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4"/>
          <c:order val="4"/>
          <c:tx>
            <c:strRef>
              <c:f>'Datos inicio'!$A$8:$F$8</c:f>
              <c:strCache>
                <c:ptCount val="6"/>
                <c:pt idx="0">
                  <c:v>&gt;</c:v>
                </c:pt>
                <c:pt idx="1">
                  <c:v>005</c:v>
                </c:pt>
                <c:pt idx="2">
                  <c:v>005</c:v>
                </c:pt>
                <c:pt idx="3">
                  <c:v>08/01/2019</c:v>
                </c:pt>
                <c:pt idx="4">
                  <c:v>08/01/2019</c:v>
                </c:pt>
                <c:pt idx="5">
                  <c:v>2019-002082 ( 0000035 )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inicio'!$G$8:$BE$8</c:f>
              <c:numCache>
                <c:formatCode>0</c:formatCode>
                <c:ptCount val="51"/>
                <c:pt idx="0">
                  <c:v>0</c:v>
                </c:pt>
                <c:pt idx="1">
                  <c:v>0</c:v>
                </c:pt>
                <c:pt idx="2" formatCode="#,##0.00">
                  <c:v>12</c:v>
                </c:pt>
                <c:pt idx="3">
                  <c:v>0</c:v>
                </c:pt>
                <c:pt idx="4" formatCode="_(* #,##0.00_);_(* \(#,##0.00\);_(* &quot;-&quot;??_);_(@_)">
                  <c:v>0</c:v>
                </c:pt>
                <c:pt idx="5">
                  <c:v>794983</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1</c:v>
                </c:pt>
                <c:pt idx="33" formatCode="0.00">
                  <c:v>32</c:v>
                </c:pt>
                <c:pt idx="34">
                  <c:v>12</c:v>
                </c:pt>
                <c:pt idx="35" formatCode="#,##0.00">
                  <c:v>1891.2</c:v>
                </c:pt>
                <c:pt idx="36" formatCode="0.00">
                  <c:v>157.6</c:v>
                </c:pt>
                <c:pt idx="37" formatCode="#,##0.00">
                  <c:v>0</c:v>
                </c:pt>
                <c:pt idx="39" formatCode="0.00">
                  <c:v>1891.2</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5"/>
          <c:order val="5"/>
          <c:tx>
            <c:strRef>
              <c:f>'Datos inicio'!$A$9:$F$9</c:f>
              <c:strCache>
                <c:ptCount val="6"/>
                <c:pt idx="0">
                  <c:v>&gt;</c:v>
                </c:pt>
                <c:pt idx="1">
                  <c:v>006</c:v>
                </c:pt>
                <c:pt idx="2">
                  <c:v>006</c:v>
                </c:pt>
                <c:pt idx="3">
                  <c:v>08/01/2019</c:v>
                </c:pt>
                <c:pt idx="4">
                  <c:v>08/01/2019</c:v>
                </c:pt>
                <c:pt idx="5">
                  <c:v>2019-002086 ( 0000036 )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inicio'!$G$9:$BE$9</c:f>
              <c:numCache>
                <c:formatCode>0</c:formatCode>
                <c:ptCount val="51"/>
                <c:pt idx="0">
                  <c:v>0</c:v>
                </c:pt>
                <c:pt idx="1">
                  <c:v>0</c:v>
                </c:pt>
                <c:pt idx="2" formatCode="#,##0.00">
                  <c:v>12</c:v>
                </c:pt>
                <c:pt idx="3">
                  <c:v>0</c:v>
                </c:pt>
                <c:pt idx="4" formatCode="_(* #,##0.00_);_(* \(#,##0.00\);_(* &quot;-&quot;??_);_(@_)">
                  <c:v>0</c:v>
                </c:pt>
                <c:pt idx="5">
                  <c:v>148804</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6"/>
          <c:order val="6"/>
          <c:tx>
            <c:strRef>
              <c:f>'Datos inicio'!$A$10:$F$10</c:f>
              <c:strCache>
                <c:ptCount val="6"/>
                <c:pt idx="0">
                  <c:v>&gt;</c:v>
                </c:pt>
                <c:pt idx="1">
                  <c:v>007</c:v>
                </c:pt>
                <c:pt idx="2">
                  <c:v>007</c:v>
                </c:pt>
                <c:pt idx="3">
                  <c:v>08/01/2019</c:v>
                </c:pt>
                <c:pt idx="4">
                  <c:v>08/01/2019</c:v>
                </c:pt>
                <c:pt idx="5">
                  <c:v>2019-002087 ( 0000037 )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inicio'!$G$10:$BE$10</c:f>
              <c:numCache>
                <c:formatCode>0</c:formatCode>
                <c:ptCount val="51"/>
                <c:pt idx="0">
                  <c:v>0</c:v>
                </c:pt>
                <c:pt idx="1">
                  <c:v>0</c:v>
                </c:pt>
                <c:pt idx="2" formatCode="#,##0.00">
                  <c:v>12</c:v>
                </c:pt>
                <c:pt idx="3">
                  <c:v>0</c:v>
                </c:pt>
                <c:pt idx="4" formatCode="_(* #,##0.00_);_(* \(#,##0.00\);_(* &quot;-&quot;??_);_(@_)">
                  <c:v>0</c:v>
                </c:pt>
                <c:pt idx="5">
                  <c:v>148804</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7"/>
          <c:order val="7"/>
          <c:tx>
            <c:strRef>
              <c:f>'Datos inicio'!$A$11:$F$11</c:f>
              <c:strCache>
                <c:ptCount val="6"/>
                <c:pt idx="0">
                  <c:v>&gt;</c:v>
                </c:pt>
                <c:pt idx="1">
                  <c:v>008</c:v>
                </c:pt>
                <c:pt idx="2">
                  <c:v>008</c:v>
                </c:pt>
                <c:pt idx="3">
                  <c:v>08/01/2019</c:v>
                </c:pt>
                <c:pt idx="4">
                  <c:v>08/01/2019</c:v>
                </c:pt>
                <c:pt idx="5">
                  <c:v>2019-002089 ( 0000038 )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inicio'!$G$11:$BE$11</c:f>
              <c:numCache>
                <c:formatCode>0</c:formatCode>
                <c:ptCount val="51"/>
                <c:pt idx="0">
                  <c:v>0</c:v>
                </c:pt>
                <c:pt idx="1">
                  <c:v>0</c:v>
                </c:pt>
                <c:pt idx="2" formatCode="#,##0.00">
                  <c:v>12</c:v>
                </c:pt>
                <c:pt idx="3">
                  <c:v>0</c:v>
                </c:pt>
                <c:pt idx="4" formatCode="_(* #,##0.00_);_(* \(#,##0.00\);_(* &quot;-&quot;??_);_(@_)">
                  <c:v>0</c:v>
                </c:pt>
                <c:pt idx="5">
                  <c:v>427767</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8"/>
          <c:order val="8"/>
          <c:tx>
            <c:strRef>
              <c:f>'Datos inicio'!$A$12:$F$12</c:f>
              <c:strCache>
                <c:ptCount val="6"/>
                <c:pt idx="0">
                  <c:v>&gt;</c:v>
                </c:pt>
                <c:pt idx="1">
                  <c:v>009</c:v>
                </c:pt>
                <c:pt idx="2">
                  <c:v>009</c:v>
                </c:pt>
                <c:pt idx="3">
                  <c:v>08/01/2019</c:v>
                </c:pt>
                <c:pt idx="4">
                  <c:v>08/01/2019</c:v>
                </c:pt>
                <c:pt idx="5">
                  <c:v>2019-002090 ( 0000039 )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inicio'!$G$12:$BE$12</c:f>
              <c:numCache>
                <c:formatCode>0</c:formatCode>
                <c:ptCount val="51"/>
                <c:pt idx="0">
                  <c:v>0</c:v>
                </c:pt>
                <c:pt idx="1">
                  <c:v>0</c:v>
                </c:pt>
                <c:pt idx="2" formatCode="#,##0.00">
                  <c:v>12</c:v>
                </c:pt>
                <c:pt idx="3">
                  <c:v>0</c:v>
                </c:pt>
                <c:pt idx="4" formatCode="_(* #,##0.00_);_(* \(#,##0.00\);_(* &quot;-&quot;??_);_(@_)">
                  <c:v>0</c:v>
                </c:pt>
                <c:pt idx="5">
                  <c:v>9022</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1</c:v>
                </c:pt>
                <c:pt idx="33" formatCode="0.00">
                  <c:v>32</c:v>
                </c:pt>
                <c:pt idx="34">
                  <c:v>12</c:v>
                </c:pt>
                <c:pt idx="35" formatCode="#,##0.00">
                  <c:v>1891.2</c:v>
                </c:pt>
                <c:pt idx="36" formatCode="0.00">
                  <c:v>157.6</c:v>
                </c:pt>
                <c:pt idx="37" formatCode="#,##0.00">
                  <c:v>0</c:v>
                </c:pt>
                <c:pt idx="39" formatCode="0.00">
                  <c:v>1891.2</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9"/>
          <c:order val="9"/>
          <c:tx>
            <c:strRef>
              <c:f>'Datos inicio'!$A$13:$F$13</c:f>
              <c:strCache>
                <c:ptCount val="6"/>
                <c:pt idx="0">
                  <c:v>&gt;</c:v>
                </c:pt>
                <c:pt idx="1">
                  <c:v>010</c:v>
                </c:pt>
                <c:pt idx="2">
                  <c:v>010</c:v>
                </c:pt>
                <c:pt idx="3">
                  <c:v>08/01/2019</c:v>
                </c:pt>
                <c:pt idx="4">
                  <c:v>08/01/2019</c:v>
                </c:pt>
                <c:pt idx="5">
                  <c:v>2019-002092 ( 0000040 )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inicio'!$G$13:$BE$13</c:f>
              <c:numCache>
                <c:formatCode>0</c:formatCode>
                <c:ptCount val="51"/>
                <c:pt idx="0">
                  <c:v>0</c:v>
                </c:pt>
                <c:pt idx="1">
                  <c:v>0</c:v>
                </c:pt>
                <c:pt idx="2" formatCode="#,##0.00">
                  <c:v>12</c:v>
                </c:pt>
                <c:pt idx="3">
                  <c:v>0</c:v>
                </c:pt>
                <c:pt idx="4" formatCode="_(* #,##0.00_);_(* \(#,##0.00\);_(* &quot;-&quot;??_);_(@_)">
                  <c:v>0</c:v>
                </c:pt>
                <c:pt idx="5">
                  <c:v>406022</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0"/>
          <c:order val="10"/>
          <c:tx>
            <c:strRef>
              <c:f>'Datos inicio'!$A$14:$F$14</c:f>
              <c:strCache>
                <c:ptCount val="6"/>
                <c:pt idx="0">
                  <c:v>&gt;</c:v>
                </c:pt>
                <c:pt idx="1">
                  <c:v>011</c:v>
                </c:pt>
                <c:pt idx="2">
                  <c:v>011</c:v>
                </c:pt>
                <c:pt idx="3">
                  <c:v>08/01/2019</c:v>
                </c:pt>
                <c:pt idx="4">
                  <c:v>08/01/2019</c:v>
                </c:pt>
                <c:pt idx="5">
                  <c:v>2019-002095 ( 000041 )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inicio'!$G$14:$BE$14</c:f>
              <c:numCache>
                <c:formatCode>0</c:formatCode>
                <c:ptCount val="51"/>
                <c:pt idx="0">
                  <c:v>0</c:v>
                </c:pt>
                <c:pt idx="1">
                  <c:v>0</c:v>
                </c:pt>
                <c:pt idx="2" formatCode="#,##0.00">
                  <c:v>12</c:v>
                </c:pt>
                <c:pt idx="3">
                  <c:v>0</c:v>
                </c:pt>
                <c:pt idx="4" formatCode="_(* #,##0.00_);_(* \(#,##0.00\);_(* &quot;-&quot;??_);_(@_)">
                  <c:v>0</c:v>
                </c:pt>
                <c:pt idx="5">
                  <c:v>30565</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21</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1"/>
          <c:order val="11"/>
          <c:tx>
            <c:strRef>
              <c:f>'Datos inicio'!$A$15:$F$15</c:f>
              <c:strCache>
                <c:ptCount val="6"/>
                <c:pt idx="0">
                  <c:v>&gt;</c:v>
                </c:pt>
                <c:pt idx="1">
                  <c:v>012</c:v>
                </c:pt>
                <c:pt idx="2">
                  <c:v>012</c:v>
                </c:pt>
                <c:pt idx="3">
                  <c:v>08/01/2019</c:v>
                </c:pt>
                <c:pt idx="4">
                  <c:v>08/01/2019</c:v>
                </c:pt>
                <c:pt idx="5">
                  <c:v>2019-002101 ( 0000042 )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inicio'!$G$15:$BE$15</c:f>
              <c:numCache>
                <c:formatCode>0</c:formatCode>
                <c:ptCount val="51"/>
                <c:pt idx="0">
                  <c:v>0</c:v>
                </c:pt>
                <c:pt idx="1">
                  <c:v>0</c:v>
                </c:pt>
                <c:pt idx="2" formatCode="#,##0.00">
                  <c:v>12</c:v>
                </c:pt>
                <c:pt idx="3">
                  <c:v>0</c:v>
                </c:pt>
                <c:pt idx="4" formatCode="_(* #,##0.00_);_(* \(#,##0.00\);_(* &quot;-&quot;??_);_(@_)">
                  <c:v>0</c:v>
                </c:pt>
                <c:pt idx="5">
                  <c:v>214722</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2"/>
          <c:order val="12"/>
          <c:tx>
            <c:strRef>
              <c:f>'Datos inicio'!$A$16:$F$16</c:f>
              <c:strCache>
                <c:ptCount val="6"/>
                <c:pt idx="0">
                  <c:v>&gt;</c:v>
                </c:pt>
                <c:pt idx="1">
                  <c:v>013</c:v>
                </c:pt>
                <c:pt idx="2">
                  <c:v>013</c:v>
                </c:pt>
                <c:pt idx="3">
                  <c:v>08/01/2019</c:v>
                </c:pt>
                <c:pt idx="4">
                  <c:v>08/01/2019</c:v>
                </c:pt>
                <c:pt idx="5">
                  <c:v>2019-002104 ( 0000043 )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inicio'!$G$16:$BE$16</c:f>
              <c:numCache>
                <c:formatCode>0</c:formatCode>
                <c:ptCount val="51"/>
                <c:pt idx="0">
                  <c:v>0</c:v>
                </c:pt>
                <c:pt idx="1">
                  <c:v>0</c:v>
                </c:pt>
                <c:pt idx="2" formatCode="#,##0.00">
                  <c:v>12</c:v>
                </c:pt>
                <c:pt idx="3">
                  <c:v>0</c:v>
                </c:pt>
                <c:pt idx="4" formatCode="_(* #,##0.00_);_(* \(#,##0.00\);_(* &quot;-&quot;??_);_(@_)">
                  <c:v>0</c:v>
                </c:pt>
                <c:pt idx="5">
                  <c:v>925</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1</c:v>
                </c:pt>
                <c:pt idx="33" formatCode="0.00">
                  <c:v>32</c:v>
                </c:pt>
                <c:pt idx="34">
                  <c:v>12</c:v>
                </c:pt>
                <c:pt idx="35" formatCode="#,##0.00">
                  <c:v>1891.2</c:v>
                </c:pt>
                <c:pt idx="36" formatCode="0.00">
                  <c:v>157.6</c:v>
                </c:pt>
                <c:pt idx="37" formatCode="#,##0.00">
                  <c:v>0</c:v>
                </c:pt>
                <c:pt idx="39" formatCode="0.00">
                  <c:v>1891.2</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3"/>
          <c:order val="13"/>
          <c:tx>
            <c:strRef>
              <c:f>'Datos inicio'!$A$17:$F$17</c:f>
              <c:strCache>
                <c:ptCount val="6"/>
                <c:pt idx="0">
                  <c:v>&gt;</c:v>
                </c:pt>
                <c:pt idx="1">
                  <c:v>014</c:v>
                </c:pt>
                <c:pt idx="2">
                  <c:v>014</c:v>
                </c:pt>
                <c:pt idx="3">
                  <c:v>08/01/2019</c:v>
                </c:pt>
                <c:pt idx="4">
                  <c:v>08/01/2019</c:v>
                </c:pt>
                <c:pt idx="5">
                  <c:v>2019-002109 ( 0000044 )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inicio'!$G$17:$BE$17</c:f>
              <c:numCache>
                <c:formatCode>0</c:formatCode>
                <c:ptCount val="51"/>
                <c:pt idx="0">
                  <c:v>0</c:v>
                </c:pt>
                <c:pt idx="1">
                  <c:v>0</c:v>
                </c:pt>
                <c:pt idx="2" formatCode="#,##0.00">
                  <c:v>12</c:v>
                </c:pt>
                <c:pt idx="3">
                  <c:v>0</c:v>
                </c:pt>
                <c:pt idx="4" formatCode="_(* #,##0.00_);_(* \(#,##0.00\);_(* &quot;-&quot;??_);_(@_)">
                  <c:v>0</c:v>
                </c:pt>
                <c:pt idx="5">
                  <c:v>11025</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1</c:v>
                </c:pt>
                <c:pt idx="33" formatCode="0.00">
                  <c:v>32</c:v>
                </c:pt>
                <c:pt idx="34">
                  <c:v>12</c:v>
                </c:pt>
                <c:pt idx="35" formatCode="#,##0.00">
                  <c:v>1891.2</c:v>
                </c:pt>
                <c:pt idx="36" formatCode="0.00">
                  <c:v>157.6</c:v>
                </c:pt>
                <c:pt idx="37" formatCode="#,##0.00">
                  <c:v>0</c:v>
                </c:pt>
                <c:pt idx="39" formatCode="0.00">
                  <c:v>1891.2</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4"/>
          <c:order val="14"/>
          <c:tx>
            <c:strRef>
              <c:f>'Datos inicio'!$A$18:$F$18</c:f>
              <c:strCache>
                <c:ptCount val="6"/>
                <c:pt idx="0">
                  <c:v>&gt;</c:v>
                </c:pt>
                <c:pt idx="1">
                  <c:v>015</c:v>
                </c:pt>
                <c:pt idx="2">
                  <c:v>015</c:v>
                </c:pt>
                <c:pt idx="3">
                  <c:v>08/01/2019</c:v>
                </c:pt>
                <c:pt idx="4">
                  <c:v>08/01/2019</c:v>
                </c:pt>
                <c:pt idx="5">
                  <c:v>2019-002112 ( 0000045 )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inicio'!$G$18:$BE$18</c:f>
              <c:numCache>
                <c:formatCode>0</c:formatCode>
                <c:ptCount val="51"/>
                <c:pt idx="0">
                  <c:v>0</c:v>
                </c:pt>
                <c:pt idx="1">
                  <c:v>0</c:v>
                </c:pt>
                <c:pt idx="2" formatCode="#,##0.00">
                  <c:v>12</c:v>
                </c:pt>
                <c:pt idx="3">
                  <c:v>0</c:v>
                </c:pt>
                <c:pt idx="4" formatCode="_(* #,##0.00_);_(* \(#,##0.00\);_(* &quot;-&quot;??_);_(@_)">
                  <c:v>0</c:v>
                </c:pt>
                <c:pt idx="5">
                  <c:v>226653</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5"/>
          <c:order val="15"/>
          <c:tx>
            <c:strRef>
              <c:f>'Datos inicio'!$A$19:$F$19</c:f>
              <c:strCache>
                <c:ptCount val="6"/>
                <c:pt idx="0">
                  <c:v>&gt;</c:v>
                </c:pt>
                <c:pt idx="1">
                  <c:v>016</c:v>
                </c:pt>
                <c:pt idx="2">
                  <c:v>016</c:v>
                </c:pt>
                <c:pt idx="3">
                  <c:v>08/01/2019</c:v>
                </c:pt>
                <c:pt idx="4">
                  <c:v>08/01/2019</c:v>
                </c:pt>
                <c:pt idx="5">
                  <c:v>2019-002116 ( 0000046 )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inicio'!$G$19:$BE$19</c:f>
              <c:numCache>
                <c:formatCode>0</c:formatCode>
                <c:ptCount val="51"/>
                <c:pt idx="0">
                  <c:v>0</c:v>
                </c:pt>
                <c:pt idx="1">
                  <c:v>0</c:v>
                </c:pt>
                <c:pt idx="2" formatCode="#,##0.00">
                  <c:v>12</c:v>
                </c:pt>
                <c:pt idx="3">
                  <c:v>0</c:v>
                </c:pt>
                <c:pt idx="4" formatCode="_(* #,##0.00_);_(* \(#,##0.00\);_(* &quot;-&quot;??_);_(@_)">
                  <c:v>0</c:v>
                </c:pt>
                <c:pt idx="5">
                  <c:v>48367</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1</c:v>
                </c:pt>
                <c:pt idx="33" formatCode="0.00">
                  <c:v>32</c:v>
                </c:pt>
                <c:pt idx="34">
                  <c:v>12</c:v>
                </c:pt>
                <c:pt idx="35" formatCode="#,##0.00">
                  <c:v>1891.2</c:v>
                </c:pt>
                <c:pt idx="36" formatCode="0.00">
                  <c:v>157.6</c:v>
                </c:pt>
                <c:pt idx="37" formatCode="#,##0.00">
                  <c:v>0</c:v>
                </c:pt>
                <c:pt idx="39" formatCode="0.00">
                  <c:v>1891.2</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6"/>
          <c:order val="16"/>
          <c:tx>
            <c:strRef>
              <c:f>'Datos inicio'!$A$20:$F$20</c:f>
              <c:strCache>
                <c:ptCount val="6"/>
                <c:pt idx="0">
                  <c:v>&gt;</c:v>
                </c:pt>
                <c:pt idx="1">
                  <c:v>017</c:v>
                </c:pt>
                <c:pt idx="2">
                  <c:v>017</c:v>
                </c:pt>
                <c:pt idx="3">
                  <c:v>08/01/2019</c:v>
                </c:pt>
                <c:pt idx="4">
                  <c:v>08/01/2019</c:v>
                </c:pt>
                <c:pt idx="5">
                  <c:v>2019-002118 ( 0000047 )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inicio'!$G$20:$BE$20</c:f>
              <c:numCache>
                <c:formatCode>0</c:formatCode>
                <c:ptCount val="51"/>
                <c:pt idx="0">
                  <c:v>0</c:v>
                </c:pt>
                <c:pt idx="1">
                  <c:v>0</c:v>
                </c:pt>
                <c:pt idx="2" formatCode="#,##0.00">
                  <c:v>12</c:v>
                </c:pt>
                <c:pt idx="3">
                  <c:v>0</c:v>
                </c:pt>
                <c:pt idx="4" formatCode="_(* #,##0.00_);_(* \(#,##0.00\);_(* &quot;-&quot;??_);_(@_)">
                  <c:v>0</c:v>
                </c:pt>
                <c:pt idx="5">
                  <c:v>9888</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1</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1</c:v>
                </c:pt>
                <c:pt idx="33" formatCode="0.00">
                  <c:v>32</c:v>
                </c:pt>
                <c:pt idx="34">
                  <c:v>12</c:v>
                </c:pt>
                <c:pt idx="35" formatCode="#,##0.00">
                  <c:v>1891.2</c:v>
                </c:pt>
                <c:pt idx="36" formatCode="0.00">
                  <c:v>157.6</c:v>
                </c:pt>
                <c:pt idx="37" formatCode="#,##0.00">
                  <c:v>0</c:v>
                </c:pt>
                <c:pt idx="39" formatCode="0.00">
                  <c:v>1891.2</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7"/>
          <c:order val="17"/>
          <c:tx>
            <c:strRef>
              <c:f>'Datos inicio'!$A$21:$F$21</c:f>
              <c:strCache>
                <c:ptCount val="6"/>
                <c:pt idx="0">
                  <c:v>&gt;</c:v>
                </c:pt>
                <c:pt idx="1">
                  <c:v>018</c:v>
                </c:pt>
                <c:pt idx="2">
                  <c:v>018</c:v>
                </c:pt>
                <c:pt idx="3">
                  <c:v>08/01/2019</c:v>
                </c:pt>
                <c:pt idx="4">
                  <c:v>08/01/2019</c:v>
                </c:pt>
                <c:pt idx="5">
                  <c:v>2019-002125 ( 0000048 )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inicio'!$G$21:$BE$21</c:f>
              <c:numCache>
                <c:formatCode>0</c:formatCode>
                <c:ptCount val="51"/>
                <c:pt idx="0">
                  <c:v>0</c:v>
                </c:pt>
                <c:pt idx="1">
                  <c:v>0</c:v>
                </c:pt>
                <c:pt idx="2" formatCode="#,##0.00">
                  <c:v>12</c:v>
                </c:pt>
                <c:pt idx="3">
                  <c:v>0</c:v>
                </c:pt>
                <c:pt idx="4" formatCode="_(* #,##0.00_);_(* \(#,##0.00\);_(* &quot;-&quot;??_);_(@_)">
                  <c:v>0</c:v>
                </c:pt>
                <c:pt idx="5">
                  <c:v>377112</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8"/>
          <c:order val="18"/>
          <c:tx>
            <c:strRef>
              <c:f>'Datos inicio'!$A$22:$F$22</c:f>
              <c:strCache>
                <c:ptCount val="6"/>
                <c:pt idx="0">
                  <c:v>&gt;</c:v>
                </c:pt>
                <c:pt idx="1">
                  <c:v>019</c:v>
                </c:pt>
                <c:pt idx="2">
                  <c:v>019</c:v>
                </c:pt>
                <c:pt idx="3">
                  <c:v>08/01/2019</c:v>
                </c:pt>
                <c:pt idx="4">
                  <c:v>08/01/2019</c:v>
                </c:pt>
                <c:pt idx="5">
                  <c:v>2019-002129 ( 0000049 )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inicio'!$G$22:$BE$22</c:f>
              <c:numCache>
                <c:formatCode>0</c:formatCode>
                <c:ptCount val="51"/>
                <c:pt idx="0">
                  <c:v>0</c:v>
                </c:pt>
                <c:pt idx="1">
                  <c:v>0</c:v>
                </c:pt>
                <c:pt idx="2" formatCode="#,##0.00">
                  <c:v>12</c:v>
                </c:pt>
                <c:pt idx="3">
                  <c:v>0</c:v>
                </c:pt>
                <c:pt idx="4" formatCode="_(* #,##0.00_);_(* \(#,##0.00\);_(* &quot;-&quot;??_);_(@_)">
                  <c:v>0</c:v>
                </c:pt>
                <c:pt idx="5">
                  <c:v>377660</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1</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19"/>
          <c:order val="19"/>
          <c:tx>
            <c:strRef>
              <c:f>'Datos inicio'!$A$23:$F$23</c:f>
              <c:strCache>
                <c:ptCount val="6"/>
                <c:pt idx="0">
                  <c:v>&gt;</c:v>
                </c:pt>
                <c:pt idx="1">
                  <c:v>020</c:v>
                </c:pt>
                <c:pt idx="2">
                  <c:v>020</c:v>
                </c:pt>
                <c:pt idx="3">
                  <c:v>08/01/2019</c:v>
                </c:pt>
                <c:pt idx="4">
                  <c:v>08/01/2019</c:v>
                </c:pt>
                <c:pt idx="5">
                  <c:v>2019-002133 ( 0000050 )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inicio'!$G$23:$BE$23</c:f>
              <c:numCache>
                <c:formatCode>0</c:formatCode>
                <c:ptCount val="51"/>
                <c:pt idx="0">
                  <c:v>0</c:v>
                </c:pt>
                <c:pt idx="1">
                  <c:v>0</c:v>
                </c:pt>
                <c:pt idx="2" formatCode="#,##0.00">
                  <c:v>12</c:v>
                </c:pt>
                <c:pt idx="3">
                  <c:v>0</c:v>
                </c:pt>
                <c:pt idx="4" formatCode="_(* #,##0.00_);_(* \(#,##0.00\);_(* &quot;-&quot;??_);_(@_)">
                  <c:v>0</c:v>
                </c:pt>
                <c:pt idx="5">
                  <c:v>9210</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20"/>
          <c:order val="20"/>
          <c:tx>
            <c:strRef>
              <c:f>'Datos inicio'!$A$24:$F$24</c:f>
              <c:strCache>
                <c:ptCount val="6"/>
                <c:pt idx="0">
                  <c:v>&gt;</c:v>
                </c:pt>
                <c:pt idx="1">
                  <c:v>021</c:v>
                </c:pt>
                <c:pt idx="2">
                  <c:v>021</c:v>
                </c:pt>
                <c:pt idx="3">
                  <c:v>08/01/2019</c:v>
                </c:pt>
                <c:pt idx="4">
                  <c:v>08/01/2019</c:v>
                </c:pt>
                <c:pt idx="5">
                  <c:v>2019-002135 ( 0000051 )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inicio'!$G$24:$BE$24</c:f>
              <c:numCache>
                <c:formatCode>0</c:formatCode>
                <c:ptCount val="51"/>
                <c:pt idx="0">
                  <c:v>0</c:v>
                </c:pt>
                <c:pt idx="1">
                  <c:v>0</c:v>
                </c:pt>
                <c:pt idx="2" formatCode="#,##0.00">
                  <c:v>12</c:v>
                </c:pt>
                <c:pt idx="3">
                  <c:v>0</c:v>
                </c:pt>
                <c:pt idx="4" formatCode="_(* #,##0.00_);_(* \(#,##0.00\);_(* &quot;-&quot;??_);_(@_)">
                  <c:v>0</c:v>
                </c:pt>
                <c:pt idx="5">
                  <c:v>288820</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0</c:v>
                </c:pt>
                <c:pt idx="47" formatCode="@">
                  <c:v>0</c:v>
                </c:pt>
                <c:pt idx="48" formatCode="m/d/yyyy">
                  <c:v>43482</c:v>
                </c:pt>
              </c:numCache>
            </c:numRef>
          </c:val>
        </c:ser>
        <c:ser>
          <c:idx val="21"/>
          <c:order val="21"/>
          <c:tx>
            <c:strRef>
              <c:f>'Datos inicio'!$A$25:$F$25</c:f>
              <c:strCache>
                <c:ptCount val="6"/>
                <c:pt idx="0">
                  <c:v>&gt;</c:v>
                </c:pt>
                <c:pt idx="1">
                  <c:v>022</c:v>
                </c:pt>
                <c:pt idx="2">
                  <c:v>022</c:v>
                </c:pt>
                <c:pt idx="3">
                  <c:v>08/01/2019</c:v>
                </c:pt>
                <c:pt idx="4">
                  <c:v>08/01/2019</c:v>
                </c:pt>
                <c:pt idx="5">
                  <c:v>2019-002139 ( 000052 )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inicio'!$G$25:$BE$25</c:f>
              <c:numCache>
                <c:formatCode>0</c:formatCode>
                <c:ptCount val="51"/>
                <c:pt idx="0">
                  <c:v>0</c:v>
                </c:pt>
                <c:pt idx="1">
                  <c:v>0</c:v>
                </c:pt>
                <c:pt idx="2" formatCode="#,##0.00">
                  <c:v>12</c:v>
                </c:pt>
                <c:pt idx="3">
                  <c:v>0</c:v>
                </c:pt>
                <c:pt idx="4" formatCode="_(* #,##0.00_);_(* \(#,##0.00\);_(* &quot;-&quot;??_);_(@_)">
                  <c:v>0</c:v>
                </c:pt>
                <c:pt idx="5">
                  <c:v>84388</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43100</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22"/>
          <c:order val="22"/>
          <c:tx>
            <c:strRef>
              <c:f>'Datos inicio'!$A$26:$F$26</c:f>
              <c:strCache>
                <c:ptCount val="6"/>
                <c:pt idx="0">
                  <c:v>&gt;</c:v>
                </c:pt>
                <c:pt idx="1">
                  <c:v>023</c:v>
                </c:pt>
                <c:pt idx="2">
                  <c:v>023</c:v>
                </c:pt>
                <c:pt idx="3">
                  <c:v>08/01/2019</c:v>
                </c:pt>
                <c:pt idx="4">
                  <c:v>08/01/2019</c:v>
                </c:pt>
                <c:pt idx="5">
                  <c:v>2019-002144 ( 0000053 )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inicio'!$G$26:$BE$26</c:f>
              <c:numCache>
                <c:formatCode>0</c:formatCode>
                <c:ptCount val="51"/>
                <c:pt idx="0">
                  <c:v>0</c:v>
                </c:pt>
                <c:pt idx="1">
                  <c:v>0</c:v>
                </c:pt>
                <c:pt idx="2" formatCode="#,##0.00">
                  <c:v>12</c:v>
                </c:pt>
                <c:pt idx="3">
                  <c:v>0</c:v>
                </c:pt>
                <c:pt idx="4" formatCode="_(* #,##0.00_);_(* \(#,##0.00\);_(* &quot;-&quot;??_);_(@_)">
                  <c:v>0</c:v>
                </c:pt>
                <c:pt idx="5">
                  <c:v>406355</c:v>
                </c:pt>
                <c:pt idx="6">
                  <c:v>0</c:v>
                </c:pt>
                <c:pt idx="7" formatCode="_(* #,##0.00_);_(* \(#,##0.00\);_(* &quot;-&quot;??_);_(@_)">
                  <c:v>0</c:v>
                </c:pt>
                <c:pt idx="8">
                  <c:v>0</c:v>
                </c:pt>
                <c:pt idx="9" formatCode="m/d/yyyy">
                  <c:v>43465</c:v>
                </c:pt>
                <c:pt idx="10" formatCode="General">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ser>
          <c:idx val="23"/>
          <c:order val="23"/>
          <c:tx>
            <c:strRef>
              <c:f>'Datos inicio'!$A$27:$F$27</c:f>
              <c:strCache>
                <c:ptCount val="6"/>
                <c:pt idx="0">
                  <c:v>&gt;</c:v>
                </c:pt>
                <c:pt idx="1">
                  <c:v>024</c:v>
                </c:pt>
                <c:pt idx="2">
                  <c:v>024</c:v>
                </c:pt>
                <c:pt idx="3">
                  <c:v>08/01/2019</c:v>
                </c:pt>
                <c:pt idx="4">
                  <c:v>06/02/2019</c:v>
                </c:pt>
                <c:pt idx="5">
                  <c:v>2019-002145 ( 0000054 )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inicio'!$G$27:$BE$27</c:f>
              <c:numCache>
                <c:formatCode>0</c:formatCode>
                <c:ptCount val="51"/>
                <c:pt idx="0">
                  <c:v>0</c:v>
                </c:pt>
                <c:pt idx="1">
                  <c:v>0</c:v>
                </c:pt>
                <c:pt idx="2" formatCode="#,##0.00">
                  <c:v>12</c:v>
                </c:pt>
                <c:pt idx="3">
                  <c:v>0</c:v>
                </c:pt>
                <c:pt idx="4" formatCode="_(* #,##0.00_);_(* \(#,##0.00\);_(* &quot;-&quot;??_);_(@_)">
                  <c:v>0</c:v>
                </c:pt>
                <c:pt idx="5">
                  <c:v>148804</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43502</c:v>
                </c:pt>
              </c:numCache>
            </c:numRef>
          </c:val>
        </c:ser>
        <c:ser>
          <c:idx val="24"/>
          <c:order val="24"/>
          <c:tx>
            <c:strRef>
              <c:f>'Datos inicio'!$A$28:$F$28</c:f>
              <c:strCache>
                <c:ptCount val="6"/>
                <c:pt idx="0">
                  <c:v>&gt;</c:v>
                </c:pt>
                <c:pt idx="1">
                  <c:v>025</c:v>
                </c:pt>
                <c:pt idx="2">
                  <c:v>025</c:v>
                </c:pt>
                <c:pt idx="3">
                  <c:v>08/01/2019</c:v>
                </c:pt>
                <c:pt idx="4">
                  <c:v>08/01/2019</c:v>
                </c:pt>
                <c:pt idx="5">
                  <c:v>2019-002146 ( 0000055 )</c:v>
                </c:pt>
              </c:strCache>
            </c:strRef>
          </c:tx>
          <c:invertIfNegative val="0"/>
          <c:dLbls>
            <c:dLbl>
              <c:idx val="50"/>
              <c:showLegendKey val="0"/>
              <c:showVal val="1"/>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'Datos inicio'!$G$1:$BE$3</c:f>
              <c:multiLvlStrCache>
                <c:ptCount val="51"/>
                <c:lvl>
                  <c:pt idx="0">
                    <c:v>MEDIO PUBLICITARIO</c:v>
                  </c:pt>
                  <c:pt idx="1">
                    <c:v>TIPO ROTULO</c:v>
                  </c:pt>
                  <c:pt idx="2">
                    <c:v>ALTURA</c:v>
                  </c:pt>
                  <c:pt idx="3">
                    <c:v>FORMA DE INSTALACIÓN</c:v>
                  </c:pt>
                  <c:pt idx="4">
                    <c:v>CLAVE</c:v>
                  </c:pt>
                  <c:pt idx="5">
                    <c:v>PREDIO</c:v>
                  </c:pt>
                  <c:pt idx="6">
                    <c:v>DIRECCIÓN DEL ROTULO</c:v>
                  </c:pt>
                  <c:pt idx="7">
                    <c:v>COORDENADAS</c:v>
                  </c:pt>
                  <c:pt idx="8">
                    <c:v>PERIODO1</c:v>
                  </c:pt>
                  <c:pt idx="9">
                    <c:v>VENCIMIENTO</c:v>
                  </c:pt>
                  <c:pt idx="10">
                    <c:v>ZONIFICACIÓN</c:v>
                  </c:pt>
                  <c:pt idx="11">
                    <c:v>INFORME ANTERIOR</c:v>
                  </c:pt>
                  <c:pt idx="12">
                    <c:v>FECHA DE VENCIMIENTO</c:v>
                  </c:pt>
                  <c:pt idx="13">
                    <c:v>CÓDIGO</c:v>
                  </c:pt>
                  <c:pt idx="14">
                    <c:v>RESPONSABLE</c:v>
                  </c:pt>
                  <c:pt idx="15">
                    <c:v>A</c:v>
                  </c:pt>
                  <c:pt idx="16">
                    <c:v>N</c:v>
                  </c:pt>
                  <c:pt idx="17">
                    <c:v>P</c:v>
                  </c:pt>
                  <c:pt idx="18">
                    <c:v>PROPIETARIO</c:v>
                  </c:pt>
                  <c:pt idx="19">
                    <c:v>SOLICITANTE</c:v>
                  </c:pt>
                  <c:pt idx="20">
                    <c:v>REPRESENTANTE</c:v>
                  </c:pt>
                  <c:pt idx="21">
                    <c:v>DOMICILIO DE LA EMPRESA </c:v>
                  </c:pt>
                  <c:pt idx="22">
                    <c:v>PÓLIZA</c:v>
                  </c:pt>
                  <c:pt idx="23">
                    <c:v>VIGENCIA PÓLIZA</c:v>
                  </c:pt>
                  <c:pt idx="24">
                    <c:v>VALOR DE LA PÓLIZA</c:v>
                  </c:pt>
                  <c:pt idx="25">
                    <c:v>C I/RUC</c:v>
                  </c:pt>
                  <c:pt idx="26">
                    <c:v>OBS. 1</c:v>
                  </c:pt>
                  <c:pt idx="27">
                    <c:v>OBS.2</c:v>
                  </c:pt>
                  <c:pt idx="28">
                    <c:v>OBS.3</c:v>
                  </c:pt>
                  <c:pt idx="29">
                    <c:v>OBS.4</c:v>
                  </c:pt>
                  <c:pt idx="30">
                    <c:v>LEYENDA</c:v>
                  </c:pt>
                  <c:pt idx="31">
                    <c:v>DIMENSIÓN </c:v>
                  </c:pt>
                  <c:pt idx="32">
                    <c:v>No. ROTULOS</c:v>
                  </c:pt>
                  <c:pt idx="33">
                    <c:v>AREA</c:v>
                  </c:pt>
                  <c:pt idx="34">
                    <c:v>TIEMPO</c:v>
                  </c:pt>
                  <c:pt idx="35">
                    <c:v>REGALÍA</c:v>
                  </c:pt>
                  <c:pt idx="36">
                    <c:v>VALOR MENSUAL</c:v>
                  </c:pt>
                  <c:pt idx="37">
                    <c:v>T.S.A.</c:v>
                  </c:pt>
                  <c:pt idx="38">
                    <c:v>DECLARACIÓN JURAMENTADA</c:v>
                  </c:pt>
                  <c:pt idx="39">
                    <c:v>TOTAL</c:v>
                  </c:pt>
                  <c:pt idx="40">
                    <c:v>SON</c:v>
                  </c:pt>
                  <c:pt idx="41">
                    <c:v>NOMBRE JEFE DE G.</c:v>
                  </c:pt>
                  <c:pt idx="42">
                    <c:v>CARGO</c:v>
                  </c:pt>
                  <c:pt idx="43">
                    <c:v>COORDINADOR</c:v>
                  </c:pt>
                  <c:pt idx="44">
                    <c:v>ADMINISTRADOR</c:v>
                  </c:pt>
                  <c:pt idx="45">
                    <c:v>OFICIO EMITIDO</c:v>
                  </c:pt>
                  <c:pt idx="46">
                    <c:v>FECHA DE EMISIÓN</c:v>
                  </c:pt>
                  <c:pt idx="47">
                    <c:v>TITULO DE CREDITO</c:v>
                  </c:pt>
                  <c:pt idx="48">
                    <c:v>FECHA DE CANCELACIÓN</c:v>
                  </c:pt>
                  <c:pt idx="49">
                    <c:v>OFICIO No</c:v>
                  </c:pt>
                  <c:pt idx="50">
                    <c:v>FECHA </c:v>
                  </c:pt>
                </c:lvl>
                <c:lvl>
                  <c:pt idx="0">
                    <c:v>6</c:v>
                  </c:pt>
                  <c:pt idx="1">
                    <c:v>7</c:v>
                  </c:pt>
                  <c:pt idx="2">
                    <c:v>8</c:v>
                  </c:pt>
                  <c:pt idx="3">
                    <c:v>9</c:v>
                  </c:pt>
                  <c:pt idx="4">
                    <c:v>10</c:v>
                  </c:pt>
                  <c:pt idx="5">
                    <c:v>11</c:v>
                  </c:pt>
                  <c:pt idx="6">
                    <c:v>12</c:v>
                  </c:pt>
                  <c:pt idx="7">
                    <c:v>13</c:v>
                  </c:pt>
                  <c:pt idx="8">
                    <c:v>14</c:v>
                  </c:pt>
                  <c:pt idx="9">
                    <c:v>15</c:v>
                  </c:pt>
                  <c:pt idx="10">
                    <c:v>16</c:v>
                  </c:pt>
                  <c:pt idx="11">
                    <c:v>17</c:v>
                  </c:pt>
                  <c:pt idx="12">
                    <c:v>18</c:v>
                  </c:pt>
                  <c:pt idx="13">
                    <c:v>19</c:v>
                  </c:pt>
                  <c:pt idx="14">
                    <c:v>20</c:v>
                  </c:pt>
                  <c:pt idx="15">
                    <c:v>21</c:v>
                  </c:pt>
                  <c:pt idx="16">
                    <c:v>22</c:v>
                  </c:pt>
                  <c:pt idx="17">
                    <c:v>23</c:v>
                  </c:pt>
                  <c:pt idx="18">
                    <c:v>24</c:v>
                  </c:pt>
                  <c:pt idx="19">
                    <c:v>25</c:v>
                  </c:pt>
                  <c:pt idx="20">
                    <c:v>26</c:v>
                  </c:pt>
                  <c:pt idx="21">
                    <c:v>27</c:v>
                  </c:pt>
                  <c:pt idx="22">
                    <c:v>28</c:v>
                  </c:pt>
                  <c:pt idx="23">
                    <c:v>29</c:v>
                  </c:pt>
                  <c:pt idx="24">
                    <c:v>30</c:v>
                  </c:pt>
                  <c:pt idx="25">
                    <c:v>31</c:v>
                  </c:pt>
                  <c:pt idx="26">
                    <c:v>32</c:v>
                  </c:pt>
                  <c:pt idx="27">
                    <c:v>33</c:v>
                  </c:pt>
                  <c:pt idx="28">
                    <c:v>34</c:v>
                  </c:pt>
                  <c:pt idx="29">
                    <c:v>35</c:v>
                  </c:pt>
                  <c:pt idx="30">
                    <c:v>36</c:v>
                  </c:pt>
                  <c:pt idx="31">
                    <c:v>37</c:v>
                  </c:pt>
                  <c:pt idx="32">
                    <c:v>38</c:v>
                  </c:pt>
                  <c:pt idx="33">
                    <c:v>39</c:v>
                  </c:pt>
                  <c:pt idx="34">
                    <c:v>40</c:v>
                  </c:pt>
                  <c:pt idx="35">
                    <c:v>41</c:v>
                  </c:pt>
                  <c:pt idx="36">
                    <c:v>42</c:v>
                  </c:pt>
                  <c:pt idx="37">
                    <c:v>43</c:v>
                  </c:pt>
                  <c:pt idx="38">
                    <c:v>44</c:v>
                  </c:pt>
                  <c:pt idx="39">
                    <c:v>45</c:v>
                  </c:pt>
                  <c:pt idx="40">
                    <c:v>46</c:v>
                  </c:pt>
                  <c:pt idx="41">
                    <c:v>47</c:v>
                  </c:pt>
                  <c:pt idx="42">
                    <c:v>48</c:v>
                  </c:pt>
                  <c:pt idx="43">
                    <c:v>49</c:v>
                  </c:pt>
                  <c:pt idx="44">
                    <c:v>50</c:v>
                  </c:pt>
                  <c:pt idx="45">
                    <c:v>51</c:v>
                  </c:pt>
                  <c:pt idx="46">
                    <c:v>52</c:v>
                  </c:pt>
                  <c:pt idx="47">
                    <c:v>53</c:v>
                  </c:pt>
                  <c:pt idx="48">
                    <c:v>54</c:v>
                  </c:pt>
                  <c:pt idx="49">
                    <c:v>55</c:v>
                  </c:pt>
                  <c:pt idx="50">
                    <c:v>56</c:v>
                  </c:pt>
                </c:lvl>
                <c:lvl>
                  <c:pt idx="25">
                    <c:v>00</c:v>
                  </c:pt>
                </c:lvl>
              </c:multiLvlStrCache>
            </c:multiLvlStrRef>
          </c:cat>
          <c:val>
            <c:numRef>
              <c:f>'Datos inicio'!$G$28:$BE$28</c:f>
              <c:numCache>
                <c:formatCode>0</c:formatCode>
                <c:ptCount val="51"/>
                <c:pt idx="0">
                  <c:v>0</c:v>
                </c:pt>
                <c:pt idx="1">
                  <c:v>0</c:v>
                </c:pt>
                <c:pt idx="2" formatCode="#,##0.00">
                  <c:v>12</c:v>
                </c:pt>
                <c:pt idx="3">
                  <c:v>0</c:v>
                </c:pt>
                <c:pt idx="4" formatCode="_(* #,##0.00_);_(* \(#,##0.00\);_(* &quot;-&quot;??_);_(@_)">
                  <c:v>0</c:v>
                </c:pt>
                <c:pt idx="5">
                  <c:v>37534</c:v>
                </c:pt>
                <c:pt idx="6">
                  <c:v>0</c:v>
                </c:pt>
                <c:pt idx="7" formatCode="_(* #,##0.00_);_(* \(#,##0.00\);_(* &quot;-&quot;??_);_(@_)">
                  <c:v>0</c:v>
                </c:pt>
                <c:pt idx="8">
                  <c:v>0</c:v>
                </c:pt>
                <c:pt idx="9" formatCode="m/d/yyyy">
                  <c:v>43830</c:v>
                </c:pt>
                <c:pt idx="10" formatCode="_(* #,##0.00_);_(* \(#,##0.00\);_(* &quot;-&quot;??_);_(@_)">
                  <c:v>0</c:v>
                </c:pt>
                <c:pt idx="11" formatCode="_(* #,##0.00_);_(* \(#,##0.00\);_(* &quot;-&quot;??_);_(@_)">
                  <c:v>0</c:v>
                </c:pt>
                <c:pt idx="12" formatCode="m/d/yyyy">
                  <c:v>43465</c:v>
                </c:pt>
                <c:pt idx="13">
                  <c:v>0</c:v>
                </c:pt>
                <c:pt idx="14">
                  <c:v>0</c:v>
                </c:pt>
                <c:pt idx="15">
                  <c:v>1</c:v>
                </c:pt>
                <c:pt idx="16">
                  <c:v>0</c:v>
                </c:pt>
                <c:pt idx="17">
                  <c:v>0</c:v>
                </c:pt>
                <c:pt idx="18">
                  <c:v>0</c:v>
                </c:pt>
                <c:pt idx="19">
                  <c:v>0</c:v>
                </c:pt>
                <c:pt idx="20">
                  <c:v>0</c:v>
                </c:pt>
                <c:pt idx="21" formatCode="_(* #,##0.00_);_(* \(#,##0.00\);_(* &quot;-&quot;??_);_(@_)">
                  <c:v>0</c:v>
                </c:pt>
                <c:pt idx="22" formatCode="_(* #,##0.00_);_(* \(#,##0.00\);_(* &quot;-&quot;??_);_(@_)">
                  <c:v>0</c:v>
                </c:pt>
                <c:pt idx="23" formatCode="_(* #,##0.00_);_(* \(#,##0.00\);_(* &quot;-&quot;??_);_(@_)">
                  <c:v>0</c:v>
                </c:pt>
                <c:pt idx="24" formatCode="_(* #,##0.00_);_(* \(#,##0.00\);_(* &quot;-&quot;??_);_(@_)">
                  <c:v>0</c:v>
                </c:pt>
                <c:pt idx="25" formatCode="@">
                  <c:v>0</c:v>
                </c:pt>
                <c:pt idx="26">
                  <c:v>0</c:v>
                </c:pt>
                <c:pt idx="27">
                  <c:v>0</c:v>
                </c:pt>
                <c:pt idx="28">
                  <c:v>0</c:v>
                </c:pt>
                <c:pt idx="29">
                  <c:v>0</c:v>
                </c:pt>
                <c:pt idx="30">
                  <c:v>0</c:v>
                </c:pt>
                <c:pt idx="31">
                  <c:v>0</c:v>
                </c:pt>
                <c:pt idx="32">
                  <c:v>2</c:v>
                </c:pt>
                <c:pt idx="33" formatCode="0.00">
                  <c:v>64</c:v>
                </c:pt>
                <c:pt idx="34">
                  <c:v>12</c:v>
                </c:pt>
                <c:pt idx="35" formatCode="#,##0.00">
                  <c:v>3782.4</c:v>
                </c:pt>
                <c:pt idx="36" formatCode="0.00">
                  <c:v>315.2</c:v>
                </c:pt>
                <c:pt idx="37" formatCode="#,##0.00">
                  <c:v>0</c:v>
                </c:pt>
                <c:pt idx="39" formatCode="0.00">
                  <c:v>3782.4</c:v>
                </c:pt>
                <c:pt idx="40">
                  <c:v>0</c:v>
                </c:pt>
                <c:pt idx="41">
                  <c:v>0</c:v>
                </c:pt>
                <c:pt idx="42">
                  <c:v>0</c:v>
                </c:pt>
                <c:pt idx="43">
                  <c:v>0</c:v>
                </c:pt>
                <c:pt idx="44">
                  <c:v>0</c:v>
                </c:pt>
                <c:pt idx="45" formatCode="_(* #,##0.00_);_(* \(#,##0.00\);_(* &quot;-&quot;??_);_(@_)">
                  <c:v>0</c:v>
                </c:pt>
                <c:pt idx="46" formatCode="m/d/yyyy">
                  <c:v>43479</c:v>
                </c:pt>
                <c:pt idx="47" formatCode="@">
                  <c:v>0</c:v>
                </c:pt>
                <c:pt idx="48" formatCode="m/d/yyyy">
                  <c:v>43482</c:v>
                </c:pt>
              </c:numCache>
            </c:numRef>
          </c:val>
        </c:ser>
        <c:dLbls>
          <c:showLegendKey val="0"/>
          <c:showVal val="0"/>
          <c:showCatName val="0"/>
          <c:showSerName val="0"/>
          <c:showPercent val="0"/>
          <c:showBubbleSize val="0"/>
        </c:dLbls>
        <c:gapWidth val="150"/>
        <c:shape val="box"/>
        <c:axId val="338791920"/>
        <c:axId val="343235624"/>
        <c:axId val="0"/>
      </c:bar3DChart>
      <c:catAx>
        <c:axId val="338791920"/>
        <c:scaling>
          <c:orientation val="minMax"/>
        </c:scaling>
        <c:delete val="0"/>
        <c:axPos val="b"/>
        <c:numFmt formatCode="General" sourceLinked="0"/>
        <c:majorTickMark val="none"/>
        <c:minorTickMark val="none"/>
        <c:tickLblPos val="nextTo"/>
        <c:crossAx val="343235624"/>
        <c:crosses val="autoZero"/>
        <c:auto val="1"/>
        <c:lblAlgn val="ctr"/>
        <c:lblOffset val="100"/>
        <c:noMultiLvlLbl val="0"/>
      </c:catAx>
      <c:valAx>
        <c:axId val="343235624"/>
        <c:scaling>
          <c:orientation val="minMax"/>
        </c:scaling>
        <c:delete val="0"/>
        <c:axPos val="l"/>
        <c:majorGridlines/>
        <c:title>
          <c:overlay val="0"/>
        </c:title>
        <c:numFmt formatCode="0%" sourceLinked="1"/>
        <c:majorTickMark val="none"/>
        <c:minorTickMark val="none"/>
        <c:tickLblPos val="nextTo"/>
        <c:crossAx val="338791920"/>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09" workbookViewId="0" zoomToFit="1"/>
  </sheetViews>
  <pageMargins left="0.7" right="0.7" top="0.75" bottom="0.75" header="0.3" footer="0.3"/>
  <drawing r:id="rId1"/>
</chartsheet>
</file>

<file path=xl/ctrlProps/ctrlProp1.xml><?xml version="1.0" encoding="utf-8"?>
<formControlPr xmlns="http://schemas.microsoft.com/office/spreadsheetml/2009/9/main" objectType="Drop" dropStyle="combo" dx="16" fmlaLink="$A$1" fmlaRange="'Datos inicio'!$F$4:$F$113" noThreeD="1" sel="57" val="102"/>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0</xdr:row>
          <xdr:rowOff>9525</xdr:rowOff>
        </xdr:from>
        <xdr:to>
          <xdr:col>8</xdr:col>
          <xdr:colOff>95250</xdr:colOff>
          <xdr:row>1</xdr:row>
          <xdr:rowOff>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6.52\Gestion%20Urbana%202014%20u\PUBLICIDAD\ROTULOS%202016\ROTULOS%202014%20P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Licencia"/>
      <sheetName val="Tasa "/>
      <sheetName val="Negado"/>
      <sheetName val="VALLAS"/>
      <sheetName val="TVALLAS"/>
      <sheetName val="Estadistica"/>
      <sheetName val="Observaciones"/>
      <sheetName val="Of. Estado"/>
    </sheetNames>
    <sheetDataSet>
      <sheetData sheetId="0">
        <row r="4">
          <cell r="B4" t="str">
            <v>001</v>
          </cell>
          <cell r="C4" t="str">
            <v>001</v>
          </cell>
          <cell r="D4">
            <v>41646</v>
          </cell>
          <cell r="E4">
            <v>41654</v>
          </cell>
          <cell r="F4" t="str">
            <v>2014-002613 (0000169)</v>
          </cell>
          <cell r="G4" t="str">
            <v>PANTALLA LED'S</v>
          </cell>
          <cell r="H4" t="str">
            <v>METÁLICO</v>
          </cell>
          <cell r="I4">
            <v>20.49</v>
          </cell>
          <cell r="J4" t="str">
            <v>ANCLADO AL PISO</v>
          </cell>
          <cell r="K4" t="str">
            <v>30903 05 001</v>
          </cell>
          <cell r="L4">
            <v>50070</v>
          </cell>
          <cell r="M4" t="str">
            <v>AV. PEDRO VICENTE MALDONADO Y MORASPUNGO</v>
          </cell>
          <cell r="N4" t="str">
            <v xml:space="preserve"> 0°15´18,23"  // 78°31´20,97"</v>
          </cell>
          <cell r="O4" t="str">
            <v>01/01/2014</v>
          </cell>
          <cell r="P4" t="str">
            <v>31/12/2014</v>
          </cell>
          <cell r="Q4" t="str">
            <v>A21 (A608-50); RM</v>
          </cell>
          <cell r="R4">
            <v>0</v>
          </cell>
          <cell r="S4">
            <v>0</v>
          </cell>
          <cell r="T4">
            <v>0</v>
          </cell>
          <cell r="U4" t="str">
            <v>P.N.</v>
          </cell>
          <cell r="V4">
            <v>1</v>
          </cell>
          <cell r="W4">
            <v>0</v>
          </cell>
          <cell r="X4">
            <v>0</v>
          </cell>
          <cell r="Y4" t="str">
            <v>DARQUEA COLOMA ALFONSO Y OTROS</v>
          </cell>
          <cell r="Z4" t="str">
            <v>GRAN COMERCIO</v>
          </cell>
          <cell r="AA4" t="str">
            <v>PÉREZ SALAZAR SERGIO ALFREDO</v>
          </cell>
          <cell r="AB4" t="str">
            <v>PROVINCIA DE PICHINCHA; CANTÓN QUITO; PARROQUIA SANTA PRISCA; CALLE AV. COLON No. E4-105; INTERSECCIÓN 9 DE OCTUBRE EDIFICIO SOLAMAR PISO 9 OFICINA 902; REFERENCIA JUNTO A PACO.</v>
          </cell>
          <cell r="AC4" t="str">
            <v>ASEGURADORA DEL SUR C. A.; PÓLIZA No. 208894, DE FECHA DE EMISIÓN 30/07/2013.</v>
          </cell>
          <cell r="AD4" t="str">
            <v>15/07/2013 HASTA 01/07/2014</v>
          </cell>
          <cell r="AE4">
            <v>200000</v>
          </cell>
          <cell r="AF4" t="str">
            <v>1792035678001</v>
          </cell>
          <cell r="AG4" t="str">
            <v>OFICIO No. 001699 DEL 26-ABR-2013 EMITIDO POR LA SECRETARÍA DE TERRITORIO, HÁBITAT Y VIVIENDA, QUE INGRESA A ESTA ADMINISTRACIÓN MEDIANTE REGISTRO No. 2013-055370 (0004248) DEL 26-ABR-2013, QUE EN SU PARTE PERTINENTE INDICA: "Respecto a las dos solicitudes ingresadas requiriendo la LMU (41). esta Secretaría le comunica que será la Administración Zonal, con la información que reposa en sus archivos, la que determine que empresa publicitaría ingreso primero la solicitud para que pueda obtener la LMU (41 ), siempre y cuando cumpla con todas las normas administrativas y reglas técnicas que la normativa exige".</v>
          </cell>
          <cell r="AH4" t="str">
            <v xml:space="preserve">OFICIO INGRESADO A ESTA ADMINISTRACIÓN, MEDIANTE REGISTRO No. 2013-261466 (0012720) DEL 05/12/13; POR MEDIO DEL CUAL LA EMPRESA LEDDISPLAYS REPRESENTADO POR EL SR. SANTIAGO JARAMILLO JÁCOME INDICA: "Desisto expresamente de la solicitud planteada ante su autoridad, y por lo tanto, solicito que se ordene su archivo" REALIZADO EN LA NOT. 26TO. DEL CANTÓN QUITO DR. HOMERO LÓPEZ OBANDO DE FECHA 02-DIC-2013; EN REFERENCIA AL TRÁMITE SOLICITADO POR DICHA EMPRESA MEDIANTE REGISTRO No. 2013-026529 (0002121) DEL 27/02/2013. </v>
          </cell>
          <cell r="AI4" t="str">
            <v xml:space="preserve">MEDIANTE MEMORANDO No. 1047-2013-DJ DEL 11-12-2013; EL DEPARTAMENTO LEGAL INFORMA: "Una vez que el señor Santiago Jaramillo Jácome, ha presentado del desistimiento de la solicitud de permiso para instalar la pantalla (Centro Comercial el Recreo), debidamente reconocida ante el Dr. Homero López Obando, Notario Vigésimo Sexto del Cantón Quito, el 02 de diciembre del 2013, remito el expediente en 267 fojas, para que continúe con el trámite pertinente". </v>
          </cell>
          <cell r="AJ4" t="str">
            <v>ADJUNTA, DECLARACIÓN JURAMENTADA REALIZADA EN LA NOT. 29NO. DEL CANTÓN QUITO DEL 06 DE ENERO DEL 2014, MEDIANTE EL CUAL EL SR. SERGIO ALFREDO PÉREZ SALAZAR, EN CALIDAD DE GERENTE GENERAL DE LA CIA. GRAN COMERCIO CIA. LTDA. DARA CUMPLIMIENTO A LO DESCRITO EN EL LITERAL a, EN EL TIEMPO SEÑALADO EN TODO SU CONTENIDO AL CONVENIO FIRMADO ENTRE LA ADMINISTRACIÓN REPRESENTADO POR LA SUBPROCURADURÍA Y LA EMPRESA SOLICITANTE, COMO TAMBIÉN ORDENANZA 0330; II.3 REGLAS TÉCNICAS; ART. 2.1.2; LIT. d; ORDENANZA 0310; II.3 REGLAS TÉCNICAS; NUMERAL 1; LITERAL a Y 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K4" t="str">
            <v>DISPONIBLE</v>
          </cell>
          <cell r="AL4" t="str">
            <v>8,80*5,60</v>
          </cell>
          <cell r="AM4">
            <v>1</v>
          </cell>
          <cell r="AN4">
            <v>49.28</v>
          </cell>
          <cell r="AO4">
            <v>12</v>
          </cell>
          <cell r="AP4">
            <v>16755.2</v>
          </cell>
          <cell r="AQ4">
            <v>1396.2666666666667</v>
          </cell>
          <cell r="AR4">
            <v>0</v>
          </cell>
          <cell r="AS4">
            <v>200000</v>
          </cell>
          <cell r="AT4">
            <v>16755.2</v>
          </cell>
          <cell r="AU4" t="str">
            <v>DIECISÉIS MIL SETECIENTOS CINCUENTA Y CINCO DÓLARES CON SETENTA CENTAVOS</v>
          </cell>
        </row>
        <row r="5">
          <cell r="B5" t="str">
            <v>002</v>
          </cell>
          <cell r="C5" t="str">
            <v>002</v>
          </cell>
          <cell r="D5">
            <v>41647</v>
          </cell>
          <cell r="E5">
            <v>41670</v>
          </cell>
          <cell r="F5" t="str">
            <v>2014-003390 (0000229)</v>
          </cell>
          <cell r="G5" t="str">
            <v>RÓTULO</v>
          </cell>
          <cell r="H5" t="str">
            <v>PANAFLEX</v>
          </cell>
          <cell r="I5">
            <v>3.5</v>
          </cell>
          <cell r="J5" t="str">
            <v>ADOSADO A LA FACHADA</v>
          </cell>
          <cell r="K5" t="str">
            <v>30602 01 022</v>
          </cell>
          <cell r="L5">
            <v>56155</v>
          </cell>
          <cell r="M5" t="str">
            <v>AV. RODRIGO DE CHAVEZ Y PEDRO DE ALFARO</v>
          </cell>
          <cell r="N5">
            <v>0</v>
          </cell>
          <cell r="O5" t="str">
            <v>01/01/2014</v>
          </cell>
          <cell r="P5" t="str">
            <v>31/12/2014</v>
          </cell>
          <cell r="Q5" t="str">
            <v>D7 (D408-70); RM</v>
          </cell>
          <cell r="R5">
            <v>0</v>
          </cell>
          <cell r="S5">
            <v>0</v>
          </cell>
          <cell r="T5">
            <v>0</v>
          </cell>
          <cell r="U5" t="str">
            <v>P.N.</v>
          </cell>
          <cell r="V5">
            <v>1</v>
          </cell>
          <cell r="W5">
            <v>0</v>
          </cell>
          <cell r="X5">
            <v>0</v>
          </cell>
          <cell r="Y5" t="str">
            <v xml:space="preserve">COOPERATIVA DE AHORRO Y CRÉDITO JUVENTUD ECUATORIANA PROGRESISTA LTDA. </v>
          </cell>
          <cell r="Z5" t="str">
            <v>COOPERATIVA DE AHORRO Y CRÉDITO JUVENTUD ECUATORIANA PROGRESISTA LTDA.</v>
          </cell>
          <cell r="AA5" t="str">
            <v>ALVEAR ESPEJO FLORESMILO</v>
          </cell>
          <cell r="AB5" t="str">
            <v>PROVINCIA DE PICHINCHA; CANTÓN QUITO; PARROQUIA ELOY ALFARO; CIUDADELA VILLAFLORA; CALLE AV. RODRIGO DE CHAVEZ No. 2-17 INTERSECCIÓN AYACUCHO; REFERENCIA A UNA CUADRA DEL BANCO DE GUAYAQUIL; TELF. 074135000; EMAIL elazo@coopjep.fin.ec.</v>
          </cell>
          <cell r="AC5">
            <v>0</v>
          </cell>
          <cell r="AD5">
            <v>0</v>
          </cell>
          <cell r="AE5">
            <v>0</v>
          </cell>
          <cell r="AF5" t="str">
            <v>0190115798001</v>
          </cell>
          <cell r="AG5" t="str">
            <v>ADJUNTA EL NOMBRAMIENTO REALIZADO POR LA COMPAÑÍA COOPERATIVA DE AHORRO Y CRÉDITO JUVENTUD ECUATORIANA PROGRESISTA LTDA.; EL 02/05/2013 E INSCRITA EN EL REGISTRO MERCANTIL CUENCA.</v>
          </cell>
          <cell r="AH5"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I5" t="str">
            <v>EN TAL SENTIDO CONSIDERAR EL PÁRRAFO ANTERIOR.</v>
          </cell>
          <cell r="AJ5" t="str">
            <v xml:space="preserve"> 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K5" t="str">
            <v>COOPERATIVA JEP</v>
          </cell>
          <cell r="AL5" t="str">
            <v>7,13x0,90</v>
          </cell>
          <cell r="AM5">
            <v>1</v>
          </cell>
          <cell r="AN5">
            <v>6.42</v>
          </cell>
          <cell r="AO5">
            <v>12</v>
          </cell>
          <cell r="AP5">
            <v>109.14</v>
          </cell>
          <cell r="AQ5">
            <v>9.0950000000000006</v>
          </cell>
          <cell r="AR5">
            <v>0</v>
          </cell>
          <cell r="AS5">
            <v>200000</v>
          </cell>
          <cell r="AT5">
            <v>109.14</v>
          </cell>
          <cell r="AU5" t="str">
            <v>CIENTO NUEVE DÓLARES CON SESENTA Y CUATRO CENTAVOS</v>
          </cell>
        </row>
        <row r="6">
          <cell r="B6" t="str">
            <v>003</v>
          </cell>
          <cell r="C6" t="str">
            <v>003</v>
          </cell>
          <cell r="D6">
            <v>41687</v>
          </cell>
          <cell r="E6">
            <v>41705</v>
          </cell>
          <cell r="F6" t="str">
            <v>2014-022203 (0001636)</v>
          </cell>
          <cell r="G6" t="str">
            <v>RÓTULO</v>
          </cell>
          <cell r="H6" t="str">
            <v>METÁLICO / PANAFLEX</v>
          </cell>
          <cell r="I6">
            <v>6</v>
          </cell>
          <cell r="J6" t="str">
            <v>ANCLADO AL PISO Y ADOSADO AL FRISO</v>
          </cell>
          <cell r="K6" t="str">
            <v>31007 03 005</v>
          </cell>
          <cell r="L6">
            <v>416429</v>
          </cell>
          <cell r="M6" t="str">
            <v>AV. MARISCAL SUCRE Y AJAVÍ; LA RAYA; LA MENA</v>
          </cell>
          <cell r="N6" t="str">
            <v>N9971455 // W495043</v>
          </cell>
          <cell r="O6" t="str">
            <v>1 AÑO</v>
          </cell>
          <cell r="P6" t="str">
            <v>31/12/2014</v>
          </cell>
          <cell r="Q6" t="str">
            <v>D5 (D304-80); R2</v>
          </cell>
          <cell r="R6" t="str">
            <v>2013-AZEA-GU-0015</v>
          </cell>
          <cell r="S6">
            <v>41639</v>
          </cell>
          <cell r="T6">
            <v>0</v>
          </cell>
          <cell r="U6" t="str">
            <v>P.N.</v>
          </cell>
          <cell r="V6">
            <v>1</v>
          </cell>
          <cell r="W6">
            <v>0</v>
          </cell>
          <cell r="X6">
            <v>0</v>
          </cell>
          <cell r="Y6" t="str">
            <v>PRIMAX COMERCIAL DEL ECUADOR S.A.</v>
          </cell>
          <cell r="Z6" t="str">
            <v>PRIMAX COMERCIAL DEL ECUADOR S.A.</v>
          </cell>
          <cell r="AA6" t="str">
            <v>AMORES ZUMÁRRAGA AMÍLCAR FABIÁN</v>
          </cell>
          <cell r="AB6" t="str">
            <v xml:space="preserve">AV. 12 DE OCTUBRE N24-593 Y FRANCISCO SALAZAR; EDIFICIO PLAZA 2000; PISO 1; OFICINA 4; khifonge@primax.com.ec </v>
          </cell>
          <cell r="AC6" t="str">
            <v>COMPAÑÍA DE SEGUROS MAPFRE ATLAS S.A; PÓLIZA No. MTRZ-0000001966</v>
          </cell>
          <cell r="AD6" t="str">
            <v>1/10/2013 HASTA EL 1/10/2014</v>
          </cell>
          <cell r="AE6">
            <v>27550000</v>
          </cell>
          <cell r="AF6" t="str">
            <v>1791408683001</v>
          </cell>
          <cell r="AG6" t="str">
            <v>ADJUNTA AUTORIZACIÓN No. 2013-AZEA-GU-0015 DE FECHA DE EMISIÓN 26-04-13.</v>
          </cell>
          <cell r="AH6" t="str">
            <v>ADJUNTA EL NOMBRAMIENTO REALIZADO POR LA JUNTA GENERAL EXTRAORDINARIA DE ACCIONISTAS DE LA COMPAÑÍA PRIMAX COMERCIAL DEL ECUADOR SOCIEDAD ANÓNIMA, QUIENES DESIGNAN PARA EL CARGO DE GERENTE GENERAL SUPLENTE DE LA COMPAÑÍA AL SR. AMILCAR FABIAN AMORES ZUMARRAGA EL 10-02-2011; POR EL PERIODO DE 5 AÑOS; INSCRITO EL PRESENTE DOCUMENTO BAJO EL No. 6217 DEL REGISTRO DE NOMBRAMIENTO TOMO No. 142 EL 13-05-2011.</v>
          </cell>
          <cell r="AI6"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J6" t="str">
            <v>SEGÚN ANEXO ÚNICO EMITIDO MEDIANTE RESOLUCIÓN STHV-RT-No. 004; ART. 1.3 "SI EL ELEMENTO PUBLICITARIO SE UBICA EN UN PREDIO CON USO PRINCIPAL MÚLTIPLE (M), SE EMITE LA LICENCIA METROPOLITANA URBANÍSTICA DE PUBLICIDAD EXTERIOR PROPIA FIJA CONDICIONADA - LMU (41-C). SEGÚN ORDENANZA 0330 ART. 9 PROHIBICIONES PARTICULARES PARA LA PUBLICIDAD EXTERIOR FIJA.- SE PROHÍBE CON CARÁCTER PARTICULAR  LIT. i "LA PUBLICIDAD EXTERIOR PINTADA, DIBUJADA, IMPRESA O ESCRITA DIRECTAMENTE SOBRE PAREDES, EDIFICACIONES, POSTES, COLUMNAS, MUROS O CERCAS"</v>
          </cell>
          <cell r="AK6" t="str">
            <v>PRIMAX</v>
          </cell>
          <cell r="AL6" t="str">
            <v>MARQUESINA 2,40*0,60*2; CARTELERA 1,03*1,37; BANNER 1,80*3,40; BOMBA DE EXPENDIO 0,72*0,46*4; BOMBA DE EXPENDIO 1,07*0,46*4; 0,65*0,83*2; TÓTEM 1,95*5,95*2</v>
          </cell>
          <cell r="AM6">
            <v>17</v>
          </cell>
          <cell r="AN6">
            <v>37.97</v>
          </cell>
          <cell r="AO6" t="str">
            <v>12</v>
          </cell>
          <cell r="AP6">
            <v>1936.47</v>
          </cell>
          <cell r="AQ6">
            <v>161.3725</v>
          </cell>
          <cell r="AR6">
            <v>0</v>
          </cell>
          <cell r="AS6" t="str">
            <v>0,00</v>
          </cell>
          <cell r="AT6">
            <v>1936.47</v>
          </cell>
          <cell r="AU6" t="str">
            <v>DOS MIL DOCE DÓLARES CON CUARENTA Y CINCO CENTAVOS</v>
          </cell>
        </row>
        <row r="7">
          <cell r="B7" t="str">
            <v>004</v>
          </cell>
          <cell r="C7" t="str">
            <v>004</v>
          </cell>
          <cell r="D7">
            <v>41687</v>
          </cell>
          <cell r="E7">
            <v>41705</v>
          </cell>
          <cell r="F7" t="str">
            <v>2014-022204 (0001637)</v>
          </cell>
          <cell r="G7" t="str">
            <v>RÓTULO</v>
          </cell>
          <cell r="H7" t="str">
            <v>METÁLICO / PANAFLEX</v>
          </cell>
          <cell r="I7">
            <v>6</v>
          </cell>
          <cell r="J7" t="str">
            <v>ANCLADO AL PISO Y ADOSADO AL FRISO</v>
          </cell>
          <cell r="K7" t="str">
            <v>31806 09 001</v>
          </cell>
          <cell r="L7">
            <v>544437</v>
          </cell>
          <cell r="M7" t="str">
            <v xml:space="preserve">AV. MALDONADO </v>
          </cell>
          <cell r="N7" t="str">
            <v>N 9968339 // W495844</v>
          </cell>
          <cell r="O7" t="str">
            <v>1 AÑO</v>
          </cell>
          <cell r="P7" t="str">
            <v>31/12/2014</v>
          </cell>
          <cell r="Q7" t="str">
            <v>D7 (D408-70); RM</v>
          </cell>
          <cell r="R7" t="str">
            <v>2013-AZEA-GU-0012</v>
          </cell>
          <cell r="S7">
            <v>41639</v>
          </cell>
          <cell r="T7">
            <v>0</v>
          </cell>
          <cell r="U7" t="str">
            <v>P.N.</v>
          </cell>
          <cell r="V7">
            <v>1</v>
          </cell>
          <cell r="W7">
            <v>0</v>
          </cell>
          <cell r="X7">
            <v>0</v>
          </cell>
          <cell r="Y7" t="str">
            <v>PRIMAX COMERCIAL DEL ECUADOR S.A.</v>
          </cell>
          <cell r="Z7" t="str">
            <v>PRIMAX COMERCIAL DEL ECUADOR S.A.</v>
          </cell>
          <cell r="AA7" t="str">
            <v>AMORES ZUMÁRRAGA AMÍLCAR FABIÁN</v>
          </cell>
          <cell r="AB7" t="str">
            <v xml:space="preserve">AV. 12 DE OCTUBRE N24-593 Y FRANCISCO SALAZAR; EDIFICIO PLAZA 2000; PISO 1; OFICINA 4; khifonge@primax.com.ec </v>
          </cell>
          <cell r="AC7" t="str">
            <v>COMPAÑÍA DE SEGUROS MAPFRE ATLAS S.A; PÓLIZA No. MTRZ-0000001967</v>
          </cell>
          <cell r="AD7" t="str">
            <v>1/10/2013 HASTA EL 1/10/2014</v>
          </cell>
          <cell r="AE7">
            <v>27550000</v>
          </cell>
          <cell r="AF7" t="str">
            <v>1791408683001</v>
          </cell>
          <cell r="AG7" t="str">
            <v>ADJUNTA AUTORIZACIÓN No. 2013-AZEA-GU-0012 DE FECHA DE EMISIÓN 26-04-13.</v>
          </cell>
          <cell r="AH7" t="str">
            <v>ADJUNTA EL NOMBRAMIENTO REALIZADO POR LA JUNTA GENERAL EXTRAORDINARIA DE ACCIONISTAS DE LA COMPAÑÍA PRIMAX COMERCIAL DEL ECUADOR SOCIEDAD ANÓNIMA, QUIENES DESIGNAN PARA EL CARGO DE GERENTE GENERAL SUPLENTE DE LA COMPAÑÍA AL SR. AMILCAR FABIAN AMORES ZUMARRAGA EL 10-02-2011; POR EL PERIODO DE 5 AÑOS; INSCRITO EL PRESENTE DOCUMENTO BAJO EL No. 6217 DEL REGISTRO DE NOMBRAMIENTO TOMO No. 142 EL 13-05-2011.</v>
          </cell>
          <cell r="AI7"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J7" t="str">
            <v>SEGÚN ANEXO ÚNICO EMITIDO MEDIANTE RESOLUCIÓN STHV-RT-No. 004; ART. 1.3 "SI EL ELEMENTO PUBLICITARIO SE UBICA EN UN PREDIO CON USO PRINCIPAL MÚLTIPLE (M), SE EMITE LA LICENCIA METROPOLITANA URBANÍSTICA DE PUBLICIDAD EXTERIOR PROPIA FIJA CONDICIONADA - LMU (41-C). SEGÚN ORDENANZA 0330 ART. 9 PROHIBICIONES PARTICULARES PARA LA PUBLICIDAD EXTERIOR FIJA.- SE PROHÍBE CON CARÁCTER PARTICULAR  LIT. i "LA PUBLICIDAD EXTERIOR PINTADA, DIBUJADA, IMPRESA O ESCRITA DIRECTAMENTE SOBRE PAREDES, EDIFICACIONES, POSTES, COLUMNAS, MUROS O CERCAS"</v>
          </cell>
          <cell r="AK7" t="str">
            <v>PRIMAX</v>
          </cell>
          <cell r="AL7" t="str">
            <v>MARQUESINA 2,40*0,60*2; CARTELERA 1,03*1,37;BANNER 1,80*3,40; BOMBA EXPENDIO 0,76*0,46*4; 1,07*0,46*4; 065*0,83*2; TOTEM 1,95*5,95*2</v>
          </cell>
          <cell r="AM7">
            <v>12</v>
          </cell>
          <cell r="AN7">
            <v>39.450000000000003</v>
          </cell>
          <cell r="AO7" t="str">
            <v>12</v>
          </cell>
          <cell r="AP7">
            <v>2011.95</v>
          </cell>
          <cell r="AQ7">
            <v>167.66249999999999</v>
          </cell>
          <cell r="AR7">
            <v>0</v>
          </cell>
          <cell r="AS7" t="str">
            <v>0,00</v>
          </cell>
          <cell r="AT7">
            <v>2011.95</v>
          </cell>
          <cell r="AU7" t="str">
            <v>MIL TRESCIENTOS VEINTE Y OCHO DÓLARES CON NOVENTA Y CINCO CENTAVOS</v>
          </cell>
        </row>
        <row r="8">
          <cell r="B8" t="str">
            <v>005</v>
          </cell>
          <cell r="C8" t="str">
            <v>005</v>
          </cell>
          <cell r="D8">
            <v>41687</v>
          </cell>
          <cell r="E8">
            <v>41705</v>
          </cell>
          <cell r="F8" t="str">
            <v>2014-022407 (0001645)</v>
          </cell>
          <cell r="G8" t="str">
            <v>RÓTULO</v>
          </cell>
          <cell r="H8" t="str">
            <v>PANAFLEX LUMINOSO Y EL OTRO DE LONA</v>
          </cell>
          <cell r="I8" t="str">
            <v xml:space="preserve">12; 1,05   </v>
          </cell>
          <cell r="J8" t="str">
            <v xml:space="preserve">ADOSADO AL FRISO Y OTRO ADOSADO A LA FACHADA </v>
          </cell>
          <cell r="K8" t="str">
            <v>31007 20 004</v>
          </cell>
          <cell r="L8">
            <v>392679</v>
          </cell>
          <cell r="M8" t="str">
            <v>AV. MARISCAL SUCRE Y CALLE "C"</v>
          </cell>
          <cell r="N8">
            <v>0</v>
          </cell>
          <cell r="O8" t="str">
            <v>0 AÑOS</v>
          </cell>
          <cell r="P8" t="str">
            <v>-----</v>
          </cell>
          <cell r="Q8" t="str">
            <v>D7 (D408-70); RM</v>
          </cell>
          <cell r="R8" t="str">
            <v>2013-AZEA-GU-0016</v>
          </cell>
          <cell r="S8">
            <v>41639</v>
          </cell>
          <cell r="T8">
            <v>0</v>
          </cell>
          <cell r="U8" t="str">
            <v>P.N.</v>
          </cell>
          <cell r="V8">
            <v>0</v>
          </cell>
          <cell r="W8">
            <v>1</v>
          </cell>
          <cell r="X8">
            <v>0</v>
          </cell>
          <cell r="Y8" t="str">
            <v>GUANOLUISA LOMA GINA DE LOS ANGELES Y OTRO</v>
          </cell>
          <cell r="Z8" t="str">
            <v>ZENIX TELECOMINICACIONES S. A.</v>
          </cell>
          <cell r="AA8" t="str">
            <v>GUANOLUISA GUANOLUISA LUIS FERNANDO</v>
          </cell>
          <cell r="AB8" t="str">
            <v>PROVINCIA DEL PICHINCHA; CANTÓN QUITO; PARROQUIA CCHILLOGALLO; AV. MARISCAL SUCRE No. S16-184; INTERESECCIÓN GERMAN GMOINER; EDIFICIO RECEPCIONES MONTECARLO; OFICINA PB; info@zenix.com.ec</v>
          </cell>
          <cell r="AC8">
            <v>0</v>
          </cell>
          <cell r="AD8">
            <v>0</v>
          </cell>
          <cell r="AE8">
            <v>0</v>
          </cell>
          <cell r="AF8" t="str">
            <v>1791946928001</v>
          </cell>
          <cell r="AG8" t="str">
            <v xml:space="preserve">DEBE ADJUNTAR EL CONTRATO DE ARRENDAMIENTO O AUTORIZACIÓN DEL PROPIETARIO, DOCUMENTO QUE SE INDICA EN EL FORMULARIO, PEDIDO QUE SE LO REALIZO MEDIANTE, VIA TELEFONICA. </v>
          </cell>
          <cell r="AH8" t="str">
            <v>ADEMÁS SEGÚN ORDENANZA 0330 ART. 9 PROHIBICIONES PARTICULARES PARA LA PUBLICIDAD EXTERIOR FIJA.- SE PROHÍBE CON CARÁCTER PARTICULAR  LIT. i "LA PUBLICIDAD EXTERIOR PINTADA, DIBUJADA, IMPRESA O ESCRITA DIRECTAMENTE SOBRE PAREDES, EDIFICACIONES, POSTES, COLUMNAS, MUROS O CERCAS". POR LO EXPUESTO LA LPUBLICIDAD ADHERIDA AL VIDRIO NO ES PERMITIDA POR LO QUE DEBERA RETIRAR.</v>
          </cell>
          <cell r="AI8" t="str">
            <v>S/N</v>
          </cell>
          <cell r="AJ8" t="str">
            <v>S/N</v>
          </cell>
          <cell r="AK8" t="str">
            <v>ZENIX TELECOMUNICACIONES -MEGA INTERACTIVO</v>
          </cell>
          <cell r="AL8" t="str">
            <v>6*1,05; 2,00*0,90</v>
          </cell>
          <cell r="AM8">
            <v>2</v>
          </cell>
          <cell r="AN8">
            <v>8.1</v>
          </cell>
          <cell r="AO8" t="str">
            <v>0</v>
          </cell>
          <cell r="AP8" t="b">
            <v>0</v>
          </cell>
          <cell r="AQ8" t="str">
            <v>0,00</v>
          </cell>
          <cell r="AR8">
            <v>0</v>
          </cell>
          <cell r="AS8" t="str">
            <v>0,00</v>
          </cell>
          <cell r="AT8">
            <v>0</v>
          </cell>
          <cell r="AU8" t="str">
            <v>CERO</v>
          </cell>
        </row>
        <row r="9">
          <cell r="B9" t="str">
            <v>006</v>
          </cell>
          <cell r="C9" t="str">
            <v>006</v>
          </cell>
          <cell r="D9">
            <v>41711</v>
          </cell>
          <cell r="E9">
            <v>41719</v>
          </cell>
          <cell r="F9" t="str">
            <v>2014-032884 (0002471)</v>
          </cell>
          <cell r="G9" t="str">
            <v>RÓTULO</v>
          </cell>
          <cell r="H9" t="str">
            <v xml:space="preserve">PANAFLEX </v>
          </cell>
          <cell r="I9">
            <v>3.5</v>
          </cell>
          <cell r="J9" t="str">
            <v>ADOSADO A LA FACHADA</v>
          </cell>
          <cell r="K9" t="str">
            <v>12907 06 001</v>
          </cell>
          <cell r="L9">
            <v>181855</v>
          </cell>
          <cell r="M9" t="str">
            <v>JOSÉ ALEMÁN S24-16</v>
          </cell>
          <cell r="N9">
            <v>0</v>
          </cell>
          <cell r="O9" t="str">
            <v>0 AÑOS</v>
          </cell>
          <cell r="P9" t="str">
            <v>-----</v>
          </cell>
          <cell r="Q9" t="str">
            <v>A13 (A804i-60)</v>
          </cell>
          <cell r="R9">
            <v>0</v>
          </cell>
          <cell r="S9">
            <v>0</v>
          </cell>
          <cell r="T9">
            <v>0</v>
          </cell>
          <cell r="U9" t="str">
            <v>P.N.</v>
          </cell>
          <cell r="V9">
            <v>0</v>
          </cell>
          <cell r="W9">
            <v>1</v>
          </cell>
          <cell r="X9">
            <v>0</v>
          </cell>
          <cell r="Y9" t="str">
            <v>SOCIEDAD INMOBILIARIA DEL PACIFICO</v>
          </cell>
          <cell r="Z9" t="str">
            <v>CALZATODO CIA. LTDA.</v>
          </cell>
          <cell r="AA9" t="str">
            <v>KREBS ARBOCCO GIANFRANCO</v>
          </cell>
          <cell r="AB9" t="str">
            <v>PROVINCIA DE PICHINCHA; CANTÓN QUITO; PARROQUIA CHILLOGALLO; BARRIO PALMAR DE SOLANDA; CALLE QUIMIAG No. oe2-106; INTERSECCIÓN GONZOL; REFERENCIA A TRES CUADRAS DEL MERCADO MAYORISTA.</v>
          </cell>
          <cell r="AC9">
            <v>0</v>
          </cell>
          <cell r="AD9">
            <v>0</v>
          </cell>
          <cell r="AE9">
            <v>0</v>
          </cell>
          <cell r="AF9" t="str">
            <v>1791352718001</v>
          </cell>
          <cell r="AG9" t="str">
            <v xml:space="preserve">LA CARTILLA DEL IMPUESTO PREDIAL COMO EL NUMERO DE PREDIO COLOCADO EN EL FORMULARIO, CORRESPONDE A UN LOTE UBICADO EN LA JURISDICCIÓN DE LA ADMINISTRACIÓN LA DELICIA, DEBE PRESENTAR LA CARTILLA DEL LOTE DONDE UBICA EL RÓTULO. DEBE ADJUNTAR LOS SIGUIENTES REQUISITOS: LLENAR CORRECTAMENTE EL FORMULARIO, CASILLERO 131; 132;201;202;222;306;405; COPIA DE LA CÉDULA DE CIUDADANÍA Y CERTIFICADO DE VOTACIÓN DEL PROPIETARIO DEL PREDIO COMO DEL SOLICITANTE; CONTRATO DE ARRENDAMIENTO. </v>
          </cell>
          <cell r="AH9" t="str">
            <v xml:space="preserve"> SEGÚN EL ANEXO ÚNICO DE LA RESOLUCIÓN STHV-RT-No 004 NUMERAL 2.2 REQUISITOS GENERALES; REQUISITOS COMPLEMENTARIOS: 8. PÓLIZA DE SEGUROS; 9. EN EL CASO DE EDIFICACIONES DECLARADAS EN PROPIEDAD HORIZONTAL, SE ADJUNTARÁ LA AUTORIZACIÓN DE CONFORMIDAD CON LA LEY; 10. CONTRATO DE ARRENDAMIENTO O AUTORIZACIÓN DEL PROPIETARIO DEL PREDIO; 11. PARA CENTROS COMERCIALES DEBE ADJUNTAR EL PLAN MASA (IMPLANTACIÓN Y FACHADAS) CON CUADRO DE ÁREAS DE LOS ELEMENTOS PUBLICITARIOS Y SU UBICACIÓN RESPECTO A LA EDIFICACIÓN (EN FÍSICO Y DIGITAL).</v>
          </cell>
          <cell r="AI9" t="str">
            <v xml:space="preserve"> EL ÁREA DEL ELEMENTO PUBLICITARIO DEBERÁ CUMPLIR CON LO QUE ESTABLECE LA ORDENANZA 0310; NUMERAL 2.1.2 (SUPERFICIE MÁXIMA 30% DE LA FACHADA FRONTAL), EN SU CASO SUPERA ESTE PORCENTAJE.</v>
          </cell>
          <cell r="AJ9" t="str">
            <v>S/N</v>
          </cell>
          <cell r="AK9" t="str">
            <v>CALZA TODO</v>
          </cell>
          <cell r="AL9" t="str">
            <v>9,00x3,00</v>
          </cell>
          <cell r="AM9">
            <v>1</v>
          </cell>
          <cell r="AN9">
            <v>27</v>
          </cell>
          <cell r="AO9">
            <v>0</v>
          </cell>
          <cell r="AP9" t="b">
            <v>0</v>
          </cell>
          <cell r="AQ9" t="str">
            <v>0,00</v>
          </cell>
          <cell r="AR9">
            <v>0</v>
          </cell>
          <cell r="AS9" t="str">
            <v>0,00</v>
          </cell>
          <cell r="AT9">
            <v>0</v>
          </cell>
          <cell r="AU9" t="str">
            <v>CERO</v>
          </cell>
        </row>
        <row r="10">
          <cell r="B10" t="str">
            <v>007</v>
          </cell>
          <cell r="C10" t="str">
            <v>007</v>
          </cell>
          <cell r="D10">
            <v>41718</v>
          </cell>
          <cell r="E10">
            <v>41717</v>
          </cell>
          <cell r="F10" t="str">
            <v>2014-036364 (0002694)</v>
          </cell>
          <cell r="G10" t="str">
            <v>RÓTULO</v>
          </cell>
          <cell r="H10" t="str">
            <v>PANAFLEX LUMINOSO Y EL OTRO DE LONA</v>
          </cell>
          <cell r="I10">
            <v>0</v>
          </cell>
          <cell r="J10" t="str">
            <v>ADOSADO A LA FACHADA</v>
          </cell>
          <cell r="K10" t="str">
            <v xml:space="preserve">30906 42 001 </v>
          </cell>
          <cell r="L10">
            <v>576767</v>
          </cell>
          <cell r="M10" t="str">
            <v xml:space="preserve">AV. MARISCAL ANTONIO JOSÉ DE SUCRE Y CARAPUNGO, ESQUINA. </v>
          </cell>
          <cell r="N10">
            <v>0</v>
          </cell>
          <cell r="O10" t="str">
            <v>0 AÑOS</v>
          </cell>
          <cell r="P10" t="str">
            <v>-----</v>
          </cell>
          <cell r="Q10" t="str">
            <v>D7 ( D408-70)</v>
          </cell>
          <cell r="R10">
            <v>0</v>
          </cell>
          <cell r="S10">
            <v>0</v>
          </cell>
          <cell r="T10">
            <v>0</v>
          </cell>
          <cell r="U10" t="str">
            <v>P.N.</v>
          </cell>
          <cell r="V10">
            <v>0</v>
          </cell>
          <cell r="W10">
            <v>1</v>
          </cell>
          <cell r="X10">
            <v>0</v>
          </cell>
          <cell r="Y10" t="str">
            <v>IEES SANTA ANITA</v>
          </cell>
          <cell r="Z10" t="str">
            <v>F.V. ÁREA ANDINA S.A.</v>
          </cell>
          <cell r="AA10" t="str">
            <v>MACHADO DELTELL PABLO</v>
          </cell>
          <cell r="AB10" t="str">
            <v>PROVINCIA DE PICHINCHA; CANTÓN RUMIÑAHUI; PARROQUIA SANGOLQUI; CALLE PRINCIPAL S/N KM. 25 VÍA AMAGUAÑA; pmachado@fvecuador.com.</v>
          </cell>
          <cell r="AC10">
            <v>0</v>
          </cell>
          <cell r="AD10">
            <v>0</v>
          </cell>
          <cell r="AE10">
            <v>0</v>
          </cell>
          <cell r="AF10" t="str">
            <v>1790208087001</v>
          </cell>
          <cell r="AG10" t="str">
            <v xml:space="preserve">DEBE LLENAR LA CORRECTAMENTE EL FORMULARIO; QUE CORRESPONDE A INFORMACIÓN QUE SOLICITA EL SISITEMA. 111; 311; 312; 313;314; 405; LOS REQUISITOS FALTANTES SON: CASILLERO 602; 603 (COPIA CLARA); 605; COPIA DE LA UTORIZACIÓN EMITIDA POR EL PROPIETARIO.CASILLEROS QUE ESTAN PARA LICENCIA METROPOLITANA URBANISTICA DE PUBLICIDAD EXTERIOR FIJA -FORMULARIO LMU (41). </v>
          </cell>
          <cell r="AH10" t="str">
            <v>SEGÚN EL SISTEMA IRM EL NOMBRE DEL PROPIETARIO ES: "IESS SANTA ANITA SUPER MZ 16"; EN TAL SENTIDO DEBERA CORREGUIR EN LA JEFATURA DE AVALUOS Y CATASTROS.</v>
          </cell>
          <cell r="AI10" t="str">
            <v>S/N</v>
          </cell>
          <cell r="AJ10" t="str">
            <v>S/N</v>
          </cell>
          <cell r="AK10" t="str">
            <v xml:space="preserve">F.V. - SALA SUR F.V. </v>
          </cell>
          <cell r="AL10" t="str">
            <v>2,00*0,90; 2,00*2,90; 2,38*0,30;1,86*0,30; 2,14*0,30; 1,17*0,30</v>
          </cell>
          <cell r="AM10">
            <v>6</v>
          </cell>
          <cell r="AN10">
            <v>12.91</v>
          </cell>
          <cell r="AO10">
            <v>0</v>
          </cell>
          <cell r="AP10" t="b">
            <v>0</v>
          </cell>
          <cell r="AQ10" t="str">
            <v>0,00</v>
          </cell>
          <cell r="AR10">
            <v>0</v>
          </cell>
          <cell r="AS10" t="str">
            <v>0,00</v>
          </cell>
          <cell r="AT10">
            <v>0</v>
          </cell>
          <cell r="AU10" t="str">
            <v>CERO</v>
          </cell>
        </row>
        <row r="11">
          <cell r="B11" t="str">
            <v>008</v>
          </cell>
          <cell r="C11" t="str">
            <v>008</v>
          </cell>
          <cell r="D11">
            <v>41722</v>
          </cell>
          <cell r="E11">
            <v>41724</v>
          </cell>
          <cell r="F11" t="str">
            <v>2014-037319 (0002766)</v>
          </cell>
          <cell r="G11" t="str">
            <v>RÓTULO</v>
          </cell>
          <cell r="H11" t="str">
            <v>PANAFLEX LUMINOSO Y EL OTRO DE LONA</v>
          </cell>
          <cell r="I11">
            <v>2.8</v>
          </cell>
          <cell r="J11" t="str">
            <v>ADOSADO A LA FACHADA</v>
          </cell>
          <cell r="K11" t="str">
            <v>30703 25 003</v>
          </cell>
          <cell r="L11">
            <v>69989</v>
          </cell>
          <cell r="M11" t="str">
            <v>AV. ALONSO DE ANGULO OE2-47</v>
          </cell>
          <cell r="N11">
            <v>0</v>
          </cell>
          <cell r="O11" t="str">
            <v>1 AÑO</v>
          </cell>
          <cell r="P11" t="str">
            <v>31/12/2014</v>
          </cell>
          <cell r="Q11" t="str">
            <v>D7 (D408-70)</v>
          </cell>
          <cell r="R11">
            <v>0</v>
          </cell>
          <cell r="S11">
            <v>0</v>
          </cell>
          <cell r="T11">
            <v>0</v>
          </cell>
          <cell r="U11" t="str">
            <v>P.N.</v>
          </cell>
          <cell r="V11">
            <v>1</v>
          </cell>
          <cell r="W11">
            <v>0</v>
          </cell>
          <cell r="X11">
            <v>0</v>
          </cell>
          <cell r="Y11" t="str">
            <v>LÓPEZ DÍAZ HOLGUER DAVID</v>
          </cell>
          <cell r="Z11" t="str">
            <v>NOTARÍA SEXAGÉSIMA QUINTA</v>
          </cell>
          <cell r="AA11" t="str">
            <v>CASTRO FALCONI PEDRO OLMEDO</v>
          </cell>
          <cell r="AB11" t="str">
            <v>PROVINCIA DE PICHINCHA; CANTÓN QUITO; PARROQUIA VILLA FLORA; CALLE AV. ALONSO DE ANGULO No. OE2-47 Y PEDRO DE ALFARO; REFERENCIA DIAGONAL A ANETA; pedrocastrofal@hotmail.com.</v>
          </cell>
          <cell r="AC11">
            <v>0</v>
          </cell>
          <cell r="AD11">
            <v>0</v>
          </cell>
          <cell r="AE11">
            <v>0</v>
          </cell>
          <cell r="AF11" t="str">
            <v>1710976927001</v>
          </cell>
          <cell r="AG11" t="str">
            <v>SEGÚN ORDENANZA 0310 QUE REFORMA A LA ORDENANZA 0330; ART. 9 QUE SUSTITUYE AL ART. 18 INDICA: "... SE EXCEPTÚAN LOS ORGANISMOS Y ÓRGANOS DEL MUNICIPIO DEL DISTRITO METROPOLITANO DE QUITO Y DEL ESTADO, LOS CUALES ADECUARÁN SUS ACTUACIONES A LAS NORMAS ADMINISTRATIVAS Y REGLAS TÉCNICAS QUE GARANTICEN LA SEGURIDAD DE LAS PERSONAS, BIENES Y AMBIENTE; Y COADYUVEN CON SUS ACTUACIONES AL ORDEN PÚBLICO Y LA CONVIVENCIA CIUDADANA".</v>
          </cell>
          <cell r="AH11" t="str">
            <v>POR LO EXPUESTO ESTA EXENTO DE PAGAR LA TASA CORRESPONDIENTE.</v>
          </cell>
          <cell r="AI11" t="str">
            <v>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J11" t="str">
            <v>ADJUNTA AUTORIZACIÓN DEL PROPIETARIO SR. HOLGUER DAVID LÓPEZ DÍAZ DEL 20/03/2014.</v>
          </cell>
          <cell r="AK11" t="str">
            <v>NOTARÍA 65 DR. PEDRO CASTRO FALCONÍ, CONCEJO DE LA JUDICATURA</v>
          </cell>
          <cell r="AL11" t="str">
            <v>4,50*0,70</v>
          </cell>
          <cell r="AM11">
            <v>1</v>
          </cell>
          <cell r="AN11">
            <v>3.15</v>
          </cell>
          <cell r="AO11">
            <v>12</v>
          </cell>
          <cell r="AP11">
            <v>53.55</v>
          </cell>
          <cell r="AQ11">
            <v>4.4624999999999995</v>
          </cell>
          <cell r="AR11">
            <v>0</v>
          </cell>
          <cell r="AS11" t="str">
            <v>0,00</v>
          </cell>
          <cell r="AT11">
            <v>53.55</v>
          </cell>
          <cell r="AU11" t="str">
            <v>CERO</v>
          </cell>
        </row>
        <row r="12">
          <cell r="B12" t="str">
            <v>009</v>
          </cell>
          <cell r="C12" t="str">
            <v>009</v>
          </cell>
          <cell r="D12">
            <v>41732</v>
          </cell>
          <cell r="E12">
            <v>41739</v>
          </cell>
          <cell r="F12" t="str">
            <v>2014-042904 (0003170)</v>
          </cell>
          <cell r="G12" t="str">
            <v>RÓTULO</v>
          </cell>
          <cell r="H12" t="str">
            <v>PANAFLEX</v>
          </cell>
          <cell r="I12">
            <v>3.3</v>
          </cell>
          <cell r="J12" t="str">
            <v>ADOSADO A LA FACHADA</v>
          </cell>
          <cell r="K12" t="str">
            <v>30703 05 022</v>
          </cell>
          <cell r="L12">
            <v>7317</v>
          </cell>
          <cell r="M12" t="str">
            <v>AV. ALONSO DE ANGULO OE1-22</v>
          </cell>
          <cell r="N12">
            <v>0</v>
          </cell>
          <cell r="O12" t="str">
            <v>0 AÑOS</v>
          </cell>
          <cell r="P12" t="str">
            <v>-----</v>
          </cell>
          <cell r="Q12" t="str">
            <v>D7 (D408-70)</v>
          </cell>
          <cell r="R12" t="str">
            <v>2013-AZEA-GU-0077</v>
          </cell>
          <cell r="S12">
            <v>41639</v>
          </cell>
          <cell r="T12">
            <v>0</v>
          </cell>
          <cell r="U12" t="str">
            <v>P.N.</v>
          </cell>
          <cell r="V12">
            <v>0</v>
          </cell>
          <cell r="W12">
            <v>1</v>
          </cell>
          <cell r="X12">
            <v>0</v>
          </cell>
          <cell r="Y12" t="str">
            <v>AVILÉS RIOFRIO GONZALO BOLÍVAR</v>
          </cell>
          <cell r="Z12" t="str">
            <v>INDUCALSA INDUSTRIA NACIONAL DEL CALZADO S.A.</v>
          </cell>
          <cell r="AA12" t="str">
            <v>KREBS ARBOCCO GIANFRANCO</v>
          </cell>
          <cell r="AB12" t="str">
            <v>PROVINCIA DE PICHINCHA; CANTÓN QUITO; PARROQUIA CHILLOGALLO; BARRIO PALMAR DE SOLANDA; CALLE QUIMIAG No. oe2-106; INTERSECCIÓN GONZOL; REFERENCIA A TRES CUADRAS DEL MERCADO MAYORISTA.</v>
          </cell>
          <cell r="AC12">
            <v>0</v>
          </cell>
          <cell r="AD12">
            <v>0</v>
          </cell>
          <cell r="AE12">
            <v>0</v>
          </cell>
          <cell r="AF12" t="str">
            <v>1790163776001</v>
          </cell>
          <cell r="AG12" t="str">
            <v>SEGÚN EL SISTEMA INFORMÁTICO ESTABLECIDO PARA LAS LICENCIAS LMU(41), TIENE DOS TÍTULOS PENDIENTES No. 3137641 Y 2280561 CON EL RUC 1790163776001, EN TAL SENTIDO PRIMERO DEBE CANCELAR LO ADEUDADO PARA PROCEDER CON LA EMISIÓN DE LAS LICENCIAS SOLICITADAS.</v>
          </cell>
          <cell r="AH12" t="str">
            <v>S/N</v>
          </cell>
          <cell r="AI12" t="str">
            <v>S/N</v>
          </cell>
          <cell r="AJ12" t="str">
            <v>S/N</v>
          </cell>
          <cell r="AK12" t="str">
            <v>BUNKY  A CADA PASO</v>
          </cell>
          <cell r="AL12" t="str">
            <v>5,00*0,70</v>
          </cell>
          <cell r="AM12">
            <v>1</v>
          </cell>
          <cell r="AN12">
            <v>3.5</v>
          </cell>
          <cell r="AO12">
            <v>12</v>
          </cell>
          <cell r="AP12" t="b">
            <v>0</v>
          </cell>
          <cell r="AQ12" t="str">
            <v>0,00</v>
          </cell>
          <cell r="AR12">
            <v>0</v>
          </cell>
          <cell r="AS12" t="str">
            <v>0,00</v>
          </cell>
          <cell r="AT12">
            <v>0</v>
          </cell>
          <cell r="AU12" t="str">
            <v>CERO</v>
          </cell>
        </row>
        <row r="13">
          <cell r="B13" t="str">
            <v>010</v>
          </cell>
          <cell r="C13" t="str">
            <v>010</v>
          </cell>
          <cell r="D13">
            <v>41732</v>
          </cell>
          <cell r="E13">
            <v>41739</v>
          </cell>
          <cell r="F13" t="str">
            <v>2014-042903 (0003171)</v>
          </cell>
          <cell r="G13" t="str">
            <v>RÓTULO</v>
          </cell>
          <cell r="H13" t="str">
            <v>PANAFLEX</v>
          </cell>
          <cell r="I13">
            <v>3</v>
          </cell>
          <cell r="J13" t="str">
            <v>ADOSADO A LA FACHADA</v>
          </cell>
          <cell r="K13" t="str">
            <v>30602 26 009</v>
          </cell>
          <cell r="L13">
            <v>339523</v>
          </cell>
          <cell r="M13" t="str">
            <v>AV. RODRIGO DE CHAVEZ</v>
          </cell>
          <cell r="N13">
            <v>0</v>
          </cell>
          <cell r="O13" t="str">
            <v>0 AÑOS</v>
          </cell>
          <cell r="P13" t="str">
            <v>-----</v>
          </cell>
          <cell r="Q13" t="str">
            <v>D7 (D408-70); RM</v>
          </cell>
          <cell r="R13" t="str">
            <v>2013-AZEA-GU-0093</v>
          </cell>
          <cell r="S13">
            <v>41639</v>
          </cell>
          <cell r="T13">
            <v>0</v>
          </cell>
          <cell r="U13" t="str">
            <v>P.N.</v>
          </cell>
          <cell r="V13">
            <v>0</v>
          </cell>
          <cell r="W13">
            <v>1</v>
          </cell>
          <cell r="X13">
            <v>0</v>
          </cell>
          <cell r="Y13" t="str">
            <v>ULLOA RODRÍGUEZ LUIS ÁNGEL</v>
          </cell>
          <cell r="Z13" t="str">
            <v>INDUCALSA INDUSTRIA NACIONAL DEL CALZADO S.A.</v>
          </cell>
          <cell r="AA13" t="str">
            <v>KREBS ARBOCCO GIANFRANCO</v>
          </cell>
          <cell r="AB13" t="str">
            <v>PROVINCIA DE PICHINCHA; CANTÓN QUITO; PARROQUIA CHILLOGALLO; BARRIO PALMAR DE SOLANDA; CALLE QUIMIAG No. oe2-106; INTERSECCIÓN GONZOL; REFERENCIA A TRES CUADRAS DEL MERCADO MAYORISTA.</v>
          </cell>
          <cell r="AC13">
            <v>0</v>
          </cell>
          <cell r="AD13">
            <v>0</v>
          </cell>
          <cell r="AE13">
            <v>0</v>
          </cell>
          <cell r="AF13" t="str">
            <v>1790163776001</v>
          </cell>
          <cell r="AG13" t="str">
            <v>SEGÚN EL SISTEMA INFORMÁTICO ESTABLECIDO PARA LAS LICENCIAS LMU(41), TIENE DOS TÍTULOS PENDIENTES No. 3137641 Y 2280561 CON EL RUC 1790163776001, EN TAL SENTIDO PRIMERO DEBE CANCELAR LO ADEUDADO PARA PROCEDER CON LA EMISIÓN DE LAS LICENCIAS SOLICITADAS.</v>
          </cell>
          <cell r="AH13" t="str">
            <v>S/N</v>
          </cell>
          <cell r="AI13" t="str">
            <v>S/N</v>
          </cell>
          <cell r="AJ13" t="str">
            <v>S/N</v>
          </cell>
          <cell r="AK13" t="str">
            <v xml:space="preserve">BUNKY  </v>
          </cell>
          <cell r="AL13" t="str">
            <v>5,00x0,70</v>
          </cell>
          <cell r="AM13">
            <v>1</v>
          </cell>
          <cell r="AN13">
            <v>3.5</v>
          </cell>
          <cell r="AO13" t="str">
            <v>0</v>
          </cell>
          <cell r="AP13" t="b">
            <v>0</v>
          </cell>
          <cell r="AQ13" t="str">
            <v>0,00</v>
          </cell>
          <cell r="AR13">
            <v>0</v>
          </cell>
          <cell r="AS13" t="str">
            <v>0,00</v>
          </cell>
          <cell r="AT13">
            <v>0</v>
          </cell>
          <cell r="AU13" t="str">
            <v>CERO</v>
          </cell>
        </row>
        <row r="14">
          <cell r="B14" t="str">
            <v>011</v>
          </cell>
          <cell r="C14" t="str">
            <v>011</v>
          </cell>
          <cell r="D14">
            <v>41732</v>
          </cell>
          <cell r="E14">
            <v>41739</v>
          </cell>
          <cell r="F14" t="str">
            <v>2014-042914 (0003172)</v>
          </cell>
          <cell r="G14" t="str">
            <v>RÓTULO</v>
          </cell>
          <cell r="H14" t="str">
            <v>PANAFLEX</v>
          </cell>
          <cell r="I14">
            <v>3</v>
          </cell>
          <cell r="J14" t="str">
            <v>ADOSADO A LA FACHADA</v>
          </cell>
          <cell r="K14" t="str">
            <v>31505 02 002</v>
          </cell>
          <cell r="L14">
            <v>189643</v>
          </cell>
          <cell r="M14" t="str">
            <v>AYAPAMBA OE2-34</v>
          </cell>
          <cell r="N14">
            <v>0</v>
          </cell>
          <cell r="O14" t="str">
            <v>0 AÑOS</v>
          </cell>
          <cell r="P14" t="str">
            <v>-----</v>
          </cell>
          <cell r="Q14" t="str">
            <v>D5 (D304-80); R3</v>
          </cell>
          <cell r="R14" t="str">
            <v>2013-AZEA-GU-0092</v>
          </cell>
          <cell r="S14">
            <v>41639</v>
          </cell>
          <cell r="T14">
            <v>0</v>
          </cell>
          <cell r="U14" t="str">
            <v>P.N.</v>
          </cell>
          <cell r="V14">
            <v>0</v>
          </cell>
          <cell r="W14">
            <v>1</v>
          </cell>
          <cell r="X14">
            <v>0</v>
          </cell>
          <cell r="Y14" t="str">
            <v>GUANOLUISA JAYA JULIO CESAR</v>
          </cell>
          <cell r="Z14" t="str">
            <v>INDUCALSA INDUSTRIA NACIONAL DEL CALZADO S.A.</v>
          </cell>
          <cell r="AA14" t="str">
            <v>KREBS ARBOCCO GIANFRANCO</v>
          </cell>
          <cell r="AB14" t="str">
            <v>PROVINCIA DE PICHINCHA; CANTÓN QUITO; PARROQUIA CHILLOGALLO; BARRIO PALMAR DE SOLANDA; CALLE QUIMIAG No. oe2-106; INTERSECCIÓN GONZOL; REFERENCIA A TRES CUADRAS DEL MERCADO MAYORISTA.</v>
          </cell>
          <cell r="AC14">
            <v>0</v>
          </cell>
          <cell r="AD14">
            <v>0</v>
          </cell>
          <cell r="AE14">
            <v>0</v>
          </cell>
          <cell r="AF14" t="str">
            <v>1790163776001</v>
          </cell>
          <cell r="AG14" t="str">
            <v>SEGÚN EL SISTEMA INFORMÁTICO ESTABLECIDO PARA LAS LICENCIAS LMU(41), TIENE DOS TÍTULOS PENDIENTES No. 3137641 Y 2280561 CON EL RUC 1790163776001, EN TAL SENTIDO PRIMERO DEBE CANCELAR LO ADEUDADO PARA PROCEDER CON LA EMISIÓN DE LAS LICENCIAS SOLICITADAS.</v>
          </cell>
          <cell r="AH14" t="str">
            <v>S/N</v>
          </cell>
          <cell r="AI14" t="str">
            <v>S/N</v>
          </cell>
          <cell r="AJ14" t="str">
            <v>S/N</v>
          </cell>
          <cell r="AK14" t="str">
            <v xml:space="preserve">BUNKY  </v>
          </cell>
          <cell r="AL14" t="str">
            <v>8,00x1,00</v>
          </cell>
          <cell r="AM14">
            <v>1</v>
          </cell>
          <cell r="AN14">
            <v>8</v>
          </cell>
          <cell r="AO14" t="str">
            <v>0</v>
          </cell>
          <cell r="AP14" t="b">
            <v>0</v>
          </cell>
          <cell r="AQ14" t="str">
            <v>0,00</v>
          </cell>
          <cell r="AR14">
            <v>0</v>
          </cell>
          <cell r="AS14" t="str">
            <v>0,00</v>
          </cell>
          <cell r="AT14">
            <v>0</v>
          </cell>
          <cell r="AU14" t="str">
            <v>CERO</v>
          </cell>
        </row>
        <row r="15">
          <cell r="B15" t="str">
            <v>012</v>
          </cell>
          <cell r="C15" t="str">
            <v>012</v>
          </cell>
          <cell r="D15">
            <v>41739</v>
          </cell>
          <cell r="E15">
            <v>41744</v>
          </cell>
          <cell r="F15" t="str">
            <v>2014-046436 (0003379)</v>
          </cell>
          <cell r="G15" t="str">
            <v>TÓTEM</v>
          </cell>
          <cell r="H15" t="str">
            <v>METÁLICO</v>
          </cell>
          <cell r="I15">
            <v>9.6199999999999992</v>
          </cell>
          <cell r="J15" t="str">
            <v>ANCLADO AL PISO</v>
          </cell>
          <cell r="K15" t="str">
            <v>31306 09 001</v>
          </cell>
          <cell r="L15">
            <v>803216</v>
          </cell>
          <cell r="M15" t="str">
            <v>BENANCIO ESTANDOQUE Y CALLE JOSÉ GUERRERO, SOLANDA, CHILLOGALLO.</v>
          </cell>
          <cell r="N15" t="str">
            <v>774028,56 E // 9970324,45 S</v>
          </cell>
          <cell r="O15" t="str">
            <v>0 AÑOS</v>
          </cell>
          <cell r="P15" t="str">
            <v>-----</v>
          </cell>
          <cell r="Q15" t="str">
            <v>A10 (A604-50); E (EQUIPAMIENTO)</v>
          </cell>
          <cell r="R15">
            <v>0</v>
          </cell>
          <cell r="S15">
            <v>0</v>
          </cell>
          <cell r="T15">
            <v>0</v>
          </cell>
          <cell r="U15" t="str">
            <v>P.N.</v>
          </cell>
          <cell r="V15">
            <v>0</v>
          </cell>
          <cell r="W15">
            <v>1</v>
          </cell>
          <cell r="X15">
            <v>0</v>
          </cell>
          <cell r="Y15" t="str">
            <v>FUNDACIÓN MARIANA DE JESÚS</v>
          </cell>
          <cell r="Z15" t="str">
            <v>TIENDAS INDUSTRIALES ASOCIADAS</v>
          </cell>
          <cell r="AA15" t="str">
            <v>GONZÁLEZ VILLÓN PEDRO PASCUAL</v>
          </cell>
          <cell r="AB15" t="str">
            <v>PROVINCIA DE PICHINCHA; CANTÓN QUITO; PARROQUIA CALDERÓN (CARAPUNGO); AV. GARCÍA MORENO S/N; INTERSECCIÓN ENTRADA A LLANO CHICO, A UN KILÓMETRO DE LA FÁBRICA DE TEXTILES EL RAYO, EDIFICIO COMPLEJO SAN JORGE DOS. BODEGA 3.</v>
          </cell>
          <cell r="AC15" t="str">
            <v>ACE SEGUROS No. 355437</v>
          </cell>
          <cell r="AD15" t="str">
            <v>01/05/2013 HASTA 01/05/2014</v>
          </cell>
          <cell r="AE15">
            <v>1000000</v>
          </cell>
          <cell r="AF15" t="str">
            <v>0990017514001</v>
          </cell>
          <cell r="AG15" t="str">
            <v>DEBE INGRESAR A LA PÁGINA DE SERVICIOS CIUDADANOS Y DESCARGAR EL FORMULARIO QUE CORRESPONDE A ESTE PROCESO, Y LLENAR LOS RESPECTIVOS CASILLEROS, FALTA LLENAR LOS DATOS DEL PROPIETARIO Y ADJUNTAR LA AUTORIZACIÓN DEL PROPIETARIO.</v>
          </cell>
          <cell r="AH15" t="str">
            <v>S/N</v>
          </cell>
          <cell r="AI15" t="str">
            <v>S/N</v>
          </cell>
          <cell r="AJ15" t="str">
            <v>S/N</v>
          </cell>
          <cell r="AK15" t="str">
            <v>TÍA - BANCO BOLIVARIANO</v>
          </cell>
          <cell r="AL15" t="str">
            <v>2,42*3,15; 4,00*2,00</v>
          </cell>
          <cell r="AM15">
            <v>2</v>
          </cell>
          <cell r="AN15">
            <v>15.62</v>
          </cell>
          <cell r="AO15" t="str">
            <v>0</v>
          </cell>
          <cell r="AP15" t="b">
            <v>0</v>
          </cell>
          <cell r="AQ15" t="str">
            <v>0,00</v>
          </cell>
          <cell r="AR15">
            <v>0</v>
          </cell>
          <cell r="AS15" t="str">
            <v>0,00</v>
          </cell>
          <cell r="AT15">
            <v>0</v>
          </cell>
          <cell r="AU15" t="str">
            <v>CERO</v>
          </cell>
        </row>
        <row r="16">
          <cell r="B16" t="str">
            <v>013</v>
          </cell>
          <cell r="C16" t="str">
            <v>013</v>
          </cell>
          <cell r="D16">
            <v>41744</v>
          </cell>
          <cell r="E16">
            <v>41746</v>
          </cell>
          <cell r="F16" t="str">
            <v>2014-048067 (0003509)</v>
          </cell>
          <cell r="G16" t="str">
            <v>TÓTEM</v>
          </cell>
          <cell r="H16" t="str">
            <v>METÁLICO</v>
          </cell>
          <cell r="I16">
            <v>8</v>
          </cell>
          <cell r="J16" t="str">
            <v>ANCLADO AL PISO</v>
          </cell>
          <cell r="K16" t="str">
            <v>31407 13 005</v>
          </cell>
          <cell r="L16">
            <v>191270</v>
          </cell>
          <cell r="M16" t="str">
            <v>CUSUBAMBA Y APUELA</v>
          </cell>
          <cell r="N16">
            <v>0</v>
          </cell>
          <cell r="O16" t="str">
            <v>0 AÑOS</v>
          </cell>
          <cell r="P16" t="str">
            <v>-----</v>
          </cell>
          <cell r="Q16" t="str">
            <v>D5 (D304-80)</v>
          </cell>
          <cell r="R16">
            <v>0</v>
          </cell>
          <cell r="S16">
            <v>0</v>
          </cell>
          <cell r="T16">
            <v>0</v>
          </cell>
          <cell r="U16" t="str">
            <v>P.N.</v>
          </cell>
          <cell r="V16">
            <v>0</v>
          </cell>
          <cell r="W16">
            <v>1</v>
          </cell>
          <cell r="X16">
            <v>0</v>
          </cell>
          <cell r="Y16" t="str">
            <v>MEJÍA PICO JESÚS EDUARDO Y OTRA</v>
          </cell>
          <cell r="Z16" t="str">
            <v>TIENDAS INDUSTRIALES ASOCIADAS</v>
          </cell>
          <cell r="AA16" t="str">
            <v>GONZÁLEZ VILLÓN PEDRO PASCUAL</v>
          </cell>
          <cell r="AB16" t="str">
            <v>PROVINCIA DE PICHINCHA; CANTÓN QUITO; PARROQUIA CALDERÓN (CARAPUNGO); AV. GARCÍA MORENO S/N; INTERSECCIÓN ENTRADA A LLANO CHICO, A UN KILÓMETRO DE LA FÁBRICA DE TEXTILES EL RAYO, EDIFICIO COMPLEJO SAN JORGE DOS. BODEGA 3.</v>
          </cell>
          <cell r="AC16" t="str">
            <v>ACE SEGUROS No. 355438</v>
          </cell>
          <cell r="AD16" t="str">
            <v>01/05/2013 HASTA 01/05/2014</v>
          </cell>
          <cell r="AE16">
            <v>1000000</v>
          </cell>
          <cell r="AF16" t="str">
            <v>0990017514001</v>
          </cell>
          <cell r="AG16" t="str">
            <v>DEBE INGRESAR A LA PÁGINA DE SERVICIOS CIUDADANOS Y DESCARGAR EL FORMULARIO QUE CORRESPONDE A ESTE PROCESO, Y LLENAR LOS RESPECTIVOS CASILLEROS, FALTA LLENAR LOS DATOS DEL PROPIETARIO Y ADJUNTAR LA AUTORIZACIÓN DEL PROPIETARIO.</v>
          </cell>
          <cell r="AH16" t="str">
            <v xml:space="preserve"> SEGÚN IRM EL PREDIO ESTA EN DERECHOS Y ACCIONES POR LO QUE NECESITA LA AUTORIZACIÓN DE TODOS ELLOS. DEBE LLENAR LA CELDA QUE CORRESPONDE A LAS COORDENADAS GEOREFERENCIADAS.</v>
          </cell>
          <cell r="AI16" t="str">
            <v>S/N</v>
          </cell>
          <cell r="AJ16" t="str">
            <v>S/N</v>
          </cell>
          <cell r="AK16" t="str">
            <v>TÍA - BANCO BOLIVARIANO</v>
          </cell>
          <cell r="AL16" t="str">
            <v>3,00*3,60</v>
          </cell>
          <cell r="AM16">
            <v>1</v>
          </cell>
          <cell r="AN16">
            <v>10.8</v>
          </cell>
          <cell r="AO16" t="str">
            <v>0</v>
          </cell>
          <cell r="AP16" t="b">
            <v>0</v>
          </cell>
          <cell r="AQ16" t="str">
            <v>0,00</v>
          </cell>
          <cell r="AR16">
            <v>0</v>
          </cell>
          <cell r="AS16" t="str">
            <v>0,00</v>
          </cell>
          <cell r="AT16">
            <v>0</v>
          </cell>
          <cell r="AU16" t="str">
            <v>CERO</v>
          </cell>
        </row>
        <row r="17">
          <cell r="B17" t="str">
            <v>014</v>
          </cell>
          <cell r="C17" t="str">
            <v>014</v>
          </cell>
          <cell r="D17">
            <v>41745</v>
          </cell>
          <cell r="E17">
            <v>41751</v>
          </cell>
          <cell r="F17" t="str">
            <v>2014-048881 (0003567)</v>
          </cell>
          <cell r="G17" t="str">
            <v>RÓTULO</v>
          </cell>
          <cell r="H17" t="str">
            <v>PANAFLEX</v>
          </cell>
          <cell r="I17">
            <v>4</v>
          </cell>
          <cell r="J17" t="str">
            <v>ADOSADO A LA FACHADA</v>
          </cell>
          <cell r="K17" t="str">
            <v>20601 16 002</v>
          </cell>
          <cell r="L17">
            <v>10092</v>
          </cell>
          <cell r="M17" t="str">
            <v>AV.  BOBONAZA No. E-6-200</v>
          </cell>
          <cell r="N17">
            <v>0</v>
          </cell>
          <cell r="O17" t="str">
            <v>1 AÑO</v>
          </cell>
          <cell r="P17" t="str">
            <v>31/12/2014</v>
          </cell>
          <cell r="Q17" t="str">
            <v>D5 (D304-80)</v>
          </cell>
          <cell r="R17">
            <v>0</v>
          </cell>
          <cell r="S17">
            <v>0</v>
          </cell>
          <cell r="T17">
            <v>0</v>
          </cell>
          <cell r="U17" t="str">
            <v>P.N.</v>
          </cell>
          <cell r="V17">
            <v>1</v>
          </cell>
          <cell r="W17">
            <v>0</v>
          </cell>
          <cell r="X17">
            <v>0</v>
          </cell>
          <cell r="Y17" t="str">
            <v>ESPIN TIPAN JULIO CIRILO</v>
          </cell>
          <cell r="Z17" t="str">
            <v>DIANA KAROLINA PELUQUERIA UNISEX</v>
          </cell>
          <cell r="AA17" t="str">
            <v>IMBAQUINGO CHULCA MARIA YOLANDA</v>
          </cell>
          <cell r="AB17" t="str">
            <v xml:space="preserve"> AV.  BOBONAZA No. E-6-200</v>
          </cell>
          <cell r="AC17">
            <v>0</v>
          </cell>
          <cell r="AD17">
            <v>0</v>
          </cell>
          <cell r="AE17">
            <v>0</v>
          </cell>
          <cell r="AF17" t="str">
            <v>1711958262</v>
          </cell>
          <cell r="AG17" t="str">
            <v>ADJUNTA CONTRATO DE ARRENDAMIENTO DE LOCAL COMERCIAL REALIZADO EL 01-05-2013; ENTRE LOS SEÑORES JULIO CIRILO ESPIN TIPAN Y MARIA YOLANDA IMBAQUINGO CHULCA.</v>
          </cell>
          <cell r="AH17" t="str">
            <v xml:space="preserve">  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I17" t="str">
            <v>S/N</v>
          </cell>
          <cell r="AJ17" t="str">
            <v>S/N</v>
          </cell>
          <cell r="AK17" t="str">
            <v>DIANA KAROLINA PELUQUERIA UNISEX</v>
          </cell>
          <cell r="AL17" t="str">
            <v>4,00*1,00</v>
          </cell>
          <cell r="AM17">
            <v>1</v>
          </cell>
          <cell r="AN17">
            <v>4</v>
          </cell>
          <cell r="AO17" t="str">
            <v>12</v>
          </cell>
          <cell r="AP17">
            <v>68</v>
          </cell>
          <cell r="AQ17">
            <v>5.666666666666667</v>
          </cell>
          <cell r="AR17">
            <v>0</v>
          </cell>
          <cell r="AS17" t="str">
            <v>0,00</v>
          </cell>
          <cell r="AT17">
            <v>68</v>
          </cell>
          <cell r="AU17" t="str">
            <v>SESENTA Y OCHO DÓLARES CON CINCUENTA CENTAVOS</v>
          </cell>
        </row>
        <row r="18">
          <cell r="B18" t="str">
            <v>015</v>
          </cell>
          <cell r="C18" t="str">
            <v>015</v>
          </cell>
          <cell r="D18">
            <v>41776</v>
          </cell>
          <cell r="E18">
            <v>41751</v>
          </cell>
          <cell r="F18" t="str">
            <v>2014-049072 (0003588)</v>
          </cell>
          <cell r="G18" t="str">
            <v>TÓTEM</v>
          </cell>
          <cell r="H18" t="str">
            <v>METÁLICO</v>
          </cell>
          <cell r="I18">
            <v>4</v>
          </cell>
          <cell r="J18" t="str">
            <v xml:space="preserve">ESTRUCTURA ANCLADA AL PISO Y ADOSADA A LA FACHADA </v>
          </cell>
          <cell r="K18" t="str">
            <v>31203 01 003</v>
          </cell>
          <cell r="L18">
            <v>272400</v>
          </cell>
          <cell r="M18" t="str">
            <v>AV. MALDONADO S14-181 Y JOAQUÍN GUTIÉRREZ</v>
          </cell>
          <cell r="N18" t="str">
            <v>775421,47 E // 9970723,0 S</v>
          </cell>
          <cell r="O18" t="str">
            <v>1 AÑO</v>
          </cell>
          <cell r="P18" t="str">
            <v>31/12/2014</v>
          </cell>
          <cell r="Q18" t="str">
            <v>A21; RM // D5; R3</v>
          </cell>
          <cell r="R18" t="str">
            <v>2013-AZEA-GU-0091</v>
          </cell>
          <cell r="S18">
            <v>41666</v>
          </cell>
          <cell r="T18">
            <v>0</v>
          </cell>
          <cell r="U18" t="str">
            <v>P.N.</v>
          </cell>
          <cell r="V18">
            <v>1</v>
          </cell>
          <cell r="W18">
            <v>0</v>
          </cell>
          <cell r="X18">
            <v>0</v>
          </cell>
          <cell r="Y18" t="str">
            <v>TOAPANTA MORALES GALO CRISTÓBAL</v>
          </cell>
          <cell r="Z18" t="str">
            <v>MAELIN</v>
          </cell>
          <cell r="AA18" t="str">
            <v>TOAPANTA MORALES GALO CRISTÓBAL</v>
          </cell>
          <cell r="AB18" t="str">
            <v>PROVINCIA DEL PICHINCHA; CANTÓN QUITO; PARROQUIA SAN BLAS; CALLE REINA VICTORIA No. N19-08 Y AV. PATRIA; REFERENCIA JUNTO A KENTUKY FRIED CHICHEN; abogado.cma@gmail.com.</v>
          </cell>
          <cell r="AC18" t="str">
            <v>ASEGURADORA DEL SUR C. A.; PÓLIZA No. 550085</v>
          </cell>
          <cell r="AD18" t="str">
            <v>30/10/2013 HASTA EL 30/10/2014</v>
          </cell>
          <cell r="AE18">
            <v>2000</v>
          </cell>
          <cell r="AF18" t="str">
            <v>1704725504001</v>
          </cell>
          <cell r="AG18"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18" t="str">
            <v>SEGÚN ANEXO ÚNICO EMITIDO MEDIANTE RESOLUCIÓN STHV-RT-No. 004; ART. 1.3 "SI EL ELEMENTO PUBLICITARIO SE UBICA EN UN PREDIO CON USO PRINCIPAL MÚLTIPLE (M), SE EMITE LA LICENCIA METROPOLITANA URBANÍSTICA DE PUBLICIDAD EXTERIOR PROPIA FIJA CONDICIONADA - LMU (41-C).</v>
          </cell>
          <cell r="AI18" t="str">
            <v>S/N</v>
          </cell>
          <cell r="AJ18" t="str">
            <v>S/N</v>
          </cell>
          <cell r="AK18" t="str">
            <v>INGENIERÍA ELÉCTRICA, MAELIN</v>
          </cell>
          <cell r="AL18" t="str">
            <v>4,70*1,70*2 TOTEM; 4,00*2,50 ROTULO</v>
          </cell>
          <cell r="AM18">
            <v>2</v>
          </cell>
          <cell r="AN18">
            <v>15.32</v>
          </cell>
          <cell r="AO18">
            <v>12</v>
          </cell>
          <cell r="AP18">
            <v>781.32</v>
          </cell>
          <cell r="AQ18">
            <v>65.11</v>
          </cell>
          <cell r="AR18">
            <v>0</v>
          </cell>
          <cell r="AS18">
            <v>2000</v>
          </cell>
          <cell r="AT18">
            <v>781.32</v>
          </cell>
          <cell r="AU18" t="str">
            <v>SETECIENTOS OCHENTA Y UN DÓLARES CON SESENTA Y SEIS CENTAVOS</v>
          </cell>
        </row>
        <row r="19">
          <cell r="B19" t="str">
            <v>016</v>
          </cell>
          <cell r="C19" t="str">
            <v>016</v>
          </cell>
          <cell r="D19">
            <v>41750</v>
          </cell>
          <cell r="E19">
            <v>41761</v>
          </cell>
          <cell r="F19" t="str">
            <v>2014-050254 (0003645)</v>
          </cell>
          <cell r="G19" t="str">
            <v>RÓTULO</v>
          </cell>
          <cell r="H19" t="str">
            <v>PANAFLEX</v>
          </cell>
          <cell r="I19">
            <v>15</v>
          </cell>
          <cell r="J19" t="str">
            <v>ADOSADO A LA FACHADA</v>
          </cell>
          <cell r="K19" t="str">
            <v>30803 05 004</v>
          </cell>
          <cell r="L19">
            <v>79267</v>
          </cell>
          <cell r="M19" t="str">
            <v>AV. MALDONADO S10-259</v>
          </cell>
          <cell r="N19">
            <v>0</v>
          </cell>
          <cell r="O19" t="str">
            <v>0 AÑOS</v>
          </cell>
          <cell r="P19" t="str">
            <v>-----</v>
          </cell>
          <cell r="Q19">
            <v>0</v>
          </cell>
          <cell r="R19">
            <v>0</v>
          </cell>
          <cell r="S19">
            <v>0</v>
          </cell>
          <cell r="T19">
            <v>0</v>
          </cell>
          <cell r="U19" t="str">
            <v>P.N.</v>
          </cell>
          <cell r="V19">
            <v>0</v>
          </cell>
          <cell r="W19">
            <v>1</v>
          </cell>
          <cell r="X19">
            <v>0</v>
          </cell>
          <cell r="Y19" t="str">
            <v xml:space="preserve">SALINAS ESCOBAR EDUARDO RODRIGO </v>
          </cell>
          <cell r="Z19" t="str">
            <v>MUÑOZ ARQUERO CLAUDIO JOSÉ</v>
          </cell>
          <cell r="AA19" t="str">
            <v>MUÑOZ ARQUERO CLAUDIO JOSÉ</v>
          </cell>
          <cell r="AB19" t="str">
            <v>PROVINCIA DEL PICHINCHA; CANTÓN QUITO; PARROQUIA SAN BARTOLO; CALLE AV. MALDONADO S14-188 Y JOAQUÍN GUTIÉRREZ.</v>
          </cell>
          <cell r="AD19">
            <v>0</v>
          </cell>
          <cell r="AE19">
            <v>0</v>
          </cell>
          <cell r="AF19" t="str">
            <v>1753834850001</v>
          </cell>
          <cell r="AG19" t="str">
            <v>SEGÚN EL SISTEMA INFORMÁTICO DE IRM, EL PROPIETARIO ES EL SR. SALINAS ESCOBAR EDUARDO RODRIGO MIENTRAS LA DOCUMENTACIÓN QUE PRESENTA INDICA SALINAS SALINAS ALONSO RODRIGO, DATO QUE DEBERÁ VERIFICAR, ADEMÁS EN EL FORMULARIO CONSTA EL NUMERO DE LA CLAVE CATASTRAL 3060305004, QUE NO CORRESPONDE AL PREDIO 79267.</v>
          </cell>
          <cell r="AH19" t="str">
            <v>S/N</v>
          </cell>
          <cell r="AI19" t="str">
            <v>S/N</v>
          </cell>
          <cell r="AJ19" t="str">
            <v>S/N</v>
          </cell>
          <cell r="AK19" t="str">
            <v>MUÑOZ &amp; ASOCIADOS</v>
          </cell>
          <cell r="AL19" t="str">
            <v>3,50*1,00</v>
          </cell>
          <cell r="AM19">
            <v>1</v>
          </cell>
          <cell r="AN19">
            <v>3.5</v>
          </cell>
          <cell r="AO19" t="str">
            <v>0</v>
          </cell>
          <cell r="AP19" t="b">
            <v>0</v>
          </cell>
          <cell r="AQ19" t="str">
            <v>0,00</v>
          </cell>
          <cell r="AR19">
            <v>0</v>
          </cell>
          <cell r="AS19" t="str">
            <v>0,00</v>
          </cell>
          <cell r="AT19">
            <v>0</v>
          </cell>
          <cell r="AU19" t="str">
            <v>CERO</v>
          </cell>
        </row>
        <row r="20">
          <cell r="B20" t="str">
            <v>017</v>
          </cell>
          <cell r="C20" t="str">
            <v>017</v>
          </cell>
          <cell r="D20">
            <v>41758</v>
          </cell>
          <cell r="E20">
            <v>41761</v>
          </cell>
          <cell r="F20" t="str">
            <v>2014-053290 (0003863)</v>
          </cell>
          <cell r="G20" t="str">
            <v>VALLA</v>
          </cell>
          <cell r="H20" t="str">
            <v>METÁLICO</v>
          </cell>
          <cell r="I20">
            <v>8</v>
          </cell>
          <cell r="J20" t="str">
            <v>ANCLADO AL PISO</v>
          </cell>
          <cell r="K20" t="str">
            <v>31606 45 001</v>
          </cell>
          <cell r="L20">
            <v>289695</v>
          </cell>
          <cell r="M20" t="str">
            <v>AV. TENIENTE HUGO ORTIZ S27-79 Y MOROMORO</v>
          </cell>
          <cell r="N20" t="str">
            <v>S00°16'47,2"; W078°32'33,8"</v>
          </cell>
          <cell r="O20" t="str">
            <v>0 AÑOS</v>
          </cell>
          <cell r="P20" t="str">
            <v>-----</v>
          </cell>
          <cell r="Q20" t="str">
            <v>A26 (A1005-40)</v>
          </cell>
          <cell r="R20">
            <v>0</v>
          </cell>
          <cell r="S20">
            <v>0</v>
          </cell>
          <cell r="T20">
            <v>0</v>
          </cell>
          <cell r="U20" t="str">
            <v>P.N.</v>
          </cell>
          <cell r="V20">
            <v>0</v>
          </cell>
          <cell r="W20">
            <v>1</v>
          </cell>
          <cell r="X20">
            <v>0</v>
          </cell>
          <cell r="Y20" t="str">
            <v>COMITÉ CENTRAL MULT TURB BAJO</v>
          </cell>
          <cell r="Z20" t="str">
            <v>GIROVISUAL</v>
          </cell>
          <cell r="AA20" t="str">
            <v>ONOFRE MEZA SOPHIA GABRIELA</v>
          </cell>
          <cell r="AB20">
            <v>0</v>
          </cell>
          <cell r="AC20" t="str">
            <v xml:space="preserve">SEGUROS LATINA; PÓLIZA No. 0006441 </v>
          </cell>
          <cell r="AD20" t="str">
            <v>17/02/14 HASTA 17/02/15</v>
          </cell>
          <cell r="AE20">
            <v>22000</v>
          </cell>
          <cell r="AF20" t="str">
            <v>1713425500001</v>
          </cell>
          <cell r="AG20" t="str">
            <v>SE PROCEDIÓ A REVISAR LAS FIRMAS, NO CUMPLEN CON LO QUE ESTIPULA LA LEY, SON VÁLIDAS LAS FIRMAS DE LOS PROPIETARIOS QUE ESTÁN REGISTRADOS.</v>
          </cell>
          <cell r="AH20" t="str">
            <v>DEBERÁ VERIFICAR LAS COORDENADAS COLOCADAS EN EL FORMULARIO Y LAS DISTANCIAS QUE ESTIPULA LA NORMATIVA ENTRE VALLA Y VALLA.</v>
          </cell>
          <cell r="AI20" t="str">
            <v>S/N</v>
          </cell>
          <cell r="AJ20" t="str">
            <v>S/N</v>
          </cell>
          <cell r="AK20" t="str">
            <v>DISPONIBLE</v>
          </cell>
          <cell r="AL20" t="str">
            <v>8,00*4,00*2</v>
          </cell>
          <cell r="AM20">
            <v>1</v>
          </cell>
          <cell r="AN20">
            <v>64</v>
          </cell>
          <cell r="AO20" t="str">
            <v>0</v>
          </cell>
          <cell r="AP20" t="b">
            <v>0</v>
          </cell>
          <cell r="AQ20" t="str">
            <v>0,00</v>
          </cell>
          <cell r="AR20">
            <v>0</v>
          </cell>
          <cell r="AS20" t="str">
            <v>0,00</v>
          </cell>
          <cell r="AT20">
            <v>0</v>
          </cell>
          <cell r="AU20" t="str">
            <v>CERO</v>
          </cell>
        </row>
        <row r="21">
          <cell r="B21" t="str">
            <v>018</v>
          </cell>
          <cell r="C21" t="str">
            <v>018</v>
          </cell>
          <cell r="D21">
            <v>41758</v>
          </cell>
          <cell r="E21">
            <v>41761</v>
          </cell>
          <cell r="F21" t="str">
            <v>2014-053561 (0003911)</v>
          </cell>
          <cell r="G21" t="str">
            <v>VALLA</v>
          </cell>
          <cell r="H21" t="str">
            <v>METÁLICO</v>
          </cell>
          <cell r="I21">
            <v>8</v>
          </cell>
          <cell r="J21" t="str">
            <v>ANCLADO AL PISO</v>
          </cell>
          <cell r="K21" t="str">
            <v>31405 10 001</v>
          </cell>
          <cell r="L21">
            <v>377626</v>
          </cell>
          <cell r="M21" t="str">
            <v>AV. TENIENTE HUGO ORTIZ Y SALVADOR BRAVO</v>
          </cell>
          <cell r="N21" t="str">
            <v>S00°16'16,1"; W078°32',12,7"</v>
          </cell>
          <cell r="O21" t="str">
            <v>0 AÑOS</v>
          </cell>
          <cell r="P21" t="str">
            <v>-----</v>
          </cell>
          <cell r="Q21" t="str">
            <v>D7 (D408-70)</v>
          </cell>
          <cell r="R21">
            <v>0</v>
          </cell>
          <cell r="S21">
            <v>0</v>
          </cell>
          <cell r="T21">
            <v>0</v>
          </cell>
          <cell r="U21" t="str">
            <v>P.N.</v>
          </cell>
          <cell r="V21">
            <v>0</v>
          </cell>
          <cell r="W21">
            <v>1</v>
          </cell>
          <cell r="X21">
            <v>0</v>
          </cell>
          <cell r="Y21" t="str">
            <v xml:space="preserve">CALVOPINA TAPIA BERTHA GLADYS </v>
          </cell>
          <cell r="Z21" t="str">
            <v>GIROVISUAL</v>
          </cell>
          <cell r="AA21" t="str">
            <v>ONOFRE MEZA SOPHIA GABRIELA</v>
          </cell>
          <cell r="AB21">
            <v>0</v>
          </cell>
          <cell r="AC21" t="str">
            <v xml:space="preserve">SEGUROS LATINA; PÓLIZA No. 0006441 </v>
          </cell>
          <cell r="AD21" t="str">
            <v>17/02/14 HASTA 17/02/15</v>
          </cell>
          <cell r="AE21">
            <v>22000</v>
          </cell>
          <cell r="AF21" t="str">
            <v>1713425500001</v>
          </cell>
          <cell r="AG21" t="str">
            <v>SE PROCEDIÓ A REVISAR LAS FIRMAS, NO CUMPLEN CON LO QUE ESTIPULA LA LEY, SON VÁLIDAS LAS FIRMAS DE LOS PROPIETARIOS QUE ESTÁN REGISTRADOS.</v>
          </cell>
          <cell r="AH21" t="str">
            <v>DEBERÁ VERIFICAR LAS COORDENADAS COLOCADAS EN EL FORMULARIO Y LAS DISTANCIAS QUE ESTIPULA LA NORMATIVA ENTRE VALLA Y VALLA.</v>
          </cell>
          <cell r="AI21" t="str">
            <v>S/N</v>
          </cell>
          <cell r="AJ21" t="str">
            <v>S/N</v>
          </cell>
          <cell r="AK21" t="str">
            <v>DISPONIBLE</v>
          </cell>
          <cell r="AL21" t="str">
            <v>8,00*4,00*2</v>
          </cell>
          <cell r="AM21">
            <v>1</v>
          </cell>
          <cell r="AN21">
            <v>64</v>
          </cell>
          <cell r="AO21" t="str">
            <v>0</v>
          </cell>
          <cell r="AP21" t="b">
            <v>0</v>
          </cell>
          <cell r="AQ21" t="str">
            <v>0,00</v>
          </cell>
          <cell r="AR21">
            <v>0</v>
          </cell>
          <cell r="AS21" t="str">
            <v>0,00</v>
          </cell>
          <cell r="AT21">
            <v>0</v>
          </cell>
          <cell r="AU21" t="str">
            <v>CERO</v>
          </cell>
        </row>
        <row r="22">
          <cell r="B22" t="str">
            <v>019</v>
          </cell>
          <cell r="C22" t="str">
            <v>019</v>
          </cell>
          <cell r="D22">
            <v>41758</v>
          </cell>
          <cell r="E22">
            <v>41761</v>
          </cell>
          <cell r="F22" t="str">
            <v>2014-053289 (0003862)</v>
          </cell>
          <cell r="G22" t="str">
            <v>VALLA</v>
          </cell>
          <cell r="H22" t="str">
            <v>METÁLICO</v>
          </cell>
          <cell r="I22">
            <v>8</v>
          </cell>
          <cell r="J22" t="str">
            <v>ANCLADO AL PISO</v>
          </cell>
          <cell r="K22" t="str">
            <v xml:space="preserve">20301 08 012 </v>
          </cell>
          <cell r="L22">
            <v>9888</v>
          </cell>
          <cell r="M22" t="str">
            <v>LUIS FERNANDO RUIZ S3-89 Y AV. VELASCO IBARRA</v>
          </cell>
          <cell r="N22" t="str">
            <v>S00°14'00,5"; W078°30',30,8"</v>
          </cell>
          <cell r="O22" t="str">
            <v>0 AÑOS</v>
          </cell>
          <cell r="P22" t="str">
            <v>-----</v>
          </cell>
          <cell r="Q22" t="str">
            <v>C11 (C304-70)</v>
          </cell>
          <cell r="R22">
            <v>0</v>
          </cell>
          <cell r="S22">
            <v>0</v>
          </cell>
          <cell r="T22">
            <v>0</v>
          </cell>
          <cell r="U22" t="str">
            <v>P.N.</v>
          </cell>
          <cell r="V22">
            <v>0</v>
          </cell>
          <cell r="W22">
            <v>1</v>
          </cell>
          <cell r="X22">
            <v>0</v>
          </cell>
          <cell r="Y22" t="str">
            <v>BEJARANO PAZOS DIEGO MAURICIO</v>
          </cell>
          <cell r="Z22" t="str">
            <v>GIROVISUAL</v>
          </cell>
          <cell r="AA22" t="str">
            <v>ONOFRE MEZA SOPHIA GABRIELA</v>
          </cell>
          <cell r="AB22">
            <v>0</v>
          </cell>
          <cell r="AC22" t="str">
            <v xml:space="preserve">SEGUROS LATINA; PÓLIZA No. 0006441 </v>
          </cell>
          <cell r="AD22" t="str">
            <v>17/02/14 HASTA 17/02/15</v>
          </cell>
          <cell r="AE22">
            <v>22000</v>
          </cell>
          <cell r="AF22" t="str">
            <v>1713425500001</v>
          </cell>
          <cell r="AG22" t="str">
            <v xml:space="preserve">NO CUMPLE CON LO QUE ESTABLECE LA ORDENANZA 0310; ANEXO ÚNICO ART. 2.1.2; LIT. b "LAS VALLAS TENDRÁN UNA SUPERFICIE MÁXIMA DE TREINTA Y DOS METROS CUADRADOS (32 M2) Y PODRÁN INSTALARSE EN EL RETIRO FRONTAL DE LOS PREDIOS CON USO DE SUELO R2, R3, INDUSTRIAL I2, I3, I4, MANTENIENDO TRES METROS DE RETIRO CON RESPECTO A LAS  MEDIANERAS, MEDIDOS DESDE EL PUNTO MAS SALIENTE DEL PANEL. SU ALTURA MÁXIMA SERÁ DE DOCE METROS (12 M) Y NO PODRÁ SOBRESALIR DE LA LÍNEA DE FÁBRICA" </v>
          </cell>
          <cell r="AH22" t="str">
            <v>DEBERÁ VERIFICAR LAS COORDENADAS COLOCADAS EN EL FORMULARIO.</v>
          </cell>
          <cell r="AI22" t="str">
            <v>S/N</v>
          </cell>
          <cell r="AJ22" t="str">
            <v>S/N</v>
          </cell>
          <cell r="AK22" t="str">
            <v>DISPONIBLE</v>
          </cell>
          <cell r="AL22" t="str">
            <v>8,00*4,00*1</v>
          </cell>
          <cell r="AM22">
            <v>1</v>
          </cell>
          <cell r="AN22">
            <v>32</v>
          </cell>
          <cell r="AO22" t="str">
            <v>0</v>
          </cell>
          <cell r="AP22" t="b">
            <v>0</v>
          </cell>
          <cell r="AQ22" t="str">
            <v>0,00</v>
          </cell>
          <cell r="AR22">
            <v>0</v>
          </cell>
          <cell r="AS22" t="str">
            <v>0,00</v>
          </cell>
          <cell r="AT22">
            <v>0</v>
          </cell>
          <cell r="AU22" t="str">
            <v>CERO</v>
          </cell>
        </row>
        <row r="23">
          <cell r="B23" t="str">
            <v>020</v>
          </cell>
          <cell r="C23" t="str">
            <v>020</v>
          </cell>
          <cell r="D23">
            <v>41767</v>
          </cell>
          <cell r="E23">
            <v>41864</v>
          </cell>
          <cell r="F23" t="str">
            <v>2014-056517 (0004067)</v>
          </cell>
          <cell r="G23" t="str">
            <v>RÓTULO</v>
          </cell>
          <cell r="H23" t="str">
            <v>PANAFLEX LUMINOSO Y EL OTRO DE LONA</v>
          </cell>
          <cell r="I23">
            <v>4</v>
          </cell>
          <cell r="J23" t="str">
            <v>ADOSADO A LA FACHADA</v>
          </cell>
          <cell r="K23" t="str">
            <v xml:space="preserve"> 31407 05 009</v>
          </cell>
          <cell r="L23">
            <v>188386</v>
          </cell>
          <cell r="M23" t="str">
            <v>JOSÉ ALEMÁN S24-16</v>
          </cell>
          <cell r="N23">
            <v>0</v>
          </cell>
          <cell r="O23" t="str">
            <v>1 AÑO</v>
          </cell>
          <cell r="P23" t="str">
            <v>31/12/2014</v>
          </cell>
          <cell r="Q23" t="str">
            <v>D3 (D203-80)</v>
          </cell>
          <cell r="R23">
            <v>0</v>
          </cell>
          <cell r="S23">
            <v>0</v>
          </cell>
          <cell r="T23">
            <v>0</v>
          </cell>
          <cell r="U23" t="str">
            <v>P.N.</v>
          </cell>
          <cell r="V23">
            <v>1</v>
          </cell>
          <cell r="W23">
            <v>0</v>
          </cell>
          <cell r="X23">
            <v>0</v>
          </cell>
          <cell r="Y23" t="str">
            <v>VARGAS NUNEZ VICTOR MANUEL</v>
          </cell>
          <cell r="Z23" t="str">
            <v>GIANFRANCO KREBS</v>
          </cell>
          <cell r="AA23" t="str">
            <v>CALZATODO</v>
          </cell>
          <cell r="AB23" t="str">
            <v>PROVINCIA DEL PICHINCHA; CANTÓN QUITO; PARROQUIA CHILLOGALLO; CALLE QUIMIAG  OE2-106 Y GONZOL; REFERENCIA  JUNTO AL MERCADO MAYORISTA.,</v>
          </cell>
          <cell r="AC23">
            <v>0</v>
          </cell>
          <cell r="AD23">
            <v>0</v>
          </cell>
          <cell r="AE23">
            <v>0</v>
          </cell>
          <cell r="AF23" t="str">
            <v>1791352718001</v>
          </cell>
          <cell r="AG23" t="str">
            <v>ADJUNTA ESCRITURA DE COMPRA VENTA OTROGADO POR VICTOR MANUEL VARGAS NUÑEZ Y SRA. A FAVOR DE LA CIA. SOCIEDAD INMOBILIARIA DEL PACIFICO S.A. SINPA; REPRESENTADO POR EL SR. GIANFRANCO KREBS ARBOCCO REALIZADO EN LA NOT. 5TO. DR. HUMBERTO NAVAS DAVILA EL 31/JUL-2012.//</v>
          </cell>
          <cell r="AH23" t="str">
            <v>S/N</v>
          </cell>
          <cell r="AI23" t="str">
            <v>S/N</v>
          </cell>
          <cell r="AJ23" t="str">
            <v>S/N</v>
          </cell>
          <cell r="AK23" t="str">
            <v>CALZA TODO</v>
          </cell>
          <cell r="AL23" t="str">
            <v>9,00*1,20</v>
          </cell>
          <cell r="AM23">
            <v>1</v>
          </cell>
          <cell r="AN23">
            <v>10.8</v>
          </cell>
          <cell r="AO23">
            <v>0</v>
          </cell>
          <cell r="AP23">
            <v>550.79999999999995</v>
          </cell>
          <cell r="AQ23">
            <v>45.9</v>
          </cell>
          <cell r="AR23">
            <v>0</v>
          </cell>
          <cell r="AS23" t="str">
            <v>0,00</v>
          </cell>
          <cell r="AT23">
            <v>550.79999999999995</v>
          </cell>
          <cell r="AU23" t="str">
            <v>QUINIENTOS CINCUENTA DÓLARES CON OCHENTA CENTAVOS</v>
          </cell>
        </row>
        <row r="24">
          <cell r="B24" t="str">
            <v>021</v>
          </cell>
          <cell r="C24" t="str">
            <v>021</v>
          </cell>
          <cell r="D24">
            <v>41767</v>
          </cell>
          <cell r="E24">
            <v>41864</v>
          </cell>
          <cell r="F24" t="str">
            <v>2014-056518 (0004068)</v>
          </cell>
          <cell r="G24" t="str">
            <v>RÓTULO</v>
          </cell>
          <cell r="H24" t="str">
            <v>PANAFLEX LUMINOSO Y EL OTRO DE LONA</v>
          </cell>
          <cell r="I24">
            <v>5</v>
          </cell>
          <cell r="J24" t="str">
            <v>ADOSADO A LA FACHADA</v>
          </cell>
          <cell r="K24" t="str">
            <v>30703 05 022</v>
          </cell>
          <cell r="L24">
            <v>7317</v>
          </cell>
          <cell r="M24" t="str">
            <v>AV. ALONSO DE ANGULO</v>
          </cell>
          <cell r="N24">
            <v>0</v>
          </cell>
          <cell r="O24" t="str">
            <v>1 AÑO</v>
          </cell>
          <cell r="P24" t="str">
            <v>31/12/2014</v>
          </cell>
          <cell r="Q24" t="str">
            <v>D7 (D408-70)</v>
          </cell>
          <cell r="R24">
            <v>0</v>
          </cell>
          <cell r="S24">
            <v>0</v>
          </cell>
          <cell r="T24">
            <v>0</v>
          </cell>
          <cell r="U24" t="str">
            <v>P.N.</v>
          </cell>
          <cell r="V24">
            <v>1</v>
          </cell>
          <cell r="W24">
            <v>0</v>
          </cell>
          <cell r="X24">
            <v>0</v>
          </cell>
          <cell r="Y24" t="str">
            <v>AVILES RIOFRIO GONZALO BOLIVAR</v>
          </cell>
          <cell r="Z24" t="str">
            <v>GIANFRANCO KREBS</v>
          </cell>
          <cell r="AA24" t="str">
            <v>IINDULCASA</v>
          </cell>
          <cell r="AB24" t="str">
            <v>PROVINCIA DEL PICHINCHA; CANTÓN QUITO; PARROQUIA CHILLOGALLO; CALLE PALMAR DE SOLANDA Y CALLE QUIMIAG OE2-106</v>
          </cell>
          <cell r="AC24">
            <v>0</v>
          </cell>
          <cell r="AD24">
            <v>0</v>
          </cell>
          <cell r="AE24">
            <v>0</v>
          </cell>
          <cell r="AF24" t="str">
            <v>1790163776001</v>
          </cell>
          <cell r="AG24" t="str">
            <v>ADJUNTA AUTORIZACIÓN No. 2013-AZEA-GU-0077 DE FECHA DE EMISIÓN 19-12-13.</v>
          </cell>
          <cell r="AH24" t="str">
            <v>ADJUNTA CONTRATO DE ARRENDAMIENTO INSCRITA EN EL JUZGADO SEGUNDO DE INQUILINATO No. 588 DEL 17/01/2014.</v>
          </cell>
          <cell r="AI24" t="str">
            <v>S/N</v>
          </cell>
          <cell r="AJ24" t="str">
            <v>S/N</v>
          </cell>
          <cell r="AK24" t="str">
            <v>BUNKY A CADA PASO</v>
          </cell>
          <cell r="AL24" t="str">
            <v>5,00*0,70</v>
          </cell>
          <cell r="AM24">
            <v>1</v>
          </cell>
          <cell r="AN24">
            <v>3.5</v>
          </cell>
          <cell r="AO24">
            <v>0</v>
          </cell>
          <cell r="AP24">
            <v>59.5</v>
          </cell>
          <cell r="AQ24">
            <v>4.958333333333333</v>
          </cell>
          <cell r="AR24">
            <v>0</v>
          </cell>
          <cell r="AS24" t="str">
            <v>0,00</v>
          </cell>
          <cell r="AT24">
            <v>59.5</v>
          </cell>
          <cell r="AU24" t="str">
            <v>CINCUENTA Y NUEVE DÓLARES CON CINCUENTA CENTAVOS.</v>
          </cell>
        </row>
        <row r="25">
          <cell r="B25" t="str">
            <v>022</v>
          </cell>
          <cell r="C25" t="str">
            <v>022</v>
          </cell>
          <cell r="D25">
            <v>41767</v>
          </cell>
          <cell r="E25">
            <v>41886</v>
          </cell>
          <cell r="F25" t="str">
            <v>2014-056519 (0004069)</v>
          </cell>
          <cell r="G25" t="str">
            <v>RÓTULO</v>
          </cell>
          <cell r="H25" t="str">
            <v>PANAFLEX LUMINOSO</v>
          </cell>
          <cell r="I25">
            <v>5</v>
          </cell>
          <cell r="J25" t="str">
            <v>ADOSADO A LA FACHADA</v>
          </cell>
          <cell r="K25" t="str">
            <v>31505 02 002</v>
          </cell>
          <cell r="L25">
            <v>189643</v>
          </cell>
          <cell r="M25" t="str">
            <v>AYAPAMBA OE2-34</v>
          </cell>
          <cell r="N25">
            <v>0</v>
          </cell>
          <cell r="O25" t="str">
            <v>1 AÑO</v>
          </cell>
          <cell r="P25" t="str">
            <v>31/12/2014</v>
          </cell>
          <cell r="Q25" t="str">
            <v>D5 (D304-80)</v>
          </cell>
          <cell r="R25">
            <v>0</v>
          </cell>
          <cell r="S25">
            <v>0</v>
          </cell>
          <cell r="T25">
            <v>0</v>
          </cell>
          <cell r="U25" t="str">
            <v>P.N.</v>
          </cell>
          <cell r="V25">
            <v>1</v>
          </cell>
          <cell r="W25">
            <v>0</v>
          </cell>
          <cell r="X25">
            <v>0</v>
          </cell>
          <cell r="Y25" t="str">
            <v>GUANOLUISA JAYA JULIO CESAR</v>
          </cell>
          <cell r="Z25" t="str">
            <v>GIANFRANCO KREBS</v>
          </cell>
          <cell r="AA25" t="str">
            <v>INDUCALSA INDUSTRIA NACIONAL DEL CALZADO S.A.</v>
          </cell>
          <cell r="AB25" t="str">
            <v>PROVINCIA DEL PICHINCHA; CANTÓN QUITO; PARROQUIA CHILLOGALLO; CALLE PALMAR DE SOLANDA Y CALLE QUIMIAG OE2-106</v>
          </cell>
          <cell r="AC25">
            <v>0</v>
          </cell>
          <cell r="AD25">
            <v>0</v>
          </cell>
          <cell r="AE25">
            <v>0</v>
          </cell>
          <cell r="AF25" t="str">
            <v>1790163776001</v>
          </cell>
          <cell r="AG25" t="str">
            <v>ADJUNTA AUTORIZACIÓN No. 2013-AZEA-GU-0092 DE FECHA DE EMISIÓN 27-01-14.</v>
          </cell>
          <cell r="AH25" t="str">
            <v>ADJUNTA CONTRATO DE ARRENDAMIENTO INSCRITA EN EL JUZGADO PRIMERO DE INQUILINATO No. 831 DEL 23/01/2014.</v>
          </cell>
          <cell r="AI25" t="str">
            <v>S/N</v>
          </cell>
          <cell r="AJ25" t="str">
            <v>S/N</v>
          </cell>
          <cell r="AK25" t="str">
            <v>BUNKY A CADA PASO</v>
          </cell>
          <cell r="AL25" t="str">
            <v>8,00*1,00</v>
          </cell>
          <cell r="AM25">
            <v>1</v>
          </cell>
          <cell r="AN25">
            <v>8</v>
          </cell>
          <cell r="AO25">
            <v>0</v>
          </cell>
          <cell r="AP25">
            <v>136</v>
          </cell>
          <cell r="AQ25">
            <v>11.333333333333334</v>
          </cell>
          <cell r="AR25">
            <v>0</v>
          </cell>
          <cell r="AS25" t="str">
            <v>0,00</v>
          </cell>
          <cell r="AT25">
            <v>136</v>
          </cell>
          <cell r="AU25" t="str">
            <v>CIENTO TREINTA Y SEIS DÓLARES CON CERO CENTAVOS.</v>
          </cell>
        </row>
        <row r="26">
          <cell r="B26" t="str">
            <v>023</v>
          </cell>
          <cell r="C26" t="str">
            <v>023</v>
          </cell>
          <cell r="D26">
            <v>41866</v>
          </cell>
          <cell r="E26">
            <v>41886</v>
          </cell>
          <cell r="F26" t="str">
            <v>2014-102449 (0007385)</v>
          </cell>
          <cell r="G26" t="str">
            <v>TÓTEM</v>
          </cell>
          <cell r="H26" t="str">
            <v>METÁLICO</v>
          </cell>
          <cell r="I26">
            <v>8</v>
          </cell>
          <cell r="J26" t="str">
            <v>ANCLADO AL PISO</v>
          </cell>
          <cell r="K26" t="str">
            <v xml:space="preserve">31407 13 005 </v>
          </cell>
          <cell r="L26">
            <v>191270</v>
          </cell>
          <cell r="M26" t="str">
            <v>CUSUBAMBA Y APUELA</v>
          </cell>
          <cell r="N26" t="str">
            <v>9969748,3807 N // 494845,8140 E</v>
          </cell>
          <cell r="O26" t="str">
            <v>1 AÑO</v>
          </cell>
          <cell r="P26" t="str">
            <v>31/12/2014</v>
          </cell>
          <cell r="Q26" t="str">
            <v>D5 (D304-80)</v>
          </cell>
          <cell r="R26">
            <v>0</v>
          </cell>
          <cell r="S26">
            <v>0</v>
          </cell>
          <cell r="T26">
            <v>0</v>
          </cell>
          <cell r="U26" t="str">
            <v>P.N.</v>
          </cell>
          <cell r="V26">
            <v>1</v>
          </cell>
          <cell r="W26">
            <v>0</v>
          </cell>
          <cell r="X26">
            <v>0</v>
          </cell>
          <cell r="Y26" t="str">
            <v>MEJIA PICO JESUS EDUARDO Y OTRA</v>
          </cell>
          <cell r="Z26" t="str">
            <v>TIENDAS INDUSTRIALES ASOCIADAS TIA S.A.</v>
          </cell>
          <cell r="AA26" t="str">
            <v>LOAIZA LUDEÑA NIDIA ELIZABETH</v>
          </cell>
          <cell r="AB26" t="str">
            <v>PROVINCIA DEL PICHINCHA; CANTÓN QUITO; PARROQUIA CALDERON (CARAPUNGO); CALLE AV. GARCIA MORENO No. S/N INTERESECCIÓN ENTRADA A LLANO CHICO.</v>
          </cell>
          <cell r="AC26" t="str">
            <v>ACE SEGUROS PÓLIZA REFERENCIA 354940</v>
          </cell>
          <cell r="AD26" t="str">
            <v>01/05/14 HASTA EL 01/05/14</v>
          </cell>
          <cell r="AE26">
            <v>475000</v>
          </cell>
          <cell r="AF26" t="str">
            <v>0990017514001</v>
          </cell>
          <cell r="AG26" t="str">
            <v>ADJUNTA LA COMUNICACIÓN REALIZADA POR LA JUNTA GENERAL ORDINARIA DE ACCIONISTAS EN LA QUE DESIGNAN AL SR. PEDRO GONZALEZ VILLON COMO DIRECTOR PRINCIPAL E INSCRITA EN EL REGISTRO MERCANTIL DE GUAYAQUIL; NÚMERO DE REPERTORIO 11.524; FECHA DE REPERTORIO 21/03/2014; FOJAS 11.327 A 11.327; REGISTRO DE NOMBRAMIENTO No. 3.624.</v>
          </cell>
          <cell r="AH26" t="str">
            <v>ADJUNTA EL ACTA DE DIRECTORIO DE TIENDAS INDUSTRIALES ASOCIADOS TIA S.A. EN LA QUE DESIGNAN A LA SRA. NIDIA ELIZABETH LOAIZA LUDEÑA LE OTORGAN PODER ESPECIAL DADO EL 18/10/2010</v>
          </cell>
          <cell r="AI26" t="str">
            <v>ADJUNTA AUTORIZACIÓN No. 2013-AZEA-GU-0047 DE FECHA DE EMISIÓN 28-06-13.</v>
          </cell>
          <cell r="AJ26" t="str">
            <v>S/N</v>
          </cell>
          <cell r="AK26" t="str">
            <v>TÍA - BANCO BOLIVARIANO</v>
          </cell>
          <cell r="AL26" t="str">
            <v>3,00*3,60</v>
          </cell>
          <cell r="AM26">
            <v>1</v>
          </cell>
          <cell r="AN26">
            <v>10.8</v>
          </cell>
          <cell r="AO26">
            <v>0</v>
          </cell>
          <cell r="AP26">
            <v>550.79999999999995</v>
          </cell>
          <cell r="AQ26">
            <v>45.9</v>
          </cell>
          <cell r="AR26">
            <v>0</v>
          </cell>
          <cell r="AS26" t="str">
            <v>0,00</v>
          </cell>
          <cell r="AT26">
            <v>550.79999999999995</v>
          </cell>
          <cell r="AU26" t="str">
            <v>QUINIENTOS CINCUENTA DÓLARES CON OCHENTA CENTAVOS</v>
          </cell>
        </row>
        <row r="27">
          <cell r="B27" t="str">
            <v>024</v>
          </cell>
          <cell r="C27" t="str">
            <v>024</v>
          </cell>
          <cell r="D27">
            <v>41834</v>
          </cell>
          <cell r="E27">
            <v>41957</v>
          </cell>
          <cell r="F27" t="str">
            <v>2014-084991 (0006084)</v>
          </cell>
          <cell r="G27" t="str">
            <v>TÓTEM</v>
          </cell>
          <cell r="H27" t="str">
            <v>METÁLICO</v>
          </cell>
          <cell r="I27">
            <v>9.6199999999999992</v>
          </cell>
          <cell r="J27" t="str">
            <v>ANCLADO AL PISO</v>
          </cell>
          <cell r="K27" t="str">
            <v>31306 09 001</v>
          </cell>
          <cell r="L27">
            <v>803216</v>
          </cell>
          <cell r="M27" t="str">
            <v>BENANCIO ESTANDOQUE Y CALLE JOSÉ GUERRERO, SOLANDA, CHILLOGALLO.</v>
          </cell>
          <cell r="N27" t="str">
            <v>774028,56 E // 9970324,45 S</v>
          </cell>
          <cell r="O27" t="str">
            <v>0 AÑOS</v>
          </cell>
          <cell r="P27" t="str">
            <v>-----</v>
          </cell>
          <cell r="Q27" t="str">
            <v>A10 (A604-50)</v>
          </cell>
          <cell r="R27">
            <v>0</v>
          </cell>
          <cell r="S27">
            <v>0</v>
          </cell>
          <cell r="T27">
            <v>0</v>
          </cell>
          <cell r="U27" t="str">
            <v>P.N.</v>
          </cell>
          <cell r="V27">
            <v>0</v>
          </cell>
          <cell r="W27">
            <v>1</v>
          </cell>
          <cell r="X27">
            <v>0</v>
          </cell>
          <cell r="Y27" t="str">
            <v>FUNDACION MARIANA DE JESUS</v>
          </cell>
          <cell r="Z27" t="str">
            <v>TIENDAS INDUSTRIALES ASOCIADAS TIA S.A.</v>
          </cell>
          <cell r="AA27" t="str">
            <v>LOAIZA LUDEÑA NIDIA ELIZABETH</v>
          </cell>
          <cell r="AB27" t="str">
            <v>PROVINCIA DEL PICHINCHA; CANTÓN QUITO; PARROQUIA CALDERON (CARAPUNGO); CALLE AV. GARCIA MORENO No. S/N INTERESECCIÓN ENTRADA A LLANO CHICO.</v>
          </cell>
          <cell r="AC27" t="str">
            <v>ACE SEGUROS PÓLIZA REFERENCIA 354940</v>
          </cell>
          <cell r="AD27" t="str">
            <v>01/05/14 HASTA EL 01/05/14</v>
          </cell>
          <cell r="AE27">
            <v>475000</v>
          </cell>
          <cell r="AF27" t="str">
            <v>0990017514001</v>
          </cell>
          <cell r="AG27" t="str">
            <v>SEGÚN EL SISTEMA LMU INDICA: "NO SE PERMITE ESTE TIPO DE ELEMENTO PUBLICITARIO, EN ESTE USO DE SUELO"</v>
          </cell>
          <cell r="AH27" t="str">
            <v>EN TAL SENTIDO SE EMITE INFORME DESFAVORABLE.</v>
          </cell>
          <cell r="AI27" t="str">
            <v>S/N</v>
          </cell>
          <cell r="AJ27" t="str">
            <v>S/N</v>
          </cell>
          <cell r="AK27" t="str">
            <v xml:space="preserve">TÍA - YO TENGO MAS BENEFICIOS - NOTICIAS FRESCAS </v>
          </cell>
          <cell r="AL27" t="str">
            <v>2,42*3,15; 4,00*2,00</v>
          </cell>
          <cell r="AM27">
            <v>1</v>
          </cell>
          <cell r="AN27">
            <v>15.62</v>
          </cell>
          <cell r="AO27">
            <v>0</v>
          </cell>
          <cell r="AP27" t="b">
            <v>0</v>
          </cell>
          <cell r="AQ27" t="str">
            <v>0,00</v>
          </cell>
          <cell r="AR27">
            <v>0</v>
          </cell>
          <cell r="AS27" t="str">
            <v>0,00</v>
          </cell>
          <cell r="AT27">
            <v>0</v>
          </cell>
          <cell r="AU27" t="str">
            <v>SETECINETOS NOVENTA Y SEIS DÓLARES CON SESENTA Y DOS CENTAVOS</v>
          </cell>
        </row>
        <row r="28">
          <cell r="B28" t="str">
            <v>025</v>
          </cell>
          <cell r="C28" t="str">
            <v>025</v>
          </cell>
          <cell r="D28">
            <v>41906</v>
          </cell>
          <cell r="E28">
            <v>41913</v>
          </cell>
          <cell r="F28" t="str">
            <v>2014-120733 (0008794)</v>
          </cell>
          <cell r="G28" t="str">
            <v>VALLA</v>
          </cell>
          <cell r="H28" t="str">
            <v>METÁLICO</v>
          </cell>
          <cell r="I28">
            <v>8</v>
          </cell>
          <cell r="J28" t="str">
            <v>ANCLADO AL PISO</v>
          </cell>
          <cell r="K28" t="str">
            <v>31606 45 001</v>
          </cell>
          <cell r="L28">
            <v>289695</v>
          </cell>
          <cell r="M28" t="str">
            <v>AV. TENIENTE HUGO ORTIZ S27-79 Y MOROMORO</v>
          </cell>
          <cell r="N28" t="str">
            <v>S00°16'47,2"; W078°32'33,8"</v>
          </cell>
          <cell r="O28" t="str">
            <v>0 AÑOS</v>
          </cell>
          <cell r="P28" t="str">
            <v>-----</v>
          </cell>
          <cell r="Q28" t="str">
            <v>A26 (A1005-40)</v>
          </cell>
          <cell r="R28">
            <v>0</v>
          </cell>
          <cell r="S28">
            <v>0</v>
          </cell>
          <cell r="T28">
            <v>0</v>
          </cell>
          <cell r="U28" t="str">
            <v>P.N.</v>
          </cell>
          <cell r="V28">
            <v>0</v>
          </cell>
          <cell r="W28">
            <v>1</v>
          </cell>
          <cell r="X28">
            <v>0</v>
          </cell>
          <cell r="Y28" t="str">
            <v>COMITÉ CENTRAL MULT TURB BAJO</v>
          </cell>
          <cell r="Z28" t="str">
            <v>GIROVISUAL</v>
          </cell>
          <cell r="AA28" t="str">
            <v>ONOFRE MEZA SOPHIA GABRIELA</v>
          </cell>
          <cell r="AB28">
            <v>0</v>
          </cell>
          <cell r="AC28" t="str">
            <v xml:space="preserve">SEGUROS LATINA; PÓLIZA No. 0006441 </v>
          </cell>
          <cell r="AD28" t="str">
            <v>17/02/14 HASTA 17/02/15</v>
          </cell>
          <cell r="AE28">
            <v>22000</v>
          </cell>
          <cell r="AF28" t="str">
            <v>1713425500001</v>
          </cell>
          <cell r="AG28" t="str">
            <v>SE PROCEDIÓ A REVISAR LAS FIRMAS, NO CUMPLEN CON LO QUE ESTIPULA LA LEY, SON VÁLIDAS LAS FIRMAS DE LOS PROPIETARIOS QUE ESTÁN REGISTRADOS EN EL SISTEMA.</v>
          </cell>
          <cell r="AH28" t="str">
            <v>DEBERÁ VERIFICAR LAS COORDENADAS COLOCADAS EN EL FORMULARIO Y LAS DISTANCIAS QUE ESTIPULA LA NORMATIVA ENTRE VALLA Y VALLA.</v>
          </cell>
          <cell r="AI28" t="str">
            <v>SEGÚN EL SISTEMA LMU41 INDICA: EL ADMINISTRADO DEBE PROCEDER AL REGISTRO EN LA SECRETARÍA DE TERRITORIO, HÁBITAT Y VIVIENDA, PARA CONTINUAR CON EL PROCESO.</v>
          </cell>
          <cell r="AJ28" t="str">
            <v>SE SOLICITA ADJUNTAR COPIA DEL RUC.</v>
          </cell>
          <cell r="AK28" t="str">
            <v>DISPONIBLE</v>
          </cell>
          <cell r="AL28" t="str">
            <v>8,00*4,00*2</v>
          </cell>
          <cell r="AM28">
            <v>1</v>
          </cell>
          <cell r="AN28">
            <v>64</v>
          </cell>
          <cell r="AO28">
            <v>0</v>
          </cell>
          <cell r="AP28" t="b">
            <v>0</v>
          </cell>
          <cell r="AQ28" t="str">
            <v>0,00</v>
          </cell>
          <cell r="AR28">
            <v>0</v>
          </cell>
          <cell r="AS28" t="str">
            <v>0,00</v>
          </cell>
          <cell r="AT28">
            <v>0</v>
          </cell>
          <cell r="AU28" t="str">
            <v>CERO</v>
          </cell>
        </row>
        <row r="29">
          <cell r="B29" t="str">
            <v>026</v>
          </cell>
          <cell r="C29" t="str">
            <v>026</v>
          </cell>
          <cell r="D29">
            <v>41891</v>
          </cell>
          <cell r="E29">
            <v>41913</v>
          </cell>
          <cell r="F29" t="str">
            <v>2014-112712 (0008198)</v>
          </cell>
          <cell r="G29" t="str">
            <v>LETRERO ELÉCTRONICO</v>
          </cell>
          <cell r="H29" t="str">
            <v>PANAFLEX</v>
          </cell>
          <cell r="I29">
            <v>2</v>
          </cell>
          <cell r="J29" t="str">
            <v>ADOSADO A LA FACHADA</v>
          </cell>
          <cell r="K29" t="str">
            <v>31403 02 013</v>
          </cell>
          <cell r="L29">
            <v>134210</v>
          </cell>
          <cell r="M29" t="str">
            <v>BALZAR S16</v>
          </cell>
          <cell r="N29">
            <v>0</v>
          </cell>
          <cell r="O29" t="str">
            <v>0 AÑOS</v>
          </cell>
          <cell r="P29" t="str">
            <v>-----</v>
          </cell>
          <cell r="Q29" t="str">
            <v>D5 (D304-80)</v>
          </cell>
          <cell r="R29">
            <v>0</v>
          </cell>
          <cell r="S29">
            <v>0</v>
          </cell>
          <cell r="T29">
            <v>0</v>
          </cell>
          <cell r="U29" t="str">
            <v>P.N.</v>
          </cell>
          <cell r="V29">
            <v>0</v>
          </cell>
          <cell r="W29">
            <v>1</v>
          </cell>
          <cell r="X29">
            <v>0</v>
          </cell>
          <cell r="Y29" t="str">
            <v>CASTRO LOPEZ ANGEL MIGUEL</v>
          </cell>
          <cell r="Z29" t="str">
            <v>NAPA JURADO MANUEL WILFRIDO</v>
          </cell>
          <cell r="AA29" t="str">
            <v>NAPA JURADO MANUEL WILFRIDO</v>
          </cell>
          <cell r="AB29">
            <v>0</v>
          </cell>
          <cell r="AC29" t="str">
            <v>PROVINCIA DEL PICHINCHA; CANTÓN QUITO; PARROQUIA ELOY ALFARO; CALLE S/16 BALZAR No. E2-119 INTERSECCIÓN CALLE E2C; REFERENCIA FRENTE A COMERCIAL TOMALO TELF. 087064201.</v>
          </cell>
          <cell r="AD29">
            <v>0</v>
          </cell>
          <cell r="AE29">
            <v>0</v>
          </cell>
          <cell r="AF29" t="str">
            <v>1711475408001</v>
          </cell>
          <cell r="AG29" t="str">
            <v>DEBE LLENAR LA CORRECTAMENTE EL FORMULARIO; QUE CORRESPONDE A INFORMACIÓN QUE SOLICITA EL SISITEMA. 132; 304; 314; 405.</v>
          </cell>
          <cell r="AH29" t="str">
            <v>SEGÚN EL SISTEMA LMU41 INDICA: EL ADMINISTRADO DEBE PROCEDER AL REGISTRO EN LA SECRETARÍA DE TERRITORIO, HÁBITAT Y VIVIENDA, PARA CONTINUAR CON EL PROCESO.</v>
          </cell>
          <cell r="AI29" t="str">
            <v>S/N</v>
          </cell>
          <cell r="AJ29" t="str">
            <v>S/N</v>
          </cell>
          <cell r="AK29" t="str">
            <v>LA ESTACION, PIZZERÍA Y PARRILLADAS</v>
          </cell>
          <cell r="AL29" t="str">
            <v>3,00*1,50</v>
          </cell>
          <cell r="AM29">
            <v>1</v>
          </cell>
          <cell r="AN29">
            <v>4.5</v>
          </cell>
          <cell r="AO29">
            <v>0</v>
          </cell>
          <cell r="AP29" t="b">
            <v>0</v>
          </cell>
          <cell r="AQ29" t="str">
            <v>0,00</v>
          </cell>
          <cell r="AR29">
            <v>0</v>
          </cell>
          <cell r="AS29" t="str">
            <v>0,00</v>
          </cell>
          <cell r="AT29">
            <v>0</v>
          </cell>
          <cell r="AU29" t="str">
            <v>CERO</v>
          </cell>
        </row>
        <row r="30">
          <cell r="B30" t="str">
            <v>027</v>
          </cell>
          <cell r="C30" t="str">
            <v>027</v>
          </cell>
          <cell r="D30">
            <v>41901</v>
          </cell>
          <cell r="E30">
            <v>41915</v>
          </cell>
          <cell r="F30" t="str">
            <v>2014-118722 (0008832)</v>
          </cell>
          <cell r="G30" t="str">
            <v>TÓTEM</v>
          </cell>
          <cell r="H30" t="str">
            <v>METÁLICO</v>
          </cell>
          <cell r="I30">
            <v>0</v>
          </cell>
          <cell r="J30" t="str">
            <v>ANCLADO AL PISO</v>
          </cell>
          <cell r="K30" t="str">
            <v>12509 31 019</v>
          </cell>
          <cell r="L30">
            <v>245836</v>
          </cell>
          <cell r="M30" t="str">
            <v>AV. MALDONADO Y MIGUEL CARRIÓN</v>
          </cell>
          <cell r="N30">
            <v>0</v>
          </cell>
          <cell r="O30" t="str">
            <v>0 AÑOS</v>
          </cell>
          <cell r="P30" t="str">
            <v>-----</v>
          </cell>
          <cell r="Q30" t="str">
            <v>D5 (D304-80)</v>
          </cell>
          <cell r="R30">
            <v>0</v>
          </cell>
          <cell r="S30">
            <v>0</v>
          </cell>
          <cell r="T30">
            <v>0</v>
          </cell>
          <cell r="U30" t="str">
            <v>P.N.</v>
          </cell>
          <cell r="V30">
            <v>0</v>
          </cell>
          <cell r="W30">
            <v>1</v>
          </cell>
          <cell r="X30">
            <v>0</v>
          </cell>
          <cell r="Y30" t="str">
            <v>CEVALLOS MORILLO ANGEL JAVIER</v>
          </cell>
          <cell r="Z30" t="str">
            <v>ADMINISTRADORA CENTRO COMERCIAL EL RECREO</v>
          </cell>
          <cell r="AA30" t="str">
            <v>BERRAZUETE NUÑEZ MARIANELA</v>
          </cell>
          <cell r="AB30">
            <v>0</v>
          </cell>
          <cell r="AC30">
            <v>0</v>
          </cell>
          <cell r="AD30">
            <v>0</v>
          </cell>
          <cell r="AE30">
            <v>0</v>
          </cell>
          <cell r="AF30" t="str">
            <v>1709334294</v>
          </cell>
          <cell r="AG30" t="str">
            <v>DEBE LLENAR LA CORRECTAMENTE EL FORMULARIO; QUE CORRESPONDE A INFORMACIÓN QUE SOLICITA EL SISTEMA: 131; 132; 202; 205; 211; 311; 312; 314; 501.</v>
          </cell>
          <cell r="AH30" t="str">
            <v>SEGÚN EL SISTEMA EL CENTRO COMERCIAL, ESTA UBICADO EN 5 LOTES EN TAL SENTIDO DEBERÁ PRESENTAR POR CADA LOTE, COMO TAMBIEN POR CADA CATEGORÍA, EL PLAN MASA; DOS DE LOS CUALES ESTAN DECLARADOS EN PROPIEDAD HORIZONTAL QUE DEBERÁ CUMBPLIR CON LO QUE ESTABLECE LA LEY (AUTORIZACIONES DE COOPROPIETARIOS). EL PREDIO QUE INDICA EN EL FORMULARIO CORRESPONDE A LA ZONA NORTE.</v>
          </cell>
          <cell r="AI30" t="str">
            <v>SE ACLARA QUE EL VALOR DE LA TASA SALE A NOMBRE DE LA PERSONA QUE CONSTA EN EL FORMULARIO PRESENTADO, CASILLERO 411, 412. SI ES PERSONA JURÍDICA SE SOLICITA COPIA DEL RUC.</v>
          </cell>
          <cell r="AJ30" t="str">
            <v>PARA VALLAS, TOTEMS Y MURALES DEBE ADJUNTAR UNA PÓLIZA DE SEGUROS POR DAÑOS A TERCERAS PERSONAS Y LLENAR EN EL FORMULARIO CASILLERO 211 COORDENADAS PARA PUBLICIDAD QUE DEBE RESPETAR DISTANCIAS.</v>
          </cell>
          <cell r="AK30" t="str">
            <v>DISPONIBLE</v>
          </cell>
          <cell r="AL30">
            <v>0</v>
          </cell>
          <cell r="AM30">
            <v>1</v>
          </cell>
          <cell r="AN30">
            <v>18.89</v>
          </cell>
          <cell r="AO30">
            <v>0</v>
          </cell>
          <cell r="AP30" t="b">
            <v>0</v>
          </cell>
          <cell r="AQ30" t="str">
            <v>0,00</v>
          </cell>
          <cell r="AR30">
            <v>0</v>
          </cell>
          <cell r="AS30" t="str">
            <v>0,00</v>
          </cell>
          <cell r="AT30">
            <v>0</v>
          </cell>
          <cell r="AU30" t="str">
            <v>CERO</v>
          </cell>
        </row>
        <row r="31">
          <cell r="B31" t="str">
            <v>028</v>
          </cell>
          <cell r="C31" t="str">
            <v>028</v>
          </cell>
          <cell r="D31">
            <v>41845</v>
          </cell>
          <cell r="E31">
            <v>41928</v>
          </cell>
          <cell r="F31" t="str">
            <v>2014-091830 (0006551)</v>
          </cell>
          <cell r="G31" t="str">
            <v>RÓTULO</v>
          </cell>
          <cell r="H31" t="str">
            <v>PANAFLEX LUMINOSO</v>
          </cell>
          <cell r="I31">
            <v>4.5</v>
          </cell>
          <cell r="J31" t="str">
            <v>ADOSADO A LA FACHADA</v>
          </cell>
          <cell r="K31" t="str">
            <v>30602 19 002</v>
          </cell>
          <cell r="L31">
            <v>20341</v>
          </cell>
          <cell r="M31" t="str">
            <v>AV. MALDONADO EI-88 Y GUALBERTO PÉREZ</v>
          </cell>
          <cell r="N31">
            <v>0</v>
          </cell>
          <cell r="O31" t="str">
            <v>1 AÑO</v>
          </cell>
          <cell r="P31" t="str">
            <v>31/12/2014</v>
          </cell>
          <cell r="Q31" t="str">
            <v>D7; RM</v>
          </cell>
          <cell r="R31">
            <v>0</v>
          </cell>
          <cell r="S31">
            <v>0</v>
          </cell>
          <cell r="T31">
            <v>0</v>
          </cell>
          <cell r="U31" t="str">
            <v>P.N.</v>
          </cell>
          <cell r="V31">
            <v>1</v>
          </cell>
          <cell r="W31">
            <v>0</v>
          </cell>
          <cell r="X31">
            <v>0</v>
          </cell>
          <cell r="Y31" t="str">
            <v>CIA. ACERO COMERCIAL ECUATORIANA</v>
          </cell>
          <cell r="Z31" t="str">
            <v>CIA. ACERO COMERCIAL ECUATORIANA</v>
          </cell>
          <cell r="AA31" t="str">
            <v>BLUHM CARLSOHN JUAN ESTEBAN</v>
          </cell>
          <cell r="AB31" t="str">
            <v>PROVINCIA DEL PICHINCHA; CANTÓN QUITO; PARROQUIA CHAUPICRUZ (LA CONCEPCIÓN); CALLE AV. DE LA PRENSA No. 45-14 INTERSECCIÓN EL TELÉGRAFO .GARCIA MORENO No. S/N INTERESECCIÓN ENTRADA A LLANO CHICO.</v>
          </cell>
          <cell r="AC31">
            <v>0</v>
          </cell>
          <cell r="AD31">
            <v>0</v>
          </cell>
          <cell r="AE31">
            <v>0</v>
          </cell>
          <cell r="AF31" t="str">
            <v>1790008959001</v>
          </cell>
          <cell r="AG31" t="str">
            <v>ADJUNTA EL NOMBRAMIENTO REALIZADO POR LA JUNTA GENERAL EXTRAORDINARIA UNIVERSAL DE ACCIONISTAS DE LA CIA. ACERO COMERCIAL ECUATORIANO S.A. REALIZADA EL 09-10-2013; QUIENES DESIGNAN AL SR. JUAN ESTEBAN BLUHM CARLSOHN E INSCRITA EN EL REGISTRO MERCANTIL EL 06/01/2014; INSCRIPCIÓN 137.</v>
          </cell>
          <cell r="AH31" t="str">
            <v>ADJUNTA PODER GENERAL REALIZADO EN LA NoT. 2DA. DRA. PAOLA DELGADO LOOR; OTORGADO POR LA CIA. ACERO COMERCIAL ECUATORIANA S.A. A FAVOR DE RICHARD RODRIGUEZ CHANGUIN EL 26 -SEP-2012.</v>
          </cell>
          <cell r="AI31" t="str">
            <v>S/N</v>
          </cell>
          <cell r="AJ31" t="str">
            <v>S/N</v>
          </cell>
          <cell r="AK31" t="str">
            <v>ACERO COMERCIAL Y VARIOS RÓTULOS</v>
          </cell>
          <cell r="AL31" t="str">
            <v>40,00x0,40; 2,00x0,60x4</v>
          </cell>
          <cell r="AM31">
            <v>5</v>
          </cell>
          <cell r="AN31">
            <v>20.79</v>
          </cell>
          <cell r="AO31">
            <v>12</v>
          </cell>
          <cell r="AP31">
            <v>1060.29</v>
          </cell>
          <cell r="AQ31">
            <v>88.357500000000002</v>
          </cell>
          <cell r="AR31">
            <v>0</v>
          </cell>
          <cell r="AS31" t="str">
            <v>0,00</v>
          </cell>
          <cell r="AT31">
            <v>1060.29</v>
          </cell>
          <cell r="AU31" t="str">
            <v>MIL SESENTA DÓLARES CON VEINTE Y NUEVE CENTAVOS.</v>
          </cell>
        </row>
        <row r="41">
          <cell r="AG41" t="str">
            <v>ADJUNTA LA COMUNICACIÓN REALIZADA POR LA JUNTA GENERAL ORDINARIA DE ACCIONISTAS EN LA QUE DESIGNAN AL SR. PEDRO GONZALEZ VILLON COMO DIRECTOR PRINCIPAL E INSCRITA EN EL REGISTRO MERCANTIL DE GUAYAQUIL; NÚMERO DE REPERTORIO 11.524; FECHA DE REPERTORIO 21/03/2014; FOJAS 11.327 A 11.327; REGISTRO DE NOMBRAMIENTO No. 3.624.</v>
          </cell>
          <cell r="AH41" t="str">
            <v>ADJUNTA EL ACTA DE DIRECTORIO DE TIENDAS INDUSTRIALES ASOCIADOS TIA S.A. EN LA QUE DESIGNAN A LA SRA. NIDIA ELIZABETH LOAIZA LUDEÑA LE OTORGAN PODER ESPECIAL DADO EL 18/10/2010</v>
          </cell>
          <cell r="AI41" t="str">
            <v>ADJUNTA AUTORIZACIÓN No. 2013-AZEA-GU-0064 DE FECHA DE EMISIÓN 11-09-13.</v>
          </cell>
        </row>
        <row r="43">
          <cell r="D43">
            <v>41787</v>
          </cell>
          <cell r="E43">
            <v>41864</v>
          </cell>
          <cell r="F43" t="str">
            <v>2014-063735 (0004461)</v>
          </cell>
          <cell r="G43" t="str">
            <v>RÓTULO</v>
          </cell>
          <cell r="H43" t="str">
            <v>PANAFLEX LUMINOSO Y EL OTRO DE LONA</v>
          </cell>
          <cell r="I43">
            <v>2</v>
          </cell>
          <cell r="J43" t="str">
            <v>ADOSADO A LA FACHADA</v>
          </cell>
          <cell r="K43" t="str">
            <v>30705 20 011</v>
          </cell>
          <cell r="L43">
            <v>65792</v>
          </cell>
          <cell r="M43" t="str">
            <v>MICHELENA Y FRCO. CORONEL</v>
          </cell>
          <cell r="N43">
            <v>0</v>
          </cell>
          <cell r="O43" t="str">
            <v>0 AÑOS</v>
          </cell>
          <cell r="P43" t="str">
            <v>-----</v>
          </cell>
          <cell r="R43">
            <v>0</v>
          </cell>
          <cell r="T43">
            <v>0</v>
          </cell>
          <cell r="U43" t="str">
            <v>P.N.</v>
          </cell>
          <cell r="Y43" t="str">
            <v>MONCAYO OCHOA NELLY</v>
          </cell>
          <cell r="Z43" t="str">
            <v>MONCAYO OCHOA FANNY</v>
          </cell>
          <cell r="AA43" t="str">
            <v>LABORATORIO CLINICO</v>
          </cell>
          <cell r="AB43" t="str">
            <v xml:space="preserve"> </v>
          </cell>
          <cell r="AF43" t="str">
            <v>1707408199001</v>
          </cell>
          <cell r="AH43" t="str">
            <v xml:space="preserve"> </v>
          </cell>
        </row>
        <row r="45">
          <cell r="D45">
            <v>41788</v>
          </cell>
          <cell r="E45">
            <v>41864</v>
          </cell>
          <cell r="F45" t="str">
            <v>2014-064402 (0004531)</v>
          </cell>
          <cell r="G45" t="str">
            <v>VALLA</v>
          </cell>
          <cell r="H45" t="str">
            <v>METALICO</v>
          </cell>
          <cell r="I45">
            <v>10</v>
          </cell>
          <cell r="J45" t="str">
            <v>ANCLADO AL PISO</v>
          </cell>
          <cell r="K45" t="str">
            <v>30602 20 002</v>
          </cell>
          <cell r="L45">
            <v>52867</v>
          </cell>
          <cell r="M45" t="str">
            <v>AV. RODRIGO DE CHAVEZ Y MALDONADO</v>
          </cell>
          <cell r="N45">
            <v>0</v>
          </cell>
          <cell r="O45" t="str">
            <v>0 AÑOS</v>
          </cell>
          <cell r="P45" t="str">
            <v>-----</v>
          </cell>
          <cell r="R45">
            <v>0</v>
          </cell>
          <cell r="T45">
            <v>0</v>
          </cell>
          <cell r="U45" t="str">
            <v>P.N.</v>
          </cell>
          <cell r="Y45" t="str">
            <v>CONDOMINIOS VILLAFLORA</v>
          </cell>
          <cell r="Z45" t="str">
            <v>MONICA ALVAREZ MEDINA</v>
          </cell>
          <cell r="AA45" t="str">
            <v>PUBLIVIA</v>
          </cell>
          <cell r="AB45" t="str">
            <v>PROVINCIA DEL PICHINCHA; CANTÓN QUITO; PARROQUIA VILLAFLORA; CALLE AV. RODRIGO DE CHAVEZ Y MALDONADO</v>
          </cell>
          <cell r="AC45" t="str">
            <v xml:space="preserve"> </v>
          </cell>
          <cell r="AD45" t="str">
            <v xml:space="preserve"> </v>
          </cell>
          <cell r="AE45" t="str">
            <v xml:space="preserve"> </v>
          </cell>
          <cell r="AF45" t="str">
            <v>0990918155001</v>
          </cell>
        </row>
        <row r="46">
          <cell r="D46">
            <v>41799</v>
          </cell>
          <cell r="E46">
            <v>41864</v>
          </cell>
          <cell r="F46" t="str">
            <v>2014-068829 (0004852)</v>
          </cell>
          <cell r="G46" t="str">
            <v>RÓTULO</v>
          </cell>
          <cell r="H46" t="str">
            <v>PANAFLEX LUMINOSO Y EL OTRO DE LONA</v>
          </cell>
          <cell r="I46">
            <v>10</v>
          </cell>
          <cell r="J46" t="str">
            <v>ADOSADO A LA FACHADA</v>
          </cell>
          <cell r="K46" t="str">
            <v>30702 09 001</v>
          </cell>
          <cell r="L46">
            <v>28480</v>
          </cell>
          <cell r="M46" t="str">
            <v>ANDRES PEREZ Y GONZALO MARTIN</v>
          </cell>
          <cell r="N46">
            <v>0</v>
          </cell>
          <cell r="O46" t="str">
            <v>0 AÑOS</v>
          </cell>
          <cell r="P46" t="str">
            <v>-----</v>
          </cell>
          <cell r="R46">
            <v>0</v>
          </cell>
          <cell r="T46">
            <v>0</v>
          </cell>
          <cell r="U46" t="str">
            <v>P.N.</v>
          </cell>
          <cell r="Y46" t="str">
            <v>HERRERA ZAMBRANO JOSELITO GEOVANNY</v>
          </cell>
          <cell r="Z46" t="str">
            <v>JENNY MARCELA VELA CHAUCA</v>
          </cell>
          <cell r="AA46" t="str">
            <v xml:space="preserve"> </v>
          </cell>
          <cell r="AB46" t="str">
            <v>PROVINCIA DEL PICHINCHA; CANTÓN QUITO; PARROQUIA ELOY ALFARO; CALLE ANDRES PEREZ Y GONZALO MARTIN</v>
          </cell>
          <cell r="AC46" t="str">
            <v xml:space="preserve"> </v>
          </cell>
          <cell r="AF46" t="str">
            <v>1716234594001</v>
          </cell>
        </row>
        <row r="47">
          <cell r="D47">
            <v>41802</v>
          </cell>
          <cell r="E47">
            <v>41864</v>
          </cell>
          <cell r="F47" t="str">
            <v>2014-069641 (0004916)</v>
          </cell>
          <cell r="G47" t="str">
            <v>RÓTULO</v>
          </cell>
          <cell r="H47" t="str">
            <v>PANAFLEX LUMINOSO Y EL OTRO DE LONA</v>
          </cell>
          <cell r="I47">
            <v>9.8000000000000007</v>
          </cell>
          <cell r="J47" t="str">
            <v>ADOSADO A LA FACHADA</v>
          </cell>
          <cell r="K47" t="str">
            <v>30503 09 009</v>
          </cell>
          <cell r="L47">
            <v>7886</v>
          </cell>
          <cell r="M47" t="str">
            <v>AV. RODRIGO DE CHAVEZ</v>
          </cell>
          <cell r="N47">
            <v>0</v>
          </cell>
          <cell r="O47" t="str">
            <v>0 AÑOS</v>
          </cell>
          <cell r="P47" t="str">
            <v>-----</v>
          </cell>
          <cell r="R47">
            <v>0</v>
          </cell>
          <cell r="T47">
            <v>0</v>
          </cell>
          <cell r="U47" t="str">
            <v>P.N.</v>
          </cell>
          <cell r="Y47" t="str">
            <v>ANGEL SEGURA</v>
          </cell>
          <cell r="Z47" t="str">
            <v>ANGEL SEGURA</v>
          </cell>
          <cell r="AA47" t="str">
            <v>DILIPA</v>
          </cell>
          <cell r="AB47" t="str">
            <v>PROVINCIA DEL PICHINCHA; CANTÓN QUITO; PARROQUIA CHAUPICRUZ; CALLE AV. RODRIGO DE CHAVEZ</v>
          </cell>
          <cell r="AC47" t="str">
            <v xml:space="preserve"> </v>
          </cell>
          <cell r="AF47" t="str">
            <v>1790819515001</v>
          </cell>
        </row>
        <row r="48">
          <cell r="D48">
            <v>41821</v>
          </cell>
          <cell r="E48">
            <v>41864</v>
          </cell>
          <cell r="F48" t="str">
            <v>2014-078919 (0005612)</v>
          </cell>
          <cell r="G48">
            <v>1111111111</v>
          </cell>
          <cell r="H48" t="str">
            <v>PANAFLEX LUMINOSO Y EL OTRO DE LONA</v>
          </cell>
          <cell r="I48" t="str">
            <v>3,24 : 1,20</v>
          </cell>
          <cell r="J48" t="str">
            <v>ADOSADO A LA FACHADA</v>
          </cell>
          <cell r="K48" t="str">
            <v xml:space="preserve"> </v>
          </cell>
          <cell r="L48">
            <v>15457</v>
          </cell>
          <cell r="M48" t="str">
            <v>TOACAZO OES-24</v>
          </cell>
          <cell r="N48">
            <v>0</v>
          </cell>
          <cell r="O48" t="str">
            <v>0 AÑOS</v>
          </cell>
          <cell r="P48" t="str">
            <v>-----</v>
          </cell>
          <cell r="R48">
            <v>0</v>
          </cell>
          <cell r="T48">
            <v>0</v>
          </cell>
          <cell r="U48" t="str">
            <v>P.N.</v>
          </cell>
          <cell r="Y48" t="str">
            <v>JEAN CAR</v>
          </cell>
          <cell r="Z48" t="str">
            <v>JEAN CAR</v>
          </cell>
          <cell r="AA48" t="str">
            <v>JEAN CAR</v>
          </cell>
          <cell r="AB48" t="str">
            <v>PROVINCIA DEL PICHINCHA; CANTÓN QUITO; PARROQUIA LA GATAZO; CALLE TOACAZO OES-24</v>
          </cell>
          <cell r="AC48" t="str">
            <v xml:space="preserve"> </v>
          </cell>
          <cell r="AF48" t="str">
            <v>1712846714001</v>
          </cell>
        </row>
        <row r="49">
          <cell r="D49">
            <v>41822</v>
          </cell>
          <cell r="E49">
            <v>41864</v>
          </cell>
          <cell r="F49" t="str">
            <v>2014-079817 (0005680)</v>
          </cell>
          <cell r="G49" t="str">
            <v>RÓTULO</v>
          </cell>
          <cell r="H49" t="str">
            <v>PANAFLEX LUMINOSO Y EL OTRO DE LONA</v>
          </cell>
          <cell r="I49">
            <v>5.5</v>
          </cell>
          <cell r="J49" t="str">
            <v>ADOSADO A LA FACHADA</v>
          </cell>
          <cell r="K49" t="str">
            <v>31606 01 001</v>
          </cell>
          <cell r="L49">
            <v>40987</v>
          </cell>
          <cell r="M49" t="str">
            <v>SOLANDA</v>
          </cell>
          <cell r="N49">
            <v>0</v>
          </cell>
          <cell r="O49" t="str">
            <v>0 AÑOS</v>
          </cell>
          <cell r="P49" t="str">
            <v>-----</v>
          </cell>
          <cell r="R49">
            <v>0</v>
          </cell>
          <cell r="T49">
            <v>0</v>
          </cell>
          <cell r="U49" t="str">
            <v>P.N.</v>
          </cell>
          <cell r="Y49" t="str">
            <v>PINTURAS CONDOR S.A</v>
          </cell>
          <cell r="Z49" t="str">
            <v>PINTURAS CONDOR S.A</v>
          </cell>
          <cell r="AA49" t="str">
            <v>CHAFIC OMAR SAUD SOTO</v>
          </cell>
          <cell r="AB49" t="str">
            <v>PROVINCIA DEL PICHINCHA; CANTÓN QUITO; PARROQUIA LA SOLANDA; CALLE CUSUBAMBA  OE1-365 Y GONZOL</v>
          </cell>
          <cell r="AC49" t="str">
            <v xml:space="preserve"> </v>
          </cell>
          <cell r="AF49" t="str">
            <v>1790013561001</v>
          </cell>
        </row>
        <row r="50">
          <cell r="D50">
            <v>41822</v>
          </cell>
          <cell r="E50">
            <v>41864</v>
          </cell>
          <cell r="F50" t="str">
            <v>2014-079823 (0005681)</v>
          </cell>
          <cell r="G50" t="str">
            <v>RÓTULO</v>
          </cell>
          <cell r="H50" t="str">
            <v>PANAFLEX LUMINOSO Y EL OTRO DE LONA</v>
          </cell>
          <cell r="I50">
            <v>6</v>
          </cell>
          <cell r="J50" t="str">
            <v>ADOSADO A LA FACHADA</v>
          </cell>
          <cell r="K50" t="str">
            <v>31605 06 001</v>
          </cell>
          <cell r="L50">
            <v>81575</v>
          </cell>
          <cell r="M50" t="str">
            <v>SOLANDA</v>
          </cell>
          <cell r="N50">
            <v>0</v>
          </cell>
          <cell r="O50" t="str">
            <v>0 AÑOS</v>
          </cell>
          <cell r="P50" t="str">
            <v>-----</v>
          </cell>
          <cell r="R50">
            <v>0</v>
          </cell>
          <cell r="T50">
            <v>0</v>
          </cell>
          <cell r="U50" t="str">
            <v>P.N.</v>
          </cell>
          <cell r="Y50" t="str">
            <v>PINTURAS CONDOR S.A</v>
          </cell>
          <cell r="Z50" t="str">
            <v>PINTURAS CONDOR S.A</v>
          </cell>
          <cell r="AA50" t="str">
            <v>CHAFIC OMAR SAUD SOTO</v>
          </cell>
          <cell r="AB50" t="str">
            <v>PROVINCIA DEL PICHINCHA; CANTÓN QUITO; PARROQUIA LA SOLANDA; CALLE CUSUBAMBA  OE1-365 Y MANGLAR ALTO</v>
          </cell>
          <cell r="AC50" t="str">
            <v xml:space="preserve"> </v>
          </cell>
          <cell r="AF50" t="str">
            <v>1790013561001</v>
          </cell>
        </row>
        <row r="51">
          <cell r="D51">
            <v>41822</v>
          </cell>
          <cell r="E51">
            <v>41864</v>
          </cell>
          <cell r="F51" t="str">
            <v>2014-079829 (0005682)</v>
          </cell>
          <cell r="G51" t="str">
            <v>RÓTULO</v>
          </cell>
          <cell r="H51" t="str">
            <v>PANAFLEX LUMINOSO Y EL OTRO DE LONA</v>
          </cell>
          <cell r="I51">
            <v>10</v>
          </cell>
          <cell r="J51" t="str">
            <v>ADOSADO A LA FACHADA</v>
          </cell>
          <cell r="K51" t="str">
            <v>31605 06 001</v>
          </cell>
          <cell r="L51">
            <v>81575</v>
          </cell>
          <cell r="M51" t="str">
            <v>SOLANDA</v>
          </cell>
          <cell r="N51">
            <v>0</v>
          </cell>
          <cell r="O51" t="str">
            <v>0 AÑOS</v>
          </cell>
          <cell r="P51" t="str">
            <v>-----</v>
          </cell>
          <cell r="R51">
            <v>0</v>
          </cell>
          <cell r="T51">
            <v>0</v>
          </cell>
          <cell r="U51" t="str">
            <v>P.N.</v>
          </cell>
          <cell r="Y51" t="str">
            <v>PINTURAS CONDOR S.A</v>
          </cell>
          <cell r="Z51" t="str">
            <v>PINTURAS CONDOR S.A</v>
          </cell>
          <cell r="AA51" t="str">
            <v>CHAFIC OMAR SAUD SOTO</v>
          </cell>
          <cell r="AB51" t="str">
            <v>PROVINCIA DEL PICHINCHA; CANTÓN QUITO; PARROQUIA LA SOLANDA; CALLE CUSUBAMBA  OE1-365 Y MANGLAR ALTO</v>
          </cell>
          <cell r="AC51" t="str">
            <v xml:space="preserve"> </v>
          </cell>
          <cell r="AF51" t="str">
            <v>1790013561001</v>
          </cell>
        </row>
        <row r="52">
          <cell r="D52">
            <v>41834</v>
          </cell>
          <cell r="E52">
            <v>41864</v>
          </cell>
          <cell r="F52" t="str">
            <v>2014-084991 (0006084)</v>
          </cell>
          <cell r="G52" t="str">
            <v>TÓTEM</v>
          </cell>
          <cell r="H52" t="str">
            <v>METÁLICO</v>
          </cell>
          <cell r="I52">
            <v>9.6199999999999992</v>
          </cell>
          <cell r="J52" t="str">
            <v>ANCLADO AL PISO</v>
          </cell>
          <cell r="K52" t="str">
            <v>31306 09 001</v>
          </cell>
          <cell r="L52">
            <v>803216</v>
          </cell>
          <cell r="M52" t="str">
            <v>CHILLOGALLO</v>
          </cell>
          <cell r="N52">
            <v>0</v>
          </cell>
          <cell r="O52" t="str">
            <v>0 AÑOS</v>
          </cell>
          <cell r="P52" t="str">
            <v>-----</v>
          </cell>
          <cell r="R52">
            <v>0</v>
          </cell>
          <cell r="T52">
            <v>0</v>
          </cell>
          <cell r="U52" t="str">
            <v>P.N.</v>
          </cell>
          <cell r="Y52" t="str">
            <v>FUNDACIÓN MARIANA DE JESÚS</v>
          </cell>
          <cell r="Z52" t="str">
            <v>NIDIA ELIZABETH LOAIZA LUDEÑA</v>
          </cell>
          <cell r="AA52" t="str">
            <v xml:space="preserve"> </v>
          </cell>
          <cell r="AB52" t="str">
            <v>PROVINCIA DEL PICHINCHA; CANTÓN QUITO; PARROQUIA LA SOLANDA; CALLE BENACIO ESTANDOQUE ENTRE SIMON GUERRA</v>
          </cell>
          <cell r="AC52" t="str">
            <v xml:space="preserve"> </v>
          </cell>
          <cell r="AF52" t="str">
            <v>0917398323001</v>
          </cell>
        </row>
        <row r="53">
          <cell r="D53">
            <v>41843</v>
          </cell>
          <cell r="E53">
            <v>41864</v>
          </cell>
          <cell r="F53" t="str">
            <v>2014-090184 (0006428)</v>
          </cell>
          <cell r="G53" t="str">
            <v>RÓTULO</v>
          </cell>
          <cell r="H53" t="str">
            <v>PANAFLEX LUMINOSO Y EL OTRO DE LONA</v>
          </cell>
          <cell r="I53">
            <v>2.72</v>
          </cell>
          <cell r="J53" t="str">
            <v>ADOSADO A LA FACHADA</v>
          </cell>
          <cell r="K53" t="str">
            <v>30703 30 012</v>
          </cell>
          <cell r="L53">
            <v>605991</v>
          </cell>
          <cell r="M53" t="str">
            <v>VILLAFLORA</v>
          </cell>
          <cell r="N53">
            <v>0</v>
          </cell>
          <cell r="O53" t="str">
            <v>0 AÑOS</v>
          </cell>
          <cell r="P53" t="str">
            <v>-----</v>
          </cell>
          <cell r="R53">
            <v>0</v>
          </cell>
          <cell r="T53">
            <v>0</v>
          </cell>
          <cell r="U53" t="str">
            <v>P.N.</v>
          </cell>
          <cell r="Y53" t="str">
            <v>MILTON BOLIVAR TOCTE</v>
          </cell>
          <cell r="Z53" t="str">
            <v>MILTON BOLIVAR TOCTE</v>
          </cell>
          <cell r="AA53" t="str">
            <v>MILTON BOLIVAR TOCTE</v>
          </cell>
          <cell r="AB53" t="str">
            <v>PROVINCIA DEL PICHINCHA; CANTÓN QUITO; PARROQUIA LA VILLAFLORA; CALLE ALONSO DE ANGULO</v>
          </cell>
          <cell r="AC53" t="str">
            <v xml:space="preserve"> </v>
          </cell>
          <cell r="AF53" t="str">
            <v>1715739825001</v>
          </cell>
        </row>
        <row r="54">
          <cell r="D54">
            <v>41843</v>
          </cell>
          <cell r="E54">
            <v>41864</v>
          </cell>
          <cell r="F54" t="str">
            <v>2014-090186 (0006427)</v>
          </cell>
          <cell r="G54" t="str">
            <v>RÓTULO</v>
          </cell>
          <cell r="H54" t="str">
            <v>PANAFLEX LUMINOSO Y EL OTRO DE LONA</v>
          </cell>
          <cell r="I54">
            <v>2.8</v>
          </cell>
          <cell r="J54" t="str">
            <v>ADOSADO A LA FACHADA</v>
          </cell>
          <cell r="K54" t="str">
            <v>31006 24 112</v>
          </cell>
          <cell r="L54">
            <v>101933</v>
          </cell>
          <cell r="M54" t="str">
            <v>PINTADO</v>
          </cell>
          <cell r="N54">
            <v>0</v>
          </cell>
          <cell r="O54" t="str">
            <v>0 AÑOS</v>
          </cell>
          <cell r="P54" t="str">
            <v>-----</v>
          </cell>
          <cell r="R54">
            <v>0</v>
          </cell>
          <cell r="T54">
            <v>0</v>
          </cell>
          <cell r="U54" t="str">
            <v>P.N.</v>
          </cell>
          <cell r="Y54" t="str">
            <v>HECTOR SARABIA</v>
          </cell>
          <cell r="Z54" t="str">
            <v>MILTON BOLIVAR TOCTE</v>
          </cell>
          <cell r="AA54" t="str">
            <v>MILTON BOLIVAR TOCTE</v>
          </cell>
          <cell r="AB54" t="str">
            <v>PROVINCIA DEL PICHINCHA; CANTÓN QUITO; PARROQUIA EL PINTADO; CALLE  AJAVI Y CALLE Q OE6</v>
          </cell>
          <cell r="AC54" t="str">
            <v xml:space="preserve"> </v>
          </cell>
          <cell r="AF54" t="str">
            <v>1715739825001</v>
          </cell>
        </row>
        <row r="55">
          <cell r="D55">
            <v>41843</v>
          </cell>
          <cell r="E55">
            <v>41864</v>
          </cell>
          <cell r="F55" t="str">
            <v>2014-0089922 (0006415)</v>
          </cell>
          <cell r="G55" t="str">
            <v>TÓTEM</v>
          </cell>
          <cell r="H55" t="str">
            <v>METÁLICO</v>
          </cell>
          <cell r="I55">
            <v>5</v>
          </cell>
          <cell r="J55" t="str">
            <v>ANCLADO AL PISO</v>
          </cell>
          <cell r="K55" t="str">
            <v>31107 16 015</v>
          </cell>
          <cell r="L55">
            <v>40631</v>
          </cell>
          <cell r="M55" t="str">
            <v>SAN BARTOLO</v>
          </cell>
          <cell r="N55">
            <v>0</v>
          </cell>
          <cell r="O55" t="str">
            <v>0 AÑOS</v>
          </cell>
          <cell r="P55" t="str">
            <v>-----</v>
          </cell>
          <cell r="R55">
            <v>0</v>
          </cell>
          <cell r="T55">
            <v>0</v>
          </cell>
          <cell r="U55" t="str">
            <v>P.N.</v>
          </cell>
          <cell r="Y55" t="str">
            <v>PERSEO CIA LTDA</v>
          </cell>
          <cell r="Z55" t="str">
            <v>PINTURAS CONDOR S.A</v>
          </cell>
          <cell r="AA55" t="str">
            <v>CHAFIC OMAR SAUD SOTO</v>
          </cell>
          <cell r="AB55" t="str">
            <v>PROVINCIA DEL PICHINCHA; CANTÓN QUITO; PARROQUIA SAN BARTOLO; CALLE AV. MARISCAL SUCRE N 105 Y TOACAZO</v>
          </cell>
          <cell r="AC55" t="str">
            <v xml:space="preserve"> </v>
          </cell>
          <cell r="AF55" t="str">
            <v>1790013561001</v>
          </cell>
        </row>
        <row r="56">
          <cell r="D56">
            <v>41843</v>
          </cell>
          <cell r="E56">
            <v>41864</v>
          </cell>
          <cell r="F56" t="str">
            <v>2014-079829 (0005682)</v>
          </cell>
          <cell r="G56" t="str">
            <v>RÓTULO</v>
          </cell>
          <cell r="H56" t="str">
            <v>PANAFLEX LUMINOSO Y EL OTRO DE LONA</v>
          </cell>
          <cell r="I56">
            <v>3</v>
          </cell>
          <cell r="J56" t="str">
            <v>ADOSADO A LA FACHADA</v>
          </cell>
          <cell r="K56" t="str">
            <v>31107 16 015</v>
          </cell>
          <cell r="L56">
            <v>40631</v>
          </cell>
          <cell r="M56" t="str">
            <v>SAN BARTOLO</v>
          </cell>
          <cell r="N56">
            <v>0</v>
          </cell>
          <cell r="O56" t="str">
            <v>0 AÑOS</v>
          </cell>
          <cell r="P56" t="str">
            <v>-----</v>
          </cell>
          <cell r="R56">
            <v>0</v>
          </cell>
          <cell r="T56">
            <v>0</v>
          </cell>
          <cell r="U56" t="str">
            <v>P.N.</v>
          </cell>
          <cell r="Y56" t="str">
            <v>PERSEO CIA LTDA</v>
          </cell>
          <cell r="Z56" t="str">
            <v>PINTURAS CONDOR S.A</v>
          </cell>
          <cell r="AA56" t="str">
            <v>CHAFIC OMAR SAUD SOTO</v>
          </cell>
          <cell r="AB56" t="str">
            <v>PROVINCIA DEL PICHINCHA; CANTÓN QUITO; PARROQUIA SAN BARTOLO; CALLE AV. MARISCAL SUCRE N 105 Y TOACAZO</v>
          </cell>
          <cell r="AC56" t="str">
            <v xml:space="preserve"> </v>
          </cell>
          <cell r="AF56" t="str">
            <v>1790013561001</v>
          </cell>
        </row>
        <row r="57">
          <cell r="D57">
            <v>41859</v>
          </cell>
          <cell r="E57">
            <v>41864</v>
          </cell>
          <cell r="F57" t="str">
            <v>2014-098650 (0007009)</v>
          </cell>
          <cell r="G57" t="str">
            <v>RÓTULO</v>
          </cell>
          <cell r="H57" t="str">
            <v>PANAFLEX LUMINOSO Y EL OTRO DE LONA</v>
          </cell>
          <cell r="I57">
            <v>3.5</v>
          </cell>
          <cell r="J57" t="str">
            <v>ADOSADO A LA FACHADA</v>
          </cell>
          <cell r="K57" t="str">
            <v xml:space="preserve"> </v>
          </cell>
          <cell r="L57">
            <v>84577</v>
          </cell>
          <cell r="M57" t="str">
            <v>MAGDALENA</v>
          </cell>
          <cell r="N57">
            <v>0</v>
          </cell>
          <cell r="O57" t="str">
            <v>0 AÑOS</v>
          </cell>
          <cell r="P57" t="str">
            <v>-----</v>
          </cell>
          <cell r="R57">
            <v>0</v>
          </cell>
          <cell r="T57">
            <v>0</v>
          </cell>
          <cell r="U57" t="str">
            <v>P.N.</v>
          </cell>
          <cell r="Y57" t="str">
            <v>JAIME GUSTAVO OLMEDO GUARANDA</v>
          </cell>
          <cell r="Z57" t="str">
            <v>SILVIA KARINA MOLINA TORRES</v>
          </cell>
          <cell r="AA57" t="str">
            <v>FANNY TORRES</v>
          </cell>
          <cell r="AB57" t="str">
            <v>PROVINCIA DEL PICHINCHA; CANTÓN QUITO; PARROQUIA LA MAGDALENA; CALLE FRANCISCO ORELLANA</v>
          </cell>
          <cell r="AC57" t="str">
            <v xml:space="preserve"> </v>
          </cell>
          <cell r="AF57" t="str">
            <v>1716594740001</v>
          </cell>
        </row>
        <row r="58">
          <cell r="D58">
            <v>41862</v>
          </cell>
          <cell r="E58">
            <v>41864</v>
          </cell>
          <cell r="F58" t="str">
            <v>2014-099448 (0007100)</v>
          </cell>
          <cell r="G58" t="str">
            <v>RÓTULO</v>
          </cell>
          <cell r="H58" t="str">
            <v>PANAFLEX LUMINOSO Y EL OTRO DE LONA</v>
          </cell>
          <cell r="I58">
            <v>5</v>
          </cell>
          <cell r="J58" t="str">
            <v>ADOSADO A LA FACHADA</v>
          </cell>
          <cell r="K58" t="str">
            <v xml:space="preserve"> </v>
          </cell>
          <cell r="L58">
            <v>534604</v>
          </cell>
          <cell r="M58" t="str">
            <v>PILALO</v>
          </cell>
          <cell r="N58">
            <v>0</v>
          </cell>
          <cell r="O58" t="str">
            <v>0 AÑOS</v>
          </cell>
          <cell r="P58" t="str">
            <v>-----</v>
          </cell>
          <cell r="R58">
            <v>0</v>
          </cell>
          <cell r="T58">
            <v>0</v>
          </cell>
          <cell r="U58" t="str">
            <v>P.N.</v>
          </cell>
          <cell r="Y58" t="str">
            <v>EDUARDO BOLIVAR BRAVO</v>
          </cell>
          <cell r="Z58" t="str">
            <v>MARCO VITERI</v>
          </cell>
          <cell r="AA58" t="str">
            <v xml:space="preserve"> </v>
          </cell>
          <cell r="AB58" t="str">
            <v>PROVINCIA DEL PICHINCHA; CANTÓN QUITO; PARROQUIA CHILLOGALLO; CALLE PILALO</v>
          </cell>
          <cell r="AC58" t="str">
            <v xml:space="preserve"> </v>
          </cell>
          <cell r="AF58" t="str">
            <v>1709985566001</v>
          </cell>
        </row>
        <row r="207">
          <cell r="C207" t="str">
            <v>0001</v>
          </cell>
          <cell r="D207">
            <v>41318</v>
          </cell>
          <cell r="E207">
            <v>41330</v>
          </cell>
          <cell r="F207" t="str">
            <v>2013-018934 (0001563)</v>
          </cell>
          <cell r="G207" t="str">
            <v>VALLA</v>
          </cell>
          <cell r="H207" t="str">
            <v>METÁLICO</v>
          </cell>
          <cell r="I207">
            <v>8</v>
          </cell>
          <cell r="J207" t="str">
            <v>ANCLADO AL PISO</v>
          </cell>
          <cell r="K207" t="str">
            <v>31204 01 002</v>
          </cell>
          <cell r="L207">
            <v>203535</v>
          </cell>
          <cell r="M207" t="str">
            <v>AV. MALDONADO Y GÓMEZ DE LA TORRE</v>
          </cell>
          <cell r="N207">
            <v>0</v>
          </cell>
          <cell r="O207" t="str">
            <v>0 AÑOS</v>
          </cell>
          <cell r="P207" t="str">
            <v>-----</v>
          </cell>
          <cell r="Q207" t="str">
            <v>A21; RM Y D5; RM</v>
          </cell>
          <cell r="R207">
            <v>0</v>
          </cell>
          <cell r="S207">
            <v>0</v>
          </cell>
          <cell r="T207">
            <v>0</v>
          </cell>
          <cell r="U207" t="str">
            <v>P.N.</v>
          </cell>
          <cell r="V207">
            <v>0</v>
          </cell>
          <cell r="W207">
            <v>1</v>
          </cell>
          <cell r="X207">
            <v>0</v>
          </cell>
          <cell r="Y207" t="str">
            <v>MOREJÓN RACINES MARÍA ELVIRA Y OTRO</v>
          </cell>
          <cell r="Z207" t="str">
            <v>VIAZEBRA ROTULACIÓN CIA. LTDA.</v>
          </cell>
          <cell r="AA207" t="str">
            <v>GUILLEN REINBERG ROSA MARÍA DE LOS ÁNGELES</v>
          </cell>
          <cell r="AB207">
            <v>0</v>
          </cell>
          <cell r="AC207">
            <v>0</v>
          </cell>
          <cell r="AD207">
            <v>0</v>
          </cell>
          <cell r="AE207">
            <v>0</v>
          </cell>
          <cell r="AF207" t="str">
            <v>1792297052001</v>
          </cell>
          <cell r="AG207" t="str">
            <v xml:space="preserve">DEBE LLENAR CORRECTAMENTE LA SOLICITUD, SEGÚN FOTOGRAFÍA EL ELEMENTO CONTIENE DOS PANTALLAS POR LO QUE EL ÁREA DE PUBLICIDAD ES DE 64,00 M2. </v>
          </cell>
          <cell r="AH207" t="str">
            <v>EN LA DOCUMENTACIÓN PRESENTADA, NO ADJUNTA LA PÓLIZA DE SEGUROS QUE CONSTA EN LA RESOLUCIÓN STHV-RT-No. 004.</v>
          </cell>
          <cell r="AI207" t="str">
            <v>S/N</v>
          </cell>
          <cell r="AJ207" t="str">
            <v>S/N</v>
          </cell>
          <cell r="AK207" t="str">
            <v>INMOBILIARIA METRÓPOLI</v>
          </cell>
          <cell r="AL207" t="str">
            <v>8,00x4,00</v>
          </cell>
          <cell r="AM207">
            <v>2</v>
          </cell>
          <cell r="AN207">
            <v>64</v>
          </cell>
          <cell r="AO207" t="str">
            <v>0</v>
          </cell>
          <cell r="AP207">
            <v>0</v>
          </cell>
          <cell r="AQ207" t="str">
            <v>0,00</v>
          </cell>
          <cell r="AR207">
            <v>0</v>
          </cell>
          <cell r="AS207" t="str">
            <v>0,00</v>
          </cell>
          <cell r="AT207">
            <v>0</v>
          </cell>
          <cell r="AU207" t="str">
            <v>CERO</v>
          </cell>
        </row>
        <row r="208">
          <cell r="C208" t="str">
            <v>0002</v>
          </cell>
          <cell r="D208">
            <v>41318</v>
          </cell>
          <cell r="E208">
            <v>41330</v>
          </cell>
          <cell r="F208" t="str">
            <v>2013-019563 (0001571)</v>
          </cell>
          <cell r="G208" t="str">
            <v>RÓTULO</v>
          </cell>
          <cell r="H208" t="str">
            <v>METÁLICO</v>
          </cell>
          <cell r="I208">
            <v>5</v>
          </cell>
          <cell r="J208" t="str">
            <v>ANCLADO AL PISO</v>
          </cell>
          <cell r="K208" t="str">
            <v>31606 01 001</v>
          </cell>
          <cell r="L208">
            <v>40987</v>
          </cell>
          <cell r="M208" t="str">
            <v>CUSUBAMBA OE-365 Y GONZOL</v>
          </cell>
          <cell r="N208">
            <v>0</v>
          </cell>
          <cell r="O208" t="str">
            <v>0 AÑOS</v>
          </cell>
          <cell r="P208" t="str">
            <v>-----</v>
          </cell>
          <cell r="Q208" t="str">
            <v>A; I2</v>
          </cell>
          <cell r="R208">
            <v>0</v>
          </cell>
          <cell r="S208">
            <v>0</v>
          </cell>
          <cell r="T208">
            <v>0</v>
          </cell>
          <cell r="U208" t="str">
            <v>P.N.</v>
          </cell>
          <cell r="V208">
            <v>0</v>
          </cell>
          <cell r="W208">
            <v>1</v>
          </cell>
          <cell r="X208">
            <v>0</v>
          </cell>
          <cell r="Y208" t="str">
            <v>PINTURAS CÓNDOR S.A.</v>
          </cell>
          <cell r="Z208" t="str">
            <v>PINTURAS CÓNDOR S.A.</v>
          </cell>
          <cell r="AA208" t="str">
            <v>CARRILLO JIMÉNEZ FREDDY GUILLERMO</v>
          </cell>
          <cell r="AB208">
            <v>0</v>
          </cell>
          <cell r="AC208">
            <v>0</v>
          </cell>
          <cell r="AD208">
            <v>0</v>
          </cell>
          <cell r="AE208">
            <v>0</v>
          </cell>
          <cell r="AF208" t="str">
            <v>1790013561001</v>
          </cell>
          <cell r="AG208" t="str">
            <v>EN LA DOCUMENTACIÓN PRESENTADA NO ADJUNTA: CROQUIS DE UBICACIÓN DEL ELEMENTO PUBLICITARIO (INDICAR COORDENADAS); 4 FOTOGRAFÍAS DEL ELEMENTO PUBLICITARIO, EN EL QUE SE APRECIE LA UBICACIÓN DEL ELEMENTO PUBLICITARIO RESPECTO A LA EDIFICACIÓN; REQUISITOS QUE CONSTAN EN LA RESOLUCIÓN STHV-RT-No. 004 DEL 11/12/2012.</v>
          </cell>
          <cell r="AH208" t="str">
            <v>S/N</v>
          </cell>
          <cell r="AI208" t="str">
            <v>S/N</v>
          </cell>
          <cell r="AJ208" t="str">
            <v>S/N</v>
          </cell>
          <cell r="AK208" t="str">
            <v>EXPOCOLOR</v>
          </cell>
          <cell r="AL208" t="str">
            <v>3,40x1,73</v>
          </cell>
          <cell r="AM208">
            <v>1</v>
          </cell>
          <cell r="AN208">
            <v>11.76</v>
          </cell>
          <cell r="AO208" t="str">
            <v>0</v>
          </cell>
          <cell r="AP208">
            <v>0</v>
          </cell>
          <cell r="AQ208" t="str">
            <v>0,00</v>
          </cell>
          <cell r="AR208">
            <v>0</v>
          </cell>
          <cell r="AS208" t="str">
            <v>0,00</v>
          </cell>
          <cell r="AT208">
            <v>0</v>
          </cell>
          <cell r="AU208" t="str">
            <v>CERO</v>
          </cell>
        </row>
        <row r="209">
          <cell r="C209" t="str">
            <v>0003</v>
          </cell>
          <cell r="D209">
            <v>41341</v>
          </cell>
          <cell r="E209">
            <v>41382</v>
          </cell>
          <cell r="F209" t="str">
            <v>2013-031490 (0002463)</v>
          </cell>
          <cell r="G209" t="str">
            <v>PALETA</v>
          </cell>
          <cell r="H209" t="str">
            <v>METÁLICO</v>
          </cell>
          <cell r="I209">
            <v>4</v>
          </cell>
          <cell r="J209" t="str">
            <v>ANCLADO AL PISO</v>
          </cell>
          <cell r="K209">
            <v>0</v>
          </cell>
          <cell r="L209">
            <v>0</v>
          </cell>
          <cell r="M209" t="str">
            <v>AV. ALONSO DE ANGULO Y JIPIJAPA</v>
          </cell>
          <cell r="N209">
            <v>0</v>
          </cell>
          <cell r="O209" t="str">
            <v>0 AÑOS</v>
          </cell>
          <cell r="P209" t="str">
            <v>-----</v>
          </cell>
          <cell r="Q209">
            <v>0</v>
          </cell>
          <cell r="R209">
            <v>0</v>
          </cell>
          <cell r="S209">
            <v>0</v>
          </cell>
          <cell r="T209">
            <v>0</v>
          </cell>
          <cell r="U209" t="str">
            <v>B.V.</v>
          </cell>
          <cell r="V209">
            <v>0</v>
          </cell>
          <cell r="W209">
            <v>1</v>
          </cell>
          <cell r="X209">
            <v>0</v>
          </cell>
          <cell r="Y209" t="str">
            <v>MUNICIPIO DE QUITO</v>
          </cell>
          <cell r="Z209" t="str">
            <v>PUBLICIDAD AMOFI CIA. LTDA.</v>
          </cell>
          <cell r="AA209" t="str">
            <v>MOLINA MORALES LOURDES DE LAS MERCEDES</v>
          </cell>
          <cell r="AB209" t="str">
            <v>PROVINCIA DEL GUAYAS; CANTON GUAYAQUIL; PARROQUIA TARQUI; CIUDALELA URDESA CENTRAL; CALLE AV. LAS LOMAS No. 310 INTERESECCIÓN CALLE TERCERA.</v>
          </cell>
          <cell r="AC209">
            <v>0</v>
          </cell>
          <cell r="AD209">
            <v>0</v>
          </cell>
          <cell r="AE209">
            <v>0</v>
          </cell>
          <cell r="AF209" t="str">
            <v>0990331731001</v>
          </cell>
          <cell r="AG209" t="str">
            <v>SEGÚN ORDENANZA 0330 Y LA ORDENANZA REFORMATORIA No. 310 ART. 20 SUBSTITUYASE EL NUMERAL 1 DEL ARTÍCULO INNUMERADO 46, POR EL SIGUIENTE: NUMERAL 1 "PARA EL CASO DE LA PUBLICIDAD EXTERIOR FIJA DE TERCEROS, COLOCADA POR LAS PERSONAS NATURALES O JURÍDICAS QUE SE DEDIQUEN AL EJERCICIO DE LA ACTIVIDAD ECONÓMICA PUBLICITARIA, ESTA SE REALIZARA DE MANERA OBLIGATORIA EXCLUSIVAMENTE EN LOS SITIOS DETERMINADOS COMO "PUNTOS DE PUBLICIDAD EXTERIOR EN EL ESPACIO PÚBLICO", DETERMINACIÓN QUE LA REALIZARÁ EL MUNICIPIO DEL DISTRITO METROPOLITANO DE QUITO MEDIANTE RESOLUCIÓN DEL CONCEJO METROPOLITANO, PREVIO INFORME DE LA COMISIÓN DE EJE TERRITORIAL".</v>
          </cell>
          <cell r="AH209" t="str">
            <v>SEGÚN EL ANEXO ÚNICO DE LA RESOLUCIÓN STHV-RT-No 004 NUMERAL 2.2 REQUISITOS GENERALES: 1. FORMULARIO NORMALIZADO (INCLUYE DECLARACIÓN JURAMENTADA DE CUMPLIMIENTO Y OBSERVANCIA DE NORMAS ADMINISTRATIVAS Y REGLAS TÉCNICAS VIGENTES; 5. CROQUIS DE UBICACIÓN DEL ELEMENTO PUBLICITARIO (INDICAR COORDENADAS).</v>
          </cell>
          <cell r="AI209" t="str">
            <v>SEGÚN EL ANEXO ÚNICO DE LA RESOLUCIÓN STHV-RT-No 004 NUMERAL 2.2 REQUISITOS GENERALES; REQUISITOS COMPLEMENTARIOS: 8. PÓLIZA DE SEGUROS.</v>
          </cell>
          <cell r="AJ209" t="str">
            <v>S/N</v>
          </cell>
          <cell r="AK209" t="str">
            <v>VARIOS ANUNCIANTES</v>
          </cell>
          <cell r="AL209" t="str">
            <v>1,80*1,20*2</v>
          </cell>
          <cell r="AM209">
            <v>1</v>
          </cell>
          <cell r="AN209">
            <v>4.32</v>
          </cell>
          <cell r="AO209" t="str">
            <v>0</v>
          </cell>
          <cell r="AP209">
            <v>0</v>
          </cell>
          <cell r="AQ209" t="str">
            <v>0,00</v>
          </cell>
          <cell r="AR209">
            <v>0</v>
          </cell>
          <cell r="AS209" t="str">
            <v>0,00</v>
          </cell>
          <cell r="AT209">
            <v>0</v>
          </cell>
          <cell r="AU209" t="str">
            <v>CERO</v>
          </cell>
        </row>
        <row r="210">
          <cell r="C210" t="str">
            <v>0004</v>
          </cell>
          <cell r="D210">
            <v>41341</v>
          </cell>
          <cell r="E210">
            <v>41382</v>
          </cell>
          <cell r="F210" t="str">
            <v>2013-031489 (0002462)</v>
          </cell>
          <cell r="G210" t="str">
            <v>PALETA</v>
          </cell>
          <cell r="H210" t="str">
            <v>METÁLICO</v>
          </cell>
          <cell r="I210">
            <v>4</v>
          </cell>
          <cell r="J210" t="str">
            <v>ANCLADO AL PISO</v>
          </cell>
          <cell r="K210">
            <v>0</v>
          </cell>
          <cell r="L210">
            <v>0</v>
          </cell>
          <cell r="M210" t="str">
            <v>AV. ALONSO DE ANGULO Y PEDRO ALFARO</v>
          </cell>
          <cell r="N210">
            <v>0</v>
          </cell>
          <cell r="O210" t="str">
            <v>0 AÑOS</v>
          </cell>
          <cell r="P210" t="str">
            <v>-----</v>
          </cell>
          <cell r="Q210">
            <v>0</v>
          </cell>
          <cell r="R210">
            <v>0</v>
          </cell>
          <cell r="S210">
            <v>0</v>
          </cell>
          <cell r="T210">
            <v>0</v>
          </cell>
          <cell r="U210" t="str">
            <v>B.V.</v>
          </cell>
          <cell r="V210">
            <v>0</v>
          </cell>
          <cell r="W210">
            <v>1</v>
          </cell>
          <cell r="X210">
            <v>0</v>
          </cell>
          <cell r="Y210" t="str">
            <v>MUNICIPIO DE QUITO</v>
          </cell>
          <cell r="Z210" t="str">
            <v>PUBLICIDAD AMOFI</v>
          </cell>
          <cell r="AA210" t="str">
            <v>MOLINA MORALES LOURDES DE LAS MERCEDES</v>
          </cell>
          <cell r="AB210" t="str">
            <v>PROVINCIA DEL GUAYAS; CANTON GUAYAQUIL; PARROQUIA TARQUI; CIUDALELA URDESA CENTRAL; CALLE AV. LAS LOMAS No. 310 INTERESECCIÓN CALLE TERCERA.</v>
          </cell>
          <cell r="AC210">
            <v>0</v>
          </cell>
          <cell r="AD210">
            <v>0</v>
          </cell>
          <cell r="AE210">
            <v>0</v>
          </cell>
          <cell r="AF210" t="str">
            <v>0990331731001</v>
          </cell>
          <cell r="AG210" t="str">
            <v>SEGÚN ORDENANZA 0330 Y LA ORDENANZA REFORMATORIA No. 310 ART. 20 SUBSTITUYASE EL NUMERAL 1 DEL ARTÍCULO INNUMERADO 46, POR EL SIGUIENTE: NUMERAL 1 "PARA EL CASO DE LA PUBLICIDAD EXTERIOR FIJA DE TERCEROS, COLOCADA POR LAS PERSONAS NATURALES O JURÍDICAS QUE SE DEDIQUEN AL EJERCICIO DE LA ACTIVIDAD ECONÓMICA PUBLICITARIA, ESTA SE REALIZARA DE MANERA OBLIGATORIA EXCLUSIVAMENTE EN LOS SITIOS DETERMINADOS COMO "PUNTOS DE PUBLICIDAD EXTERIOR EN EL ESPACIO PÚBLICO", DETERMINACIÓN QUE LA REALIZARÁ EL MUNICIPIO DEL DISTRITO METROPOLITANO DE QUITO MEDIANTE RESOLUCIÓN DEL CONCEJO METROPOLITANO, PREVIO INFORME DE LA COMISIÓN DE EJE TERRITORIAL".</v>
          </cell>
          <cell r="AH210" t="str">
            <v>SEGÚN EL ANEXO ÚNICO DE LA RESOLUCIÓN STHV-RT-No 004 NUMERAL 2.2 REQUISITOS GENERALES: 1. FORMULARIO NORMALIZADO (INCLUYE DECLARACIÓN JURAMENTADA DE CUMPLIMIENTO Y OBSERVANCIA DE NORMAS ADMINISTRATIVAS Y REGLAS TÉCNICAS VIGENTES; 5. CROQUIS DE UBICACIÓN DEL ELEMENTO PUBLICITARIO (INDICAR COORDENADAS).</v>
          </cell>
          <cell r="AI210" t="str">
            <v>SEGÚN EL ANEXO ÚNICO DE LA RESOLUCIÓN STHV-RT-No 004 NUMERAL 2.2 REQUISITOS GENERALES; REQUISITOS COMPLEMENTARIOS: 8. PÓLIZA DE SEGUROS.</v>
          </cell>
          <cell r="AJ210" t="str">
            <v>S/N</v>
          </cell>
          <cell r="AK210" t="str">
            <v>VARIOS ANUNCIANTES</v>
          </cell>
          <cell r="AL210" t="str">
            <v>1,80*1,20*2</v>
          </cell>
          <cell r="AM210">
            <v>1</v>
          </cell>
          <cell r="AN210">
            <v>4.32</v>
          </cell>
          <cell r="AO210" t="str">
            <v>0</v>
          </cell>
          <cell r="AP210">
            <v>0</v>
          </cell>
          <cell r="AQ210" t="str">
            <v>0,00</v>
          </cell>
          <cell r="AR210">
            <v>0</v>
          </cell>
          <cell r="AS210" t="str">
            <v>0,00</v>
          </cell>
          <cell r="AT210">
            <v>0</v>
          </cell>
          <cell r="AU210" t="str">
            <v>CERO</v>
          </cell>
        </row>
        <row r="211">
          <cell r="C211" t="str">
            <v>0005</v>
          </cell>
          <cell r="D211">
            <v>41341</v>
          </cell>
          <cell r="E211">
            <v>41382</v>
          </cell>
          <cell r="F211" t="str">
            <v>2013-031523 (0002464)</v>
          </cell>
          <cell r="G211" t="str">
            <v>PALETA</v>
          </cell>
          <cell r="H211" t="str">
            <v>METÁLICO</v>
          </cell>
          <cell r="I211">
            <v>4</v>
          </cell>
          <cell r="J211" t="str">
            <v>ANCLADO AL PISO</v>
          </cell>
          <cell r="K211">
            <v>0</v>
          </cell>
          <cell r="L211">
            <v>0</v>
          </cell>
          <cell r="M211" t="str">
            <v>NAPO Y GUALBERTO PÉREZ</v>
          </cell>
          <cell r="N211">
            <v>0</v>
          </cell>
          <cell r="O211" t="str">
            <v>0 AÑOS</v>
          </cell>
          <cell r="P211" t="str">
            <v>-----</v>
          </cell>
          <cell r="Q211">
            <v>0</v>
          </cell>
          <cell r="R211">
            <v>0</v>
          </cell>
          <cell r="S211">
            <v>0</v>
          </cell>
          <cell r="T211">
            <v>0</v>
          </cell>
          <cell r="U211" t="str">
            <v>B.V.</v>
          </cell>
          <cell r="V211">
            <v>0</v>
          </cell>
          <cell r="W211">
            <v>1</v>
          </cell>
          <cell r="X211">
            <v>0</v>
          </cell>
          <cell r="Y211" t="str">
            <v>MUNICIPIO DE QUITO</v>
          </cell>
          <cell r="Z211" t="str">
            <v>PUBLICIDAD AMOFI</v>
          </cell>
          <cell r="AA211" t="str">
            <v>MOLINA MORALES LOURDES DE LAS MERCEDES</v>
          </cell>
          <cell r="AB211" t="str">
            <v>PROVINCIA DEL GUAYAS; CANTON GUAYAQUIL; PARROQUIA TARQUI; CIUDALELA URDESA CENTRAL; CALLE AV. LAS LOMAS No. 310 INTERESECCIÓN CALLE TERCERA.</v>
          </cell>
          <cell r="AC211">
            <v>0</v>
          </cell>
          <cell r="AD211">
            <v>0</v>
          </cell>
          <cell r="AE211">
            <v>0</v>
          </cell>
          <cell r="AF211" t="str">
            <v>0990331731001</v>
          </cell>
          <cell r="AG211" t="str">
            <v>SEGÚN ORDENANZA 0330 Y LA ORDENANZA REFORMATORIA No. 310 ART. 20 SUBSTITUYASE EL NUMERAL 1 DEL ARTÍCULO INNUMERADO 46, POR EL SIGUIENTE: NUMERAL 1 "PARA EL CASO DE LA PUBLICIDAD EXTERIOR FIJA DE TERCEROS, COLOCADA POR LAS PERSONAS NATURALES O JURÍDICAS QUE SE DEDIQUEN AL EJERCICIO DE LA ACTIVIDAD ECONÓMICA PUBLICITARIA, ESTA SE REALIZARA DE MANERA OBLIGATORIA EXCLUSIVAMENTE EN LOS SITIOS DETERMINADOS COMO "PUNTOS DE PUBLICIDAD EXTERIOR EN EL ESPACIO PÚBLICO", DETERMINACIÓN QUE LA REALIZARÁ EL MUNICIPIO DEL DISTRITO METROPOLITANO DE QUITO MEDIANTE RESOLUCIÓN DEL CONCEJO METROPOLITANO, PREVIO INFORME DE LA COMISIÓN DE EJE TERRITORIAL".</v>
          </cell>
          <cell r="AH211" t="str">
            <v>SEGÚN EL ANEXO ÚNICO DE LA RESOLUCIÓN STHV-RT-No 004 NUMERAL 2.2 REQUISITOS GENERALES: 1. FORMULARIO NORMALIZADO (INCLUYE DECLARACIÓN JURAMENTADA DE CUMPLIMIENTO Y OBSERVANCIA DE NORMAS ADMINISTRATIVAS Y REGLAS TÉCNICAS VIGENTES; 5. CROQUIS DE UBICACIÓN DEL ELEMENTO PUBLICITARIO (INDICAR COORDENADAS).</v>
          </cell>
          <cell r="AI211" t="str">
            <v>SEGÚN EL ANEXO ÚNICO DE LA RESOLUCIÓN STHV-RT-No 004 NUMERAL 2.2 REQUISITOS GENERALES; REQUISITOS COMPLEMENTARIOS: 8. PÓLIZA DE SEGUROS.</v>
          </cell>
          <cell r="AJ211" t="str">
            <v>S/N</v>
          </cell>
          <cell r="AK211" t="str">
            <v>VARIOS ANUNCIANTES</v>
          </cell>
          <cell r="AL211" t="str">
            <v>1,80*1,20*2</v>
          </cell>
          <cell r="AM211">
            <v>1</v>
          </cell>
          <cell r="AN211">
            <v>4.32</v>
          </cell>
          <cell r="AO211" t="str">
            <v>0</v>
          </cell>
          <cell r="AP211">
            <v>0</v>
          </cell>
          <cell r="AQ211" t="str">
            <v>0,00</v>
          </cell>
          <cell r="AR211">
            <v>0</v>
          </cell>
          <cell r="AS211" t="str">
            <v>0,00</v>
          </cell>
          <cell r="AT211">
            <v>0</v>
          </cell>
          <cell r="AU211" t="str">
            <v>CERO</v>
          </cell>
        </row>
        <row r="212">
          <cell r="C212" t="str">
            <v>0006</v>
          </cell>
          <cell r="D212">
            <v>41341</v>
          </cell>
          <cell r="E212">
            <v>41382</v>
          </cell>
          <cell r="F212" t="str">
            <v>2013-031488 (0002461)</v>
          </cell>
          <cell r="G212" t="str">
            <v>PALETA</v>
          </cell>
          <cell r="H212" t="str">
            <v>METÁLICO</v>
          </cell>
          <cell r="I212">
            <v>4</v>
          </cell>
          <cell r="J212" t="str">
            <v>ANCLADO AL PISO</v>
          </cell>
          <cell r="K212">
            <v>0</v>
          </cell>
          <cell r="L212">
            <v>0</v>
          </cell>
          <cell r="M212" t="str">
            <v>AV. MORAN VALVERDE (FRENTE A EDESA)</v>
          </cell>
          <cell r="N212">
            <v>0</v>
          </cell>
          <cell r="O212" t="str">
            <v>0 AÑOS</v>
          </cell>
          <cell r="P212" t="str">
            <v>-----</v>
          </cell>
          <cell r="Q212">
            <v>0</v>
          </cell>
          <cell r="R212">
            <v>0</v>
          </cell>
          <cell r="S212">
            <v>0</v>
          </cell>
          <cell r="T212">
            <v>0</v>
          </cell>
          <cell r="U212" t="str">
            <v>B.V.</v>
          </cell>
          <cell r="V212">
            <v>0</v>
          </cell>
          <cell r="W212">
            <v>1</v>
          </cell>
          <cell r="X212">
            <v>0</v>
          </cell>
          <cell r="Y212" t="str">
            <v>MUNICIPIO DE QUITO</v>
          </cell>
          <cell r="Z212" t="str">
            <v>PUBLICIDAD AMOFI</v>
          </cell>
          <cell r="AA212" t="str">
            <v>LOURDES DE ANDRADE</v>
          </cell>
          <cell r="AB212" t="str">
            <v>PROVINCIA DEL GUAYAS; CANTON GUAYAQUIL; PARROQUIA TARQUI; CIUDALELA URDESA CENTRAL; CALLE AV. LAS LOMAS No. 310 INTERESECCIÓN CALLE TERCERA.</v>
          </cell>
          <cell r="AC212">
            <v>0</v>
          </cell>
          <cell r="AD212">
            <v>0</v>
          </cell>
          <cell r="AE212">
            <v>0</v>
          </cell>
          <cell r="AF212" t="str">
            <v>0990331731001</v>
          </cell>
          <cell r="AG212" t="str">
            <v>SEGÚN ORDENANZA 0330 Y LA ORDENANZA REFORMATORIA No. 310 ART. 20 SUBSTITUYASE EL NUMERAL 1 DEL ARTÍCULO INNUMERADO 46, POR EL SIGUIENTE: NUMERAL 1 "PARA EL CASO DE LA PUBLICIDAD EXTERIOR FIJA DE TERCEROS, COLOCADA POR LAS PERSONAS NATURALES O JURÍDICAS QUE SE DEDIQUEN AL EJERCICIO DE LA ACTIVIDAD ECONÓMICA PUBLICITARIA, ESTA SE REALIZARA DE MANERA OBLIGATORIA EXCLUSIVAMENTE EN LOS SITIOS DETERMINADOS COMO "PUNTOS DE PUBLICIDAD EXTERIOR EN EL ESPACIO PÚBLICO", DETERMINACIÓN QUE LA REALIZARÁ EL MUNICIPIO DEL DISTRITO METROPOLITANO DE QUITO MEDIANTE RESOLUCIÓN DEL CONCEJO METROPOLITANO, PREVIO INFORME DE LA COMISIÓN DE EJE TERRITORIAL".</v>
          </cell>
          <cell r="AH212" t="str">
            <v>SEGÚN EL ANEXO ÚNICO DE LA RESOLUCIÓN STHV-RT-No 004 NUMERAL 2.2 REQUISITOS GENERALES: 1. FORMULARIO NORMALIZADO (INCLUYE DECLARACIÓN JURAMENTADA DE CUMPLIMIENTO Y OBSERVANCIA DE NORMAS ADMINISTRATIVAS Y REGLAS TÉCNICAS VIGENTES; 5. CROQUIS DE UBICACIÓN DEL ELEMENTO PUBLICITARIO (INDICAR COORDENADAS).</v>
          </cell>
          <cell r="AI212" t="str">
            <v>SEGÚN EL ANEXO ÚNICO DE LA RESOLUCIÓN STHV-RT-No 004 NUMERAL 2.2 REQUISITOS GENERALES; REQUISITOS COMPLEMENTARIOS: 8. PÓLIZA DE SEGUROS.</v>
          </cell>
          <cell r="AJ212" t="str">
            <v>S/N</v>
          </cell>
          <cell r="AK212" t="str">
            <v>VARIOS ANUNCIANTES</v>
          </cell>
          <cell r="AL212" t="str">
            <v>1,80*1,20*2</v>
          </cell>
          <cell r="AM212">
            <v>1</v>
          </cell>
          <cell r="AN212">
            <v>4.32</v>
          </cell>
          <cell r="AO212" t="str">
            <v>0</v>
          </cell>
          <cell r="AP212">
            <v>0</v>
          </cell>
          <cell r="AQ212" t="str">
            <v>0,00</v>
          </cell>
          <cell r="AR212">
            <v>0</v>
          </cell>
          <cell r="AS212" t="str">
            <v>0,00</v>
          </cell>
          <cell r="AT212">
            <v>0</v>
          </cell>
          <cell r="AU212" t="str">
            <v>CERO</v>
          </cell>
        </row>
        <row r="213">
          <cell r="C213" t="str">
            <v>0007</v>
          </cell>
          <cell r="D213">
            <v>41334</v>
          </cell>
          <cell r="E213">
            <v>41381</v>
          </cell>
          <cell r="F213" t="str">
            <v>2013-027396 (0002186)</v>
          </cell>
          <cell r="G213" t="str">
            <v>VALLA</v>
          </cell>
          <cell r="H213" t="str">
            <v>METÁLICO</v>
          </cell>
          <cell r="I213">
            <v>12</v>
          </cell>
          <cell r="J213" t="str">
            <v>ANCLADO AL PISO</v>
          </cell>
          <cell r="K213" t="str">
            <v>30601-33-004</v>
          </cell>
          <cell r="L213">
            <v>191016</v>
          </cell>
          <cell r="M213" t="str">
            <v>NAPO Y JUAN DE ALCAZAR</v>
          </cell>
          <cell r="N213" t="str">
            <v>LAT. 0°14'42,09" S; LONG. 78°30'50,31" O</v>
          </cell>
          <cell r="O213" t="str">
            <v>0 AÑOS</v>
          </cell>
          <cell r="P213" t="str">
            <v>-----</v>
          </cell>
          <cell r="Q213" t="str">
            <v>Z2 (ZC)</v>
          </cell>
          <cell r="R213">
            <v>0</v>
          </cell>
          <cell r="S213">
            <v>0</v>
          </cell>
          <cell r="T213">
            <v>0</v>
          </cell>
          <cell r="U213" t="str">
            <v>B.V.</v>
          </cell>
          <cell r="V213">
            <v>0</v>
          </cell>
          <cell r="W213">
            <v>1</v>
          </cell>
          <cell r="X213">
            <v>0</v>
          </cell>
          <cell r="Y213" t="str">
            <v>MUNICIPIO DE QUITO</v>
          </cell>
          <cell r="Z213" t="str">
            <v>LETRASIGMA</v>
          </cell>
          <cell r="AA213" t="str">
            <v>EGUIGUREN CHIRIBOGA JOSÉ ALFREDO</v>
          </cell>
          <cell r="AB213" t="str">
            <v>PROVINCIA DEL PICHINCHA; CANTÓN QUITO; PARROQUIA CARCELEN; BARRIO CARCELEN; CALLE JAIME ROLDOS AGUILERA No. E4-27 E ISIDRO AYORA.</v>
          </cell>
          <cell r="AC213" t="str">
            <v>ASEGURADORA DEL SUR; PÓLIZA 207552</v>
          </cell>
          <cell r="AD213" t="str">
            <v>31/01/2013 HASTA EL 31/01/2014</v>
          </cell>
          <cell r="AE213">
            <v>50000</v>
          </cell>
          <cell r="AF213" t="str">
            <v>1790792323001</v>
          </cell>
          <cell r="AG213" t="str">
            <v>SEGÚN ORDENANZA 0330 Y LA ORDENANZA REFORMATORIA No. 310 ART. 20 SUBSTITUYASE EL NUMERAL 1 DEL ARTÍCULO INNUMERADO 46, POR EL SIGUIENTE: NUMERAL 1 "PARA EL CASO DE LA PUBLICIDAD EXTERIOR FIJA DE TERCEROS, COLOCADA POR LAS PERSONAS NATURALES O JURÍDICAS QUE SE DEDIQUEN AL EJERCICIO DE LA ACTIVIDAD ECONÓMICA PUBLICITARIA, ESTA SE REALIZARA DE MANERA OBLIGATORIA EXCLUSIVAMENTE EN LOS SITIOS DETERMINADOS COMO "PUNTOS DE PUBLICIDAD EXTERIOR EN EL ESPACIO PÚBLICO", DETERMINACIÓN QUE LA REALIZARÁ EL MUNICIPIO DEL DISTRITO METROPOLITANO DE QUITO MEDIANTE RESOLUCIÓN DEL CONCEJO METROPOLITANO, PREVIO INFORME DE LA COMISIÓN DE EJE TERRITORIAL".</v>
          </cell>
          <cell r="AH213" t="str">
            <v>SEGÚN ORDENANZA 0330 Y LA REFORMATORIA NO. 310 ANÉXO ÚNICO NUMERAL 2.1.2 PUBLICIDAD EXERIOR FIJA DE TERCEROS EN PREDIOS CON USO RESIDENCIAL R3, MÚLTIPLE, EQUIPAMIENTO E INDUSTRIAL I2, I3, I4 LITERAL b " EN LOS RETIROS FRONTALES LAS VALLAS TENDRAN UNA SUPERFICIE MÁXIMA DE TREINTA Y DOS METROS CUADRADOS Y PODRAN INSTALARSE EN EL RETIRO FRONTAL DE LOS PREDIOS CON USO DE SUELO R2, R3 INSUSTRIAL I2, I3, I4 MANTENIENDO TRES METROS DE RETIRO CON RESPECTO A LAS MEDIANERAS, MEDIDOS DESDE EL PUNTO MÁS SALIENTE DEL PANEL. SU ALTURA MÁXIMA SERÁ DE DOCE METROS Y NO PRODRÁ SOBRESALIR DE LA LÍNEA". EN LA ORDENANZA NO ESTA REGLAMENTADO LA INSTALACIÓN DE LA VALLA  EN ZONIFICACIÓN QUE CONSTA COMO EQUIPAMIENTO.</v>
          </cell>
          <cell r="AI213" t="str">
            <v>SEGÚN EL ANEXO ÚNICO DE LA RESOLUCIÓN STHV-RT-No 004 NUMERAL 2.3 ACTIVIDADES; VENTANILLA UNIVERSAL NUMERAL 1. "RECEPTA LA DOCUMENTACIÓN Y VERIFICA QUE EL SOLICITANTE NO MANTENGA OBLIGACIONES TRIBUTARIAS Y NO TRIBUTARIAS PENDIENTES CON EL MUNICIPIO DEL DISTRITO METROPOLITANO DE QUITO; . EN CASO DE QUE EL SOLICITANTE TENGA OBLIGACIONES PENDIENTES, SE DEVUELVE EL EXPEDIENTE HASTA QUE SUBSANE ESTE INCONVENIENTE".</v>
          </cell>
          <cell r="AJ213" t="str">
            <v xml:space="preserve">SEGÚN EL SISTEMA TIENE UNA DEUDA PENDIENTE DE $ 83.744,85. </v>
          </cell>
          <cell r="AK213" t="str">
            <v>PORTA</v>
          </cell>
          <cell r="AL213" t="str">
            <v>8,00*4,00*2</v>
          </cell>
          <cell r="AM213">
            <v>1</v>
          </cell>
          <cell r="AN213">
            <v>64</v>
          </cell>
          <cell r="AO213" t="str">
            <v>0</v>
          </cell>
          <cell r="AP213">
            <v>0</v>
          </cell>
          <cell r="AQ213" t="str">
            <v>0,00</v>
          </cell>
          <cell r="AR213">
            <v>0</v>
          </cell>
          <cell r="AS213" t="str">
            <v>0,00</v>
          </cell>
          <cell r="AT213">
            <v>0</v>
          </cell>
          <cell r="AU213" t="str">
            <v>CERO</v>
          </cell>
        </row>
        <row r="214">
          <cell r="C214" t="str">
            <v>0008</v>
          </cell>
          <cell r="D214">
            <v>41366</v>
          </cell>
          <cell r="E214">
            <v>41381</v>
          </cell>
          <cell r="F214" t="str">
            <v>2013-042561 (0003259)</v>
          </cell>
          <cell r="G214" t="str">
            <v>VALLA</v>
          </cell>
          <cell r="H214" t="str">
            <v>METÁLICO</v>
          </cell>
          <cell r="I214">
            <v>12</v>
          </cell>
          <cell r="J214" t="str">
            <v>ANCLADO AL PISO</v>
          </cell>
          <cell r="K214" t="str">
            <v>30804-20-003</v>
          </cell>
          <cell r="L214">
            <v>37956</v>
          </cell>
          <cell r="M214" t="str">
            <v>TENT. HUGO ORTIZ</v>
          </cell>
          <cell r="N214" t="str">
            <v>LAT. 0°15'5,41" S; LONG. 78°31'50,90" O</v>
          </cell>
          <cell r="O214" t="str">
            <v>0 AÑOS</v>
          </cell>
          <cell r="P214" t="str">
            <v>-----</v>
          </cell>
          <cell r="Q214" t="str">
            <v>Z2 (ZC); EQUIPAMIENTO</v>
          </cell>
          <cell r="R214">
            <v>0</v>
          </cell>
          <cell r="S214">
            <v>0</v>
          </cell>
          <cell r="T214">
            <v>0</v>
          </cell>
          <cell r="U214" t="str">
            <v>B.V.</v>
          </cell>
          <cell r="V214">
            <v>0</v>
          </cell>
          <cell r="W214">
            <v>1</v>
          </cell>
          <cell r="X214">
            <v>0</v>
          </cell>
          <cell r="Y214" t="str">
            <v>SILVA NELSON FERNANDO</v>
          </cell>
          <cell r="Z214" t="str">
            <v>LETRASIGMA</v>
          </cell>
          <cell r="AA214" t="str">
            <v>EGUIGUREN CHIRIBOGA JOSÉ ALFREDO</v>
          </cell>
          <cell r="AB214" t="str">
            <v>PROVINCIA DEL PICHINCHA; CANTÓN QUITO; PARROQUIA CARCELEN; BARRIO CARCELEN; CALLE JAIME ROLDOS AGUILERA No. E4-27 E ISIDRO AYORA.</v>
          </cell>
          <cell r="AC214" t="str">
            <v>ASEGURADORA DEL SUR; PÓLIZA 207552</v>
          </cell>
          <cell r="AD214" t="str">
            <v>31/01/2013 HASTA EL 31/01/2014</v>
          </cell>
          <cell r="AE214">
            <v>50000</v>
          </cell>
          <cell r="AF214" t="str">
            <v>1790792323001</v>
          </cell>
          <cell r="AG214" t="str">
            <v>SEGÚN ORDENANZA 0330 Y LA ORDENANZA REFORMATORIA No. 310 ART. 20 SUBSTITUYASE EL NUMERAL 1 DEL ARTÍCULO INNUMERADO 46, POR EL SIGUIENTE: NUMERAL 1 "PARA EL CASO DE LA PUBLICIDAD EXTERIOR FIJA DE TERCEROS, COLOCADA POR LAS PERSONAS NATURALES O JURÍDICAS QUE SE DEDIQUEN AL EJERCICIO DE LA ACTIVIDAD ECONÓMICA PUBLICITARIA, ESTA SE REALIZARA DE MANERA OBLIGATORIA EXCLUSIVAMENTE EN LOS SITIOS DETERMINADOS COMO "PUNTOS DE PUBLICIDAD EXTERIOR EN EL ESPACIO PÚBLICO", DETERMINACIÓN QUE LA REALIZARÁ EL MUNICIPIO DEL DISTRITO METROPOLITANO DE QUITO MEDIANTE RESOLUCIÓN DEL CONCEJO METROPOLITANO, PREVIO INFORME DE LA COMISIÓN DE EJE TERRITORIAL".</v>
          </cell>
          <cell r="AH214" t="str">
            <v>SEGÚN ORDENANZA 0330 Y LA REFORMATORIA NO. 310 ANÉXO ÚNICO NUMERAL 2.1.2 PUBLICIDAD EXERIOR FIJA DE TERCEROS EN PREDIOS CON USO RESIDENCIAL R3, MÚLTIPLE, EQUIPAMIENTO E INDUSTRIAL I2, I3, I4 LITERAL b " EN LOS RETIROS FRONTALES LAS VALLAS TENDRAN UNA SUPERFICIE MÁXIMA DE TREINTA Y ODS METROS CUADRADOS Y PODRAN INSTALARSE EN EL RETIRO FRONTAL DE LOS PREDIOS CON USO DE SUELO R2, R3 INSUSTRIAL I2, I3, I4 MANTENIENDO TRES METROS DE RETIRO CON RESPECTO A LAS MEDIANERAS, MEDIDOS DESDE EL PUNTO MÁS SALIENTE DEL PANEL. SU ALTURA MÁXIMA SERÁ DE DOCE METROS Y NO PRODRÁ SOBRESALIR DE LA LÍNEA". EN LA ORDENANZA NO ESTA REGLAMENTADO LA INSTALACIÓN DE LA VALLA  EN ZONIFICACIÓN QUE CONSTA COMO EQUIPAMIENTO.</v>
          </cell>
          <cell r="AI214" t="str">
            <v>SEGÚN EL ANEXO ÚNICO DE LA RESOLUCIÓN STHV-RT-No 004 NUMERAL 2.3 ACTIVIDADES; VENTANILLA UNIVERSAL NUMERAL 1. "RECEPTA LA DOCUMENTACIÓN Y VERIFICA QUE EL SOLICITANTE NO MANTENGA OBLIGACIONES TRIBUTARIAS Y NO TRIBUTARIAS PENDIENTES CON EL MUNICIPIO DEL DISTRITO METROPOLITANO DE QUITO; . EN CASO DE QUE EL SOLICITANTE TENGA OBLIGACIONES PENDIENTES, SE DEVUELVE EL EXPEDIENTE HASTA QUE SUBSANE ESTE INCONVENIENTE".</v>
          </cell>
          <cell r="AJ214" t="str">
            <v xml:space="preserve">SEGÚN EL SISTEMA TIENE UNA DEUDA PENDIENTE DE $ 83.744,85. </v>
          </cell>
          <cell r="AK214" t="str">
            <v>PORTA</v>
          </cell>
          <cell r="AL214" t="str">
            <v>8,00*4,00*2</v>
          </cell>
          <cell r="AM214">
            <v>1</v>
          </cell>
          <cell r="AN214">
            <v>64</v>
          </cell>
          <cell r="AO214" t="str">
            <v>0</v>
          </cell>
          <cell r="AP214">
            <v>0</v>
          </cell>
          <cell r="AQ214" t="str">
            <v>0,00</v>
          </cell>
          <cell r="AR214">
            <v>0</v>
          </cell>
          <cell r="AS214" t="str">
            <v>0,00</v>
          </cell>
          <cell r="AT214">
            <v>0</v>
          </cell>
          <cell r="AU214" t="str">
            <v>CERO</v>
          </cell>
        </row>
        <row r="215">
          <cell r="C215" t="str">
            <v>0009</v>
          </cell>
          <cell r="D215">
            <v>41366</v>
          </cell>
          <cell r="E215">
            <v>41381</v>
          </cell>
          <cell r="F215" t="str">
            <v>2013-042560 (0003258)</v>
          </cell>
          <cell r="G215" t="str">
            <v>VALLA</v>
          </cell>
          <cell r="H215" t="str">
            <v>METÁLICO</v>
          </cell>
          <cell r="I215">
            <v>12</v>
          </cell>
          <cell r="J215" t="str">
            <v>ANCLADO AL PISO</v>
          </cell>
          <cell r="K215" t="str">
            <v>31606-45-001</v>
          </cell>
          <cell r="L215">
            <v>289695</v>
          </cell>
          <cell r="M215" t="str">
            <v>TENT. HUGO ORTIZ Y MORO MORO</v>
          </cell>
          <cell r="N215">
            <v>0</v>
          </cell>
          <cell r="O215" t="str">
            <v>0 AÑOS</v>
          </cell>
          <cell r="P215" t="str">
            <v>-----</v>
          </cell>
          <cell r="Q215" t="str">
            <v>A26(A1005-40); R3</v>
          </cell>
          <cell r="R215">
            <v>0</v>
          </cell>
          <cell r="S215">
            <v>0</v>
          </cell>
          <cell r="T215">
            <v>0</v>
          </cell>
          <cell r="U215" t="str">
            <v>B.V.</v>
          </cell>
          <cell r="V215">
            <v>0</v>
          </cell>
          <cell r="W215">
            <v>1</v>
          </cell>
          <cell r="X215">
            <v>0</v>
          </cell>
          <cell r="Y215" t="str">
            <v>GUGUANCELA SANAICELA JULIO CESAR</v>
          </cell>
          <cell r="Z215" t="str">
            <v>LETRASIGMA</v>
          </cell>
          <cell r="AA215" t="str">
            <v>EGUIGUREN CHIRIBOGA JOSÉ ALFREDO</v>
          </cell>
          <cell r="AB215" t="str">
            <v>PROVINCIA DEL PICHINCHA; CANTÓN QUITO; PARROQUIA CARCELEN; BARRIO CARCELEN; CALLE JAIME ROLDOS AGUILERA No. E4-27 E ISIDRO AYORA.</v>
          </cell>
          <cell r="AC215" t="str">
            <v>ASEGURADORA DEL SUR; PÓLIZA 207553</v>
          </cell>
          <cell r="AD215" t="str">
            <v>31/01/2013 HASTA EL 31/01/2014</v>
          </cell>
          <cell r="AE215">
            <v>50000</v>
          </cell>
          <cell r="AF215" t="str">
            <v>1790792323001</v>
          </cell>
          <cell r="AG215" t="str">
            <v>SEGÚN EL ANEXO ÚNICO DE LA RESOLUCIÓN STHV-RT-No 004 NUMERAL 2.2 REQUISITOS GENERALES: 1. FORMULARIO NORMALIZADO (INCLUYE DECLARACIÓN JURAMENTADA DE CUMPLIMIENTO Y OBSERVANCIA DE NORMAS ADMINISTRATIVAS Y REGLAS TÉCNICAS VIGENTES. DEBE LLENAR CORRECTAMENTE; 5. CROQUIS DE UBICACIÓN DEL ELEMENTO PUBLICITARIO (INDICAR COORDENADAS). EN EL FORMALARIO NO CONSTAN LAS COORDENADAS.</v>
          </cell>
          <cell r="AH215" t="str">
            <v>SEGÚN EL ANEXO ÚNICO DE LA RESOLUCIÓN STHV-RT-No 004 NUMERAL 2.3 ACTIVIDADES; VENTANILLA UNIVERSAL NUMERAL 1. "RECEPTA LA DOCUMENTACIÓN Y VERIFICA QUE EL SOLICITANTE NO MANTENGA OBLIGACIONES TRIBUTARIAS Y NO TRIBUTARIAS PENDIENTES CON EL MUNICIPIO DEL DISTRITO METROPOLITANO DE QUITO; . EN CASO DE QUE EL SOLICITANTE TENGA OBLIGACIONES PENDIENTES, SE DEVUELVE EL EXPEDIENTE HASTA QUE SUBSANE ESTE INCONVENIENTE".</v>
          </cell>
          <cell r="AI215" t="str">
            <v xml:space="preserve">SEGÚN EL SISTEMA TIENE UNA DEUDA PENDIENTE DE $ 83.744,85. </v>
          </cell>
          <cell r="AJ215" t="str">
            <v>S/N</v>
          </cell>
          <cell r="AK215" t="str">
            <v>DISPONIBLE</v>
          </cell>
          <cell r="AL215" t="str">
            <v>8,00*4,00*2</v>
          </cell>
          <cell r="AM215">
            <v>1</v>
          </cell>
          <cell r="AN215">
            <v>64</v>
          </cell>
          <cell r="AO215" t="str">
            <v>0</v>
          </cell>
          <cell r="AP215">
            <v>0</v>
          </cell>
          <cell r="AQ215" t="str">
            <v>0,00</v>
          </cell>
          <cell r="AR215">
            <v>0</v>
          </cell>
          <cell r="AS215" t="str">
            <v>0,00</v>
          </cell>
          <cell r="AT215">
            <v>0</v>
          </cell>
          <cell r="AU215" t="str">
            <v>CERO</v>
          </cell>
        </row>
        <row r="216">
          <cell r="C216" t="str">
            <v>0010</v>
          </cell>
          <cell r="D216">
            <v>41366</v>
          </cell>
          <cell r="E216">
            <v>41381</v>
          </cell>
          <cell r="F216" t="str">
            <v>2013-042559 (0003257)</v>
          </cell>
          <cell r="G216" t="str">
            <v>VALLA</v>
          </cell>
          <cell r="H216" t="str">
            <v>METÁLICO</v>
          </cell>
          <cell r="I216">
            <v>12</v>
          </cell>
          <cell r="J216" t="str">
            <v>ANCLADO AL PISO</v>
          </cell>
          <cell r="K216" t="str">
            <v>31104-16-003</v>
          </cell>
          <cell r="L216">
            <v>94593</v>
          </cell>
          <cell r="M216" t="str">
            <v>TENT. HUGO ORTIZ Y ALAUSI</v>
          </cell>
          <cell r="N216">
            <v>0</v>
          </cell>
          <cell r="O216" t="str">
            <v>0 AÑOS</v>
          </cell>
          <cell r="P216" t="str">
            <v>-----</v>
          </cell>
          <cell r="Q216" t="str">
            <v>D7(D408-70); RM</v>
          </cell>
          <cell r="R216">
            <v>0</v>
          </cell>
          <cell r="S216">
            <v>0</v>
          </cell>
          <cell r="T216">
            <v>0</v>
          </cell>
          <cell r="U216" t="str">
            <v>B.V.</v>
          </cell>
          <cell r="V216">
            <v>0</v>
          </cell>
          <cell r="W216">
            <v>1</v>
          </cell>
          <cell r="X216">
            <v>0</v>
          </cell>
          <cell r="Y216" t="str">
            <v xml:space="preserve">SANCHEZ ALVAREZ LUIS </v>
          </cell>
          <cell r="Z216" t="str">
            <v>LETRASIGMA</v>
          </cell>
          <cell r="AA216" t="str">
            <v>EGUIGUREN CHIRIBOGA JOSÉ ALFREDO</v>
          </cell>
          <cell r="AB216" t="str">
            <v>PROVINCIA DEL PICHINCHA; CANTÓN QUITO; PARROQUIA CARCELEN; BARRIO CARCELEN; CALLE JAIME ROLDOS AGUILERA No. E4-27 E ISIDRO AYORA.</v>
          </cell>
          <cell r="AC216" t="str">
            <v>ASEGURADORA DEL SUR; PÓLIZA 207553</v>
          </cell>
          <cell r="AD216" t="str">
            <v>31/01/2013 HASTA EL 31/01/2014</v>
          </cell>
          <cell r="AE216">
            <v>50000</v>
          </cell>
          <cell r="AF216" t="str">
            <v>1790792323001</v>
          </cell>
          <cell r="AG216" t="str">
            <v>SEGÚN EL ANEXO ÚNICO DE LA RESOLUCIÓN STHV-RT-No 004 NUMERAL 2.2 REQUISITOS GENERALES: 1. FORMULARIO NORMALIZADO (INCLUYE DECLARACIÓN JURAMENTADA DE CUMPLIMIENTO Y OBSERVANCIA DE NORMAS ADMINISTRATIVAS Y REGLAS TÉCNICAS VIGENTES. DEBE LLENAR CORRECTAMENTE; 5. CROQUIS DE UBICACIÓN DEL ELEMENTO PUBLICITARIO (INDICAR COORDENADAS). EN EL FORMALARIO NO CONSTAN LAS COORDENADAS.</v>
          </cell>
          <cell r="AH216" t="str">
            <v>SEGÚN EL ANEXO ÚNICO DE LA RESOLUCIÓN STHV-RT-No 004 NUMERAL 2.3 ACTIVIDADES; VENTANILLA UNIVERSAL NUMERAL 1. "RECEPTA LA DOCUMENTACIÓN Y VERIFICA QUE EL SOLICITANTE NO MANTENGA OBLIGACIONES TRIBUTARIAS Y NO TRIBUTARIAS PENDIENTES CON EL MUNICIPIO DEL DISTRITO METROPOLITANO DE QUITO; . EN CASO DE QUE EL SOLICITANTE TENGA OBLIGACIONES PENDIENTES, SE DEVUELVE EL EXPEDIENTE HASTA QUE SUBSANE ESTE INCONVENIENTE".</v>
          </cell>
          <cell r="AI216" t="str">
            <v xml:space="preserve">SEGÚN EL SISTEMA TIENE UNA DEUDA PENDIENTE DE $ 83.744,85. </v>
          </cell>
          <cell r="AJ216" t="str">
            <v>S/N</v>
          </cell>
          <cell r="AK216" t="str">
            <v>DISPONIBLE</v>
          </cell>
          <cell r="AL216" t="str">
            <v>8,00*4,00</v>
          </cell>
          <cell r="AM216">
            <v>1</v>
          </cell>
          <cell r="AN216">
            <v>32</v>
          </cell>
          <cell r="AO216" t="str">
            <v>0</v>
          </cell>
          <cell r="AP216">
            <v>0</v>
          </cell>
          <cell r="AQ216" t="str">
            <v>0,00</v>
          </cell>
          <cell r="AR216">
            <v>0</v>
          </cell>
          <cell r="AS216" t="str">
            <v>0,00</v>
          </cell>
          <cell r="AT216">
            <v>0</v>
          </cell>
          <cell r="AU216" t="str">
            <v>CERO</v>
          </cell>
        </row>
        <row r="217">
          <cell r="C217" t="str">
            <v>0011</v>
          </cell>
          <cell r="D217">
            <v>41392</v>
          </cell>
          <cell r="E217">
            <v>41401</v>
          </cell>
          <cell r="F217" t="str">
            <v>2013-041190 (0003181)</v>
          </cell>
          <cell r="G217" t="str">
            <v>RÓTULO</v>
          </cell>
          <cell r="H217" t="str">
            <v>PANAFLEX/METÁLICO</v>
          </cell>
          <cell r="I217">
            <v>6</v>
          </cell>
          <cell r="J217" t="str">
            <v>ADOSADO A LA FACHADA</v>
          </cell>
          <cell r="K217" t="str">
            <v>30806 07 001 001 001 005</v>
          </cell>
          <cell r="L217">
            <v>413222</v>
          </cell>
          <cell r="M217" t="str">
            <v>AV. MARISCAL SUCRE Y PEDRO CAPIRO</v>
          </cell>
          <cell r="N217">
            <v>0</v>
          </cell>
          <cell r="O217" t="str">
            <v>1 AÑO</v>
          </cell>
          <cell r="P217" t="str">
            <v>31/12/2013</v>
          </cell>
          <cell r="Q217" t="str">
            <v>D5 (D304-80); R3 // D7 (D408-70); RM</v>
          </cell>
          <cell r="R217" t="str">
            <v>2012-AZEA-GU-0002</v>
          </cell>
          <cell r="S217">
            <v>41369</v>
          </cell>
          <cell r="T217">
            <v>0</v>
          </cell>
          <cell r="U217" t="str">
            <v>B.V.</v>
          </cell>
          <cell r="V217">
            <v>1</v>
          </cell>
          <cell r="W217">
            <v>0</v>
          </cell>
          <cell r="X217">
            <v>0</v>
          </cell>
          <cell r="Y217" t="str">
            <v xml:space="preserve">SUPERMERCADOS LA FAVORITA C A </v>
          </cell>
          <cell r="Z217" t="str">
            <v xml:space="preserve">CORPORACIÓN FAVORITA C A </v>
          </cell>
          <cell r="AA217" t="str">
            <v>SÁENZ MIÑO FERNANDO JOSÉ</v>
          </cell>
          <cell r="AB217" t="str">
            <v>PROVINCIA DEL PICHINCHA; CANTÓN RUMIÑAHUI; PARROQUIA COTOGCHOA; CALLE AV. GENERAL ENRÍQUEZ S/N; EDIFICIO DE DISTRIBUCIÓN; OFICINA PB.</v>
          </cell>
          <cell r="AC217">
            <v>0</v>
          </cell>
          <cell r="AD217">
            <v>0</v>
          </cell>
          <cell r="AE217">
            <v>0</v>
          </cell>
          <cell r="AF217" t="str">
            <v>1790016919001</v>
          </cell>
          <cell r="AG217" t="str">
            <v>ADJUNTA EL NOMBRAMIENTO REALIZADO POR LA COMPAÑÍA CORPORACIÓN FAVORITA C.A. REALIZADA EL 15-MAR-2012 E INSCRITA BAJO EL No. 590 DEL REGISTRO DE NOMBRAMIENTOS TOMO No. 143 DEL 10-ABR-2012.</v>
          </cell>
          <cell r="AH217" t="str">
            <v>PRESENTA LA AUTORIZACIÓN ANTERIOR No. 2012-AZEA-GU-0002 DEL 05/04/13, EN RESPUESTA AL TRÁMITE QUE INGRESO CON HOJA DE CONTROL No. 2012-029839 (0004015) DEL 29/03/2012.</v>
          </cell>
          <cell r="AI217" t="str">
            <v>S/N</v>
          </cell>
          <cell r="AJ217" t="str">
            <v>S/N</v>
          </cell>
          <cell r="AK217" t="str">
            <v>SUPERMAXI</v>
          </cell>
          <cell r="AL217" t="str">
            <v>12*1,0</v>
          </cell>
          <cell r="AM217">
            <v>1</v>
          </cell>
          <cell r="AN217">
            <v>12</v>
          </cell>
          <cell r="AO217" t="str">
            <v>12</v>
          </cell>
          <cell r="AP217">
            <v>572.4</v>
          </cell>
          <cell r="AQ217">
            <v>47.699999999999996</v>
          </cell>
          <cell r="AR217">
            <v>0.5</v>
          </cell>
          <cell r="AS217" t="str">
            <v>0,00</v>
          </cell>
          <cell r="AT217">
            <v>572.9</v>
          </cell>
          <cell r="AU217" t="str">
            <v>QUINIENTOS SETENTA Y DOS DÓLARES  CON NOVENTA CENTAVOS.</v>
          </cell>
        </row>
        <row r="218">
          <cell r="C218" t="str">
            <v>0012</v>
          </cell>
          <cell r="D218">
            <v>41337</v>
          </cell>
          <cell r="E218">
            <v>41390</v>
          </cell>
          <cell r="F218" t="str">
            <v>2013-028602 (0002253)</v>
          </cell>
          <cell r="G218" t="str">
            <v>TÓTEM / RÓTULO</v>
          </cell>
          <cell r="H218" t="str">
            <v>METÁLICO / PANAFLEX</v>
          </cell>
          <cell r="I218">
            <v>8</v>
          </cell>
          <cell r="J218" t="str">
            <v>ANCLADO AL PISO Y ADOSADO AL FRISO</v>
          </cell>
          <cell r="K218" t="str">
            <v>31806 09 001</v>
          </cell>
          <cell r="L218">
            <v>544437</v>
          </cell>
          <cell r="M218" t="str">
            <v xml:space="preserve">AV. MALDONADO </v>
          </cell>
          <cell r="N218" t="str">
            <v>N 9968339 // W495844</v>
          </cell>
          <cell r="O218" t="str">
            <v>1 AÑO</v>
          </cell>
          <cell r="P218" t="str">
            <v>31/12/2013</v>
          </cell>
          <cell r="Q218" t="str">
            <v>D7 (D408-70); RM</v>
          </cell>
          <cell r="R218" t="str">
            <v>2011-AZEA-GU-0007</v>
          </cell>
          <cell r="S218">
            <v>40969</v>
          </cell>
          <cell r="T218">
            <v>0</v>
          </cell>
          <cell r="U218" t="str">
            <v>B.V.</v>
          </cell>
          <cell r="V218">
            <v>1</v>
          </cell>
          <cell r="W218">
            <v>0</v>
          </cell>
          <cell r="X218">
            <v>0</v>
          </cell>
          <cell r="Y218" t="str">
            <v>PRIMAX COMERCIAL DEL ECUADOR S.A.</v>
          </cell>
          <cell r="Z218" t="str">
            <v>PRIMAX COMERCIAL DEL ECUADOR S.A.</v>
          </cell>
          <cell r="AA218" t="str">
            <v>AMORES ZUMÁRRAGA AMÍLCAR FABIÁN</v>
          </cell>
          <cell r="AB218" t="str">
            <v>AV. 12 DE OCTUBRE N24-593 Y FRANCISCO SALAZAR; EDIFICIO PLAZA 2000; PISO 1; OFICINA 1</v>
          </cell>
          <cell r="AC218">
            <v>0</v>
          </cell>
          <cell r="AD218" t="str">
            <v>01/10/2012 HASTA EL 1/10/2013</v>
          </cell>
          <cell r="AE218">
            <v>16300000</v>
          </cell>
          <cell r="AF218" t="str">
            <v>1791408683001</v>
          </cell>
          <cell r="AG218" t="str">
            <v>ADJUNTA AUTORIZACIÓN 2011-AZEA-GU-0007 DEL 23/03/2011.</v>
          </cell>
          <cell r="AH218"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I218" t="str">
            <v>SEGÚN ANEXO ÚNICO EMITIDO MEDIANTE RESOLUCIÓN STHV-RT-No. 004; ART. 1.3 "SI EL ELEMENTO PUBLICITARIO SE UBICA EN UN PREDIO CON USO PRINCIPAL MÚLTIPLE (M), SE EMITE LA LICENCIA METROPOLITANA URBANÍSTICA DE PUBLICIDAD EXTERIOR PROPIA FIJA CONDICIONADA - LMU (41-C).</v>
          </cell>
          <cell r="AJ218" t="str">
            <v>S/N</v>
          </cell>
          <cell r="AK218" t="str">
            <v>PRIMAX</v>
          </cell>
          <cell r="AL218" t="str">
            <v>2,40*0,60*2; 1,03*1,37;1,80*3,40; 0,76*0,50*4; 0,66*0,97*2; 19,90*1,60; 1,95*5,95</v>
          </cell>
          <cell r="AM218">
            <v>12</v>
          </cell>
          <cell r="AN218">
            <v>27.85</v>
          </cell>
          <cell r="AO218" t="str">
            <v>12</v>
          </cell>
          <cell r="AP218">
            <v>1328.4449999999999</v>
          </cell>
          <cell r="AQ218">
            <v>110.70375</v>
          </cell>
          <cell r="AR218">
            <v>0.5</v>
          </cell>
          <cell r="AS218" t="str">
            <v>0,00</v>
          </cell>
          <cell r="AT218">
            <v>1328.9449999999999</v>
          </cell>
          <cell r="AU218" t="str">
            <v>MIL TRESCIENTOS VEINTE Y OCHO DÓLARES CON NOVENTA Y CINCO CENTAVOS</v>
          </cell>
        </row>
        <row r="219">
          <cell r="C219" t="str">
            <v>0013</v>
          </cell>
          <cell r="D219">
            <v>41337</v>
          </cell>
          <cell r="E219">
            <v>41390</v>
          </cell>
          <cell r="F219" t="str">
            <v>2013-028603 (0002254)</v>
          </cell>
          <cell r="G219" t="str">
            <v>TÓTEM / RÓTULO</v>
          </cell>
          <cell r="H219" t="str">
            <v>METÁLICO / PANAFLEX</v>
          </cell>
          <cell r="I219">
            <v>8</v>
          </cell>
          <cell r="J219" t="str">
            <v>ANCLADO AL PISO Y ADOSADO AL FRISO</v>
          </cell>
          <cell r="K219" t="str">
            <v>31003-04-011</v>
          </cell>
          <cell r="L219">
            <v>95939</v>
          </cell>
          <cell r="M219" t="str">
            <v>AV. MALDONADO Y PUJILÍ</v>
          </cell>
          <cell r="N219" t="str">
            <v>N 9971344 // W497463</v>
          </cell>
          <cell r="O219" t="str">
            <v>1 AÑO</v>
          </cell>
          <cell r="P219" t="str">
            <v>31/12/2013</v>
          </cell>
          <cell r="Q219" t="str">
            <v>A21 (A608-50); RM</v>
          </cell>
          <cell r="R219" t="str">
            <v>2011-AZEA-GU-0006</v>
          </cell>
          <cell r="S219">
            <v>40969</v>
          </cell>
          <cell r="T219">
            <v>0</v>
          </cell>
          <cell r="U219" t="str">
            <v>B.V.</v>
          </cell>
          <cell r="V219">
            <v>1</v>
          </cell>
          <cell r="W219">
            <v>0</v>
          </cell>
          <cell r="X219">
            <v>0</v>
          </cell>
          <cell r="Y219" t="str">
            <v>PRIMAX COMERCIAL DEL ECUADOR S.A.</v>
          </cell>
          <cell r="Z219" t="str">
            <v>PRIMAX COMERCIAL DEL ECUADOR S.A.</v>
          </cell>
          <cell r="AA219" t="str">
            <v>AMORES ZUMÁRRAGA AMÍLCAR FABIÁN</v>
          </cell>
          <cell r="AB219" t="str">
            <v>AV. 12 DE OCTUBRE N24-593 Y FRANCISCO SALAZAR; EDIFICIO PLAZA 2000; PISO 1; OFICINA 2</v>
          </cell>
          <cell r="AC219" t="str">
            <v>METROPOLITANA DE SEGUROS ; PÓLIZA 7042</v>
          </cell>
          <cell r="AD219" t="str">
            <v>1/10/2012 HASTA EL 1/10/2013</v>
          </cell>
          <cell r="AE219">
            <v>16300000</v>
          </cell>
          <cell r="AF219" t="str">
            <v>1791408683001</v>
          </cell>
          <cell r="AG219" t="str">
            <v>ADJUNTA AUTORIZACIÓN 2011-AZEA-GU-0006 DEL 23/03/2011.</v>
          </cell>
          <cell r="AH219"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I219" t="str">
            <v>SEGÚN ANEXO ÚNICO EMITIDO MEDIANTE RESOLUCIÓN STHV-RT-No. 004; ART. 1.3 "SI EL ELEMENTO PUBLICITARIO SE UBICA EN UN PREDIO CON USO PRINCIPAL MÚLTIPLE (M), SE EMITE LA LICENCIA METROPOLITANA URBANÍSTICA DE PUBLICIDAD EXTERIOR PROPIA FIJA CONDICIONADA - LMU (41-C).</v>
          </cell>
          <cell r="AJ219" t="str">
            <v>S/N</v>
          </cell>
          <cell r="AK219" t="str">
            <v xml:space="preserve">PRIMAX </v>
          </cell>
          <cell r="AL219" t="str">
            <v>2,4*0,60*2; 1,03*1,37; 1,8*3,40; 1,06*0,73*4; 0,70*1,07*2; 1,95*3,38</v>
          </cell>
          <cell r="AM219">
            <v>11</v>
          </cell>
          <cell r="AN219">
            <v>21.59</v>
          </cell>
          <cell r="AO219" t="str">
            <v>12</v>
          </cell>
          <cell r="AP219">
            <v>1029.8430000000001</v>
          </cell>
          <cell r="AQ219">
            <v>85.820250000000001</v>
          </cell>
          <cell r="AR219">
            <v>0.5</v>
          </cell>
          <cell r="AS219" t="str">
            <v>0,00</v>
          </cell>
          <cell r="AT219">
            <v>1030.3430000000001</v>
          </cell>
          <cell r="AU219" t="str">
            <v>MIL TREINTA DÓLARES CON TREINTA Y CUATRO CENTAVOS.</v>
          </cell>
        </row>
        <row r="220">
          <cell r="C220" t="str">
            <v>0014</v>
          </cell>
          <cell r="D220">
            <v>41337</v>
          </cell>
          <cell r="E220">
            <v>41390</v>
          </cell>
          <cell r="F220" t="str">
            <v>2013-028604 (0002255)</v>
          </cell>
          <cell r="G220" t="str">
            <v>TÓTEM / RÓTULO</v>
          </cell>
          <cell r="H220" t="str">
            <v>METÁLICO / PANAFLEX</v>
          </cell>
          <cell r="I220">
            <v>8</v>
          </cell>
          <cell r="J220" t="str">
            <v>ANCLADO AL PISO Y ADOSADO AL FRISO</v>
          </cell>
          <cell r="K220" t="str">
            <v>20701-10-003</v>
          </cell>
          <cell r="L220">
            <v>540974</v>
          </cell>
          <cell r="M220" t="str">
            <v>JUAN BAUTISTA AGUIRRE, FORESTAL ALTA, FERROVIARIA</v>
          </cell>
          <cell r="N220" t="str">
            <v>N9972674 // W499347</v>
          </cell>
          <cell r="O220" t="str">
            <v>1 AÑO</v>
          </cell>
          <cell r="P220" t="str">
            <v>31/12/2013</v>
          </cell>
          <cell r="Q220" t="str">
            <v>D3 (D203-80); R3</v>
          </cell>
          <cell r="R220">
            <v>0</v>
          </cell>
          <cell r="S220">
            <v>0</v>
          </cell>
          <cell r="T220">
            <v>0</v>
          </cell>
          <cell r="U220" t="str">
            <v>B.V.</v>
          </cell>
          <cell r="V220">
            <v>1</v>
          </cell>
          <cell r="W220">
            <v>0</v>
          </cell>
          <cell r="X220">
            <v>0</v>
          </cell>
          <cell r="Y220" t="str">
            <v>PRIMAX COMERCIAL DEL ECUADOR S.A.</v>
          </cell>
          <cell r="Z220" t="str">
            <v>PRIMAX COMERCIAL DEL ECUADOR S.A.</v>
          </cell>
          <cell r="AA220" t="str">
            <v>AMORES ZUMÁRRAGA AMÍLCAR FABIÁN</v>
          </cell>
          <cell r="AB220" t="str">
            <v>AV. 12 DE OCTUBRE N24-593 Y FRANCISCO SALAZAR; EDIFICIO PLAZA 2000; PISO 1; OFICINA 3</v>
          </cell>
          <cell r="AC220" t="str">
            <v>METROPOLITANA DE SEGUROS ; PÓLIZA 7043</v>
          </cell>
          <cell r="AD220" t="str">
            <v>1/10/2012 HASTA EL 1/10/2013</v>
          </cell>
          <cell r="AE220">
            <v>16300000</v>
          </cell>
          <cell r="AF220" t="str">
            <v>1791408683001</v>
          </cell>
          <cell r="AG220"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20" t="str">
            <v>SEGÚN ANEXO ÚNICO EMITIDO MEDIANTE RESOLUCIÓN STHV-RT-No. 004; ART. 1.3 "SI EL ELEMENTO PUBLICITARIO SE UBICA EN UN PREDIO CON USO PRINCIPAL MÚLTIPLE (M), SE EMITE LA LICENCIA METROPOLITANA URBANÍSTICA DE PUBLICIDAD EXTERIOR PROPIA FIJA CONDICIONADA - LMU (41-C).</v>
          </cell>
          <cell r="AI220" t="str">
            <v>S/N</v>
          </cell>
          <cell r="AJ220" t="str">
            <v>S/N</v>
          </cell>
          <cell r="AK220" t="str">
            <v>PRIMAX</v>
          </cell>
          <cell r="AL220" t="str">
            <v>2,4*0,60*2; 1,03*1,37; 1,8*3,4; 1,07*0,46*4; 0,83*0,65*2; 1,95*5,95</v>
          </cell>
          <cell r="AM220">
            <v>11</v>
          </cell>
          <cell r="AN220">
            <v>25.05</v>
          </cell>
          <cell r="AO220" t="str">
            <v>12</v>
          </cell>
          <cell r="AP220">
            <v>1194.885</v>
          </cell>
          <cell r="AQ220">
            <v>99.573750000000004</v>
          </cell>
          <cell r="AR220">
            <v>0.5</v>
          </cell>
          <cell r="AS220" t="str">
            <v>0,00</v>
          </cell>
          <cell r="AT220">
            <v>1195.385</v>
          </cell>
          <cell r="AU220" t="str">
            <v>MIL CIENTO NOVENTA Y CINCO DÓLARES CON TREINTA Y NUEVE CENTAVOS.</v>
          </cell>
        </row>
        <row r="221">
          <cell r="C221" t="str">
            <v>0015</v>
          </cell>
          <cell r="D221">
            <v>41337</v>
          </cell>
          <cell r="E221">
            <v>41390</v>
          </cell>
          <cell r="F221" t="str">
            <v>2013-028605 (0002256)</v>
          </cell>
          <cell r="G221" t="str">
            <v>TÓTEM / RÓTULO</v>
          </cell>
          <cell r="H221" t="str">
            <v>METÁLICO / PANAFLEX</v>
          </cell>
          <cell r="I221">
            <v>8</v>
          </cell>
          <cell r="J221" t="str">
            <v>ANCLADO AL PISO Y ADOSADO AL FRISO</v>
          </cell>
          <cell r="K221" t="str">
            <v>31007-03-005</v>
          </cell>
          <cell r="L221">
            <v>416429</v>
          </cell>
          <cell r="M221" t="str">
            <v>AV. MARISCAL SUCRE Y AJAVÍ; LA RAYA; LA MENA</v>
          </cell>
          <cell r="N221" t="str">
            <v>N9971455 // W495043</v>
          </cell>
          <cell r="O221" t="str">
            <v>1 AÑO</v>
          </cell>
          <cell r="P221" t="str">
            <v>31/12/2013</v>
          </cell>
          <cell r="Q221" t="str">
            <v>D5 (D304-80); R2</v>
          </cell>
          <cell r="R221" t="str">
            <v>2011-AZEA-GU-0005</v>
          </cell>
          <cell r="S221">
            <v>40969</v>
          </cell>
          <cell r="T221">
            <v>0</v>
          </cell>
          <cell r="U221" t="str">
            <v>B.V.</v>
          </cell>
          <cell r="V221">
            <v>1</v>
          </cell>
          <cell r="W221">
            <v>0</v>
          </cell>
          <cell r="X221">
            <v>0</v>
          </cell>
          <cell r="Y221" t="str">
            <v>PRIMAX COMERCIAL DEL ECUADOR S.A.</v>
          </cell>
          <cell r="Z221" t="str">
            <v>PRIMAX COMERCIAL DEL ECUADOR S.A.</v>
          </cell>
          <cell r="AA221" t="str">
            <v>AMORES ZUMÁRRAGA AMÍLCAR FABIÁN</v>
          </cell>
          <cell r="AB221" t="str">
            <v>AV. 12 DE OCTUBRE N24-593 Y FRANCISCO SALAZAR; EDIFICIO PLAZA 2000; PISO 1; OFICINA 4</v>
          </cell>
          <cell r="AC221" t="str">
            <v>METROPOLITANA DE SEGUROS ; PÓLIZA 7044</v>
          </cell>
          <cell r="AD221" t="str">
            <v>1/10/2012 HASTA EL 1/10/2013</v>
          </cell>
          <cell r="AE221">
            <v>16300000</v>
          </cell>
          <cell r="AF221" t="str">
            <v>1791408683001</v>
          </cell>
          <cell r="AG221" t="str">
            <v>ADJUNTA AUTORIZACIÓN 2011-AZEA-GU-0005 DEL 23/03/2011.</v>
          </cell>
          <cell r="AH221"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I221" t="str">
            <v>SEGÚN ANEXO ÚNICO EMITIDO MEDIANTE RESOLUCIÓN STHV-RT-No. 004; ART. 1.3 "SI EL ELEMENTO PUBLICITARIO SE UBICA EN UN PREDIO CON USO PRINCIPAL MÚLTIPLE (M), SE EMITE LA LICENCIA METROPOLITANA URBANÍSTICA DE PUBLICIDAD EXTERIOR PROPIA FIJA CONDICIONADA - LMU (41-C).</v>
          </cell>
          <cell r="AJ221" t="str">
            <v>S/N</v>
          </cell>
          <cell r="AK221" t="str">
            <v>PRIMAX</v>
          </cell>
          <cell r="AL221" t="str">
            <v>2,40*0,60*2; 1,03*1,37; 1,80*3,40; 0,72*0,46*4; 1,07*0,46*4; 0,65*0,83*2; 1,95*5,95</v>
          </cell>
          <cell r="AM221">
            <v>17</v>
          </cell>
          <cell r="AN221">
            <v>26.37</v>
          </cell>
          <cell r="AO221" t="str">
            <v>12</v>
          </cell>
          <cell r="AP221">
            <v>1257.8490000000002</v>
          </cell>
          <cell r="AQ221">
            <v>104.82075000000002</v>
          </cell>
          <cell r="AR221">
            <v>0.5</v>
          </cell>
          <cell r="AS221" t="str">
            <v>0,00</v>
          </cell>
          <cell r="AT221">
            <v>1258.3490000000002</v>
          </cell>
          <cell r="AU221" t="str">
            <v>MIL DOSCIENTOS CINCUENTA Y OCHO DÓLARES CON TREINTA Y CINCO CENTAVOS.</v>
          </cell>
        </row>
        <row r="222">
          <cell r="C222" t="str">
            <v>0016</v>
          </cell>
          <cell r="D222">
            <v>41380</v>
          </cell>
          <cell r="E222">
            <v>41400</v>
          </cell>
          <cell r="F222" t="str">
            <v>2013-049989 (0003790)</v>
          </cell>
          <cell r="G222" t="str">
            <v>RÓTULO</v>
          </cell>
          <cell r="H222" t="str">
            <v>PANAFLEX LUMINOSO Y EL OTRO DE LONA</v>
          </cell>
          <cell r="I222" t="str">
            <v xml:space="preserve">12; 1,05   </v>
          </cell>
          <cell r="J222" t="str">
            <v xml:space="preserve">ADOSADO AL FRISO Y OTRO ADOSADO A LA FACHADA </v>
          </cell>
          <cell r="K222" t="str">
            <v>31007-20-004</v>
          </cell>
          <cell r="L222">
            <v>392679</v>
          </cell>
          <cell r="M222" t="str">
            <v>AV. MARISCAL SUCRE Y CALLE "C"</v>
          </cell>
          <cell r="N222">
            <v>0</v>
          </cell>
          <cell r="O222" t="str">
            <v>1 AÑO</v>
          </cell>
          <cell r="P222" t="str">
            <v>31/12/2013</v>
          </cell>
          <cell r="Q222" t="str">
            <v>D7 (D408-70); RM</v>
          </cell>
          <cell r="R222">
            <v>0</v>
          </cell>
          <cell r="S222">
            <v>0</v>
          </cell>
          <cell r="T222">
            <v>0</v>
          </cell>
          <cell r="U222" t="str">
            <v>B.V.</v>
          </cell>
          <cell r="V222">
            <v>1</v>
          </cell>
          <cell r="W222">
            <v>0</v>
          </cell>
          <cell r="X222">
            <v>0</v>
          </cell>
          <cell r="Y222" t="str">
            <v>GUANOLUISA LOMA GINA DE LOS ANGELES Y OTRO</v>
          </cell>
          <cell r="Z222" t="str">
            <v>ZENIX TELECOMINICACIONES S. A.</v>
          </cell>
          <cell r="AA222" t="str">
            <v>GUANOLUISA GUANOLUISA LUIS FERNANDO</v>
          </cell>
          <cell r="AB222" t="str">
            <v>PROVINCIA DEL PICHINCHA; CANTÓN QUITO; PARROQUIA CCHILLOGALLO; AV. MARISCAL SUCRE No. S16-184; INTERESECCIÓN GERMAN GMOINER; EDIFICIO RECEPCIONES MONTECARLO; OFICINA PB.</v>
          </cell>
          <cell r="AC222">
            <v>0</v>
          </cell>
          <cell r="AD222">
            <v>0</v>
          </cell>
          <cell r="AE222">
            <v>0</v>
          </cell>
          <cell r="AF222" t="str">
            <v>1791946928001</v>
          </cell>
          <cell r="AG222" t="str">
            <v xml:space="preserve">SEGÚN ORDENANZA 0330; ART. 9 PROHIBICIONES PARTICULARES PARA LA PUBLICIDAD EXTERIOR FIJA; LIT. "i". EN TAL SENTIDO DEBERA CONSIDERAR EL RETIRO DE CUALQUIER TIPO DE PUBLICIDAD ADHERIDA. </v>
          </cell>
          <cell r="AH222" t="str">
            <v xml:space="preserve">SEGÚN ORDENANZA 0330; ART. 32 EXTINCIÓN POR RAZONES DE LEGITIMIDAD "PODRA SER EXTINGUIDA, DE OFICIO O A PETICIÓN DE PARTE, EN CUALQUIER MOMENTO POR LA AUTORIDAD ADMINISTRATIVA OTORGANTE, CUANDO HUBIERE SIDO OTORGADA SIN CUMPLIR CON LOS REQUISITOS ESTABLECIDOS EN LAS NORMAS ADMINISTRATIVAS O REGLAS TÉCNICAS QUE LE HUBIEREN SIDO APLICABLES. TAL VICIO SE CONSIDERA A TODOS LOS EFECTOS COMO INCONVALIDABLE. </v>
          </cell>
          <cell r="AI222" t="str">
            <v xml:space="preserve">SE AUTORIZA LA INSTALACIÓN DE DOS RÓTULOS. </v>
          </cell>
          <cell r="AJ222" t="str">
            <v>PRESENTA EL COMPROBANTE DE CANCELACIÓN MEDIANTE TÍTULO DE CRÉDITO No. 969466 DEL 10/05/2013 POR EL VALOR DE 129,29 DÓLARES.</v>
          </cell>
          <cell r="AK222" t="str">
            <v>ZENIX TELECOMUNICACIONES -MEGA INTERACTIVO</v>
          </cell>
          <cell r="AL222" t="str">
            <v>6*1,05; 2,00*0,90</v>
          </cell>
          <cell r="AM222">
            <v>2</v>
          </cell>
          <cell r="AN222">
            <v>8.1</v>
          </cell>
          <cell r="AO222" t="str">
            <v>12</v>
          </cell>
          <cell r="AP222">
            <v>128.79</v>
          </cell>
          <cell r="AQ222">
            <v>10.7325</v>
          </cell>
          <cell r="AR222">
            <v>0.5</v>
          </cell>
          <cell r="AS222" t="str">
            <v>0,00</v>
          </cell>
          <cell r="AT222">
            <v>129.29</v>
          </cell>
          <cell r="AU222" t="str">
            <v>CIENTO VEINTE Y NUEVE DÓLARES CON VEINTE Y NUEVE CENTAVOS.</v>
          </cell>
        </row>
        <row r="223">
          <cell r="C223" t="str">
            <v>0017</v>
          </cell>
          <cell r="D223">
            <v>41331</v>
          </cell>
          <cell r="E223">
            <v>41422</v>
          </cell>
          <cell r="F223" t="str">
            <v>2013-025700 (0002035)</v>
          </cell>
          <cell r="G223" t="str">
            <v>VALLA</v>
          </cell>
          <cell r="H223" t="str">
            <v>METÁLICO</v>
          </cell>
          <cell r="I223">
            <v>12</v>
          </cell>
          <cell r="J223" t="str">
            <v>ANCLADO AL PISO</v>
          </cell>
          <cell r="K223" t="str">
            <v>31104 15 020</v>
          </cell>
          <cell r="L223">
            <v>9210</v>
          </cell>
          <cell r="M223" t="str">
            <v>AV. TENIENTE HUGO ORTIZ Y ALAUSI</v>
          </cell>
          <cell r="N223" t="str">
            <v xml:space="preserve"> -0°15'46,02" // -78°31'49,63"</v>
          </cell>
          <cell r="O223" t="str">
            <v>1 AÑO</v>
          </cell>
          <cell r="P223" t="str">
            <v>31/12/2013</v>
          </cell>
          <cell r="Q223" t="str">
            <v>D7 (D408-70); RM</v>
          </cell>
          <cell r="R223" t="str">
            <v>2011-AZEA-0003</v>
          </cell>
          <cell r="S223">
            <v>40908</v>
          </cell>
          <cell r="T223">
            <v>0</v>
          </cell>
          <cell r="U223" t="str">
            <v>P.N.</v>
          </cell>
          <cell r="V223">
            <v>1</v>
          </cell>
          <cell r="W223">
            <v>0</v>
          </cell>
          <cell r="X223">
            <v>0</v>
          </cell>
          <cell r="Y223" t="str">
            <v>BARROS GALLEGOS ULPIANO EZEQ</v>
          </cell>
          <cell r="Z223" t="str">
            <v>INDUVALLAS CIA. LTDA.</v>
          </cell>
          <cell r="AA223" t="str">
            <v>OÑA GONZÁLEZ WAGNER JAVIER</v>
          </cell>
          <cell r="AB223" t="str">
            <v>PROVINCIA DEL PICHINCHA; CANTÓN QUITO; PARROQUIA CALDERÓN (CARAPUNGO); CALLE ELOY ALFARO No. 7220; INTERSECCIÓN CHEDIAK.</v>
          </cell>
          <cell r="AC223" t="str">
            <v>ASEGURADORA DEL SUR C. A.; PÓLIZA No. RC - 206889</v>
          </cell>
          <cell r="AD223" t="str">
            <v>27/02/2013 HASTA EL 27/02/2014</v>
          </cell>
          <cell r="AE223">
            <v>50000</v>
          </cell>
          <cell r="AF223" t="str">
            <v>1790881733001</v>
          </cell>
          <cell r="AG223" t="str">
            <v>ADJUNTA EL CERTIFICADO PROFESIONAL OTORGADO POR EL ARQ. EDWIN PATRICIO MÉNDEZ REASCOS DE PROFESIÓN ARQUITECTO DE C.I. 050116265-5; QUIEN INDICA QUE LAS MENCIONADAS VALLAS CUMPLEN LAS NORMAS ESTRUCTURALES Y REQUERIMIENTOS TÉCNICOS DE DISEÑO. ADJUNTA CONTRATO DE ARRENDAMIENTO ENTRE LA SRA. ROSA FABIOLA TRUJILLO PROAÑO Y LA EMPRESA INDUVALLAS CIA. LTDA. EL 23-02-2010.</v>
          </cell>
          <cell r="AH223" t="str">
            <v>ADJUNTA CERTIFICADO DE LA DESIGNACIÓN DE GERENTE GENERAL OTORGADO POR LA EMPRESA INDUVALLAS CIA. LTDA. A FAVOR DEL SR. WAGNER JAVIER OÑA GONZÁLEZ E INSCRITA EN EL REGISTRO MERCANTIL BAJO No. 1841 DEL 08-NOV-1988; FOJAS 3489; TOMO 119.</v>
          </cell>
          <cell r="AI223" t="str">
            <v xml:space="preserve">SEGÚN ORDENANZA Y LA ORDENANZA REFORMATORIA No. 0310 ART. 26 DISPOSICIONES TRANSITORIAS; SÉPTIMA; NUMERAL 6 "LOS ADMINISTRADOS QUE REQUIERAN LICENCIAMIENTO DE LAS PEFT, QUE SE SUJETAN AL RÉGIMEN DE TRANSICIÓN, ADEMÁS DEL PAGO DE LA TASA CORRESPONDIENTE A LA LMU (41) PARA EL AÑO SOLICITADO, DEBERÁN PAGAR UN RECARGO DEL 150% DEL VALOR DE LA TASA DE LA LMU (41). SE EXIME DE ESTE RECARGO A LAS PEFT QUE CUENTEN CON LA LMU (41) O LMU (41-T) VIGENTES".  </v>
          </cell>
          <cell r="AJ223" t="str">
            <v>SEGÚN BASE DE DATOS TIENE LAS SIGUIENTES AUTORIZACIONES: INF. AS-DK574 DEL 2005-06-20; AS-EA461 DEL 2006-05-24; GU-PE-07-0106 DEL 2007-05-30 QUE CORRESPONDE AL TRAMITE AZEA-200743-16 DE FECHA DE INGRESO 2007-04-09; GU-PE-08-0507 DEL 2008-08-11 MEDIANTE HOJA DE CONTROL AZEA-2008613-59 DEL 19-06-2008  Y 2011-AZEA-0003 DEL 2011-02-24 MEDIANTE HOJA DE CONTROL 2011-13625 (8736).</v>
          </cell>
          <cell r="AK223" t="str">
            <v>DISPONIBLE</v>
          </cell>
          <cell r="AL223" t="str">
            <v>8,00*4,00</v>
          </cell>
          <cell r="AM223">
            <v>1</v>
          </cell>
          <cell r="AN223">
            <v>32</v>
          </cell>
          <cell r="AO223">
            <v>12</v>
          </cell>
          <cell r="AP223">
            <v>2289.6000000000004</v>
          </cell>
          <cell r="AQ223">
            <v>190.80000000000004</v>
          </cell>
          <cell r="AR223">
            <v>0.5</v>
          </cell>
          <cell r="AS223" t="str">
            <v>50 000,00</v>
          </cell>
          <cell r="AT223">
            <v>2290.1000000000004</v>
          </cell>
          <cell r="AU223" t="str">
            <v>DOS MIL DOSCIENTOS NOVENTA DÓLARES CON DIEZ CENTAVOS.</v>
          </cell>
        </row>
        <row r="224">
          <cell r="C224" t="str">
            <v>0018</v>
          </cell>
          <cell r="D224">
            <v>41331</v>
          </cell>
          <cell r="E224">
            <v>41422</v>
          </cell>
          <cell r="F224" t="str">
            <v>2013-025593 (0002021)</v>
          </cell>
          <cell r="G224" t="str">
            <v>VALLA</v>
          </cell>
          <cell r="H224" t="str">
            <v>METÁLICO</v>
          </cell>
          <cell r="I224">
            <v>12</v>
          </cell>
          <cell r="J224" t="str">
            <v>ANCLADO AL PISO</v>
          </cell>
          <cell r="K224" t="str">
            <v>31205-02-008</v>
          </cell>
          <cell r="L224">
            <v>427767</v>
          </cell>
          <cell r="M224" t="str">
            <v>AV. TENIENTE HUGO ORTIZ Y CUSUMAZA</v>
          </cell>
          <cell r="N224" t="str">
            <v xml:space="preserve"> -0°15'54,31" // -78°31'55,61"</v>
          </cell>
          <cell r="O224" t="str">
            <v>1 AÑO</v>
          </cell>
          <cell r="P224" t="str">
            <v>31/12/2013</v>
          </cell>
          <cell r="Q224" t="str">
            <v>D7 (D408-70); RM</v>
          </cell>
          <cell r="R224" t="str">
            <v>2011-AZEA-0002</v>
          </cell>
          <cell r="S224">
            <v>40908</v>
          </cell>
          <cell r="T224">
            <v>0</v>
          </cell>
          <cell r="U224" t="str">
            <v>P.N.</v>
          </cell>
          <cell r="V224">
            <v>1</v>
          </cell>
          <cell r="W224">
            <v>0</v>
          </cell>
          <cell r="X224">
            <v>0</v>
          </cell>
          <cell r="Y224" t="str">
            <v xml:space="preserve">PAEZ CORNEJO FAUSTO ENRIQUE </v>
          </cell>
          <cell r="Z224" t="str">
            <v>INDUVALLAS CIA. LTDA.</v>
          </cell>
          <cell r="AA224" t="str">
            <v>OÑA GONZALEZ WAGNER JAVIER</v>
          </cell>
          <cell r="AB224" t="str">
            <v>PROVINCIA DEL PICHINCHA; CANTÓN QUITO; PARROQUIA CALDERON (CARAPUNGO); CALLE ELOY ALFARO No. 7220; INTERESECCIÓN CHEDIAK.</v>
          </cell>
          <cell r="AC224" t="str">
            <v>ASEGURADORA DEL SUR C. A.; PÓLIZA No. RC - 206889</v>
          </cell>
          <cell r="AD224" t="str">
            <v>27/02/2013 HASTA EL 27/02/2014</v>
          </cell>
          <cell r="AE224">
            <v>50000</v>
          </cell>
          <cell r="AF224" t="str">
            <v>1790881733001</v>
          </cell>
          <cell r="AG224" t="str">
            <v>ADJUNTA EL CERTIFICADO PROFESIONAL OTORGADO POR EL ARQ. EDWIN PATICIO MENDEZ REASCOS DE PROFESIÓN ARQUITECTO DE C.I. 050116265-5; QUIEN INDICA QUE LAS MENCIONADAS VALLAS CUMPLEN LAS NORMAS ESTRUCTURALES Y REQUERIMIENTOS TÉCNICOS DE DISEÑO. ADJUNTA CONTRATO DE ARRENDAMIENTO ENTRE EL SR. PAEZ CORNEJO FAUSTO ENRIQUE Y LA EMPRESA INDUVALLAS CIA. LTDA. EL 23-03-2011.</v>
          </cell>
          <cell r="AH224" t="str">
            <v>ADJUNTA CERTIFICADO DE LA DESIGNACIÓN DE GERENTE GENERAL OTORGADO POR LA EMPRESA INDUVALLAS CIA. LTDA. A FAVOR DEL SR. WAGNER JAVIER OÑA GONZALEZ E INSCRITA EN EL REGISTRO MERCANTIL BAJO No. 1841 DEL 08-NOV-1988; FOJAS 3489; TOMO 119</v>
          </cell>
          <cell r="AI224" t="str">
            <v xml:space="preserve">SEGÚN ORDENANZA Y LA ORDENANZA REFORMATORIA No. 0310 ART. 26 DISPOSICIONES TRANSITORIAS; SÉPTIMA; NUMERAL 6 "LOS ADMINISTRADOS QUE REQUIERAN LICENCIAMIENTO DE LAS PEFT, QUE SE SUJETAN AL RÉGIMEN DE TRANSICIÓN, ADEMÁS DEL PAGO DE LA TASA CORRESPONDIENTE A LA LMU (41) PARA EL AÑO SOLICITADO, DEBERÁN PAGAR UN RECARGO DEL 150% DEL VALOR DE LA TASA DE LA LMU (41). SE EXIME DE ESTE RECARGO A LAS PEFT QUE CUENTEN CON LA LMU (41) O LMU (41-T) VIGENTES".  </v>
          </cell>
          <cell r="AJ224" t="str">
            <v>SEGÚN BASE DE DATOS TIENE LAS SIGUIENTES AUTORIZACIONES: INF. DI459 DEL 2005-05-17; INF. AS-DY925 DEL 2006-05-05; INF. GU-PE-07-0108 DEL 2007-05-30 QUE CORRESPONDE AL TRAMITE AZEA-200743-18 DE FECHA DE INGRESO 2007-04-09; INF. GU-PE-07-0108 DEL 2007-05-30 QUE CORRESPONDE AL TRAMITE AZEA-200743-18 DE FECHA DE INGRESO 2007-04-09;  INF. GU-PE-08-0506 DEL 2008-08-11 QUE CORRESPONDE AL TRAMITE AZEA-2008613-58 DE FECHA DE INGRESO 2008-06-19; GU-PE-09-0412 DEL 30/06/2009 QUE CORRESPONDE AL TRAMITE AZEA-2009513-59 DE FECHA DE INGRESO 22/05/2009 Y 2011-AZEA-0002 DEL 2011-02-24 QUE CORRESPONDE AL TRAMITE 2011-13613 (8735) DEL 2011-02-18.</v>
          </cell>
          <cell r="AK224" t="str">
            <v>DISPONIBLE</v>
          </cell>
          <cell r="AL224" t="str">
            <v>8,00*4,00</v>
          </cell>
          <cell r="AM224">
            <v>1</v>
          </cell>
          <cell r="AN224">
            <v>32</v>
          </cell>
          <cell r="AO224">
            <v>12</v>
          </cell>
          <cell r="AP224">
            <v>2289.6000000000004</v>
          </cell>
          <cell r="AQ224">
            <v>190.80000000000004</v>
          </cell>
          <cell r="AR224">
            <v>0.5</v>
          </cell>
          <cell r="AS224" t="str">
            <v>50 000,00</v>
          </cell>
          <cell r="AT224">
            <v>2290.1000000000004</v>
          </cell>
          <cell r="AU224" t="str">
            <v>DOS MIL DOSCIENTOS NOVENTA DÓLARES CON DIEZ CENTAVOS.</v>
          </cell>
        </row>
        <row r="225">
          <cell r="C225" t="str">
            <v>0019</v>
          </cell>
          <cell r="D225">
            <v>41331</v>
          </cell>
          <cell r="E225">
            <v>41422</v>
          </cell>
          <cell r="F225" t="str">
            <v>2013-025709 (0002039)</v>
          </cell>
          <cell r="G225" t="str">
            <v>VALLA</v>
          </cell>
          <cell r="H225" t="str">
            <v>METÁLICO</v>
          </cell>
          <cell r="I225">
            <v>12</v>
          </cell>
          <cell r="J225" t="str">
            <v>ANCLADO AL PISO</v>
          </cell>
          <cell r="K225" t="str">
            <v>30806 08 001</v>
          </cell>
          <cell r="L225">
            <v>140070</v>
          </cell>
          <cell r="M225" t="str">
            <v>AV. MARISCAL SUCRE Y EL CANELO</v>
          </cell>
          <cell r="N225" t="str">
            <v xml:space="preserve"> -0°15'7,08" // -78°32'19,45"</v>
          </cell>
          <cell r="O225" t="str">
            <v>0 AÑOS</v>
          </cell>
          <cell r="P225" t="str">
            <v>-----</v>
          </cell>
          <cell r="Q225" t="str">
            <v>D5 (D304-80); R3 // D7 (D408-70); RM</v>
          </cell>
          <cell r="R225">
            <v>0</v>
          </cell>
          <cell r="S225">
            <v>0</v>
          </cell>
          <cell r="T225">
            <v>0</v>
          </cell>
          <cell r="U225" t="str">
            <v>P.N.</v>
          </cell>
          <cell r="V225">
            <v>0</v>
          </cell>
          <cell r="W225">
            <v>1</v>
          </cell>
          <cell r="X225">
            <v>0</v>
          </cell>
          <cell r="Y225" t="str">
            <v>BANCO ECUATORIANO DE LA VIVIENDA, CONJUNTO SANTA ANITA; REPRESENTADO POR EL SR. MARCO PROAÑO</v>
          </cell>
          <cell r="Z225" t="str">
            <v>INDUVALLAS CIA. LTDA.</v>
          </cell>
          <cell r="AA225" t="str">
            <v>OÑA GONZALEZ WAGNER JAVIER</v>
          </cell>
          <cell r="AB225" t="str">
            <v>PROVINCIA DEL PICHINCHA; CANTÓN QUITO; PARROQUIA CALDERON (CARAPUNGO); CALLE ELOY ALFARO No. 7220; INTERESECCIÓN CHEDIAK.</v>
          </cell>
          <cell r="AC225" t="str">
            <v>ASEGURADORA DEL SUR C. A.; PÓLIZA No. RC - 206889</v>
          </cell>
          <cell r="AD225" t="str">
            <v>27/02/2013 HASTA EL 27/02/2014</v>
          </cell>
          <cell r="AE225">
            <v>50000</v>
          </cell>
          <cell r="AF225" t="str">
            <v>1790881733001</v>
          </cell>
          <cell r="AG225"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25" t="str">
            <v>LLENAR CORRECTAMENTE EL FORMULARIO SEGÚN FOTOGRAFÍA LA VALLA TIENE DOS PANTALLAS</v>
          </cell>
          <cell r="AI225" t="str">
            <v>S/N</v>
          </cell>
          <cell r="AJ225" t="str">
            <v>S/N</v>
          </cell>
          <cell r="AK225" t="str">
            <v>DISPONIBLE</v>
          </cell>
          <cell r="AL225" t="str">
            <v>8,00*4,00</v>
          </cell>
          <cell r="AM225">
            <v>1</v>
          </cell>
          <cell r="AN225">
            <v>32</v>
          </cell>
          <cell r="AO225">
            <v>0</v>
          </cell>
          <cell r="AP225">
            <v>0</v>
          </cell>
          <cell r="AQ225" t="str">
            <v>0,00</v>
          </cell>
          <cell r="AR225">
            <v>0</v>
          </cell>
          <cell r="AS225" t="str">
            <v>0,00</v>
          </cell>
          <cell r="AT225">
            <v>0</v>
          </cell>
          <cell r="AU225" t="str">
            <v>CERO</v>
          </cell>
        </row>
        <row r="226">
          <cell r="C226" t="str">
            <v>0020</v>
          </cell>
          <cell r="D226">
            <v>41331</v>
          </cell>
          <cell r="E226">
            <v>41422</v>
          </cell>
          <cell r="F226" t="str">
            <v>2013-025627 (0002031)</v>
          </cell>
          <cell r="G226" t="str">
            <v>VALLA</v>
          </cell>
          <cell r="H226" t="str">
            <v>METÁLICO</v>
          </cell>
          <cell r="I226">
            <v>12</v>
          </cell>
          <cell r="J226" t="str">
            <v>ANCLADO AL PISO</v>
          </cell>
          <cell r="K226" t="str">
            <v>31305 01 001</v>
          </cell>
          <cell r="L226">
            <v>406355</v>
          </cell>
          <cell r="M226" t="str">
            <v>AV. TENIENTE HUGO ORTIZ Y DOMINGO VELANDIA</v>
          </cell>
          <cell r="N226" t="str">
            <v xml:space="preserve"> -0°16'12,05" // -78°32'07,77"</v>
          </cell>
          <cell r="O226" t="str">
            <v>0 AÑOS</v>
          </cell>
          <cell r="P226" t="str">
            <v>-----</v>
          </cell>
          <cell r="Q226" t="str">
            <v>D3 (D203-80); R3 // D7 (D408-70); RM</v>
          </cell>
          <cell r="R226">
            <v>0</v>
          </cell>
          <cell r="S226">
            <v>0</v>
          </cell>
          <cell r="T226">
            <v>0</v>
          </cell>
          <cell r="U226" t="str">
            <v>P.N.</v>
          </cell>
          <cell r="V226">
            <v>0</v>
          </cell>
          <cell r="W226">
            <v>1</v>
          </cell>
          <cell r="X226">
            <v>0</v>
          </cell>
          <cell r="Y226" t="str">
            <v xml:space="preserve">BANCO ECUATORIANO DE LA VIVIENDA BLOQUE JOSE PERALTA IV; REPRESENTADO POR EL SR. SUASNAVAS BORJA JAIME GUILLERMO. </v>
          </cell>
          <cell r="Z226" t="str">
            <v>INDUVALLAS CIA. LTDA.</v>
          </cell>
          <cell r="AA226" t="str">
            <v>OÑA GONZALEZ WAGNER JAVIER</v>
          </cell>
          <cell r="AB226" t="str">
            <v>PROVINCIA DEL PICHINCHA; CANTÓN QUITO; PARROQUIA CALDERON (CARAPUNGO); CALLE ELOY ALFARO No. 7220; INTERESECCIÓN CHEDIAK.</v>
          </cell>
          <cell r="AC226" t="str">
            <v>ASEGURADORA DEL SUR C. A.; PÓLIZA No. RC - 206889</v>
          </cell>
          <cell r="AD226" t="str">
            <v>27/02/2013 HASTA EL 27/02/2014</v>
          </cell>
          <cell r="AE226">
            <v>50000</v>
          </cell>
          <cell r="AF226" t="str">
            <v>1790881733001</v>
          </cell>
          <cell r="AG226"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26" t="str">
            <v>LLENAR CORRECTAMENTE EL FORMULARIO SEGÚN FOTOGRAFÍA LA VALLA TIENE DOS PANTALLAS</v>
          </cell>
          <cell r="AI226" t="str">
            <v>S/N</v>
          </cell>
          <cell r="AJ226" t="str">
            <v>S/N</v>
          </cell>
          <cell r="AK226" t="str">
            <v>DISPONIBLE</v>
          </cell>
          <cell r="AL226" t="str">
            <v>8,00*4,00</v>
          </cell>
          <cell r="AM226">
            <v>1</v>
          </cell>
          <cell r="AN226">
            <v>32</v>
          </cell>
          <cell r="AO226">
            <v>0</v>
          </cell>
          <cell r="AP226">
            <v>0</v>
          </cell>
          <cell r="AQ226" t="str">
            <v>0,00</v>
          </cell>
          <cell r="AR226">
            <v>0</v>
          </cell>
          <cell r="AS226" t="str">
            <v>0,00</v>
          </cell>
          <cell r="AT226">
            <v>0</v>
          </cell>
          <cell r="AU226" t="str">
            <v>CERO</v>
          </cell>
        </row>
        <row r="227">
          <cell r="C227" t="str">
            <v>0021</v>
          </cell>
          <cell r="D227">
            <v>41331</v>
          </cell>
          <cell r="E227">
            <v>41422</v>
          </cell>
          <cell r="F227" t="str">
            <v>2013-025715 (0002042)</v>
          </cell>
          <cell r="G227" t="str">
            <v>VALLA</v>
          </cell>
          <cell r="H227" t="str">
            <v>METÁLICO</v>
          </cell>
          <cell r="I227">
            <v>12</v>
          </cell>
          <cell r="J227" t="str">
            <v>ANCLADO AL PISO</v>
          </cell>
          <cell r="K227" t="str">
            <v>31206 10 003</v>
          </cell>
          <cell r="L227">
            <v>377112</v>
          </cell>
          <cell r="M227" t="str">
            <v>AV. CARDENAL DE LA TORRE Y SALVADOR BRAVO</v>
          </cell>
          <cell r="N227" t="str">
            <v xml:space="preserve"> -0°15'53,07" // -78°32'24,59"</v>
          </cell>
          <cell r="O227" t="str">
            <v>0 AÑOS</v>
          </cell>
          <cell r="P227" t="str">
            <v>-----</v>
          </cell>
          <cell r="Q227" t="str">
            <v xml:space="preserve">D3 (D203-80); R3 </v>
          </cell>
          <cell r="R227">
            <v>0</v>
          </cell>
          <cell r="S227">
            <v>0</v>
          </cell>
          <cell r="T227">
            <v>0</v>
          </cell>
          <cell r="U227" t="str">
            <v>P.N.</v>
          </cell>
          <cell r="V227">
            <v>0</v>
          </cell>
          <cell r="W227">
            <v>1</v>
          </cell>
          <cell r="X227">
            <v>0</v>
          </cell>
          <cell r="Y227" t="str">
            <v>BANCO ECUATORIANO DE LA VIVIENDA BLOQUE LUIS ALBERTO VALENCIA SECTOR No. 2; REPRESENTADO POR LA SRA. MAGDALENA GARCIA.</v>
          </cell>
          <cell r="Z227" t="str">
            <v>INDUVALLAS CIA. LTDA.</v>
          </cell>
          <cell r="AA227" t="str">
            <v>OÑA GONZALEZ WAGNER JAVIER</v>
          </cell>
          <cell r="AB227" t="str">
            <v>PROVINCIA DEL PICHINCHA; CANTÓN QUITO; PARROQUIA CALDERON (CARAPUNGO); CALLE ELOY ALFARO No. 7220; INTERESECCIÓN CHEDIAK.</v>
          </cell>
          <cell r="AC227" t="str">
            <v>ASEGURADORA DEL SUR C. A.; PÓLIZA No. RC - 206889</v>
          </cell>
          <cell r="AD227" t="str">
            <v>27/02/2013 HASTA EL 27/02/2014</v>
          </cell>
          <cell r="AE227">
            <v>50000</v>
          </cell>
          <cell r="AF227" t="str">
            <v>1790881733001</v>
          </cell>
          <cell r="AG227"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27" t="str">
            <v>LLENAR CORRECTAMENTE EL FORMULARIO SEGÚN FOTOGRAFÍA LA VALLA TIENE DOS PANTALLAS</v>
          </cell>
          <cell r="AI227" t="str">
            <v>S/N</v>
          </cell>
          <cell r="AJ227" t="str">
            <v>S/N</v>
          </cell>
          <cell r="AK227" t="str">
            <v>DISPONIBLE</v>
          </cell>
          <cell r="AL227" t="str">
            <v>8,00*4,00</v>
          </cell>
          <cell r="AM227">
            <v>1</v>
          </cell>
          <cell r="AN227">
            <v>32</v>
          </cell>
          <cell r="AO227">
            <v>0</v>
          </cell>
          <cell r="AP227">
            <v>0</v>
          </cell>
          <cell r="AQ227" t="str">
            <v>0,00</v>
          </cell>
          <cell r="AR227">
            <v>0</v>
          </cell>
          <cell r="AS227" t="str">
            <v>0,00</v>
          </cell>
          <cell r="AT227">
            <v>0</v>
          </cell>
          <cell r="AU227" t="str">
            <v>CERO</v>
          </cell>
        </row>
        <row r="228">
          <cell r="C228" t="str">
            <v>0022</v>
          </cell>
          <cell r="D228">
            <v>41331</v>
          </cell>
          <cell r="E228">
            <v>41422</v>
          </cell>
          <cell r="F228" t="str">
            <v>2013-025714 (0002041)</v>
          </cell>
          <cell r="G228" t="str">
            <v>VALLA</v>
          </cell>
          <cell r="H228" t="str">
            <v>METÁLICO</v>
          </cell>
          <cell r="I228">
            <v>12</v>
          </cell>
          <cell r="J228" t="str">
            <v>ANCLADO AL PISO</v>
          </cell>
          <cell r="K228" t="str">
            <v>31405-02-003</v>
          </cell>
          <cell r="L228">
            <v>101584</v>
          </cell>
          <cell r="M228" t="str">
            <v>AV. TENIENTE HUGO ORTIZ Y EL PROGRESO</v>
          </cell>
          <cell r="N228" t="str">
            <v xml:space="preserve"> -0°16'22,32" // -78°32'11,95"</v>
          </cell>
          <cell r="O228" t="str">
            <v>0 AÑOS</v>
          </cell>
          <cell r="P228" t="str">
            <v>-----</v>
          </cell>
          <cell r="Q228" t="str">
            <v>D5 (D304-80); R3</v>
          </cell>
          <cell r="R228">
            <v>0</v>
          </cell>
          <cell r="S228">
            <v>0</v>
          </cell>
          <cell r="T228">
            <v>0</v>
          </cell>
          <cell r="U228" t="str">
            <v>P.N.</v>
          </cell>
          <cell r="V228">
            <v>0</v>
          </cell>
          <cell r="W228">
            <v>1</v>
          </cell>
          <cell r="X228">
            <v>0</v>
          </cell>
          <cell r="Y228" t="str">
            <v>MUNICIPIO DEL DISTRITO METROPOLITANO DE QUITO</v>
          </cell>
          <cell r="Z228" t="str">
            <v>INDUVALLAS CIA. LTDA.</v>
          </cell>
          <cell r="AA228" t="str">
            <v>OÑA GONZALEZ WAGNER JAVIER</v>
          </cell>
          <cell r="AB228" t="str">
            <v>PROVINCIA DEL PICHINCHA; CANTÓN QUITO; PARROQUIA CALDERON (CARAPUNGO); CALLE ELOY ALFARO No. 7220; INTERESECCIÓN CHEDIAK.</v>
          </cell>
          <cell r="AC228" t="str">
            <v>ASEGURADORA DEL SUR; PÓLIZA No. RC - 206889</v>
          </cell>
          <cell r="AD228" t="str">
            <v>27/02/2013 HASTA EL 27/02/2014</v>
          </cell>
          <cell r="AE228">
            <v>50000</v>
          </cell>
          <cell r="AF228" t="str">
            <v>1790881733001</v>
          </cell>
          <cell r="AG228" t="str">
            <v>SEGÚN ORDENANZA 0330 ART. 46 NUMERAL 1 "PARA EL CASO DE LA PUBLICIDAD EXTERIOR DE TERCEROS, COLOCADA POR LAS EMPRESAS PUBLICITARIAS EN EL EJERCICIO DE SU ACTIVIDAD ECONÓMICA PUBLICITARIA, ESTA SE REALIZARA DE MANERA OBLIGATORIA EXCLUSIVAMENTE EN LOS SITIOS DETERMINADOS COMO "PUNTOS DE PUBLICIDAD EXTERIOR EN EL ESPACIO PÚBLICO" POR PARTE DEL MUNICIPIO DEL DISTRITO METROPOLITANO DE QUITO, VÍA RESOLUCIÓN DEL CONCEJO METROPOLITANO Y PREVIO INFORME DE LA COMISIÓN DE EJE TERRITORIAL".</v>
          </cell>
          <cell r="AH228" t="str">
            <v>EN EL SISTEMA IRM, EL PREDIO ES DE PROPIEDAD MUNICIPAL</v>
          </cell>
          <cell r="AI228" t="str">
            <v>S/N</v>
          </cell>
          <cell r="AJ228" t="str">
            <v>S/N</v>
          </cell>
          <cell r="AK228" t="str">
            <v>DISPONIBLE</v>
          </cell>
          <cell r="AL228" t="str">
            <v>8,00*4,00</v>
          </cell>
          <cell r="AM228">
            <v>1</v>
          </cell>
          <cell r="AN228">
            <v>32</v>
          </cell>
          <cell r="AO228" t="str">
            <v>0</v>
          </cell>
          <cell r="AP228">
            <v>0</v>
          </cell>
          <cell r="AQ228" t="str">
            <v>0,00</v>
          </cell>
          <cell r="AR228">
            <v>0</v>
          </cell>
          <cell r="AS228" t="str">
            <v>0,00</v>
          </cell>
          <cell r="AT228">
            <v>0</v>
          </cell>
          <cell r="AU228" t="str">
            <v>CERO</v>
          </cell>
        </row>
        <row r="229">
          <cell r="C229" t="str">
            <v>0023</v>
          </cell>
          <cell r="D229">
            <v>41331</v>
          </cell>
          <cell r="E229">
            <v>41422</v>
          </cell>
          <cell r="F229" t="str">
            <v>2013-025710 (0002040)</v>
          </cell>
          <cell r="G229" t="str">
            <v>VALLA</v>
          </cell>
          <cell r="H229" t="str">
            <v>METÁLICO</v>
          </cell>
          <cell r="I229">
            <v>12</v>
          </cell>
          <cell r="J229" t="str">
            <v>ANCLADO AL PISO</v>
          </cell>
          <cell r="K229" t="str">
            <v>31508 17 001</v>
          </cell>
          <cell r="L229">
            <v>148804</v>
          </cell>
          <cell r="M229" t="str">
            <v>AV. MARISCAL SUCRE Y FRANCISCO LOPEZ</v>
          </cell>
          <cell r="N229" t="str">
            <v xml:space="preserve"> -0°16'39,67" // -78°33'8,69"</v>
          </cell>
          <cell r="O229" t="str">
            <v>0 AÑOS</v>
          </cell>
          <cell r="P229" t="str">
            <v>-----</v>
          </cell>
          <cell r="Q229" t="str">
            <v>D3 (D203-80); R3</v>
          </cell>
          <cell r="R229">
            <v>0</v>
          </cell>
          <cell r="S229">
            <v>0</v>
          </cell>
          <cell r="T229">
            <v>0</v>
          </cell>
          <cell r="U229" t="str">
            <v>P.N.</v>
          </cell>
          <cell r="V229">
            <v>0</v>
          </cell>
          <cell r="W229">
            <v>1</v>
          </cell>
          <cell r="X229">
            <v>0</v>
          </cell>
          <cell r="Y229" t="str">
            <v>CONJUNTO HABITACIONAL REALIZADO POR LA MUTUALISTA BENALCAZAR CHILLOGALLO; REPRESENTADO POR LA SRA. BRAVO CARRERA ALICIA CATALIN.</v>
          </cell>
          <cell r="Z229" t="str">
            <v>INDUVALLAS CIA. LTDA.</v>
          </cell>
          <cell r="AA229" t="str">
            <v>OÑA GONZALEZ WAGNER JAVIER</v>
          </cell>
          <cell r="AB229" t="str">
            <v>PROVINCIA DEL PICHINCHA; CANTÓN QUITO; PARROQUIA CALDERON (CARAPUNGO); CALLE ELOY ALFARO No. 7220; INTERESECCIÓN CHEDIAK.</v>
          </cell>
          <cell r="AC229" t="str">
            <v>ASEGURADORA DEL SUR C. A.; PÓLIZA No. RC - 206889</v>
          </cell>
          <cell r="AD229" t="str">
            <v>27/02/2013 HASTA EL 27/02/2014</v>
          </cell>
          <cell r="AE229">
            <v>50000</v>
          </cell>
          <cell r="AF229" t="str">
            <v>1790881733001</v>
          </cell>
          <cell r="AG229"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29" t="str">
            <v>SE TRATA DE UN TRAMITE DUPLICADO 2013-025710 (0002040) Y 2013-025733 (0002048)</v>
          </cell>
          <cell r="AI229" t="str">
            <v>LLENAR CORRECTAMENTE EL FORMULARIO SEGÚN FOTOGRAFÍA LA VALLA TIENE DOS PANTALLAS</v>
          </cell>
          <cell r="AJ229" t="str">
            <v>S/N</v>
          </cell>
          <cell r="AK229" t="str">
            <v>DISPONIBLE</v>
          </cell>
          <cell r="AL229" t="str">
            <v>8,00*4,00</v>
          </cell>
          <cell r="AM229">
            <v>1</v>
          </cell>
          <cell r="AN229">
            <v>32</v>
          </cell>
          <cell r="AO229">
            <v>0</v>
          </cell>
          <cell r="AP229">
            <v>0</v>
          </cell>
          <cell r="AQ229" t="str">
            <v>0,00</v>
          </cell>
          <cell r="AR229">
            <v>0</v>
          </cell>
          <cell r="AS229" t="str">
            <v>0,00</v>
          </cell>
          <cell r="AT229">
            <v>0</v>
          </cell>
          <cell r="AU229" t="str">
            <v>CERO</v>
          </cell>
        </row>
        <row r="230">
          <cell r="C230" t="str">
            <v>0024</v>
          </cell>
          <cell r="D230">
            <v>41327</v>
          </cell>
          <cell r="E230">
            <v>41422</v>
          </cell>
          <cell r="F230" t="str">
            <v>2013-025733 (0002048)</v>
          </cell>
          <cell r="G230" t="str">
            <v>VALLA</v>
          </cell>
          <cell r="H230" t="str">
            <v>METÁLICO</v>
          </cell>
          <cell r="I230">
            <v>12</v>
          </cell>
          <cell r="J230" t="str">
            <v>ANCLADO AL PISO</v>
          </cell>
          <cell r="K230" t="str">
            <v>31508 17 001</v>
          </cell>
          <cell r="L230">
            <v>148804</v>
          </cell>
          <cell r="M230" t="str">
            <v>AV. MARISCAL SUCRE Y FRANCISCO EL CANELO</v>
          </cell>
          <cell r="N230" t="str">
            <v xml:space="preserve"> -0°16'34,53" // -78°33'8,09"</v>
          </cell>
          <cell r="O230" t="str">
            <v>0 AÑOS</v>
          </cell>
          <cell r="P230" t="str">
            <v>-----</v>
          </cell>
          <cell r="Q230" t="str">
            <v>D3 (D203-80); R3</v>
          </cell>
          <cell r="R230">
            <v>0</v>
          </cell>
          <cell r="S230">
            <v>0</v>
          </cell>
          <cell r="T230">
            <v>0</v>
          </cell>
          <cell r="U230" t="str">
            <v>P.N.</v>
          </cell>
          <cell r="V230">
            <v>0</v>
          </cell>
          <cell r="W230">
            <v>1</v>
          </cell>
          <cell r="X230">
            <v>0</v>
          </cell>
          <cell r="Y230" t="str">
            <v>CONJUNTO HABITACIONAL REALIZADO POR LA MUTUALISTA BENALCAZAR CHILLOGALLO; REPRESENTADO POR LA SRA. BRAVO CARRERA ALICIA CATALIN.</v>
          </cell>
          <cell r="Z230" t="str">
            <v>INDUVALLAS CIA. LTDA.</v>
          </cell>
          <cell r="AA230" t="str">
            <v>OÑA GONZALEZ WAGNER JAVIER</v>
          </cell>
          <cell r="AB230" t="str">
            <v>PROVINCIA DEL PICHINCHA; CANTÓN QUITO; PARROQUIA CALDERON (CARAPUNGO); CALLE ELOY ALFARO No. 7220; INTERESECCIÓN CHEDIAK.</v>
          </cell>
          <cell r="AC230" t="str">
            <v>ASEGURADORA DEL SUR C. A.; PÓLIZA No. RC - 206889</v>
          </cell>
          <cell r="AD230" t="str">
            <v>27/02/2013 HASTA EL 27/02/2014</v>
          </cell>
          <cell r="AE230">
            <v>50000</v>
          </cell>
          <cell r="AF230" t="str">
            <v>1790881733001</v>
          </cell>
          <cell r="AG230"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30" t="str">
            <v>SE TRATA DE UN TRAMITE DUPLICADO 2013-025710 (0002040) Y 2013-025733 (0002048)</v>
          </cell>
          <cell r="AI230" t="str">
            <v>LLENAR CORRECTAMENTE EL FORMULARIO SEGÚN FOTOGRAFÍA LA VALLA TIENE DOS PANTALLAS</v>
          </cell>
          <cell r="AJ230" t="str">
            <v>S/N</v>
          </cell>
          <cell r="AK230" t="str">
            <v>DISPONIBLE</v>
          </cell>
          <cell r="AL230" t="str">
            <v>8,00*4,00</v>
          </cell>
          <cell r="AM230">
            <v>1</v>
          </cell>
          <cell r="AN230">
            <v>32</v>
          </cell>
          <cell r="AO230">
            <v>0</v>
          </cell>
          <cell r="AP230">
            <v>0</v>
          </cell>
          <cell r="AQ230" t="str">
            <v>0,00</v>
          </cell>
          <cell r="AR230">
            <v>0</v>
          </cell>
          <cell r="AS230" t="str">
            <v>0,00</v>
          </cell>
          <cell r="AT230">
            <v>0</v>
          </cell>
          <cell r="AU230" t="str">
            <v>CERO</v>
          </cell>
        </row>
        <row r="231">
          <cell r="C231" t="str">
            <v>0025</v>
          </cell>
          <cell r="D231">
            <v>41331</v>
          </cell>
          <cell r="E231">
            <v>41422</v>
          </cell>
          <cell r="F231" t="str">
            <v>2013-025704 (0002037)</v>
          </cell>
          <cell r="G231" t="str">
            <v>VALLA</v>
          </cell>
          <cell r="H231" t="str">
            <v>METÁLICO</v>
          </cell>
          <cell r="I231">
            <v>12</v>
          </cell>
          <cell r="J231" t="str">
            <v>ANCLADO AL PISO</v>
          </cell>
          <cell r="K231" t="str">
            <v>31608 12 001 011 001 004</v>
          </cell>
          <cell r="L231">
            <v>574802</v>
          </cell>
          <cell r="M231" t="str">
            <v>AV. MORAN VALVERDE Y AV. MARISCAL SUCRE</v>
          </cell>
          <cell r="N231" t="str">
            <v xml:space="preserve"> -0°16'47,23" // -78°33'3,26"</v>
          </cell>
          <cell r="O231" t="str">
            <v>0 AÑOS</v>
          </cell>
          <cell r="P231" t="str">
            <v>-----</v>
          </cell>
          <cell r="Q231" t="str">
            <v>A26 (A1005-40); R3</v>
          </cell>
          <cell r="R231">
            <v>0</v>
          </cell>
          <cell r="S231">
            <v>0</v>
          </cell>
          <cell r="T231">
            <v>0</v>
          </cell>
          <cell r="U231" t="str">
            <v>P.N.</v>
          </cell>
          <cell r="V231">
            <v>0</v>
          </cell>
          <cell r="W231">
            <v>1</v>
          </cell>
          <cell r="X231">
            <v>0</v>
          </cell>
          <cell r="Y231" t="str">
            <v>JUNTA NACIONAL DE LA VIVIENDA</v>
          </cell>
          <cell r="Z231" t="str">
            <v>INDUVALLAS CIA. LTDA.</v>
          </cell>
          <cell r="AA231" t="str">
            <v>OÑA GONZALEZ WAGNER JAVIER</v>
          </cell>
          <cell r="AB231" t="str">
            <v>PROVINCIA DEL PICHINCHA; CANTÓN QUITO; PARROQUIA CALDERON (CARAPUNGO); CALLE ELOY ALFARO No. 7220; INTERESECCIÓN CHEDIAK.</v>
          </cell>
          <cell r="AC231" t="str">
            <v>ASEGURADORA DEL SUR C. A.; PÓLIZA No. RC - 206889</v>
          </cell>
          <cell r="AD231" t="str">
            <v>27/02/2013 HASTA EL 27/02/2014</v>
          </cell>
          <cell r="AE231">
            <v>50000</v>
          </cell>
          <cell r="AF231" t="str">
            <v>1790881733001</v>
          </cell>
          <cell r="AG231"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31" t="str">
            <v>LLENAR CORRECTAMENTE EL FORMULARIO SEGÚN FOTOGRAFÍA LA VALLA TIENE DOS PANTALLAS</v>
          </cell>
          <cell r="AI231" t="str">
            <v>S/N</v>
          </cell>
          <cell r="AJ231" t="str">
            <v>S/N</v>
          </cell>
          <cell r="AK231" t="str">
            <v>DISPONIBLE</v>
          </cell>
          <cell r="AL231" t="str">
            <v>8,00*4,00</v>
          </cell>
          <cell r="AM231">
            <v>1</v>
          </cell>
          <cell r="AN231">
            <v>32</v>
          </cell>
          <cell r="AO231">
            <v>0</v>
          </cell>
          <cell r="AP231">
            <v>0</v>
          </cell>
          <cell r="AQ231" t="str">
            <v>0,00</v>
          </cell>
          <cell r="AR231">
            <v>0</v>
          </cell>
          <cell r="AS231" t="str">
            <v>0,00</v>
          </cell>
          <cell r="AT231">
            <v>0</v>
          </cell>
          <cell r="AU231" t="str">
            <v>CERO</v>
          </cell>
        </row>
        <row r="232">
          <cell r="C232" t="str">
            <v>0026</v>
          </cell>
          <cell r="D232">
            <v>41331</v>
          </cell>
          <cell r="E232">
            <v>41422</v>
          </cell>
          <cell r="F232" t="str">
            <v>2013-025599 (0002023)</v>
          </cell>
          <cell r="G232" t="str">
            <v>VALLA</v>
          </cell>
          <cell r="H232" t="str">
            <v>METÁLICO</v>
          </cell>
          <cell r="I232">
            <v>12</v>
          </cell>
          <cell r="J232" t="str">
            <v>ANCLADO AL PISO</v>
          </cell>
          <cell r="K232" t="str">
            <v>30701 29 002</v>
          </cell>
          <cell r="L232">
            <v>775535</v>
          </cell>
          <cell r="M232" t="str">
            <v>AV. NAPO Y CAJAS</v>
          </cell>
          <cell r="N232" t="str">
            <v xml:space="preserve"> -0°14'43,33" // -78°30'52,68"</v>
          </cell>
          <cell r="O232" t="str">
            <v>0 AÑOS</v>
          </cell>
          <cell r="P232" t="str">
            <v>-----</v>
          </cell>
          <cell r="Q232" t="str">
            <v>Z2 (ZC); EQUIPAMIENTO</v>
          </cell>
          <cell r="R232">
            <v>0</v>
          </cell>
          <cell r="S232">
            <v>0</v>
          </cell>
          <cell r="T232">
            <v>0</v>
          </cell>
          <cell r="U232" t="str">
            <v>P.N.</v>
          </cell>
          <cell r="V232">
            <v>0</v>
          </cell>
          <cell r="W232">
            <v>1</v>
          </cell>
          <cell r="X232">
            <v>0</v>
          </cell>
          <cell r="Y232" t="str">
            <v xml:space="preserve">MUNICIPIO DE QUITO </v>
          </cell>
          <cell r="Z232" t="str">
            <v>INDUVALLAS CIA. LTDA.</v>
          </cell>
          <cell r="AA232" t="str">
            <v>OÑA GONZALEZ WAGNER JAVIER</v>
          </cell>
          <cell r="AB232" t="str">
            <v>PROVINCIA DEL PICHINCHA; CANTÓN QUITO; PARROQUIA CALDERON (CARAPUNGO); CALLE ELOY ALFARO No. 7220; INTERESECCIÓN CHEDIAK.</v>
          </cell>
          <cell r="AC232" t="str">
            <v>ASEGURADORA DEL SUR C. A.; PÓLIZA No. RC - 206889</v>
          </cell>
          <cell r="AD232" t="str">
            <v>27/02/2013 HASTA EL 27/02/2014</v>
          </cell>
          <cell r="AE232">
            <v>50000</v>
          </cell>
          <cell r="AF232" t="str">
            <v>1790881733001</v>
          </cell>
          <cell r="AG232" t="str">
            <v xml:space="preserve"> SEGÚN ORDENANZA 0330 Y LA REFORMATORIA NO. 310 ANEXO ÚNICO NUMERAL 2.1.2 PUBLICIDAD EXTERIOR FIJA DE TERCEROS EN PREDIOS CON USO RESIDENCIAL R3, MÚLTIPLE, EQUIPAMIENTO E INDUSTRIAL I2, I3, I4 LITERAL b " EN LOS RETIROS FRONTALES: LAS VALLAS TENDRÁN UNA SUPERFICIE MÁXIMA DE TREINTA Y DOS METROS CUADRADOS Y PODRÁN INSTALARSE EN EL RETIRO FRONTAL DE LOS PREDIOS CON USO DE SUELO R2, R3 INDUSTRIAL I2, I3, I4 MANTENIENDO TRES METROS DE RETIRO CON RESPECTO A LAS MEDIANERAS, MEDIDOS DESDE EL PUNTO MÁS SALIENTE DEL PANEL. SU ALTURA MÁXIMA SERÁ DE DOCE METROS Y NO PODRÁ SOBRESALIR DE LA LÍNEA DE FÁBRICA". </v>
          </cell>
          <cell r="AH232" t="str">
            <v>DE LO EXPUESTO LAS VALLAS NO ESTAN REGLAMENTADAS PARA LA INSTALACIÓN EN ZONAS DE EQUIPAMIENTO.</v>
          </cell>
          <cell r="AI232" t="str">
            <v>DEBE LLENAR CORRECTAMENTE EL FORMULARIO FALTA CLAVE CATASTRAL Y NÚMERO DE PREDIO.</v>
          </cell>
          <cell r="AJ232" t="str">
            <v>EN EL SISTEMA IRM, EL PREDIO ES DE PROPIEDAD MUNICIPAL</v>
          </cell>
          <cell r="AK232" t="str">
            <v>DISPONIBLE</v>
          </cell>
          <cell r="AL232" t="str">
            <v>8,00*4,00</v>
          </cell>
          <cell r="AM232">
            <v>1</v>
          </cell>
          <cell r="AN232">
            <v>32</v>
          </cell>
          <cell r="AO232">
            <v>0</v>
          </cell>
          <cell r="AP232">
            <v>0</v>
          </cell>
          <cell r="AQ232" t="str">
            <v>0,00</v>
          </cell>
          <cell r="AR232">
            <v>0</v>
          </cell>
          <cell r="AS232" t="str">
            <v>0,00</v>
          </cell>
          <cell r="AT232">
            <v>0</v>
          </cell>
          <cell r="AU232" t="str">
            <v>CERO</v>
          </cell>
        </row>
        <row r="233">
          <cell r="C233" t="str">
            <v>0027</v>
          </cell>
          <cell r="D233">
            <v>41331</v>
          </cell>
          <cell r="E233">
            <v>41422</v>
          </cell>
          <cell r="F233" t="str">
            <v>2013-025608 (0002025)</v>
          </cell>
          <cell r="G233" t="str">
            <v>VALLA</v>
          </cell>
          <cell r="H233" t="str">
            <v>METÁLICO</v>
          </cell>
          <cell r="I233">
            <v>12</v>
          </cell>
          <cell r="J233" t="str">
            <v>ANCLADO AL PISO</v>
          </cell>
          <cell r="K233" t="str">
            <v>30602 27 001</v>
          </cell>
          <cell r="L233">
            <v>804542</v>
          </cell>
          <cell r="M233" t="str">
            <v>AV. RODRIGO DE CHAVEZ Y FRANCISCO GOMEZ</v>
          </cell>
          <cell r="N233" t="str">
            <v xml:space="preserve"> -0°14'35,93" // -78°31'11,01"</v>
          </cell>
          <cell r="O233" t="str">
            <v>0 AÑOS</v>
          </cell>
          <cell r="P233" t="str">
            <v>-----</v>
          </cell>
          <cell r="Q233" t="str">
            <v>Z2 (ZC); EQUIPAMIENTO</v>
          </cell>
          <cell r="R233">
            <v>0</v>
          </cell>
          <cell r="S233">
            <v>0</v>
          </cell>
          <cell r="T233">
            <v>0</v>
          </cell>
          <cell r="U233" t="str">
            <v>P.N.</v>
          </cell>
          <cell r="V233">
            <v>0</v>
          </cell>
          <cell r="W233">
            <v>1</v>
          </cell>
          <cell r="X233">
            <v>0</v>
          </cell>
          <cell r="Y233" t="str">
            <v>FUNDACION MATILDE A DE FERNANDEZ SALVADOR</v>
          </cell>
          <cell r="Z233" t="str">
            <v>INDUVALLAS CIA. LTDA.</v>
          </cell>
          <cell r="AA233" t="str">
            <v>OÑA GONZALEZ WAGNER JAVIER</v>
          </cell>
          <cell r="AB233" t="str">
            <v>PROVINCIA DEL PICHINCHA; CANTÓN QUITO; PARROQUIA CALDERON (CARAPUNGO); CALLE ELOY ALFARO No. 7220; INTERESECCIÓN CHEDIAK.</v>
          </cell>
          <cell r="AC233" t="str">
            <v>ASEGURADORA DEL SUR C. A.; PÓLIZA No. RC - 206889</v>
          </cell>
          <cell r="AD233" t="str">
            <v>27/02/2013 HASTA EL 27/02/2014</v>
          </cell>
          <cell r="AE233">
            <v>50000</v>
          </cell>
          <cell r="AF233" t="str">
            <v>1790881733001</v>
          </cell>
          <cell r="AG233" t="str">
            <v xml:space="preserve"> SEGÚN ORDENANZA 0330 Y LA REFORMATORIA NO. 310 ANEXO ÚNICO NUMERAL 2.1.2 PUBLICIDAD EXTERIOR FIJA DE TERCEROS EN PREDIOS CON USO RESIDENCIAL R3, MÚLTIPLE, EQUIPAMIENTO E INDUSTRIAL I2, I3, I4 LITERAL b " EN LOS RETIROS FRONTALES: LAS VALLAS TENDRÁN UNA SUPERFICIE MÁXIMA DE TREINTA Y DOS METROS CUADRADOS Y PODRÁN INSTALARSE EN EL RETIRO FRONTAL DE LOS PREDIOS CON USO DE SUELO R2, R3 INDUSTRIAL I2, I3, I4 MANTENIENDO TRES METROS DE RETIRO CON RESPECTO A LAS MEDIANERAS, MEDIDOS DESDE EL PUNTO MÁS SALIENTE DEL PANEL. SU ALTURA MÁXIMA SERÁ DE DOCE METROS Y NO PODRÁ SOBRESALIR DE LA LÍNEA DE FÁBRICA". </v>
          </cell>
          <cell r="AH233" t="str">
            <v>DE LO EXPUESTO LAS VALLAS NO ESTAN REGLAMENTADAS PARA LA INSTALACIÓN EN ZONAS DE EQUIPAMIENTO.</v>
          </cell>
          <cell r="AI233" t="str">
            <v>S/N</v>
          </cell>
          <cell r="AJ233" t="str">
            <v>S/N</v>
          </cell>
          <cell r="AK233" t="str">
            <v>DISPONIBLE</v>
          </cell>
          <cell r="AL233" t="str">
            <v>8,00*4,00</v>
          </cell>
          <cell r="AM233">
            <v>1</v>
          </cell>
          <cell r="AN233">
            <v>32</v>
          </cell>
          <cell r="AO233">
            <v>0</v>
          </cell>
          <cell r="AP233">
            <v>0</v>
          </cell>
          <cell r="AQ233" t="str">
            <v>0,00</v>
          </cell>
          <cell r="AR233">
            <v>0</v>
          </cell>
          <cell r="AS233" t="str">
            <v>0,00</v>
          </cell>
          <cell r="AT233">
            <v>0</v>
          </cell>
          <cell r="AU233" t="str">
            <v>CERO</v>
          </cell>
        </row>
        <row r="234">
          <cell r="C234" t="str">
            <v>0028</v>
          </cell>
          <cell r="D234">
            <v>41331</v>
          </cell>
          <cell r="E234">
            <v>41422</v>
          </cell>
          <cell r="F234" t="str">
            <v>2013-025621 (0002030)</v>
          </cell>
          <cell r="G234" t="str">
            <v>VALLA</v>
          </cell>
          <cell r="H234" t="str">
            <v>METÁLICO</v>
          </cell>
          <cell r="I234">
            <v>12</v>
          </cell>
          <cell r="J234" t="str">
            <v>ANCLADO AL PISO</v>
          </cell>
          <cell r="K234" t="str">
            <v>30602 27 001</v>
          </cell>
          <cell r="L234">
            <v>804542</v>
          </cell>
          <cell r="M234" t="str">
            <v>AV. PEDRO VICENTE MALDONADO Y AV. RODRIGO DE CHAVEZ</v>
          </cell>
          <cell r="N234" t="str">
            <v xml:space="preserve"> -0°14'38,30" // -78°31'11,01"</v>
          </cell>
          <cell r="O234" t="str">
            <v>0 AÑOS</v>
          </cell>
          <cell r="P234" t="str">
            <v>-----</v>
          </cell>
          <cell r="Q234" t="str">
            <v>Z2 (ZC); EQUIPAMIENTO</v>
          </cell>
          <cell r="R234">
            <v>0</v>
          </cell>
          <cell r="S234">
            <v>0</v>
          </cell>
          <cell r="T234">
            <v>0</v>
          </cell>
          <cell r="U234" t="str">
            <v>P.N.</v>
          </cell>
          <cell r="V234">
            <v>0</v>
          </cell>
          <cell r="W234">
            <v>1</v>
          </cell>
          <cell r="X234">
            <v>0</v>
          </cell>
          <cell r="Y234" t="str">
            <v>FUNDACION MATILDE A DE FERNANDEZ SALVADOR</v>
          </cell>
          <cell r="Z234" t="str">
            <v>INDUVALLAS CIA. LTDA.</v>
          </cell>
          <cell r="AA234" t="str">
            <v>OÑA GONZALEZ WAGNER JAVIER</v>
          </cell>
          <cell r="AB234" t="str">
            <v>PROVINCIA DEL PICHINCHA; CANTÓN QUITO; PARROQUIA CALDERON (CARAPUNGO); CALLE ELOY ALFARO No. 7220; INTERESECCIÓN CHEDIAK.</v>
          </cell>
          <cell r="AC234" t="str">
            <v>ASEGURADORA DEL SUR C. A.; PÓLIZA No. RC - 206889</v>
          </cell>
          <cell r="AD234" t="str">
            <v>27/02/2013 HASTA EL 27/02/2014</v>
          </cell>
          <cell r="AE234">
            <v>50000</v>
          </cell>
          <cell r="AF234" t="str">
            <v>1790881733001</v>
          </cell>
          <cell r="AG234" t="str">
            <v xml:space="preserve"> SEGÚN ORDENANZA 0330 Y LA REFORMATORIA NO. 310 ANEXO ÚNICO NUMERAL 2.1.2 PUBLICIDAD EXTERIOR FIJA DE TERCEROS EN PREDIOS CON USO RESIDENCIAL R3, MÚLTIPLE, EQUIPAMIENTO E INDUSTRIAL I2, I3, I4 LITERAL b " EN LOS RETIROS FRONTALES: LAS VALLAS TENDRÁN UNA SUPERFICIE MÁXIMA DE TREINTA Y DOS METROS CUADRADOS Y PODRÁN INSTALARSE EN EL RETIRO FRONTAL DE LOS PREDIOS CON USO DE SUELO R2, R3 INDUSTRIAL I2, I3, I4 MANTENIENDO TRES METROS DE RETIRO CON RESPECTO A LAS MEDIANERAS, MEDIDOS DESDE EL PUNTO MÁS SALIENTE DEL PANEL. SU ALTURA MÁXIMA SERÁ DE DOCE METROS Y NO PODRÁ SOBRESALIR DE LA LÍNEA DE FÁBRICA". </v>
          </cell>
          <cell r="AH234" t="str">
            <v>DE LO EXPUESTO LAS VALLAS NO ESTAN REGLAMENTADAS PARA LA INSTALACIÓN EN ZONAS DE EQUIPAMIENTO.</v>
          </cell>
          <cell r="AI234" t="str">
            <v>S/N</v>
          </cell>
          <cell r="AJ234" t="str">
            <v>S/N</v>
          </cell>
          <cell r="AK234" t="str">
            <v>DISPONIBLE</v>
          </cell>
          <cell r="AL234" t="str">
            <v>8,00*4,00</v>
          </cell>
          <cell r="AM234">
            <v>1</v>
          </cell>
          <cell r="AN234">
            <v>32</v>
          </cell>
          <cell r="AO234">
            <v>0</v>
          </cell>
          <cell r="AP234">
            <v>0</v>
          </cell>
          <cell r="AQ234" t="str">
            <v>0,00</v>
          </cell>
          <cell r="AR234">
            <v>0</v>
          </cell>
          <cell r="AS234" t="str">
            <v>0,00</v>
          </cell>
          <cell r="AT234">
            <v>0</v>
          </cell>
          <cell r="AU234" t="str">
            <v>CERO</v>
          </cell>
        </row>
        <row r="235">
          <cell r="C235" t="str">
            <v>0029</v>
          </cell>
          <cell r="D235">
            <v>41331</v>
          </cell>
          <cell r="E235">
            <v>41422</v>
          </cell>
          <cell r="F235" t="str">
            <v>2013-025594 (0002020)</v>
          </cell>
          <cell r="G235" t="str">
            <v>VALLA</v>
          </cell>
          <cell r="H235" t="str">
            <v>METÁLICO</v>
          </cell>
          <cell r="I235">
            <v>12</v>
          </cell>
          <cell r="J235" t="str">
            <v>ANCLADO AL PISO</v>
          </cell>
          <cell r="K235" t="str">
            <v>31305 09 003 016 005 002</v>
          </cell>
          <cell r="L235">
            <v>406022</v>
          </cell>
          <cell r="M235" t="str">
            <v>AV. TENIENTE HUGO ORTIZ Y AJAVÍ</v>
          </cell>
          <cell r="N235" t="str">
            <v xml:space="preserve"> -0°16'07,43" // -78°32'02,25"</v>
          </cell>
          <cell r="O235" t="str">
            <v>0 AÑOS</v>
          </cell>
          <cell r="P235" t="str">
            <v>-----</v>
          </cell>
          <cell r="Q235" t="str">
            <v>D7 (D408-70); RM // D3 (D203-80); R3</v>
          </cell>
          <cell r="R235">
            <v>0</v>
          </cell>
          <cell r="S235">
            <v>0</v>
          </cell>
          <cell r="T235">
            <v>0</v>
          </cell>
          <cell r="U235" t="str">
            <v>P.N.</v>
          </cell>
          <cell r="V235">
            <v>0</v>
          </cell>
          <cell r="W235">
            <v>1</v>
          </cell>
          <cell r="X235">
            <v>0</v>
          </cell>
          <cell r="Y235" t="str">
            <v>BANCO ECUATORIANO DE LA VIVIENDA JOSE PERALTA</v>
          </cell>
          <cell r="Z235" t="str">
            <v>INDUVALLAS CIA. LTDA.</v>
          </cell>
          <cell r="AA235" t="str">
            <v>OÑA GONZALEZ WAGNER JAVIER</v>
          </cell>
          <cell r="AB235" t="str">
            <v>PROVINCIA DEL PICHINCHA; CANTÓN QUITO; PARROQUIA CALDERON (CARAPUNGO); CALLE ELOY ALFARO No. 7220; INTERESECCIÓN CHEDIAK.</v>
          </cell>
          <cell r="AC235" t="str">
            <v>ASEGURADORA DEL SUR C. A.; PÓLIZA No. RC - 206889</v>
          </cell>
          <cell r="AD235" t="str">
            <v>27/02/2013 HASTA EL 27/02/2014</v>
          </cell>
          <cell r="AE235">
            <v>50000</v>
          </cell>
          <cell r="AF235" t="str">
            <v>1790881733001</v>
          </cell>
          <cell r="AG235"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35" t="str">
            <v>LLENAR CORRECTAMENTE EL FORMULARIO SEGÚN FOTOGRAFÍA LA VALLA TIENE DOS PANTALLAS, ADEMÁS FALTA LA CLAVE CATASTRAL Y NÚMERO DE PREDIO</v>
          </cell>
          <cell r="AI235" t="str">
            <v>S/N</v>
          </cell>
          <cell r="AJ235" t="str">
            <v>S/N</v>
          </cell>
          <cell r="AK235" t="str">
            <v>DISPONIBLE</v>
          </cell>
          <cell r="AL235" t="str">
            <v>8,00*4,00</v>
          </cell>
          <cell r="AM235">
            <v>1</v>
          </cell>
          <cell r="AN235">
            <v>32</v>
          </cell>
          <cell r="AO235">
            <v>0</v>
          </cell>
          <cell r="AP235">
            <v>0</v>
          </cell>
          <cell r="AQ235" t="str">
            <v>0,00</v>
          </cell>
          <cell r="AR235">
            <v>0</v>
          </cell>
          <cell r="AS235" t="str">
            <v>0,00</v>
          </cell>
          <cell r="AT235">
            <v>0</v>
          </cell>
          <cell r="AU235" t="str">
            <v>CERO</v>
          </cell>
        </row>
        <row r="236">
          <cell r="C236" t="str">
            <v>0030</v>
          </cell>
          <cell r="D236">
            <v>41383</v>
          </cell>
          <cell r="E236">
            <v>41422</v>
          </cell>
          <cell r="F236" t="str">
            <v>2013-051819 (0003974)</v>
          </cell>
          <cell r="G236" t="str">
            <v>TÓTEM / RÓTULO</v>
          </cell>
          <cell r="H236" t="str">
            <v>METÁLICO / PANAFLEX</v>
          </cell>
          <cell r="I236">
            <v>5.8</v>
          </cell>
          <cell r="J236" t="str">
            <v>ANCLADO AL PISO Y ADOSADO AL FRISO</v>
          </cell>
          <cell r="K236" t="str">
            <v>31501 03 011</v>
          </cell>
          <cell r="L236">
            <v>177337</v>
          </cell>
          <cell r="M236" t="str">
            <v>AV. SIMON BOLIVAR; BARRIO AIDA LEÓN; LOTE 75-76.</v>
          </cell>
          <cell r="N236" t="str">
            <v xml:space="preserve"> -0°16'31,45" // -78°30'44,09"</v>
          </cell>
          <cell r="O236">
            <v>41275</v>
          </cell>
          <cell r="P236" t="str">
            <v>31/12/2013</v>
          </cell>
          <cell r="Q236" t="str">
            <v>D3 (D203-80); R2</v>
          </cell>
          <cell r="R236">
            <v>0</v>
          </cell>
          <cell r="S236">
            <v>0</v>
          </cell>
          <cell r="T236">
            <v>0</v>
          </cell>
          <cell r="U236" t="str">
            <v>P.N.</v>
          </cell>
          <cell r="V236">
            <v>1</v>
          </cell>
          <cell r="W236">
            <v>0</v>
          </cell>
          <cell r="X236">
            <v>0</v>
          </cell>
          <cell r="Y236" t="str">
            <v>PADILLA BADILLO PABLO WASHINGTON</v>
          </cell>
          <cell r="Z236" t="str">
            <v>PADILLA BADILLO PABLO WASHINGTON</v>
          </cell>
          <cell r="AA236" t="str">
            <v>PADILLA BADILLO PABLO WASHINGTON</v>
          </cell>
          <cell r="AB236" t="str">
            <v>PROVINCIA DEL PICHINCHA; CANTÓN QUITO; PARROQUIA CHAUPICRUZ (LA CONCEPCIÓN); CALLE JOSE RANGADA No. 12 INTERSECCIÓN PRIMERA TRANVERSAL; JUNTO AL COLEGIO INTISANA.</v>
          </cell>
          <cell r="AC236" t="str">
            <v>AIG METROPOLITANA DE SEGUROS; PÓLIZA No. 7047 ANEXO 683</v>
          </cell>
          <cell r="AD236" t="str">
            <v>31/12/2012 HASTA EL 31/12/2013</v>
          </cell>
          <cell r="AE236">
            <v>600000</v>
          </cell>
          <cell r="AF236" t="str">
            <v>1705056362001</v>
          </cell>
          <cell r="AG236"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36" t="str">
            <v>SEGÚN ANEXO ÚNICO EMITIDO MEDIANTE RESOLUCIÓN STHV-RT-No. 004; ART. 1.3 "SI EL ELEMENTO PUBLICITARIO SE UBICA EN UN PREDIO CON USO PRINCIPAL MÚLTIPLE (M), SE EMITE LA LICENCIA METROPOLITANA URBANÍSTICA DE PUBLICIDAD EXTERIOR PROPIA FIJA CONDICIONADA - LMU (41-C).</v>
          </cell>
          <cell r="AI236" t="str">
            <v>S/N</v>
          </cell>
          <cell r="AJ236" t="str">
            <v>S/N</v>
          </cell>
          <cell r="AK236" t="str">
            <v>PRIMAX</v>
          </cell>
          <cell r="AL236" t="str">
            <v>LISTA DE PRECIOS 4,37 M2; ROTULO TOTEM 80,70 M2; RÓTULO PRIMAX-1 1,35 M2; RÓTULO PRIMAX-2 0,96 M2; RÓTULO PRIMAX-3 1,92 M2.</v>
          </cell>
          <cell r="AM236">
            <v>5</v>
          </cell>
          <cell r="AN236">
            <v>18.5</v>
          </cell>
          <cell r="AO236" t="str">
            <v>12</v>
          </cell>
          <cell r="AP236">
            <v>882.45</v>
          </cell>
          <cell r="AQ236">
            <v>73.537500000000009</v>
          </cell>
          <cell r="AR236">
            <v>0.5</v>
          </cell>
          <cell r="AS236" t="str">
            <v>0,00</v>
          </cell>
          <cell r="AT236">
            <v>882.95</v>
          </cell>
          <cell r="AU236" t="str">
            <v>OCHOCIENTOS OCHENTA Y DOS DÓLARES CON NOVENTA Y CINCO CENTAVOS</v>
          </cell>
        </row>
        <row r="237">
          <cell r="C237" t="str">
            <v>0031</v>
          </cell>
          <cell r="D237">
            <v>41331</v>
          </cell>
          <cell r="E237">
            <v>41432</v>
          </cell>
          <cell r="F237" t="str">
            <v>2013-025726 (0002045)</v>
          </cell>
          <cell r="G237" t="str">
            <v>VALLA</v>
          </cell>
          <cell r="H237" t="str">
            <v>METÁLICO</v>
          </cell>
          <cell r="I237">
            <v>12</v>
          </cell>
          <cell r="J237" t="str">
            <v>ANCLADO AL PISO</v>
          </cell>
          <cell r="K237" t="str">
            <v>11408 06 006 001 001 002</v>
          </cell>
          <cell r="L237">
            <v>221422</v>
          </cell>
          <cell r="M237" t="str">
            <v>AV. SIMON BOLIVAR Y PUENGASI</v>
          </cell>
          <cell r="N237" t="str">
            <v xml:space="preserve"> -0°14'32,43" // -78°29'51,97"</v>
          </cell>
          <cell r="O237" t="str">
            <v>0 AÑOS</v>
          </cell>
          <cell r="P237" t="str">
            <v>-----</v>
          </cell>
          <cell r="Q237" t="str">
            <v>A10 (A604-50); R2</v>
          </cell>
          <cell r="R237">
            <v>0</v>
          </cell>
          <cell r="S237">
            <v>0</v>
          </cell>
          <cell r="T237">
            <v>0</v>
          </cell>
          <cell r="U237" t="str">
            <v>P.N.</v>
          </cell>
          <cell r="V237">
            <v>0</v>
          </cell>
          <cell r="W237">
            <v>1</v>
          </cell>
          <cell r="X237">
            <v>0</v>
          </cell>
          <cell r="Y237" t="str">
            <v>VILLANUEVA JIMENEZ ALVARO ENRIQUE</v>
          </cell>
          <cell r="Z237" t="str">
            <v>INDUVALLAS CIA. LTDA.</v>
          </cell>
          <cell r="AA237" t="str">
            <v>OÑA GONZALEZ WAGNER JAVIER</v>
          </cell>
          <cell r="AB237" t="str">
            <v>PROVINCIA DEL PICHINCHA; CANTÓN QUITO; PARROQUIA CALDERON (CARAPUNGO); CALLE ELOY ALFARO No. 7220; INTERESECCIÓN CHEDIAK.</v>
          </cell>
          <cell r="AC237" t="str">
            <v>ASEGURADORA DEL SUR C. A.; PÓLIZA No. RC - 206889</v>
          </cell>
          <cell r="AD237" t="str">
            <v>27/02/2013 HASTA EL 27/02/2014</v>
          </cell>
          <cell r="AE237">
            <v>50000</v>
          </cell>
          <cell r="AF237" t="str">
            <v>1790881733001</v>
          </cell>
          <cell r="AG237" t="str">
            <v>EL NÚMERO DE PREDIO QUE INDICA EN LA SOLICITUD ESTA UBICADO EN LA ADMINISTRACIÓN ZONAL NORTE (EUGENIO ESPEJO), CUYO PROPIETARIO ES EL SR. VILLANUEVA JIMENEZ ALVARO ENRIQUE POR LO QUE NO CORRESPONDE A LA VALLA PRESENTADA EN LA SOLICITUD .</v>
          </cell>
          <cell r="AH237" t="str">
            <v>LLENAR CORRECTAMENTE EL FORMULARIO SEGÚN FOTOGRAFÍA LA VALLA TIENE DOS PANTALLAS.</v>
          </cell>
          <cell r="AI237" t="str">
            <v>S/N</v>
          </cell>
          <cell r="AJ237" t="str">
            <v>S/N</v>
          </cell>
          <cell r="AK237" t="str">
            <v>DISPONIBLE</v>
          </cell>
          <cell r="AL237" t="str">
            <v>8,00*4,00</v>
          </cell>
          <cell r="AM237">
            <v>1</v>
          </cell>
          <cell r="AN237">
            <v>32</v>
          </cell>
          <cell r="AO237">
            <v>0</v>
          </cell>
          <cell r="AP237">
            <v>0</v>
          </cell>
          <cell r="AQ237" t="str">
            <v>0,00</v>
          </cell>
          <cell r="AR237">
            <v>0</v>
          </cell>
          <cell r="AS237" t="str">
            <v>0,00</v>
          </cell>
          <cell r="AT237">
            <v>0</v>
          </cell>
          <cell r="AU237" t="str">
            <v>CERO</v>
          </cell>
        </row>
        <row r="238">
          <cell r="C238" t="str">
            <v>0032</v>
          </cell>
          <cell r="D238">
            <v>41331</v>
          </cell>
          <cell r="E238">
            <v>41432</v>
          </cell>
          <cell r="F238" t="str">
            <v>2013-025672 (0002032)</v>
          </cell>
          <cell r="G238" t="str">
            <v>VALLA</v>
          </cell>
          <cell r="H238" t="str">
            <v>METÁLICO</v>
          </cell>
          <cell r="I238">
            <v>12</v>
          </cell>
          <cell r="J238" t="str">
            <v>ANCLADO AL PISO</v>
          </cell>
          <cell r="K238" t="str">
            <v>30803 09 006</v>
          </cell>
          <cell r="L238">
            <v>88345</v>
          </cell>
          <cell r="M238" t="str">
            <v>LAURO GUERRERO Y JUMANDI</v>
          </cell>
          <cell r="N238" t="str">
            <v xml:space="preserve"> -0°15'1,16" // -78°31'31,44"</v>
          </cell>
          <cell r="O238" t="str">
            <v>1 AÑO</v>
          </cell>
          <cell r="P238" t="str">
            <v>31/12/2013</v>
          </cell>
          <cell r="Q238" t="str">
            <v>C5 (C304-70);  R2</v>
          </cell>
          <cell r="R238">
            <v>0</v>
          </cell>
          <cell r="S238">
            <v>0</v>
          </cell>
          <cell r="T238">
            <v>0</v>
          </cell>
          <cell r="U238" t="str">
            <v>P.N.</v>
          </cell>
          <cell r="V238">
            <v>1</v>
          </cell>
          <cell r="W238">
            <v>0</v>
          </cell>
          <cell r="X238">
            <v>0</v>
          </cell>
          <cell r="Y238" t="str">
            <v>UTRERAS HARO EDYY ROBERTO</v>
          </cell>
          <cell r="Z238" t="str">
            <v>INDUVALLAS CIA. LTDA.</v>
          </cell>
          <cell r="AA238" t="str">
            <v>OÑA GONZÁLEZ WAGNER JAVIER</v>
          </cell>
          <cell r="AB238" t="str">
            <v>PROVINCIA DEL PICHINCHA; CANTÓN QUITO; PARROQUIA CALDERÓN (CARAPUNGO); CALLE ELOY ALFARO No. 7220; INTERSECCIÓN CHEDIAK.</v>
          </cell>
          <cell r="AC238" t="str">
            <v>ASEGURADORA DEL SUR C. A.; PÓLIZA No. RC - 206889</v>
          </cell>
          <cell r="AD238" t="str">
            <v>27/02/2013 HASTA EL 27/02/2014</v>
          </cell>
          <cell r="AE238">
            <v>50000</v>
          </cell>
          <cell r="AF238" t="str">
            <v>1790881733001</v>
          </cell>
          <cell r="AG238" t="str">
            <v>ADJUNTA EL CERTIFICADO PROFESIONAL OTORGADO POR EL ARQ. EDWIN PATRICIO MÉNDEZ REASCOS DE PROFESIÓN ARQUITECTO DE C.I. 050116265-5; QUIEN INDICA QUE LAS MENCIONADAS VALLAS CUMPLEN LAS NORMAS ESTRUCTURALES Y REQUERIMIENTOS TÉCNICOS DE DISEÑO. ADJUNTA CONTRATO DE ARRENDAMIENTO ENTRE EL SR. PÁEZ CORNEJO FAUSTO ENRIQUE Y LA EMPRESA INDUVALLAS CIA. LTDA. EL 23-03-2011.</v>
          </cell>
          <cell r="AH238" t="str">
            <v>ADJUNTA CERTIFICADO DE LA DESIGNACIÓN DE GERENTE GENERAL OTORGADO POR LA EMPRESA INDUVALLAS CIA. LTDA. A FAVOR DEL SR. WAGNER JAVIER OÑA GONZÁLEZ E INSCRITA EN EL REGISTRO MERCANTIL BAJO No. 1841 DEL 08-NOV-1988; FOJAS 3489; TOMO 119</v>
          </cell>
          <cell r="AI238" t="str">
            <v>SEGÚN ORDENANZA 0330 ART. 13 CONDICIONES GENERALES DE LA PUBLICIDAD EXTERIOR NUMERAL 2 "EN TODA PUBLICIDAD EXTERIOR, CUALQUIERA QUE SEA EL MEDIO O SISTEMA UTILIZADO, SE HARÁ CONSTAR, EN EL LUGAR VISIBLE, UNA PLACA DE IDENTIFICATIVA CON EL NÚMERO QUE SE LE ASIGNE EN LA LMU (41), LA FECHA DE OTORGAMIENTO, VIGENCIA DE LA LICENCIA Y EL NOMBRE DE SU TITULAR".</v>
          </cell>
          <cell r="AJ238" t="str">
            <v>SEGÚN ANEXO ÚNICO EMITIDO MEDIANTE RESOLUCIÓN STHV-RT-No. 004; ART. 2.3; NUMERAL 2: "VERIFICA Y REGISTRA EL PAGO EN EL SISTEMA Y EMITE LA LICENCIA METROPOLITANA URBANÍSTICA DE PUBLICIDAD FIJA DE TERCEROS LMU (41-T), EN TAL SENTIDO SE PROCEDE A LA EMISIÓN DE LA LICENCIA LMU 41 POR PRIMERA VEZ.</v>
          </cell>
          <cell r="AK238" t="str">
            <v>DISPONIBLE</v>
          </cell>
          <cell r="AL238" t="str">
            <v>8,00*4,00</v>
          </cell>
          <cell r="AM238">
            <v>1</v>
          </cell>
          <cell r="AN238">
            <v>32</v>
          </cell>
          <cell r="AO238">
            <v>12</v>
          </cell>
          <cell r="AP238">
            <v>1526.4</v>
          </cell>
          <cell r="AQ238">
            <v>127.2</v>
          </cell>
          <cell r="AR238">
            <v>0.5</v>
          </cell>
          <cell r="AS238" t="str">
            <v>50 000,00</v>
          </cell>
          <cell r="AT238">
            <v>1526.9</v>
          </cell>
          <cell r="AU238" t="str">
            <v>MIL QUINIENTOS VEINTE Y SEIS DÓLARES CON NOVENTA CENTAVOS</v>
          </cell>
        </row>
        <row r="239">
          <cell r="C239" t="str">
            <v>0033</v>
          </cell>
          <cell r="D239">
            <v>41331</v>
          </cell>
          <cell r="E239">
            <v>41432</v>
          </cell>
          <cell r="F239" t="str">
            <v>2013-025732 (0002047)</v>
          </cell>
          <cell r="G239" t="str">
            <v>VALLA</v>
          </cell>
          <cell r="H239" t="str">
            <v>METÁLICO</v>
          </cell>
          <cell r="I239">
            <v>12</v>
          </cell>
          <cell r="J239" t="str">
            <v>ANCLADO AL PISO</v>
          </cell>
          <cell r="K239" t="str">
            <v>30703 30 015</v>
          </cell>
          <cell r="L239">
            <v>63211</v>
          </cell>
          <cell r="M239" t="str">
            <v>AV. ALONSO DE ANGULO Y LAURO GUERRERO</v>
          </cell>
          <cell r="N239" t="str">
            <v xml:space="preserve"> -0°14'51,88" // -78°31'33,68"</v>
          </cell>
          <cell r="O239" t="str">
            <v>1 AÑO</v>
          </cell>
          <cell r="P239" t="str">
            <v>31/12/2013</v>
          </cell>
          <cell r="Q239" t="str">
            <v>D7 (D408-70); RM</v>
          </cell>
          <cell r="R239">
            <v>0</v>
          </cell>
          <cell r="S239">
            <v>0</v>
          </cell>
          <cell r="T239">
            <v>0</v>
          </cell>
          <cell r="U239" t="str">
            <v>P.N.</v>
          </cell>
          <cell r="V239">
            <v>1</v>
          </cell>
          <cell r="W239">
            <v>0</v>
          </cell>
          <cell r="X239">
            <v>0</v>
          </cell>
          <cell r="Y239" t="str">
            <v>BURBANO SAAVEDRA ANDRÉS Y OTRA</v>
          </cell>
          <cell r="Z239" t="str">
            <v>INDUVALLAS CIA. LTDA.</v>
          </cell>
          <cell r="AA239" t="str">
            <v>OÑA GONZÁLEZ WAGNER JAVIER</v>
          </cell>
          <cell r="AB239" t="str">
            <v>PROVINCIA DEL PICHINCHA; CANTÓN QUITO; PARROQUIA CALDERÓN (CARAPUNGO); CALLE ELOY ALFARO No. 7220; INTERSECCIÓN CHEDIAK.</v>
          </cell>
          <cell r="AC239" t="str">
            <v>ASEGURADORA DEL SUR C. A.; PÓLIZA No. RC - 206889</v>
          </cell>
          <cell r="AD239" t="str">
            <v>27/02/2013 HASTA EL 27/02/2014</v>
          </cell>
          <cell r="AE239">
            <v>50000</v>
          </cell>
          <cell r="AF239" t="str">
            <v>1790881733001</v>
          </cell>
          <cell r="AG239" t="str">
            <v>ADJUNTA EL CERTIFICADO PROFESIONAL OTORGADO POR EL ARQ. EDWIN PATRICIO MÉNDEZ REASCOS DE PROFESIÓN ARQUITECTO DE C.I. 050116265-5; QUIEN INDICA QUE LAS MENCIONADAS VALLAS CUMPLEN LAS NORMAS ESTRUCTURALES Y REQUERIMIENTOS TÉCNICOS DE DISEÑO. ADJUNTA CONTRATO DE ARRENDAMIENTO ENTRE EL SR. PÁEZ CORNEJO FAUSTO ENRIQUE Y LA EMPRESA INDUVALLAS CIA. LTDA. EL 23-03-2011.</v>
          </cell>
          <cell r="AH239" t="str">
            <v>ADJUNTA CERTIFICADO DE LA DESIGNACIÓN DE GERENTE GENERAL OTORGADO POR LA EMPRESA INDUVALLAS CIA. LTDA. A FAVOR DEL SR. WAGNER JAVIER OÑA GONZÁLEZ E INSCRITA EN EL REGISTRO MERCANTIL BAJO No. 1841 DEL 08-NOV-1988; FOJAS 3489; TOMO 120</v>
          </cell>
          <cell r="AI239" t="str">
            <v>SEGÚN ORDENANZA 0330 ART. 13 CONDICIONES GENERALES DE LA PUBLICIDAD EXTERIOR NUMERAL 2 "EN TODA PUBLICIDAD EXTERIOR, CUALQUIERA QUE SEA EL MEDIO O SISTEMA UTILIZADO, SE HARÁ CONSTAR, EN EL LUGAR VISIBLE, UNA PLACA DE IDENTIFICATIVA CON EL NÚMERO QUE SE LE ASIGNE EN LA LMU (41), LA FECHA DE OTORGAMIENTO, VIGENCIA DE LA LICENCIA Y EL NOMBRE DE SU TITULAR".</v>
          </cell>
          <cell r="AJ239" t="str">
            <v>SEGÚN ANEXO ÚNICO EMITIDO MEDIANTE RESOLUCIÓN STHV-RT-No. 004; ART. 1.3 "SI EL ELEMENTO PUBLICITARIO SE UBICA EN UN PREDIO CON USO PRINCIPAL MÚLTIPLE (M), SE EMITE LA LICENCIA METROPOLITANA URBANÍSTICA DE PUBLICIDAD EXTERIOR PROPIA FIJA CONDICIONADA - LMU (41-C)", EN TAL SENTIDO SE PROCEDE A LA EMISIÓN DE LA LICENCIA LMU 41 POR PRIMERA VEZ.</v>
          </cell>
          <cell r="AK239" t="str">
            <v>DISPONIBLE</v>
          </cell>
          <cell r="AL239" t="str">
            <v>8,00*4,00</v>
          </cell>
          <cell r="AM239">
            <v>1</v>
          </cell>
          <cell r="AN239">
            <v>32</v>
          </cell>
          <cell r="AO239">
            <v>12</v>
          </cell>
          <cell r="AP239">
            <v>1526.4</v>
          </cell>
          <cell r="AQ239">
            <v>127.2</v>
          </cell>
          <cell r="AR239">
            <v>0.5</v>
          </cell>
          <cell r="AS239" t="str">
            <v>50 000,00</v>
          </cell>
          <cell r="AT239">
            <v>1526.9</v>
          </cell>
          <cell r="AU239" t="str">
            <v>MIL QUINIENTOS VEINTE Y SEIS DÓLARES CON NOVENTA CENTAVOS</v>
          </cell>
        </row>
        <row r="240">
          <cell r="C240" t="str">
            <v>0034</v>
          </cell>
          <cell r="D240">
            <v>41331</v>
          </cell>
          <cell r="E240">
            <v>41432</v>
          </cell>
          <cell r="F240" t="str">
            <v>2013-025595 (0002022)</v>
          </cell>
          <cell r="G240" t="str">
            <v>VALLA</v>
          </cell>
          <cell r="H240" t="str">
            <v>METÁLICO</v>
          </cell>
          <cell r="I240">
            <v>12</v>
          </cell>
          <cell r="J240" t="str">
            <v>ANCLADO AL PISO</v>
          </cell>
          <cell r="K240" t="str">
            <v>30804 20 001</v>
          </cell>
          <cell r="L240">
            <v>44317</v>
          </cell>
          <cell r="M240" t="str">
            <v>AV. TENIENTE HUGO ORTIZ Y QUEVEDO</v>
          </cell>
          <cell r="N240" t="str">
            <v xml:space="preserve"> -0°14'59,53"; -78°31'50,58"</v>
          </cell>
          <cell r="O240" t="str">
            <v>0 AÑOS</v>
          </cell>
          <cell r="P240" t="str">
            <v>-----</v>
          </cell>
          <cell r="Q240" t="str">
            <v>D7 (D408-70); RM</v>
          </cell>
          <cell r="R240">
            <v>0</v>
          </cell>
          <cell r="S240">
            <v>0</v>
          </cell>
          <cell r="T240">
            <v>0</v>
          </cell>
          <cell r="U240" t="str">
            <v>P.N.</v>
          </cell>
          <cell r="V240">
            <v>0</v>
          </cell>
          <cell r="W240">
            <v>1</v>
          </cell>
          <cell r="X240">
            <v>0</v>
          </cell>
          <cell r="Y240" t="str">
            <v>INNFA-CEFOCLAC</v>
          </cell>
          <cell r="Z240" t="str">
            <v>INDUVALLAS CIA. LTDA.</v>
          </cell>
          <cell r="AA240" t="str">
            <v>OÑA GONZÁLEZ WAGNER JAVIER</v>
          </cell>
          <cell r="AB240" t="str">
            <v>PROVINCIA DEL PICHINCHA; CANTÓN QUITO; PARROQUIA CALDERÓN (CARAPUNGO); CALLE ELOY ALFARO No. 7220; INTERSECCIÓN CHEDIAK.</v>
          </cell>
          <cell r="AC240" t="str">
            <v>ASEGURADORA DEL SUR C. A.; PÓLIZA No. RC - 206889</v>
          </cell>
          <cell r="AD240" t="str">
            <v>27/02/2013 HASTA EL 27/02/2014</v>
          </cell>
          <cell r="AE240">
            <v>50000</v>
          </cell>
          <cell r="AF240" t="str">
            <v>1790881733001</v>
          </cell>
          <cell r="AG240" t="str">
            <v xml:space="preserve">MEDIANTE RESOLUCIÓN STHV-No. 004; NUMERAL 2 PROCEDIMIENTO SIMPLIFICADO PARA LA EMISIÓN DE LA LICENCIA METROPOLITANA URBANÍSTICA DE PUBLICIDAD EXTERIOR FIJA DE TERCEROS - RÉGIMEN TRANSITORIO - LMU (41-T); NUMERAL 2.2 REQUISITOS GENERALES; 2.2.2 COPIA DE LA CÉDULA DE CIUDADANÍA O PASAPORTE Y CERTIFICADO DE VOTACIÓN DE LA ÚLTIMA ELECCIÓN DEL PROPIETARIO DEL PREDIO Y DEL SOLICITANTE (PROPIETARIO DEL ELEMENTO PUBLICITARIO O REPRESENTANTE LEGAL).  </v>
          </cell>
          <cell r="AH240" t="str">
            <v>CONTRATO DE ARRENDAMIENTO DEBIDAMENTE JUSTIFICADO.</v>
          </cell>
          <cell r="AI240" t="str">
            <v>S/N</v>
          </cell>
          <cell r="AJ240" t="str">
            <v>S/N</v>
          </cell>
          <cell r="AK240" t="str">
            <v>DISPONIBLE</v>
          </cell>
          <cell r="AL240" t="str">
            <v>8,00*4,00</v>
          </cell>
          <cell r="AM240">
            <v>1</v>
          </cell>
          <cell r="AN240">
            <v>32</v>
          </cell>
          <cell r="AO240">
            <v>0</v>
          </cell>
          <cell r="AP240">
            <v>0</v>
          </cell>
          <cell r="AQ240" t="str">
            <v>0,00</v>
          </cell>
          <cell r="AR240">
            <v>0</v>
          </cell>
          <cell r="AS240" t="str">
            <v>0,00</v>
          </cell>
          <cell r="AT240">
            <v>0</v>
          </cell>
          <cell r="AU240" t="str">
            <v>CERO</v>
          </cell>
        </row>
        <row r="241">
          <cell r="C241" t="str">
            <v>0035</v>
          </cell>
          <cell r="D241">
            <v>41331</v>
          </cell>
          <cell r="E241">
            <v>41432</v>
          </cell>
          <cell r="F241" t="str">
            <v>2013-025619 (0002029)</v>
          </cell>
          <cell r="G241" t="str">
            <v>VALLA</v>
          </cell>
          <cell r="H241" t="str">
            <v>METÁLICO</v>
          </cell>
          <cell r="I241">
            <v>12</v>
          </cell>
          <cell r="J241" t="str">
            <v>ANCLADO AL PISO</v>
          </cell>
          <cell r="K241" t="str">
            <v>30507 22 001</v>
          </cell>
          <cell r="L241">
            <v>288766</v>
          </cell>
          <cell r="M241" t="str">
            <v>AV. TENIENTE HUGO ORTIZ Y CUSUBAMBA</v>
          </cell>
          <cell r="N241" t="str">
            <v xml:space="preserve"> -0°16'37,25" // -78°32'33,53"</v>
          </cell>
          <cell r="O241" t="str">
            <v>0 AÑOS</v>
          </cell>
          <cell r="P241" t="str">
            <v>-----</v>
          </cell>
          <cell r="Q241" t="str">
            <v>D5 (D304-80); R3</v>
          </cell>
          <cell r="R241">
            <v>0</v>
          </cell>
          <cell r="S241">
            <v>0</v>
          </cell>
          <cell r="T241">
            <v>0</v>
          </cell>
          <cell r="U241" t="str">
            <v>P.N.</v>
          </cell>
          <cell r="V241">
            <v>0</v>
          </cell>
          <cell r="W241">
            <v>1</v>
          </cell>
          <cell r="X241">
            <v>0</v>
          </cell>
          <cell r="Y241" t="str">
            <v>CONJUNTO HABITACIONAL BLOQUES JHON ILLINWORT Y JOSÉ MIRES; TURUBAMBA MULTIFAMILIARES SECTOR 3 REPRESENTADO POR LA SRA. ELSA FABIOLA ROSERO RAMÍREZ.</v>
          </cell>
          <cell r="Z241" t="str">
            <v>INDUVALLAS CIA. LTDA.</v>
          </cell>
          <cell r="AA241" t="str">
            <v>OÑA GONZÁLEZ WAGNER JAVIER</v>
          </cell>
          <cell r="AB241" t="str">
            <v>PROVINCIA DEL PICHINCHA; CANTÓN QUITO; PARROQUIA CALDERÓN (CARAPUNGO); CALLE ELOY ALFARO No. 7220; INTERSECCIÓN CHEDIAK.</v>
          </cell>
          <cell r="AC241" t="str">
            <v>ASEGURADORA DEL SUR C. A.; PÓLIZA No. RC - 206889</v>
          </cell>
          <cell r="AD241" t="str">
            <v>27/02/2013 HASTA EL 27/02/2014</v>
          </cell>
          <cell r="AE241">
            <v>50000</v>
          </cell>
          <cell r="AF241" t="str">
            <v>1790881733001</v>
          </cell>
          <cell r="AG241"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41" t="str">
            <v>DEBE LLENAR CORRECTAMENTE EL FORMULARIO SE TRATA DE UNA REGULARIZACIÓN.</v>
          </cell>
          <cell r="AI241" t="str">
            <v>S/N</v>
          </cell>
          <cell r="AJ241" t="str">
            <v>S/N</v>
          </cell>
          <cell r="AK241" t="str">
            <v>DISPONIBLE</v>
          </cell>
          <cell r="AL241" t="str">
            <v>8,00*4,00</v>
          </cell>
          <cell r="AM241">
            <v>1</v>
          </cell>
          <cell r="AN241">
            <v>32</v>
          </cell>
          <cell r="AO241">
            <v>0</v>
          </cell>
          <cell r="AP241">
            <v>0</v>
          </cell>
          <cell r="AQ241" t="str">
            <v>0,00</v>
          </cell>
          <cell r="AR241">
            <v>0</v>
          </cell>
          <cell r="AS241" t="str">
            <v>0,00</v>
          </cell>
          <cell r="AT241">
            <v>0</v>
          </cell>
          <cell r="AU241" t="str">
            <v>CERO</v>
          </cell>
        </row>
        <row r="242">
          <cell r="C242" t="str">
            <v>0036</v>
          </cell>
          <cell r="D242">
            <v>41331</v>
          </cell>
          <cell r="E242">
            <v>41432</v>
          </cell>
          <cell r="F242" t="str">
            <v>2013-025602 (0002024)</v>
          </cell>
          <cell r="G242" t="str">
            <v>VALLA</v>
          </cell>
          <cell r="H242" t="str">
            <v>METÁLICO</v>
          </cell>
          <cell r="I242">
            <v>12</v>
          </cell>
          <cell r="J242" t="str">
            <v>ANCLADO AL PISO</v>
          </cell>
          <cell r="K242" t="str">
            <v>31106 47 002</v>
          </cell>
          <cell r="L242">
            <v>661606</v>
          </cell>
          <cell r="M242" t="str">
            <v>AV. AJAVI Y AV. CARDENAL DE LA TORRE</v>
          </cell>
          <cell r="N242" t="str">
            <v xml:space="preserve"> -0°15´47,55" // -78°32´15,04"</v>
          </cell>
          <cell r="O242" t="str">
            <v>0 AÑOS</v>
          </cell>
          <cell r="P242" t="str">
            <v>-----</v>
          </cell>
          <cell r="Q242" t="str">
            <v>A31; (PQ)</v>
          </cell>
          <cell r="R242">
            <v>0</v>
          </cell>
          <cell r="S242">
            <v>0</v>
          </cell>
          <cell r="T242">
            <v>0</v>
          </cell>
          <cell r="U242" t="str">
            <v>P.N.</v>
          </cell>
          <cell r="V242">
            <v>0</v>
          </cell>
          <cell r="W242">
            <v>1</v>
          </cell>
          <cell r="X242">
            <v>0</v>
          </cell>
          <cell r="Y242" t="str">
            <v>PRADO ARÉVALO MARCO ANTONIO</v>
          </cell>
          <cell r="Z242" t="str">
            <v>INDUVALLAS CIA. LTDA.</v>
          </cell>
          <cell r="AA242" t="str">
            <v>OÑA GONZÁLEZ WAGNER JAVIER</v>
          </cell>
          <cell r="AB242" t="str">
            <v>PROVINCIA DEL PICHINCHA; CANTÓN QUITO; PARROQUIA CALDERÓN (CARAPUNGO); CALLE ELOY ALFARO No. 7220; INTERSECCIÓN CHEDIAK.</v>
          </cell>
          <cell r="AC242" t="str">
            <v>ASEGURADORA DEL SUR C. A.; PÓLIZA No. RC - 206889</v>
          </cell>
          <cell r="AD242" t="str">
            <v>27/02/2013 HASTA EL 27/02/2014</v>
          </cell>
          <cell r="AE242">
            <v>50000</v>
          </cell>
          <cell r="AF242" t="str">
            <v>1790881733001</v>
          </cell>
          <cell r="AG242" t="str">
            <v xml:space="preserve">MEDIANTE RESOLUCIÓN STHV-No. 004; NUMERAL 2 PROCEDIMIENTO SIMPLIFICADO PARA LA EMISIÓN DE LA LICENCIA METROPOLITANA URBANÍSTICA DE PUBLICIDAD EXTERIOR FIJA DE TERCEROS - RÉGIMEN TRANSITORIO - LMU (41-T); NUMERAL 2.2 REQUISITOS GENERALES; 2.2.2 COPIA DE LA CÉDULA DE CIUDADANÍA O PASAPORTE Y CERTIFICADO DE VOTACIÓN DE LA ÚLTIMA ELECCIÓN DEL PROPIETARIO DEL PREDIO Y DEL SOLICITANTE (PROPIETARIO DEL ELEMENTO PUBLICITARIO O REPRESENTANTE LEGAL).  </v>
          </cell>
          <cell r="AH242" t="str">
            <v>SEGÚN ORDENANZA 0330 ART. 9 PROHIBICIONES PARTICULARES PARA LA PUBLICIDAD EXTERIOR FIJA LIT. "D" Y "E". CONTRATO DE ARRENDAMIENTO DEBIDAMENTE JUSTIFICADO.</v>
          </cell>
          <cell r="AI242" t="str">
            <v>LA ZONIFICACIÓN DEL PREDIO ES A31 (PQ) Y CONSTA COMO ÁREA DE PROTECCIÓN ECOLÓGICA Y ÁREAS NATURALES. SEGÚN ORDENANZA 0330 Y LA REFORMATORIA No. 310 ANEXO ÚNICO; II.3 REGLAS TÉCNICAS; NUMERAL 1; LITERAL a "EN ESPACIO PÚBLICO MUNICIPAL O PRIVADO (INCLUYENDO SERVICIO GENERAL LA INSTALACIÓN DE VALLAS Y MURALES  SERÁN UBICADOS A UNA DISTANCIA NO MENOR ENTRE ELLAS DE UN RADIO DE DOSCIENTOS METROS (200 M) EN ZONAS URBANAS Y QUINIENTOS METROS (500 M) EN ZONAS RURALES, CON UN PORCENTAJE DE HASTA EL 15% DE TOLERANCIA; DISTANCIAS QUE REGIRÁN ÚNICA Y EXCLUSIVAMENTE ENTRE ELEMENTOS DE CARACTERÍSTICAS IDÉNTICAS. SOLO PODRÁ EXISTIR UN ELEMENTO PUBLICITARIO POR PREDIO".</v>
          </cell>
          <cell r="AJ242" t="str">
            <v>EN TAL SENTIDO ESTA ADMINISTRACIÓN REPORTARÁ A LA AGENCIA METROPOLITANA DE CONTROL SOBRE EL INCUMPLIMIENTO DE DISTANCIA ENTRE LA VALLA PERTENECIENTE A GIROVISUAL Y LA EMPRESA INDUVALLAS UBICADA EN LA AV. AJAVÍ Y AV. CARDENAL DE LA TORRE.</v>
          </cell>
          <cell r="AK242" t="str">
            <v>DISPONIBLE</v>
          </cell>
          <cell r="AL242" t="str">
            <v>8,00x4,00</v>
          </cell>
          <cell r="AM242">
            <v>1</v>
          </cell>
          <cell r="AN242">
            <v>32</v>
          </cell>
          <cell r="AO242" t="str">
            <v>0</v>
          </cell>
          <cell r="AP242">
            <v>0</v>
          </cell>
          <cell r="AQ242" t="str">
            <v>0,00</v>
          </cell>
          <cell r="AR242">
            <v>0</v>
          </cell>
          <cell r="AS242" t="str">
            <v>0,00</v>
          </cell>
          <cell r="AT242">
            <v>0</v>
          </cell>
          <cell r="AU242" t="str">
            <v>CERO</v>
          </cell>
        </row>
        <row r="243">
          <cell r="C243" t="str">
            <v>0037</v>
          </cell>
          <cell r="D243">
            <v>41331</v>
          </cell>
          <cell r="E243">
            <v>41432</v>
          </cell>
          <cell r="F243" t="str">
            <v>2013-025673 (0002033)</v>
          </cell>
          <cell r="G243" t="str">
            <v>VALLA</v>
          </cell>
          <cell r="H243" t="str">
            <v>METÁLICO</v>
          </cell>
          <cell r="I243">
            <v>12</v>
          </cell>
          <cell r="J243" t="str">
            <v>ANCLADO AL PISO</v>
          </cell>
          <cell r="K243" t="str">
            <v>30704 13 010</v>
          </cell>
          <cell r="L243">
            <v>85864</v>
          </cell>
          <cell r="M243" t="str">
            <v>AV. TENIENTE HUGO ORTIZ Y AV. MICHELENA</v>
          </cell>
          <cell r="N243" t="str">
            <v xml:space="preserve"> -0°14´56,36" // -78°31´53,13"</v>
          </cell>
          <cell r="O243" t="str">
            <v>1 AÑO</v>
          </cell>
          <cell r="P243" t="str">
            <v>31/12/2013</v>
          </cell>
          <cell r="Q243" t="str">
            <v>D7 (D408-70); RM</v>
          </cell>
          <cell r="R243">
            <v>0</v>
          </cell>
          <cell r="S243">
            <v>0</v>
          </cell>
          <cell r="T243">
            <v>0</v>
          </cell>
          <cell r="U243" t="str">
            <v>P.N.</v>
          </cell>
          <cell r="V243">
            <v>1</v>
          </cell>
          <cell r="W243">
            <v>0</v>
          </cell>
          <cell r="X243">
            <v>0</v>
          </cell>
          <cell r="Y243" t="str">
            <v xml:space="preserve">TOAPANTA ALMAGRO LUIS </v>
          </cell>
          <cell r="Z243" t="str">
            <v>INDUVALLAS CIA. LTDA.</v>
          </cell>
          <cell r="AA243" t="str">
            <v>OÑA GONZÁLEZ WAGNER JAVIER</v>
          </cell>
          <cell r="AB243" t="str">
            <v>PROVINCIA DEL PICHINCHA; CANTÓN QUITO; PARROQUIA CALDERÓN (CARAPUNGO); CALLE ELOY ALFARO No. 7220; INTERSECCIÓN CHEDIAK.</v>
          </cell>
          <cell r="AC243" t="str">
            <v>ASEGURADORA DEL SUR C. A.; PÓLIZA No. RC - 206889</v>
          </cell>
          <cell r="AD243" t="str">
            <v>27/02/2013 HASTA EL 27/02/2014</v>
          </cell>
          <cell r="AE243">
            <v>50000</v>
          </cell>
          <cell r="AF243" t="str">
            <v>1790881733001</v>
          </cell>
          <cell r="AG243" t="str">
            <v>ADJUNTA EL CERTIFICADO PROFESIONAL OTORGADO POR EL ARQ. EDWIN PATRICIO MÉNDEZ REASCOS DE PROFESIÓN ARQUITECTO DE C.I. 050116265-5; QUIEN INDICA QUE LAS MENCIONADAS VALLAS CUMPLEN LAS NORMAS ESTRUCTURALES Y REQUERIMIENTOS TÉCNICOS DE DISEÑO.</v>
          </cell>
          <cell r="AH243" t="str">
            <v>ADJUNTA CERTIFICADO DE LA DESIGNACIÓN DE GERENTE GENERAL OTORGADO POR LA EMPRESA INDUVALLAS CIA. LTDA. A FAVOR DEL SR. WAGNER JAVIER OÑA GONZÁLEZ E INSCRITA EN EL REGISTRO MERCANTIL BAJO No. 1841 DEL 08-NOV-1988; FOJAS 3489; TOMO 119.</v>
          </cell>
          <cell r="AI243" t="str">
            <v>SEGÚN ORDENANZA 0330 ART. 13 CONDICIONES GENERALES DE LA PUBLICIDAD EXTERIOR NUMERAL 2 "EN TODA PUBLICIDAD EXTERIOR, CUALQUIERA QUE SEA EL MEDIO O SISTEMA UTILIZADO, SE HARÁ CONSTAR, EN EL LUGAR VISIBLE, UNA PLACA DE IDENTIFICATIVA CON EL NÚMERO QUE SE LE ASIGNE EN LA LMU (41), LA FECHA DE OTORGAMIENTO, VIGENCIA DE LA LICENCIA Y EL NOMBRE DE SU TITULAR".</v>
          </cell>
          <cell r="AJ243" t="str">
            <v>SEGÚN ANEXO ÚNICO EMITIDO MEDIANTE RESOLUCIÓN STHV-RT-No. 004; ART. 1.3 "SI EL ELEMENTO PUBLICITARIO SE UBICA EN UN PREDIO CON USO PRINCIPAL MÚLTIPLE (M), SE EMITE LA LICENCIA METROPOLITANA URBANÍSTICA DE PUBLICIDAD EXTERIOR PROPIA FIJA CONDICIONADA - LMU (41-C)", EN TAL SENTIDO SE PROCEDE A LA EMISIÓN DE LA LICENCIA LMU 41 POR PRIMERA VEZ.</v>
          </cell>
          <cell r="AK243" t="str">
            <v>DISPONIBLE</v>
          </cell>
          <cell r="AL243" t="str">
            <v>8,00x4,00</v>
          </cell>
          <cell r="AM243">
            <v>1</v>
          </cell>
          <cell r="AN243">
            <v>32</v>
          </cell>
          <cell r="AO243" t="str">
            <v>12</v>
          </cell>
          <cell r="AP243">
            <v>1526.4</v>
          </cell>
          <cell r="AQ243">
            <v>127.2</v>
          </cell>
          <cell r="AR243">
            <v>0.5</v>
          </cell>
          <cell r="AS243" t="str">
            <v>50 000,00</v>
          </cell>
          <cell r="AT243">
            <v>1526.9</v>
          </cell>
          <cell r="AU243" t="str">
            <v>MIL QUINIENTOS VEINTE Y SEIS DÓLARES CON NOVENTA CENTAVOS</v>
          </cell>
        </row>
        <row r="244">
          <cell r="C244" t="str">
            <v>0038</v>
          </cell>
          <cell r="D244">
            <v>41331</v>
          </cell>
          <cell r="E244">
            <v>41432</v>
          </cell>
          <cell r="F244" t="str">
            <v>2013-025728 (0002046)</v>
          </cell>
          <cell r="G244" t="str">
            <v>VALLA</v>
          </cell>
          <cell r="H244" t="str">
            <v>METÁLICO</v>
          </cell>
          <cell r="I244">
            <v>12</v>
          </cell>
          <cell r="J244" t="str">
            <v>ANCLADO AL PISO</v>
          </cell>
          <cell r="K244" t="str">
            <v>30702 20 002</v>
          </cell>
          <cell r="L244">
            <v>30565</v>
          </cell>
          <cell r="M244" t="str">
            <v>AV. NAPO Y GUALBERTO PÉREZ</v>
          </cell>
          <cell r="N244" t="str">
            <v xml:space="preserve"> -0°14´46,78" // -78°31'5,44"</v>
          </cell>
          <cell r="O244" t="str">
            <v>0 AÑOS</v>
          </cell>
          <cell r="P244" t="str">
            <v>-----</v>
          </cell>
          <cell r="Q244" t="str">
            <v>D7 (D408-70); RM</v>
          </cell>
          <cell r="R244">
            <v>0</v>
          </cell>
          <cell r="S244">
            <v>0</v>
          </cell>
          <cell r="T244">
            <v>0</v>
          </cell>
          <cell r="U244" t="str">
            <v>P.N.</v>
          </cell>
          <cell r="V244">
            <v>0</v>
          </cell>
          <cell r="W244">
            <v>1</v>
          </cell>
          <cell r="X244">
            <v>0</v>
          </cell>
          <cell r="Y244" t="str">
            <v>ERAZO BORJA DEKEL LAUSANNE</v>
          </cell>
          <cell r="Z244" t="str">
            <v>INDUVALLAS CIA. LTDA.</v>
          </cell>
          <cell r="AA244" t="str">
            <v>OÑA GONZÁLEZ WAGNER JAVIER</v>
          </cell>
          <cell r="AB244" t="str">
            <v>PROVINCIA DEL PICHINCHA; CANTÓN QUITO; PARROQUIA CALDERÓN (CARAPUNGO); CALLE ELOY ALFARO No. 7220; INTERSECCIÓN CHEDIAK.</v>
          </cell>
          <cell r="AC244" t="str">
            <v>ASEGURADORA DEL SUR C. A.; PÓLIZA No. RC - 206889</v>
          </cell>
          <cell r="AD244" t="str">
            <v>27/02/2013 HASTA EL 27/02/2014</v>
          </cell>
          <cell r="AE244">
            <v>50000</v>
          </cell>
          <cell r="AF244" t="str">
            <v>1790881733001</v>
          </cell>
          <cell r="AG244" t="str">
            <v>SEGÚN ANEXO ÚNICO DE LA RESOLUCIÓN STHV-RT-N° 004; NUMERAL 4 PROCEDIMIENTO PARA LA EMISIÓN DE LA LICENCIA METROPOLITANA URBANÍSTICA DE PUBLICIDAD EXTERIOR FIJA DE TERCEROS, EN RÉGIMEN TRANSITORIO - PERIODO DE REGULARIZACIÓN - LMU (41-T); 4.3 LITERAL C "CUANDO LA PEFT HAYA CONTADO CON PERMISO PARA SU INSTALACIÓN EN EL AÑO 2008, 2009 O 2011, PERO INCUMPLE LA DISTANCIA MÍNIMA QUE DEBE OBSERVARSE ENTRE MEDIOS, RESPECTO DE UN ELEMENTO LICENCIADO, SE VERIFICARA CUAL PEFT FUE INSTALADA PRIMERO (DERECHO DE PRELACIÓN) Y, SI LA PETICIONARIA SE ENCUENTRA EN ESTA CONDICIÓN, LA STHV: I.- EMITIRÁ EL CERTIFICADO DE CUMPLIMIENTO DE DISTANCIAS; Y II.-REPORTARÁ A LA AGENCIA METROPOLITANA DE CONTROL LOS DATOS DE PEFT (POSTERIORMENTE INSTALADA) Y LOS POSIBLES PUNTOS DE UBICACIÓN DE PUBLICIDAD EXTERIOR, A FIN DE QUE NOTIFIQUE AL ADMINISTRADO.</v>
          </cell>
          <cell r="AH244" t="str">
            <v>EN TAL SENTIDO ESTA ADMINISTRACIÓN REPORTARÁ A LA AGENCIA METROPOLITANA DE CONTROL SOBRE EL INCUMPLIMIENTO DE DISTANCIA ENTRE LA VALLA PERTENECIENTE A LA EMPRESA INDUVALLAS Y LA EMPRESA LETRASIGMA, ESTA ÚLTIMA UBICADA EN LA AV. ALONSO DE ANGULO Y AV. MALDONADO DE CLAVE CATASTRAL No. 30702-03-004 Y No. DE PREDIO 588458 DE PROPIEDAD DE COMERCIAL YOLANDA SALAZAR CIA. LTDA.</v>
          </cell>
          <cell r="AI244" t="str">
            <v>S/N</v>
          </cell>
          <cell r="AJ244" t="str">
            <v>S/N</v>
          </cell>
          <cell r="AK244" t="str">
            <v>DISPONIBLE</v>
          </cell>
          <cell r="AL244" t="str">
            <v>8,00x4,00</v>
          </cell>
          <cell r="AM244">
            <v>1</v>
          </cell>
          <cell r="AN244">
            <v>32</v>
          </cell>
          <cell r="AO244" t="str">
            <v>0</v>
          </cell>
          <cell r="AP244">
            <v>0</v>
          </cell>
          <cell r="AQ244" t="str">
            <v>0,00</v>
          </cell>
          <cell r="AR244">
            <v>0</v>
          </cell>
          <cell r="AS244" t="str">
            <v>0,00</v>
          </cell>
          <cell r="AT244">
            <v>0</v>
          </cell>
          <cell r="AU244" t="str">
            <v>CERO</v>
          </cell>
        </row>
        <row r="245">
          <cell r="C245" t="str">
            <v>0039</v>
          </cell>
          <cell r="D245">
            <v>41331</v>
          </cell>
          <cell r="E245">
            <v>41432</v>
          </cell>
          <cell r="F245" t="str">
            <v>2013-025609 (0002026)</v>
          </cell>
          <cell r="G245" t="str">
            <v>VALLA</v>
          </cell>
          <cell r="H245" t="str">
            <v>METÁLICO</v>
          </cell>
          <cell r="I245">
            <v>12</v>
          </cell>
          <cell r="J245" t="str">
            <v>ANCLADO AL PISO</v>
          </cell>
          <cell r="K245" t="str">
            <v>31103 12 006 013 002 019</v>
          </cell>
          <cell r="L245">
            <v>226653</v>
          </cell>
          <cell r="M245" t="str">
            <v>AV. MALDONADO Y JOAQUÍN GUTIÉRREZ</v>
          </cell>
          <cell r="N245" t="str">
            <v xml:space="preserve"> -0°15´48,49" // -78°31´27,37"</v>
          </cell>
          <cell r="O245" t="str">
            <v>0 AÑOS</v>
          </cell>
          <cell r="P245" t="str">
            <v>-----</v>
          </cell>
          <cell r="Q245" t="str">
            <v>D5 (D304-80); R3  // D7 (D408-70); RM</v>
          </cell>
          <cell r="R245">
            <v>0</v>
          </cell>
          <cell r="S245">
            <v>0</v>
          </cell>
          <cell r="T245">
            <v>0</v>
          </cell>
          <cell r="U245" t="str">
            <v>P.N.</v>
          </cell>
          <cell r="V245">
            <v>0</v>
          </cell>
          <cell r="W245">
            <v>1</v>
          </cell>
          <cell r="X245">
            <v>0</v>
          </cell>
          <cell r="Y245" t="str">
            <v>CONJUNTO HABITACIONAL BELÉN SUR</v>
          </cell>
          <cell r="Z245" t="str">
            <v>INDUVALLAS CIA. LTDA.</v>
          </cell>
          <cell r="AA245" t="str">
            <v>OÑA GONZÁLEZ WAGNER JAVIER</v>
          </cell>
          <cell r="AB245" t="str">
            <v>PROVINCIA DEL PICHINCHA; CANTÓN QUITO; PARROQUIA CALDERÓN (CARAPUNGO); CALLE ELOY ALFARO No. 7220; INTERSECCIÓN CHEDIAK.</v>
          </cell>
          <cell r="AC245" t="str">
            <v>ASEGURADORA DEL SUR C. A.; PÓLIZA No. RC - 206889</v>
          </cell>
          <cell r="AD245" t="str">
            <v>27/02/2013 HASTA EL 27/02/2014</v>
          </cell>
          <cell r="AE245">
            <v>50000</v>
          </cell>
          <cell r="AF245" t="str">
            <v>1790881733001</v>
          </cell>
          <cell r="AG245"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45" t="str">
            <v>LLENAR CORRECTAMENTE EL FORMULARIO SEGÚN FOTOGRAFÍA LA VALLA TIENE DOS PANTALLAS.</v>
          </cell>
          <cell r="AI245" t="str">
            <v>SEGÚN ANEXO ÚNICO DE LA RESOLUCIÓN STHV-RT-N° 004; NUMERAL 4 PROCEDIMIENTO PARA LA EMISIÓN DE LA LICENCIA METROPOLITANA URBANÍSTICA DE PUBLICIDAD EXTERIOR FIJA DE TERCEROS, EN RÉGIMEN TRANSITORIO - PERIODO DE REGULARIZACIÓN - LMU (41-T); 4.3 LITERAL C "CUANDO LA PEFT HAYA CONTADO CON PERMISO PARA SU INSTALACIÓN EN EL AÑO 2008, 2009 O 2011, PERO INCUMPLE LA DISTANCIA MÍNIMA QUE DEBE OBSERVARSE ENTRE MEDIOS, RESPECTO DE UN ELEMENTO LICENCIADO, SE VERIFICARA CUAL PEFT FUE INSTALADA PRIMERO (DERECHO DE PRELACIÓN) Y, SI LA PETICIONARIA SE ENCUENTRA EN ESTA CONDICIÓN, LA STHV: I.- EMITIRÁ EL CERTIFICADO DE CUMPLIMIENTO DE DISTANCIAS; Y II.-REPORTARÁ A LA AGENCIA METROPOLITANA DE CONTROL LOS DATOS DE PEFT (POSTERIORMENTE INSTALADA) Y LOS POSIBLES PUNTOS DE UBICACIÓN DE PUBLICIDAD EXTERIOR, A FIN DE QUE NOTIFIQUE AL ADMINISTRADO.</v>
          </cell>
          <cell r="AJ245" t="str">
            <v>EN TAL SENTIDO ESTA ADMINISTRACIÓN REPORTARÁ A LA AGENCIA METROPOLITANA DE CONTROL SOBRE EL INCUMPLIMIENTO DE DISTANCIA ENTRE LA VALLA PERTENECIENTE A LA EMPRESA INDUVALLAS Y LA EMPRESA HOMEDIVID S.A., ESTA ÚLTIMA UBICADA EN LA AV. MALDONADO Y JOAQUÍN GUTIÉRREZ DE CLAVE CATASTRAL 31103-20-002 Y No. DE PREDIO 130846 DE PROPIEDAD DE ALMACENERA ALMACOPIO S.A. QUE EN LA ACTUALIDAD SE ENCUENTRA DESMONTADA.</v>
          </cell>
          <cell r="AK245" t="str">
            <v>DISPONIBLE</v>
          </cell>
          <cell r="AL245" t="str">
            <v>8,00x4,00</v>
          </cell>
          <cell r="AM245">
            <v>1</v>
          </cell>
          <cell r="AN245">
            <v>32</v>
          </cell>
          <cell r="AO245" t="str">
            <v>0</v>
          </cell>
          <cell r="AP245">
            <v>0</v>
          </cell>
          <cell r="AQ245" t="str">
            <v>0,00</v>
          </cell>
          <cell r="AR245">
            <v>0</v>
          </cell>
          <cell r="AS245" t="str">
            <v>0,00</v>
          </cell>
          <cell r="AT245">
            <v>0</v>
          </cell>
          <cell r="AU245" t="str">
            <v>CERO</v>
          </cell>
        </row>
        <row r="246">
          <cell r="C246" t="str">
            <v>0040</v>
          </cell>
          <cell r="D246">
            <v>41331</v>
          </cell>
          <cell r="E246">
            <v>41432</v>
          </cell>
          <cell r="F246" t="str">
            <v>2013-025617 (0002028)</v>
          </cell>
          <cell r="G246" t="str">
            <v>VALLA</v>
          </cell>
          <cell r="H246" t="str">
            <v>METÁLICO</v>
          </cell>
          <cell r="I246">
            <v>12</v>
          </cell>
          <cell r="J246" t="str">
            <v>ANCLADO AL PISO</v>
          </cell>
          <cell r="K246" t="str">
            <v>31805 06 018</v>
          </cell>
          <cell r="L246">
            <v>96202</v>
          </cell>
          <cell r="M246" t="str">
            <v>AV. MALDONADO Y EL TABLÓN</v>
          </cell>
          <cell r="N246" t="str">
            <v xml:space="preserve"> -0°16´33,86" / -78°31´48,42"</v>
          </cell>
          <cell r="O246" t="str">
            <v>0 AÑOS</v>
          </cell>
          <cell r="P246" t="str">
            <v>-----</v>
          </cell>
          <cell r="Q246" t="str">
            <v>D3 (D203-80); R2 // A31 (PQ)</v>
          </cell>
          <cell r="R246">
            <v>0</v>
          </cell>
          <cell r="S246">
            <v>0</v>
          </cell>
          <cell r="T246">
            <v>0</v>
          </cell>
          <cell r="U246" t="str">
            <v>P.N.</v>
          </cell>
          <cell r="V246">
            <v>0</v>
          </cell>
          <cell r="W246">
            <v>1</v>
          </cell>
          <cell r="X246">
            <v>0</v>
          </cell>
          <cell r="Y246" t="str">
            <v>ZURITA VIVAS MANUEL ANTONIO</v>
          </cell>
          <cell r="Z246" t="str">
            <v>INDUVALLAS CIA. LTDA.</v>
          </cell>
          <cell r="AA246" t="str">
            <v>OÑA GONZÁLEZ WAGNER JAVIER</v>
          </cell>
          <cell r="AB246" t="str">
            <v>PROVINCIA DEL PICHINCHA; CANTÓN QUITO; PARROQUIA CALDERÓN (CARAPUNGO); CALLE ELOY ALFARO No. 7220; INTERSECCIÓN CHEDIAK.</v>
          </cell>
          <cell r="AC246" t="str">
            <v>ASEGURADORA DEL SUR C. A.; PÓLIZA No. RC - 206890</v>
          </cell>
          <cell r="AD246" t="str">
            <v>27/02/2013 HASTA EL 27/02/2014</v>
          </cell>
          <cell r="AE246">
            <v>50000</v>
          </cell>
          <cell r="AF246" t="str">
            <v>1790881733001</v>
          </cell>
          <cell r="AG246" t="str">
            <v>EL NÚMERO DE PREDIO QUE INDICA EN LA SOLICITUD ESTA UBICADO EN OTRO SECTOR, SEGÚN IRM EL PREDIO DA HACIA UNA CALLE S/N Y NO HACIA LA AV. MALDONADO QUE INDICA EN LA SOLICITUD.</v>
          </cell>
          <cell r="AH246" t="str">
            <v>S/N</v>
          </cell>
          <cell r="AI246" t="str">
            <v>S/N</v>
          </cell>
          <cell r="AJ246" t="str">
            <v>S/N</v>
          </cell>
          <cell r="AK246" t="str">
            <v>DISPONIBLE</v>
          </cell>
          <cell r="AL246" t="str">
            <v>8,00x4,00</v>
          </cell>
          <cell r="AM246">
            <v>1</v>
          </cell>
          <cell r="AN246">
            <v>32</v>
          </cell>
          <cell r="AO246" t="str">
            <v>0</v>
          </cell>
          <cell r="AP246">
            <v>0</v>
          </cell>
          <cell r="AQ246" t="str">
            <v>0,00</v>
          </cell>
          <cell r="AR246">
            <v>0</v>
          </cell>
          <cell r="AS246" t="str">
            <v>0,00</v>
          </cell>
          <cell r="AT246">
            <v>0</v>
          </cell>
          <cell r="AU246" t="str">
            <v>CERO</v>
          </cell>
        </row>
        <row r="247">
          <cell r="C247" t="str">
            <v>0041</v>
          </cell>
          <cell r="D247">
            <v>41331</v>
          </cell>
          <cell r="E247">
            <v>41432</v>
          </cell>
          <cell r="F247" t="str">
            <v>2013-025707 (0002038)</v>
          </cell>
          <cell r="G247" t="str">
            <v>VALLA</v>
          </cell>
          <cell r="H247" t="str">
            <v>METÁLICO</v>
          </cell>
          <cell r="I247">
            <v>12</v>
          </cell>
          <cell r="J247" t="str">
            <v>ANCLADO AL PISO</v>
          </cell>
          <cell r="K247" t="str">
            <v>30806 08 001</v>
          </cell>
          <cell r="L247">
            <v>140070</v>
          </cell>
          <cell r="M247" t="str">
            <v>AV. MARISCAL SUCRE Y EL CANELO</v>
          </cell>
          <cell r="N247" t="str">
            <v xml:space="preserve"> -0°15'3,74" // -78°32'16,57"</v>
          </cell>
          <cell r="O247" t="str">
            <v>0 AÑOS</v>
          </cell>
          <cell r="P247" t="str">
            <v>-----</v>
          </cell>
          <cell r="Q247" t="str">
            <v>D5 (D304-80); R3 // D7 (D408-70); RM</v>
          </cell>
          <cell r="R247">
            <v>0</v>
          </cell>
          <cell r="S247">
            <v>0</v>
          </cell>
          <cell r="T247">
            <v>0</v>
          </cell>
          <cell r="U247" t="str">
            <v>P.N.</v>
          </cell>
          <cell r="V247">
            <v>0</v>
          </cell>
          <cell r="W247">
            <v>1</v>
          </cell>
          <cell r="X247">
            <v>0</v>
          </cell>
          <cell r="Y247" t="str">
            <v>BANCO ECUATORIANO DE LA VIVIENDA, CONJUNTO SANTA ANITA; REPRESENTADO POR EL SR. MARCO PROAÑO</v>
          </cell>
          <cell r="Z247" t="str">
            <v>INDUVALLAS CIA. LTDA.</v>
          </cell>
          <cell r="AA247" t="str">
            <v>OÑA GONZÁLEZ WAGNER JAVIER</v>
          </cell>
          <cell r="AB247" t="str">
            <v>PROVINCIA DE PICHINCHA; CANTÓN QUITO; PARROQUIA CALDERÓN (CARAPUNGO); CALLE ELOY ALFARO No. 7220; INTERSECCIÓN CHEDIAK.</v>
          </cell>
          <cell r="AC247" t="str">
            <v>ASEGURADORA DEL SUR C. A.; PÓLIZA No. RC - 206889</v>
          </cell>
          <cell r="AD247" t="str">
            <v>27/02/2013 HASTA EL 27/02/2014</v>
          </cell>
          <cell r="AE247">
            <v>50000</v>
          </cell>
          <cell r="AF247" t="str">
            <v>1790881733001</v>
          </cell>
          <cell r="AG247"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47" t="str">
            <v>LLENAR CORRECTAMENTE EL FORMULARIO SEGÚN FOTOGRAFÍA LA VALLA TIENE DOS PANTALLAS, ADEMÁS EL NUMERO DE PREDIO Y CLAVE CATASTRAL SON INCORRECTOS.</v>
          </cell>
          <cell r="AI247" t="str">
            <v>S/N</v>
          </cell>
          <cell r="AJ247" t="str">
            <v>S/N</v>
          </cell>
          <cell r="AK247" t="str">
            <v>DISPONIBLE</v>
          </cell>
          <cell r="AL247" t="str">
            <v>8,00*4,00</v>
          </cell>
          <cell r="AM247">
            <v>1</v>
          </cell>
          <cell r="AN247">
            <v>32</v>
          </cell>
          <cell r="AO247">
            <v>0</v>
          </cell>
          <cell r="AP247">
            <v>0</v>
          </cell>
          <cell r="AQ247" t="str">
            <v>0,00</v>
          </cell>
          <cell r="AR247">
            <v>0</v>
          </cell>
          <cell r="AS247" t="str">
            <v>0,00</v>
          </cell>
          <cell r="AT247">
            <v>0</v>
          </cell>
          <cell r="AU247" t="str">
            <v>CERO</v>
          </cell>
        </row>
        <row r="248">
          <cell r="C248" t="str">
            <v>0042</v>
          </cell>
          <cell r="D248">
            <v>41431</v>
          </cell>
          <cell r="E248">
            <v>41452</v>
          </cell>
          <cell r="F248" t="str">
            <v>2013-074486 (0005590)</v>
          </cell>
          <cell r="G248" t="str">
            <v>RÓTULO</v>
          </cell>
          <cell r="H248" t="str">
            <v>PANAFLEX</v>
          </cell>
          <cell r="I248">
            <v>3.5</v>
          </cell>
          <cell r="J248" t="str">
            <v>ANCLADO AL PISO Y ADOSADO AL FRISO</v>
          </cell>
          <cell r="K248" t="str">
            <v>30503-09-009</v>
          </cell>
          <cell r="L248">
            <v>7886</v>
          </cell>
          <cell r="M248" t="str">
            <v>AV. RODRIGO DE CHÁVEZ OE-224 Y PEDRO DE ALFARO</v>
          </cell>
          <cell r="N248">
            <v>0</v>
          </cell>
          <cell r="O248" t="str">
            <v>1 AÑO</v>
          </cell>
          <cell r="P248" t="str">
            <v>31/12/2013</v>
          </cell>
          <cell r="Q248" t="str">
            <v>D7 (D408-70); RM</v>
          </cell>
          <cell r="R248">
            <v>0</v>
          </cell>
          <cell r="S248">
            <v>0</v>
          </cell>
          <cell r="T248">
            <v>0</v>
          </cell>
          <cell r="U248" t="str">
            <v>B.V.</v>
          </cell>
          <cell r="V248">
            <v>1</v>
          </cell>
          <cell r="W248">
            <v>0</v>
          </cell>
          <cell r="X248">
            <v>0</v>
          </cell>
          <cell r="Y248" t="str">
            <v>FONSECA CUSTODIO JORGE ANIBAL</v>
          </cell>
          <cell r="Z248" t="str">
            <v>DISTRIBUIDORA LIBRO Y PAPELERIA DILIPA CIA. LTDA.</v>
          </cell>
          <cell r="AA248" t="str">
            <v>SEGURA MONTENEGRO ÁNGEL EDUARDO</v>
          </cell>
          <cell r="AB248" t="str">
            <v xml:space="preserve">PROVINCIA DE PICHINCHA; CANTON QUITO; PARROQUIA CHAUPICRUZ (LA CONCEPCIÓN); CALLE AV. 10 DE AGOSTO; NÚMERO NS2-15; INTERSECCIÓN CAPITAN RAMON BORJA. </v>
          </cell>
          <cell r="AC248">
            <v>0</v>
          </cell>
          <cell r="AD248">
            <v>0</v>
          </cell>
          <cell r="AE248">
            <v>0</v>
          </cell>
          <cell r="AF248" t="str">
            <v>1790819515001</v>
          </cell>
          <cell r="AG248"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48" t="str">
            <v>SEGÚN ANEXO ÚNICO EMITIDO MEDIANTE RESOLUCIÓN STHV-RT-No. 004; ART. 1.3 "SI EL ELEMENTO PUBLICITARIO SE UBICA EN UN PREDIO CON USO PRINCIPAL MÚLTIPLE (M), SE EMITE LA LICENCIA METROPOLITANA URBANÍSTICA DE PUBLICIDAD EXTERIOR PROPIA FIJA CONDICIONADA - LMU (41-C).</v>
          </cell>
          <cell r="AI248" t="str">
            <v>S/N</v>
          </cell>
          <cell r="AJ248" t="str">
            <v>S/N</v>
          </cell>
          <cell r="AK248" t="str">
            <v>DILIPA</v>
          </cell>
          <cell r="AL248" t="str">
            <v>6,00*0,80; 2,00*2,50</v>
          </cell>
          <cell r="AM248">
            <v>2</v>
          </cell>
          <cell r="AN248">
            <v>9.8000000000000007</v>
          </cell>
          <cell r="AO248">
            <v>12</v>
          </cell>
          <cell r="AP248">
            <v>467.46</v>
          </cell>
          <cell r="AQ248">
            <v>38.954999999999998</v>
          </cell>
          <cell r="AR248">
            <v>0.5</v>
          </cell>
          <cell r="AS248" t="str">
            <v>0,00</v>
          </cell>
          <cell r="AT248">
            <v>467.96</v>
          </cell>
          <cell r="AU248" t="str">
            <v>CUATROCIENTOS SESENTA Y SIETE DÓLARES CON NOVENTA Y SEIS CENTAVOS</v>
          </cell>
        </row>
        <row r="249">
          <cell r="C249" t="str">
            <v>0043</v>
          </cell>
          <cell r="D249">
            <v>41425</v>
          </cell>
          <cell r="E249">
            <v>41452</v>
          </cell>
          <cell r="F249" t="str">
            <v>2013-071622 (0005387)</v>
          </cell>
          <cell r="G249" t="str">
            <v>RÓTULO</v>
          </cell>
          <cell r="H249" t="str">
            <v>PANAFLEX</v>
          </cell>
          <cell r="I249">
            <v>5</v>
          </cell>
          <cell r="J249" t="str">
            <v xml:space="preserve">ADOSADO AL FRISO Y OTRO ADOSADO A LA FACHADA </v>
          </cell>
          <cell r="K249" t="str">
            <v>30906-42-001</v>
          </cell>
          <cell r="L249">
            <v>576767</v>
          </cell>
          <cell r="M249" t="str">
            <v>AV. MARISCAL SUCRE S15 Y CARAPUNGO</v>
          </cell>
          <cell r="N249">
            <v>0</v>
          </cell>
          <cell r="O249" t="str">
            <v>0 AÑOS</v>
          </cell>
          <cell r="P249" t="str">
            <v>-----</v>
          </cell>
          <cell r="Q249" t="str">
            <v>-</v>
          </cell>
          <cell r="R249">
            <v>0</v>
          </cell>
          <cell r="S249">
            <v>0</v>
          </cell>
          <cell r="T249">
            <v>0</v>
          </cell>
          <cell r="U249" t="str">
            <v>B.V.</v>
          </cell>
          <cell r="V249">
            <v>0</v>
          </cell>
          <cell r="W249">
            <v>1</v>
          </cell>
          <cell r="X249">
            <v>0</v>
          </cell>
          <cell r="Y249" t="str">
            <v>IEES SANTA ANITA</v>
          </cell>
          <cell r="Z249" t="str">
            <v>F.V. ÁREA ANDINA S.A.</v>
          </cell>
          <cell r="AA249" t="str">
            <v>MACHADO DEL TELL PABLO</v>
          </cell>
          <cell r="AB249" t="str">
            <v>PROVINCIA DE PICHINCHA; CANTÓN RUMIÑAHUI; PARROQUIA SANGOLQUI; CALLE PRINCIPAL S/N KM. 25 VÍA AMAGUAÑA.</v>
          </cell>
          <cell r="AC249">
            <v>0</v>
          </cell>
          <cell r="AD249">
            <v>0</v>
          </cell>
          <cell r="AE249">
            <v>0</v>
          </cell>
          <cell r="AF249" t="str">
            <v>1790208087001</v>
          </cell>
          <cell r="AG249"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H249" t="str">
            <v>EN SU CASO TIENE PUBLICIDAD ADHERIDA A LA VENTANA.</v>
          </cell>
          <cell r="AI249" t="str">
            <v>DEBE LLENAR CORRECTAMENTE EL FORMULARIO NO INDICA LAS DIMENSIONES DE LA PUBLICIDAD.</v>
          </cell>
          <cell r="AJ249" t="str">
            <v>S/N</v>
          </cell>
          <cell r="AK249" t="str">
            <v xml:space="preserve">F.V. - SALA SUR F.V. </v>
          </cell>
          <cell r="AL249" t="str">
            <v>1,0*1,0; 1,50*1,50; 1,50*0,80</v>
          </cell>
          <cell r="AM249">
            <v>3</v>
          </cell>
          <cell r="AN249">
            <v>4.45</v>
          </cell>
          <cell r="AO249">
            <v>0</v>
          </cell>
          <cell r="AP249">
            <v>0</v>
          </cell>
          <cell r="AQ249" t="str">
            <v>0,00</v>
          </cell>
          <cell r="AR249">
            <v>0</v>
          </cell>
          <cell r="AS249" t="str">
            <v>0,00</v>
          </cell>
          <cell r="AT249">
            <v>0</v>
          </cell>
          <cell r="AU249" t="str">
            <v>CERO</v>
          </cell>
        </row>
        <row r="250">
          <cell r="C250" t="str">
            <v>0044</v>
          </cell>
          <cell r="D250">
            <v>41422</v>
          </cell>
          <cell r="E250">
            <v>41452</v>
          </cell>
          <cell r="F250" t="str">
            <v>2013-069760 (0005232)</v>
          </cell>
          <cell r="G250" t="str">
            <v>RÓTULO</v>
          </cell>
          <cell r="H250" t="str">
            <v>METÁLICO</v>
          </cell>
          <cell r="I250">
            <v>5</v>
          </cell>
          <cell r="J250" t="str">
            <v xml:space="preserve">ADOSADO AL FRISO  </v>
          </cell>
          <cell r="K250" t="str">
            <v>30504-24-015</v>
          </cell>
          <cell r="L250">
            <v>62803</v>
          </cell>
          <cell r="M250" t="str">
            <v>AV. MARISCAL SUCRE Y CAÑARIS, BARRIO LA MADGALENA</v>
          </cell>
          <cell r="N250">
            <v>0</v>
          </cell>
          <cell r="O250" t="str">
            <v>1 AÑO</v>
          </cell>
          <cell r="P250" t="str">
            <v>31/12/2013</v>
          </cell>
          <cell r="Q250" t="str">
            <v>D7(D408-70); RM</v>
          </cell>
          <cell r="R250">
            <v>0</v>
          </cell>
          <cell r="S250">
            <v>0</v>
          </cell>
          <cell r="T250">
            <v>0</v>
          </cell>
          <cell r="U250" t="str">
            <v>B.V.</v>
          </cell>
          <cell r="V250">
            <v>1</v>
          </cell>
          <cell r="W250">
            <v>0</v>
          </cell>
          <cell r="X250">
            <v>0</v>
          </cell>
          <cell r="Y250" t="str">
            <v>NUÑEZ BOLAÑOS CARMEN ROSA</v>
          </cell>
          <cell r="Z250" t="str">
            <v>COOPERATIVA DE AHORRO Y CRÉDITO 29 DE OCTUBRE LTDA.</v>
          </cell>
          <cell r="AA250" t="str">
            <v>VILLAMARIN YANQUI LUZ MERCEDES AMÉRICA</v>
          </cell>
          <cell r="AB250" t="str">
            <v>PROVINCIA DE PICHINCHA; CANTÓN QUITO; CALLE CAÑARIS No. 0E6-140 Y AV. MARISCAL SUCRE; DIAGONAL A LA PAPELERÍA POPULAR.</v>
          </cell>
          <cell r="AC250">
            <v>0</v>
          </cell>
          <cell r="AD250">
            <v>0</v>
          </cell>
          <cell r="AE250">
            <v>0</v>
          </cell>
          <cell r="AF250" t="str">
            <v>1790567699001</v>
          </cell>
          <cell r="AG250"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50" t="str">
            <v>SEGÚN ANEXO ÚNICO EMITIDO MEDIANTE RESOLUCIÓN STHV-RT-No. 004; ART. 1.3 "SI EL ELEMENTO PUBLICITARIO SE UBICA EN UN PREDIO CON USO PRINCIPAL MÚLTIPLE (M), SE EMITE LA LICENCIA METROPOLITANA URBANÍSTICA DE PUBLICIDAD EXTERIOR PROPIA FIJA CONDICIONADA - LMU (41-C).</v>
          </cell>
          <cell r="AI250" t="str">
            <v>S/N</v>
          </cell>
          <cell r="AJ250" t="str">
            <v>S/N</v>
          </cell>
          <cell r="AK250" t="str">
            <v>COOP. DE AHORROS Y CREDITOS "29 DE OCTUBRE LTDA."</v>
          </cell>
          <cell r="AL250" t="str">
            <v>5,90*1,25</v>
          </cell>
          <cell r="AM250">
            <v>1</v>
          </cell>
          <cell r="AN250">
            <v>7.37</v>
          </cell>
          <cell r="AO250">
            <v>12</v>
          </cell>
          <cell r="AP250">
            <v>117.18299999999999</v>
          </cell>
          <cell r="AQ250">
            <v>9.76525</v>
          </cell>
          <cell r="AR250">
            <v>0.5</v>
          </cell>
          <cell r="AS250" t="str">
            <v>0,00</v>
          </cell>
          <cell r="AT250">
            <v>117.68299999999999</v>
          </cell>
          <cell r="AU250" t="str">
            <v>CIENTO DIESCISIETE DÓLARES CON SESENTA Y OCHO CENTAVOS</v>
          </cell>
        </row>
        <row r="251">
          <cell r="C251" t="str">
            <v>0045</v>
          </cell>
          <cell r="D251">
            <v>41425</v>
          </cell>
          <cell r="E251">
            <v>41453</v>
          </cell>
          <cell r="F251" t="str">
            <v>2013-072158 (0005422)</v>
          </cell>
          <cell r="G251" t="str">
            <v>VALLA</v>
          </cell>
          <cell r="H251" t="str">
            <v>METÁLICO</v>
          </cell>
          <cell r="I251">
            <v>12</v>
          </cell>
          <cell r="J251" t="str">
            <v>ANCLADO AL PISO</v>
          </cell>
          <cell r="K251" t="str">
            <v>31204-01-002</v>
          </cell>
          <cell r="L251">
            <v>203535</v>
          </cell>
          <cell r="M251" t="str">
            <v>AV. PEDRO VICENTE MALDONADO Y TEODORO GÓMEZ DE LA TORRE, PARROQUIA SAN BARTOLO, FRENTE AL CUARTEL EPICLACHIMA.</v>
          </cell>
          <cell r="N251" t="str">
            <v>0°15'55,35"S  //  78°31'33,73" 0</v>
          </cell>
          <cell r="O251" t="str">
            <v>1 AÑO</v>
          </cell>
          <cell r="P251" t="str">
            <v>31/12/2013</v>
          </cell>
          <cell r="Q251" t="str">
            <v>A21 (A608-50)M; D5 (D304-80)R3</v>
          </cell>
          <cell r="R251">
            <v>0</v>
          </cell>
          <cell r="S251">
            <v>0</v>
          </cell>
          <cell r="T251">
            <v>0</v>
          </cell>
          <cell r="U251" t="str">
            <v>B.V.</v>
          </cell>
          <cell r="V251">
            <v>1</v>
          </cell>
          <cell r="W251">
            <v>0</v>
          </cell>
          <cell r="X251">
            <v>0</v>
          </cell>
          <cell r="Y251" t="str">
            <v xml:space="preserve">VELASCO COYAGO FRANKLIN HUMBERTO </v>
          </cell>
          <cell r="Z251" t="str">
            <v>VIAZEBRA ROTULACIÓN CIA. LTDA.</v>
          </cell>
          <cell r="AA251" t="str">
            <v>GUILLEN REINBERG ROSA MARÍA DE LOS ÁNGELES</v>
          </cell>
          <cell r="AB251" t="str">
            <v xml:space="preserve">PROVINCIA DE PICHINCHA; CANTÓN QUITO; PARROQUIA CUMBAYÁ, BARRIO CUMBAYÁ; CALLE DE LOS OLIVOS CASA 17 INTERSECCIÓN DE LAS RIELES A CUATRO CUADRAS DEL COLEGIO TERRANOVA. </v>
          </cell>
          <cell r="AC251">
            <v>0</v>
          </cell>
          <cell r="AD251">
            <v>0</v>
          </cell>
          <cell r="AE251">
            <v>0</v>
          </cell>
          <cell r="AF251" t="str">
            <v>1792297052001</v>
          </cell>
          <cell r="AG251" t="str">
            <v>EN LA DOCUMENTACIÓN PRESENTADA ADJUNTA: CROQUIS DE UBICACIÓN DEL ELEMENTO PUBLICITARIO; 3 FOTOGRAFÍAS DEL ELEMENTO PUBLICITARIO, EN EL QUE SE APRECIE LA UBICACIÓN DEL ELEMENTO PUBLICITARIO RESPECTO A LA EDIFICACIÓN; REQUISITOS QUE CONSTAN EN LA RESOLUCIÓN STHV-RT-No. 004 DEL 11/12/2012.</v>
          </cell>
          <cell r="AH251" t="str">
            <v>S/N</v>
          </cell>
          <cell r="AI251" t="str">
            <v>S/N</v>
          </cell>
          <cell r="AJ251" t="str">
            <v>S/N</v>
          </cell>
          <cell r="AK251" t="str">
            <v>INMOBILIARIA METRÓPOLI</v>
          </cell>
          <cell r="AL251" t="str">
            <v>8,00*4,00</v>
          </cell>
          <cell r="AM251">
            <v>1</v>
          </cell>
          <cell r="AN251">
            <v>64</v>
          </cell>
          <cell r="AO251">
            <v>12</v>
          </cell>
          <cell r="AP251">
            <v>3052.8</v>
          </cell>
          <cell r="AQ251">
            <v>254.4</v>
          </cell>
          <cell r="AR251">
            <v>0.5</v>
          </cell>
          <cell r="AS251" t="str">
            <v>50 000,00</v>
          </cell>
          <cell r="AT251">
            <v>3053.3</v>
          </cell>
          <cell r="AU251" t="str">
            <v>TRE MIL CINCUENTA Y TRES DÓLARES CON TREINTA CENTAVOS</v>
          </cell>
        </row>
        <row r="252">
          <cell r="C252" t="str">
            <v>0046</v>
          </cell>
          <cell r="D252">
            <v>41358</v>
          </cell>
          <cell r="E252">
            <v>41453</v>
          </cell>
          <cell r="F252" t="str">
            <v>2013-039217 (0003055)</v>
          </cell>
          <cell r="G252" t="str">
            <v>RÓTULO</v>
          </cell>
          <cell r="H252" t="str">
            <v>METÁLICO</v>
          </cell>
          <cell r="I252">
            <v>2.1</v>
          </cell>
          <cell r="J252" t="str">
            <v xml:space="preserve">ADOSADO AL FRISO  </v>
          </cell>
          <cell r="K252" t="str">
            <v>31306-19-098</v>
          </cell>
          <cell r="L252">
            <v>60039</v>
          </cell>
          <cell r="M252" t="str">
            <v xml:space="preserve">CALLE JOSÉ MARÍA ALEMÁN S23-05 Y BONIFACIO AGUILAR A UNA CUADRA DE LA ESCUELA SAN GABRIEL </v>
          </cell>
          <cell r="N252">
            <v>0</v>
          </cell>
          <cell r="O252" t="str">
            <v>0 AÑOS</v>
          </cell>
          <cell r="P252" t="str">
            <v>-----</v>
          </cell>
          <cell r="Q252" t="str">
            <v>D3 (D203-80); R3</v>
          </cell>
          <cell r="R252">
            <v>0</v>
          </cell>
          <cell r="S252">
            <v>0</v>
          </cell>
          <cell r="T252">
            <v>0</v>
          </cell>
          <cell r="U252" t="str">
            <v>B.V.</v>
          </cell>
          <cell r="V252">
            <v>0</v>
          </cell>
          <cell r="W252">
            <v>1</v>
          </cell>
          <cell r="X252">
            <v>0</v>
          </cell>
          <cell r="Y252" t="str">
            <v>LEON ZAPATA NORMA GLADYS</v>
          </cell>
          <cell r="Z252" t="str">
            <v>ENDARA BASTIDAS MILTON ANDRES</v>
          </cell>
          <cell r="AA252" t="str">
            <v>ENDARA BASTIDAS MILTON</v>
          </cell>
          <cell r="AB252" t="str">
            <v>PROVINCIA DE PICHINCHA; CANTÓN QUITO; PARROQUIA CCHILLOGALLO, BARRIO CUMBAYÁ; CALLE JOSÉ MARÍA ALEMAN S23-05; INTERSECCIÓN BONIFACIO AGUILAR; A UNA CUADRA DE LA ESCUELA SAN GABRIEL.</v>
          </cell>
          <cell r="AC252">
            <v>0</v>
          </cell>
          <cell r="AD252">
            <v>0</v>
          </cell>
          <cell r="AE252">
            <v>0</v>
          </cell>
          <cell r="AF252" t="str">
            <v>1715132435001</v>
          </cell>
          <cell r="AG252" t="str">
            <v>EN LA DOCUMENTACIÓN PRESENTADA NO ADJUNTA: CROQUIS DE UBICACIÓN DEL ELEMENTO PUBLICITARIO, EN EL QUE SE APRECIE LA UBICACIÓN RESPECTO A LA EDIFICACIÓN; REQUISITOS QUE CONSTAN EN LA RESOLUCIÓN STHV-RT-No. 004 DEL 11/12/2012.</v>
          </cell>
          <cell r="AH252" t="str">
            <v>DEBE LLENAR CORRECTAMENTE EL FORMULARIO.</v>
          </cell>
          <cell r="AI252" t="str">
            <v>S/N</v>
          </cell>
          <cell r="AJ252" t="str">
            <v>S/N</v>
          </cell>
          <cell r="AK252" t="str">
            <v>INNTECEL (TECNOLOGÍA AL ALCANCE DE TUS MANOS)</v>
          </cell>
          <cell r="AL252" t="str">
            <v>1,80*1,20</v>
          </cell>
          <cell r="AM252">
            <v>1</v>
          </cell>
          <cell r="AN252">
            <v>2.16</v>
          </cell>
          <cell r="AO252">
            <v>0</v>
          </cell>
          <cell r="AP252">
            <v>0</v>
          </cell>
          <cell r="AQ252" t="str">
            <v>0,00</v>
          </cell>
          <cell r="AR252">
            <v>0</v>
          </cell>
          <cell r="AS252" t="str">
            <v>0,00</v>
          </cell>
          <cell r="AT252">
            <v>0</v>
          </cell>
          <cell r="AU252" t="str">
            <v>CERO</v>
          </cell>
        </row>
        <row r="253">
          <cell r="C253" t="str">
            <v>0047</v>
          </cell>
          <cell r="D253">
            <v>41367</v>
          </cell>
          <cell r="E253">
            <v>41453</v>
          </cell>
          <cell r="F253" t="str">
            <v>2013-043324 (0003338)</v>
          </cell>
          <cell r="G253" t="str">
            <v>TÓTEM / RÓTULO</v>
          </cell>
          <cell r="H253" t="str">
            <v>METÁLICO / PANAFLEX</v>
          </cell>
          <cell r="I253">
            <v>8</v>
          </cell>
          <cell r="J253" t="str">
            <v>ANCLADO AL PISO</v>
          </cell>
          <cell r="K253" t="str">
            <v>31407-13-005</v>
          </cell>
          <cell r="L253">
            <v>191270</v>
          </cell>
          <cell r="M253" t="str">
            <v>CALLES CUSUBAMBA Y APUELA, SECTOR SANTA RITA</v>
          </cell>
          <cell r="N253" t="str">
            <v>9969748,3807 N // 494845,8140 E</v>
          </cell>
          <cell r="O253" t="str">
            <v>1 AÑO</v>
          </cell>
          <cell r="P253" t="str">
            <v>31/12/2013</v>
          </cell>
          <cell r="Q253" t="str">
            <v>D5 (D304-80); R3</v>
          </cell>
          <cell r="R253">
            <v>0</v>
          </cell>
          <cell r="S253">
            <v>0</v>
          </cell>
          <cell r="T253">
            <v>0</v>
          </cell>
          <cell r="U253" t="str">
            <v>B.V.</v>
          </cell>
          <cell r="V253">
            <v>1</v>
          </cell>
          <cell r="W253">
            <v>0</v>
          </cell>
          <cell r="X253">
            <v>0</v>
          </cell>
          <cell r="Y253" t="str">
            <v>MEJÍA PICO JESÚS EDUARDO Y OTRA</v>
          </cell>
          <cell r="Z253" t="str">
            <v>TIENDAS INDUSTRIALES ASOCIADAS (TÍA)</v>
          </cell>
          <cell r="AA253" t="str">
            <v>GONZÁLEZ VILLÓN PEDRO PASCUAL</v>
          </cell>
          <cell r="AB253" t="str">
            <v>PROVINCIA DE PICHINCHA; CANTÓN QUITO; PARROQUIA CALDERÓN (CARAPUNGO); AV. GARCÍA MORENO S/N; INTERSECCIÓN ENTRADA A LLANO CHICO, A UN KILÓMETRO DE LA FÁBRICA DE TEXTILES EL RAYO, EDIFICIO COMPLEJO SAN JORGE DOS. BODEGA 3.</v>
          </cell>
          <cell r="AC253" t="str">
            <v>ACE SEGUROS No. 355437</v>
          </cell>
          <cell r="AD253" t="str">
            <v>01/05/2013 HASTA 01/05/2014</v>
          </cell>
          <cell r="AE253">
            <v>1000000</v>
          </cell>
          <cell r="AF253" t="str">
            <v>0990017514001</v>
          </cell>
          <cell r="AG253"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53" t="str">
            <v>SEGÚN ANEXO ÚNICO EMITIDO MEDIANTE RESOLUCIÓN STHV-RT-No. 004; ART. 1.3 "SI EL ELEMENTO PUBLICITARIO SE UBICA EN UN PREDIO CON USO PRINCIPAL MÚLTIPLE (M), SE EMITE LA LICENCIA METROPOLITANA URBANÍSTICA DE PUBLICIDAD EXTERIOR PROPIA FIJA CONDICIONADA - LMU (41-C).</v>
          </cell>
          <cell r="AI253" t="str">
            <v>S/N</v>
          </cell>
          <cell r="AJ253" t="str">
            <v>S/N</v>
          </cell>
          <cell r="AK253" t="str">
            <v>TÍA - BANCO BOLIVARIANO</v>
          </cell>
          <cell r="AL253" t="str">
            <v>3,00*3,60</v>
          </cell>
          <cell r="AM253">
            <v>1</v>
          </cell>
          <cell r="AN253">
            <v>10.8</v>
          </cell>
          <cell r="AO253">
            <v>12</v>
          </cell>
          <cell r="AP253">
            <v>515.16</v>
          </cell>
          <cell r="AQ253">
            <v>42.93</v>
          </cell>
          <cell r="AR253">
            <v>0.5</v>
          </cell>
          <cell r="AS253" t="str">
            <v>0,00</v>
          </cell>
          <cell r="AT253">
            <v>515.66</v>
          </cell>
          <cell r="AU253" t="str">
            <v>QUINIENTOS QUINCE DÓLARES CON SESENTA Y SEIS CENTAVOS</v>
          </cell>
        </row>
        <row r="254">
          <cell r="C254" t="str">
            <v>0048</v>
          </cell>
          <cell r="D254">
            <v>41331</v>
          </cell>
          <cell r="E254">
            <v>41463</v>
          </cell>
          <cell r="F254" t="str">
            <v>2013-025616 (0002027)</v>
          </cell>
          <cell r="G254" t="str">
            <v>VALLA</v>
          </cell>
          <cell r="H254" t="str">
            <v>METÁLICO</v>
          </cell>
          <cell r="I254">
            <v>12</v>
          </cell>
          <cell r="J254" t="str">
            <v>ANCLADO AL PISO</v>
          </cell>
          <cell r="K254" t="str">
            <v>30702 05 009</v>
          </cell>
          <cell r="L254">
            <v>37534</v>
          </cell>
          <cell r="M254" t="str">
            <v>CALLE CORAZÓN Y CONONACO</v>
          </cell>
          <cell r="N254" t="str">
            <v xml:space="preserve"> -0°14´44,18"  // -78°30´59,68"</v>
          </cell>
          <cell r="O254" t="str">
            <v>01/01/2013</v>
          </cell>
          <cell r="P254">
            <v>41639</v>
          </cell>
          <cell r="Q254" t="str">
            <v>D7 (D408-70); RM</v>
          </cell>
          <cell r="R254">
            <v>0</v>
          </cell>
          <cell r="S254">
            <v>0</v>
          </cell>
          <cell r="T254">
            <v>0</v>
          </cell>
          <cell r="U254" t="str">
            <v>P.N.</v>
          </cell>
          <cell r="V254">
            <v>1</v>
          </cell>
          <cell r="W254">
            <v>0</v>
          </cell>
          <cell r="X254">
            <v>0</v>
          </cell>
          <cell r="Y254" t="str">
            <v>GONZÁLEZ GALLARDO CARLOS ERNESTO</v>
          </cell>
          <cell r="Z254" t="str">
            <v>INDUVALLAS CIA. LTDA.</v>
          </cell>
          <cell r="AA254" t="str">
            <v>OÑA GONZÁLEZ WAGNER JAVIER</v>
          </cell>
          <cell r="AB254" t="str">
            <v>PROVINCIA DE PICHINCHA; CANTÓN QUITO; PARROQUIA CALDERÓN (CARAPUNGO); CALLE ELOY ALFARO No. 7220; INTERSECCIÓN CHEDIAK.</v>
          </cell>
          <cell r="AC254" t="str">
            <v>ASEGURADORA DEL SUR C. A.; PÓLIZA No. RC - 206889</v>
          </cell>
          <cell r="AD254" t="str">
            <v>27/02/2013 HASTA EL 27/02/2014</v>
          </cell>
          <cell r="AE254">
            <v>50000</v>
          </cell>
          <cell r="AF254" t="str">
            <v>1790881733001</v>
          </cell>
          <cell r="AG254" t="str">
            <v>ADJUNTA EL CERTIFICADO PROFESIONAL OTORGADO POR EL ARQ. EDWIN PATRICIO MÉNDEZ REASCOS DE PROFESIÓN ARQUITECTO DE C.I. 050116265-5; QUIEN INDICA QUE LAS MENCIONADAS VALLAS CUMPLEN LAS NORMAS ESTRUCTURALES Y REQUERIMIENTOS TÉCNICOS DE DISEÑO.</v>
          </cell>
          <cell r="AH254" t="str">
            <v>ADJUNTA CERTIFICADO DE LA DESIGNACIÓN DE GERENTE GENERAL OTORGADO POR LA EMPRESA INDUVALLAS CIA. LTDA. A FAVOR DEL SR. WAGNER JAVIER OÑA GONZÁLEZ E INSCRITA EN EL REGISTRO MERCANTIL BAJO No. 1841 DEL 08-NOV-1988; FOJAS 3489; TOMO 119.</v>
          </cell>
          <cell r="AI254" t="str">
            <v>SEGÚN ORDENANZA 0330 ART. 13 CONDICIONES GENERALES DE LA PUBLICIDAD EXTERIOR NUMERAL 2 "EN TODA PUBLICIDAD EXTERIOR, CUALQUIERA QUE SEA EL MEDIO O SISTEMA UTILIZADO, SE HARÁ CONSTAR, EN EL LUGAR VISIBLE, UNA PLACA DE IDENTIFICATIVA CON EL NÚMERO QUE SE LE ASIGNE EN LA LMU (41), LA FECHA DE OTORGAMIENTO, VIGENCIA DE LA LICENCIA Y EL NOMBRE DE SU TITULAR".</v>
          </cell>
          <cell r="AJ254" t="str">
            <v>SEGÚN ANEXO ÚNICO EMITIDO MEDIANTE RESOLUCIÓN STHV-RT-No. 004; ART. 1.3 "SI EL ELEMENTO PUBLICITARIO SE UBICA EN UN PREDIO CON USO PRINCIPAL MÚLTIPLE (M), SE EMITE LA LICENCIA METROPOLITANA URBANÍSTICA DE PUBLICIDAD EXTERIOR PROPIA FIJA CONDICIONADA - LMU (41-C)", EN TAL SENTIDO SE PROCEDE A LA EMISIÓN DE LA LICENCIA LMU 41 POR PRIMERA VEZ.</v>
          </cell>
          <cell r="AK254" t="str">
            <v>DISPONIBLE</v>
          </cell>
          <cell r="AL254" t="str">
            <v>8,00x4,00</v>
          </cell>
          <cell r="AM254">
            <v>1</v>
          </cell>
          <cell r="AN254">
            <v>32</v>
          </cell>
          <cell r="AO254" t="str">
            <v>12</v>
          </cell>
          <cell r="AP254">
            <v>1526.4</v>
          </cell>
          <cell r="AQ254">
            <v>127.2</v>
          </cell>
          <cell r="AR254">
            <v>0.5</v>
          </cell>
          <cell r="AS254" t="str">
            <v>50 000,00</v>
          </cell>
          <cell r="AT254">
            <v>1526.9</v>
          </cell>
          <cell r="AU254" t="str">
            <v>MIL QUINIENTOS VEINTE Y SEIS DÓLARES CON NOVENTA CENTAVOS</v>
          </cell>
        </row>
        <row r="255">
          <cell r="C255" t="str">
            <v>0049</v>
          </cell>
          <cell r="D255">
            <v>41443</v>
          </cell>
          <cell r="E255">
            <v>41463</v>
          </cell>
          <cell r="F255" t="str">
            <v>2013-079985 (0005994)</v>
          </cell>
          <cell r="G255" t="str">
            <v>RÓTULO</v>
          </cell>
          <cell r="H255" t="str">
            <v>METÁLICO</v>
          </cell>
          <cell r="I255">
            <v>6</v>
          </cell>
          <cell r="J255" t="str">
            <v>ADOSADO A LA FACHADA</v>
          </cell>
          <cell r="K255" t="str">
            <v xml:space="preserve">  30906-42-001 </v>
          </cell>
          <cell r="L255">
            <v>576767</v>
          </cell>
          <cell r="M255" t="str">
            <v xml:space="preserve">AV. MARISCAL ANTONIO JOSÉ DE SUCRE Y CARAPUNGO, ESQUINA. </v>
          </cell>
          <cell r="N255" t="str">
            <v>-</v>
          </cell>
          <cell r="O255" t="str">
            <v>-</v>
          </cell>
          <cell r="P255" t="str">
            <v>-</v>
          </cell>
          <cell r="Q255" t="str">
            <v>D7 ( D408-70)</v>
          </cell>
          <cell r="R255">
            <v>0</v>
          </cell>
          <cell r="S255">
            <v>0</v>
          </cell>
          <cell r="T255">
            <v>0</v>
          </cell>
          <cell r="U255" t="str">
            <v>B.V.</v>
          </cell>
          <cell r="V255">
            <v>0</v>
          </cell>
          <cell r="W255">
            <v>1</v>
          </cell>
          <cell r="X255">
            <v>0</v>
          </cell>
          <cell r="Y255" t="str">
            <v>IEES SANTA ANITA</v>
          </cell>
          <cell r="Z255" t="str">
            <v>F.V. ÁREA ANDINA S.A.</v>
          </cell>
          <cell r="AA255" t="str">
            <v>MACHADO DELTELL PABLO</v>
          </cell>
          <cell r="AB255" t="str">
            <v>PROVINCIA DE PICHINCHA; CANTÓN RUMIÑAHUI; PARROQUIA SANGOLQUI; CALLE PRINCIPAL S/N KM. 25 VÍA AMAGUAÑA.</v>
          </cell>
          <cell r="AC255">
            <v>0</v>
          </cell>
          <cell r="AD255">
            <v>0</v>
          </cell>
          <cell r="AE255">
            <v>0</v>
          </cell>
          <cell r="AF255" t="str">
            <v>1790208087001</v>
          </cell>
          <cell r="AG255"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H255" t="str">
            <v xml:space="preserve">DEBE ADJUNTAR Y LLENAR LA SOLICITUD PARA LICENCIA METROPOLITANA URBANISTICA DE PUBLICIDAD EXTERIOR FIJA -FORMULARIO LMU (41). </v>
          </cell>
          <cell r="AI255" t="str">
            <v>S/N</v>
          </cell>
          <cell r="AJ255" t="str">
            <v>S/N</v>
          </cell>
          <cell r="AK255" t="str">
            <v xml:space="preserve">F.V. - SALA SUR F.V. </v>
          </cell>
          <cell r="AL255" t="str">
            <v>2,00*0,90</v>
          </cell>
          <cell r="AM255">
            <v>1</v>
          </cell>
          <cell r="AN255">
            <v>3.6</v>
          </cell>
          <cell r="AO255">
            <v>0</v>
          </cell>
          <cell r="AP255">
            <v>0</v>
          </cell>
          <cell r="AQ255" t="str">
            <v>0,00</v>
          </cell>
          <cell r="AR255">
            <v>0</v>
          </cell>
          <cell r="AS255" t="str">
            <v>0,00</v>
          </cell>
          <cell r="AT255">
            <v>0</v>
          </cell>
          <cell r="AU255" t="str">
            <v>CERO</v>
          </cell>
        </row>
        <row r="256">
          <cell r="C256" t="str">
            <v>0050</v>
          </cell>
          <cell r="D256">
            <v>41444</v>
          </cell>
          <cell r="E256">
            <v>41463</v>
          </cell>
          <cell r="F256" t="str">
            <v>2013 - 081189 (0006098)</v>
          </cell>
          <cell r="G256" t="str">
            <v>BANNER</v>
          </cell>
          <cell r="H256" t="str">
            <v>PLÁSTICO</v>
          </cell>
          <cell r="J256" t="str">
            <v>ADOSADO A LA FACHADA</v>
          </cell>
          <cell r="K256" t="str">
            <v>-</v>
          </cell>
          <cell r="L256" t="str">
            <v>-</v>
          </cell>
          <cell r="M256" t="str">
            <v xml:space="preserve">1- CALLE SANGURIMA 5-76 Y HERMANO MIGUEL; 2- CALLE MIGUEL URRAURI 2-49 Y CALLE LARGA ; MIGUEL ULLAURI Y CALLE LARGA ; 3- VEGA MUÑÓZ 4-16 Y VARGAS MACHUCA. ; 4- VARGAS MACHUCA12-18 Y SANGURIMA ; 5-TOMÁS ORDÓÑEZ 11-77 Y SANGURIMA ; 6- EN LA CIUDAD DE AZOGUES; SERRANO Y LUIS CORDERO ; EN LA CIUDAD DE GUALACEO, MANUEL MORENO 4-13 Y CUENCA, </v>
          </cell>
          <cell r="N256" t="str">
            <v>-</v>
          </cell>
          <cell r="O256" t="str">
            <v>-</v>
          </cell>
          <cell r="P256" t="str">
            <v>-</v>
          </cell>
          <cell r="Q256" t="str">
            <v>-</v>
          </cell>
          <cell r="R256">
            <v>0</v>
          </cell>
          <cell r="S256">
            <v>0</v>
          </cell>
          <cell r="T256">
            <v>0</v>
          </cell>
          <cell r="U256" t="str">
            <v>B.V.</v>
          </cell>
          <cell r="V256">
            <v>0</v>
          </cell>
          <cell r="W256">
            <v>1</v>
          </cell>
          <cell r="Y256" t="str">
            <v>MARURI PUBLICIDAD S.A.</v>
          </cell>
          <cell r="Z256" t="str">
            <v>HUGGIES</v>
          </cell>
          <cell r="AA256" t="str">
            <v>BAER SILVIA</v>
          </cell>
          <cell r="AB256" t="str">
            <v xml:space="preserve">PROVINCIA DE PICHINCHA, CANTÓN QUITO, AV. CORUÑA N26-207 Y SAN IGNACIO. </v>
          </cell>
          <cell r="AC256">
            <v>0</v>
          </cell>
          <cell r="AD256">
            <v>0</v>
          </cell>
          <cell r="AE256">
            <v>0</v>
          </cell>
          <cell r="AF256" t="str">
            <v>-</v>
          </cell>
          <cell r="AG256" t="str">
            <v>Adjuntar los requisitos generales según RESOLUCION STHV-RT-Nro.004 ; Formulario normalizado, copia de cédula de ciudadanía o pasaporte, Ruc, Croquis de ubicación, 4 fotografías, contrato de arrendamiento o autorización del propietario del predio.</v>
          </cell>
          <cell r="AH256" t="str">
            <v xml:space="preserve">DEBE ADJUNTAR Y LLENAR LAS AREAS DE PUBLICIDAD EN LA SOLICITUD PARA LICENCIA METROPOLITANA URBANISTICA DE PUBLICIDAD EXTERIOR FIJA -FORMULARIO LMU (41). </v>
          </cell>
          <cell r="AI256"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J256" t="str">
            <v>S/N</v>
          </cell>
          <cell r="AK256" t="str">
            <v>HUGGIES</v>
          </cell>
          <cell r="AL256" t="str">
            <v>-</v>
          </cell>
          <cell r="AM256">
            <v>8</v>
          </cell>
          <cell r="AO256">
            <v>0</v>
          </cell>
          <cell r="AP256">
            <v>0</v>
          </cell>
          <cell r="AQ256" t="str">
            <v>0,00</v>
          </cell>
          <cell r="AR256">
            <v>0</v>
          </cell>
          <cell r="AS256" t="str">
            <v>0,00</v>
          </cell>
          <cell r="AT256">
            <v>0</v>
          </cell>
          <cell r="AU256" t="str">
            <v>CERO</v>
          </cell>
        </row>
        <row r="257">
          <cell r="C257" t="str">
            <v>0051</v>
          </cell>
          <cell r="D257">
            <v>41323</v>
          </cell>
          <cell r="E257">
            <v>41480</v>
          </cell>
          <cell r="F257" t="str">
            <v>2013-021440 (0001755)</v>
          </cell>
          <cell r="G257" t="str">
            <v>VALLA</v>
          </cell>
          <cell r="H257" t="str">
            <v>METÁLICO</v>
          </cell>
          <cell r="I257">
            <v>10</v>
          </cell>
          <cell r="J257" t="str">
            <v>ANCLADO AL PISO</v>
          </cell>
          <cell r="K257" t="str">
            <v>31605-06-001</v>
          </cell>
          <cell r="L257">
            <v>81575</v>
          </cell>
          <cell r="M257" t="str">
            <v>CUSUBAMBA OE-365 Y GONZOL</v>
          </cell>
          <cell r="N257" t="str">
            <v xml:space="preserve"> -0,281119 // -78,535690</v>
          </cell>
          <cell r="O257">
            <v>41275</v>
          </cell>
          <cell r="P257" t="str">
            <v>31/12/2013</v>
          </cell>
          <cell r="Q257" t="str">
            <v xml:space="preserve">A13 (A804i-60); (I2) Industrial mediano impacto </v>
          </cell>
          <cell r="R257">
            <v>0</v>
          </cell>
          <cell r="S257">
            <v>0</v>
          </cell>
          <cell r="T257">
            <v>0</v>
          </cell>
          <cell r="U257" t="str">
            <v>P.N.</v>
          </cell>
          <cell r="V257">
            <v>1</v>
          </cell>
          <cell r="W257">
            <v>0</v>
          </cell>
          <cell r="X257">
            <v>0</v>
          </cell>
          <cell r="Y257" t="str">
            <v>PINTURAS CÓNDOR S. A.</v>
          </cell>
          <cell r="Z257" t="str">
            <v>PINTURAS CÓNDOR S A</v>
          </cell>
          <cell r="AA257" t="str">
            <v>CARRILLO JIMÉNEZ FREDDY GUILLERMO</v>
          </cell>
          <cell r="AB257" t="str">
            <v>PROVINCIA DE PICHINCHA; CANTÓN QUITO; PARROQUIA ELOY ALFARO; BARRIO GUAJALO; CALLE CUSUBAMBA No. OE1-365; INTERSECCIÓN MANGLAR ALTO.</v>
          </cell>
          <cell r="AC257" t="str">
            <v>SEGUROS EQUINOCCIAL;  PÓLIZA 53865</v>
          </cell>
          <cell r="AD257" t="str">
            <v>31/12-2012 HASTA 31/12/2013</v>
          </cell>
          <cell r="AE257">
            <v>75000</v>
          </cell>
          <cell r="AF257" t="str">
            <v>1790013561001</v>
          </cell>
          <cell r="AG257"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57" t="str">
            <v>SEGÚN EL ANEXO ÚNICO ORDENANZA 0310; NUMERAL 2.1.2; LIT. B) LAS VALLAS TENDRÁN UNA SUPERFICIE MÁXIMA DE 32 METROS CUADRADOS (32 M2) Y PODRÁN INSTALARSE EN EL RETIRO FRONTAL DE LOS PREDIOS CON USO DE SUELO R2, R3 INDUSTRIA I2, I3, I4 MANTENIENDO TRES METROS DE RETIRO CON RESPECTO A LAS MEDIANERAS MEDIDOS DESDE EL PUNTO MÁS SALIENTE DEL PANEL. SU ALTURA MÁXIMA SERÁ DE DOCE METROS (12 M) Y NO PODRÁ SOBRESALIR DE LA LÍNEA DE FÁBRICA.</v>
          </cell>
          <cell r="AI257" t="str">
            <v xml:space="preserve">DE ACUERDO A LA FOTOGRAFÍA PRESENTADA, ESTA CONTIENE DOS ELEMENTOS EN EL PANEL, POR LO QUE SE APRUEBA SU INSTALACIÓN Y SE COBRA EN FUNCIÓN AL ÁREA PRESENTADA, QUE LO CUANTIFICA COMO UN TODO. </v>
          </cell>
          <cell r="AJ257" t="str">
            <v>S/N</v>
          </cell>
          <cell r="AK257" t="str">
            <v>CÓNDOR; PLANTA INDUSTRIAL</v>
          </cell>
          <cell r="AL257" t="str">
            <v>8,00*4,35</v>
          </cell>
          <cell r="AM257">
            <v>1</v>
          </cell>
          <cell r="AN257">
            <v>34.799999999999997</v>
          </cell>
          <cell r="AO257" t="str">
            <v>12</v>
          </cell>
          <cell r="AP257">
            <v>1659.96</v>
          </cell>
          <cell r="AQ257">
            <v>138.33000000000001</v>
          </cell>
          <cell r="AR257">
            <v>0.5</v>
          </cell>
          <cell r="AS257" t="str">
            <v>75 000,00</v>
          </cell>
          <cell r="AT257">
            <v>1660.46</v>
          </cell>
          <cell r="AU257" t="str">
            <v>MIL SEISCIENTOS SESENTA DÓLARES CON CUARENTA Y SEIS CENTAVOS.</v>
          </cell>
        </row>
        <row r="258">
          <cell r="C258" t="str">
            <v>0052</v>
          </cell>
          <cell r="D258">
            <v>41323</v>
          </cell>
          <cell r="E258">
            <v>41480</v>
          </cell>
          <cell r="F258" t="str">
            <v>2013-021441 (0001756)</v>
          </cell>
          <cell r="G258" t="str">
            <v>RÓTULO</v>
          </cell>
          <cell r="H258" t="str">
            <v>METÁLICO</v>
          </cell>
          <cell r="I258">
            <v>6</v>
          </cell>
          <cell r="J258" t="str">
            <v>ANCLADO AL PISO</v>
          </cell>
          <cell r="K258" t="str">
            <v>31605 06 001</v>
          </cell>
          <cell r="L258">
            <v>81575</v>
          </cell>
          <cell r="M258" t="str">
            <v>CUSUBAMBA OE-365 Y GONZOL</v>
          </cell>
          <cell r="N258">
            <v>0</v>
          </cell>
          <cell r="O258">
            <v>41275</v>
          </cell>
          <cell r="P258" t="str">
            <v>31/12/2013</v>
          </cell>
          <cell r="Q258" t="str">
            <v xml:space="preserve">A13 (A804i-60); (I2) Industrial mediano impacto </v>
          </cell>
          <cell r="R258">
            <v>0</v>
          </cell>
          <cell r="S258">
            <v>0</v>
          </cell>
          <cell r="T258">
            <v>0</v>
          </cell>
          <cell r="U258" t="str">
            <v>P.N.</v>
          </cell>
          <cell r="V258">
            <v>1</v>
          </cell>
          <cell r="W258">
            <v>0</v>
          </cell>
          <cell r="X258">
            <v>0</v>
          </cell>
          <cell r="Y258" t="str">
            <v>PINTURAS CÓNDOR S. A.</v>
          </cell>
          <cell r="Z258" t="str">
            <v>PINTURAS CÓNDOR S A</v>
          </cell>
          <cell r="AA258" t="str">
            <v>CARRILLO JIMÉNEZ FREDDY GUILLERMO</v>
          </cell>
          <cell r="AB258" t="str">
            <v>PROVINCIA DE PICHINCHA; CANTÓN QUITO; PARROQUIA ELOY ALFARO; BARRIO GUAJALO; CALLE CUSUBAMBA No. OE1-365; INTERSECCIÓN MANGLAR ALTO.</v>
          </cell>
          <cell r="AC258" t="str">
            <v>SEGUROS EQUINOCCIAL;  PÓLIZA 53865</v>
          </cell>
          <cell r="AD258" t="str">
            <v>31/12-2012 HASTA 31/12/2013</v>
          </cell>
          <cell r="AE258">
            <v>75000</v>
          </cell>
          <cell r="AF258" t="str">
            <v>1790013561001</v>
          </cell>
          <cell r="AG258"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58" t="str">
            <v>S/N</v>
          </cell>
          <cell r="AI258" t="str">
            <v>S/N</v>
          </cell>
          <cell r="AJ258" t="str">
            <v>S/N</v>
          </cell>
          <cell r="AK258" t="str">
            <v>CÓNDOR LES DA LA BIENVENIDA</v>
          </cell>
          <cell r="AL258" t="str">
            <v>5,235*4*2</v>
          </cell>
          <cell r="AM258">
            <v>1</v>
          </cell>
          <cell r="AN258">
            <v>41.88</v>
          </cell>
          <cell r="AO258" t="str">
            <v>12</v>
          </cell>
          <cell r="AP258">
            <v>1997.6760000000002</v>
          </cell>
          <cell r="AQ258">
            <v>166.47300000000001</v>
          </cell>
          <cell r="AR258">
            <v>0.5</v>
          </cell>
          <cell r="AS258" t="str">
            <v>0,00</v>
          </cell>
          <cell r="AT258">
            <v>1998.1760000000002</v>
          </cell>
          <cell r="AU258" t="str">
            <v>MIL NOVECIENTOS NOVENTA Y OCHO DÓLARES CON DIECIOCHO CENTAVOS.</v>
          </cell>
        </row>
        <row r="259">
          <cell r="C259" t="str">
            <v>0053</v>
          </cell>
          <cell r="D259">
            <v>41360</v>
          </cell>
          <cell r="E259">
            <v>41480</v>
          </cell>
          <cell r="F259" t="str">
            <v>2013-040709 (0003156)</v>
          </cell>
          <cell r="G259" t="str">
            <v>TÓTEM // RÓTULO</v>
          </cell>
          <cell r="H259" t="str">
            <v>METÁLICO</v>
          </cell>
          <cell r="I259">
            <v>5</v>
          </cell>
          <cell r="J259" t="str">
            <v>ANCLADO AL PISO Y ADOSADO AL FRISO</v>
          </cell>
          <cell r="K259" t="str">
            <v>31107 16 015</v>
          </cell>
          <cell r="L259">
            <v>40631</v>
          </cell>
          <cell r="M259" t="str">
            <v>AV. MARISCAL SUCRE Y TOACAZO - CDLA. GATAZO</v>
          </cell>
          <cell r="N259" t="str">
            <v xml:space="preserve"> </v>
          </cell>
          <cell r="O259" t="str">
            <v>01/01/2013</v>
          </cell>
          <cell r="P259">
            <v>41639</v>
          </cell>
          <cell r="Q259" t="str">
            <v>D7 (D408-70); RM</v>
          </cell>
          <cell r="R259">
            <v>0</v>
          </cell>
          <cell r="S259">
            <v>0</v>
          </cell>
          <cell r="T259">
            <v>0</v>
          </cell>
          <cell r="U259" t="str">
            <v>B.V.</v>
          </cell>
          <cell r="V259">
            <v>1</v>
          </cell>
          <cell r="W259">
            <v>0</v>
          </cell>
          <cell r="X259">
            <v>0</v>
          </cell>
          <cell r="Y259" t="str">
            <v>PERSEO CIA. LTDA.</v>
          </cell>
          <cell r="Z259" t="str">
            <v>PINTURAS CÓNDOR S.A.</v>
          </cell>
          <cell r="AA259" t="str">
            <v>CARRILLO JIMÉNEZ FREDDY GUILLERMO</v>
          </cell>
          <cell r="AB259" t="str">
            <v>AV. MARISCAL SUCRE N10 Y TOACAZO</v>
          </cell>
          <cell r="AC259" t="str">
            <v>SEGUROS EQUINOCCIAL;  PÓLIZA 53866</v>
          </cell>
          <cell r="AD259" t="str">
            <v>1/10/2012 HASTA EL 1/10/2013</v>
          </cell>
          <cell r="AE259">
            <v>75000</v>
          </cell>
          <cell r="AF259" t="str">
            <v>1790013561001</v>
          </cell>
          <cell r="AG259"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59" t="str">
            <v>SEGÚN ANEXO ÚNICO EMITIDO MEDIANTE RESOLUCIÓN STHV-RT-No. 004; ART. 1.3 "SI EL ELEMENTO PUBLICITARIO SE UBICA EN UN PREDIO CON USO PRINCIPAL MÚLTIPLE (M), SE EMITE LA LICENCIA METROPOLITANA URBANÍSTICA DE PUBLICIDAD EXTERIOR PROPIA FIJA CONDICIONADA - LMU (41-C).</v>
          </cell>
          <cell r="AI259" t="str">
            <v>S/N</v>
          </cell>
          <cell r="AJ259" t="str">
            <v>S/N</v>
          </cell>
          <cell r="AK259" t="str">
            <v>CÓNDOR; EXPOCOLOR</v>
          </cell>
          <cell r="AL259" t="str">
            <v>5,50*2,50</v>
          </cell>
          <cell r="AM259">
            <v>2</v>
          </cell>
          <cell r="AN259">
            <v>13.75</v>
          </cell>
          <cell r="AO259" t="str">
            <v>12</v>
          </cell>
          <cell r="AP259">
            <v>655.875</v>
          </cell>
          <cell r="AQ259">
            <v>54.65625</v>
          </cell>
          <cell r="AR259">
            <v>0.5</v>
          </cell>
          <cell r="AS259" t="str">
            <v>0,00</v>
          </cell>
          <cell r="AT259">
            <v>656.375</v>
          </cell>
          <cell r="AU259" t="str">
            <v>SEISCIENTOS CINCUENTA Y SEIS DÓLARES CON TREINTA Y OCHO CENTAVOS</v>
          </cell>
        </row>
        <row r="260">
          <cell r="C260" t="str">
            <v>0054</v>
          </cell>
          <cell r="D260">
            <v>41331</v>
          </cell>
          <cell r="E260">
            <v>41481</v>
          </cell>
          <cell r="F260" t="str">
            <v>2013-025769 (0002083)</v>
          </cell>
          <cell r="G260" t="str">
            <v>VALLA</v>
          </cell>
          <cell r="H260" t="str">
            <v>METÁLICO</v>
          </cell>
          <cell r="I260">
            <v>12</v>
          </cell>
          <cell r="J260" t="str">
            <v>ANCLADO AL PISO</v>
          </cell>
          <cell r="K260" t="str">
            <v>30602 20 002</v>
          </cell>
          <cell r="L260">
            <v>52867</v>
          </cell>
          <cell r="M260" t="str">
            <v>AV. MALDONADO Y AV. RODRIGO DE CHAVEZ</v>
          </cell>
          <cell r="N260" t="str">
            <v xml:space="preserve"> -0°14'41,11"; 78°31'9,68"</v>
          </cell>
          <cell r="O260" t="str">
            <v>0 AÑOS</v>
          </cell>
          <cell r="P260">
            <v>41639</v>
          </cell>
          <cell r="Q260" t="str">
            <v>D7 (D408-70); RM</v>
          </cell>
          <cell r="R260" t="str">
            <v>2011-AZEA-GU-0097</v>
          </cell>
          <cell r="S260">
            <v>40908</v>
          </cell>
          <cell r="T260">
            <v>0</v>
          </cell>
          <cell r="U260" t="str">
            <v>P.N.</v>
          </cell>
          <cell r="V260">
            <v>0</v>
          </cell>
          <cell r="W260">
            <v>1</v>
          </cell>
          <cell r="X260">
            <v>0</v>
          </cell>
          <cell r="Y260" t="str">
            <v>ROJAS CAMACHO CESAR XAVIER</v>
          </cell>
          <cell r="Z260" t="str">
            <v>PUBLIVIA S. A.</v>
          </cell>
          <cell r="AA260" t="str">
            <v>ÁLVAREZ MEDIANA MÓNICA DEL ROCÍO</v>
          </cell>
          <cell r="AB260" t="str">
            <v>PROVINCIA DEL GUAYAS; CANTÓN GUAYAQUIL; PARROQUIA CARBO (CONCEPCIÓN; CALLE VÍCTOR MANUEL RENDÓN No. 401; INTERSECCIÓN GENERAL CÓRDOVA; EDIFICIO AMAZONAS; PISO 10</v>
          </cell>
          <cell r="AC260" t="str">
            <v>ASEGURADORA ALIANZA COMPAÑÍA DE SEGUROS; PÓLIZA 17D-0004899</v>
          </cell>
          <cell r="AD260" t="str">
            <v>03/03/2013 HASTA EL 03/03/2014</v>
          </cell>
          <cell r="AE260">
            <v>20000</v>
          </cell>
          <cell r="AF260" t="str">
            <v>0990918155001</v>
          </cell>
          <cell r="AG260" t="str">
            <v>SEGÚN ANEXO ÚNICO DE LA RESOLUCIÓN STHV-RT-N° 004; NUMERAL 4 PROCEDIMIENTO PARA LA EMISIÓN DE LA LICENCIA METROPOLITANA URBANÍSTICA DE PUBLICIDAD EXTERIOR FIJA DE TERCEROS, EN RÉGIMEN TRANSITORIO - PERIODO DE REGULARIZACIÓN - LMU (41-T); 4.3 LITERAL C "CUANDO LA PEFT HAYA CONTADO CON PERMISO PARA SU INSTALACIÓN EN EL AÑO 2008, 2009 O 2011, PERO INCUMPLE LA DISTANCIA MÍNIMA QUE DEBE OBSERVARSE ENTRE MEDIOS, RESPECTO DE UN ELEMENTO LICENCIADO, SE VERIFICARA CUAL PEFT FUE INSTALADA PRIMERO (DERECHO DE PRELACIÓN) Y, SI LA PETICIONARIA SE ENCUENTRA EN ESTA CONDICIÓN, LA STHV: I.- EMITIRÁ EL CERTIFICADO DE CUMPLIMIENTO DE DISTANCIAS; Y II.-REPORTARÁ A LA AGENCIA METROPOLITANA DE CONTROL LOS DATOS DE PEFT (POSTERIORMENTE INSTALADA) Y LOS POSIBLES PUNTOS DE UBICACIÓN DE PUBLICIDAD EXTERIOR, A FIN DE QUE NOTIFIQUE AL ADMINISTRADO.</v>
          </cell>
          <cell r="AH260" t="str">
            <v>EN TAL SENTIDO ESTA ADMINISTRACIÓN REPORTARÁ A LA AGENCIA METROPOLITANA DE CONTROL SOBRE EL INCUMPLIMIENTO DE DISTANCIA ENTRE LA VALLA PERTENECIENTE A PUBLIVÍA Y LA EMPRESA LETRASIGMA UBICADA EN LA AV. ALONSO DE ANGULO Y AV. MALDONADO DE CLAVE CATASTRAL No. 30702-03-004 Y No. DE PREDIO 588458 DE PROPIEDAD DE COMERCIAL YOLANDA SALAZAR CIA. LTDA.</v>
          </cell>
          <cell r="AI260" t="str">
            <v>S/N</v>
          </cell>
          <cell r="AJ260" t="str">
            <v>S/N</v>
          </cell>
          <cell r="AK260" t="str">
            <v>DISPONIBLE</v>
          </cell>
          <cell r="AL260" t="str">
            <v>8,00*4,00</v>
          </cell>
          <cell r="AM260">
            <v>1</v>
          </cell>
          <cell r="AN260">
            <v>32</v>
          </cell>
          <cell r="AO260">
            <v>0</v>
          </cell>
          <cell r="AP260">
            <v>0</v>
          </cell>
          <cell r="AQ260" t="str">
            <v>0,00</v>
          </cell>
          <cell r="AR260">
            <v>0</v>
          </cell>
          <cell r="AS260" t="str">
            <v>0,00</v>
          </cell>
          <cell r="AT260">
            <v>0</v>
          </cell>
          <cell r="AU260" t="str">
            <v>CERO</v>
          </cell>
        </row>
        <row r="261">
          <cell r="C261" t="str">
            <v>0055</v>
          </cell>
          <cell r="D261">
            <v>41331</v>
          </cell>
          <cell r="E261">
            <v>41481</v>
          </cell>
          <cell r="F261" t="str">
            <v>2013-025702 (0002036)</v>
          </cell>
          <cell r="G261" t="str">
            <v>VALLA</v>
          </cell>
          <cell r="H261" t="str">
            <v>METÁLICO</v>
          </cell>
          <cell r="I261">
            <v>12</v>
          </cell>
          <cell r="J261" t="str">
            <v>ANCLADO AL PISO</v>
          </cell>
          <cell r="K261" t="str">
            <v>30401 15 005</v>
          </cell>
          <cell r="L261">
            <v>794983</v>
          </cell>
          <cell r="M261" t="str">
            <v>AV. NAPO Y AV. ORIENTAL</v>
          </cell>
          <cell r="N261" t="str">
            <v xml:space="preserve"> -0°14´5,45" // -78°30´37,51"</v>
          </cell>
          <cell r="O261" t="str">
            <v>0 AÑOS</v>
          </cell>
          <cell r="P261">
            <v>41639</v>
          </cell>
          <cell r="Q261" t="str">
            <v>D5 (D304-80); R2</v>
          </cell>
          <cell r="R261">
            <v>0</v>
          </cell>
          <cell r="S261">
            <v>0</v>
          </cell>
          <cell r="T261">
            <v>0</v>
          </cell>
          <cell r="U261" t="str">
            <v>P.N.</v>
          </cell>
          <cell r="V261">
            <v>0</v>
          </cell>
          <cell r="W261">
            <v>1</v>
          </cell>
          <cell r="X261">
            <v>0</v>
          </cell>
          <cell r="Y261" t="str">
            <v>ANDRANGO CRIOLLO MARY ALEXANDRA Y OTROS</v>
          </cell>
          <cell r="Z261" t="str">
            <v>INDUVALLAS CIA. LTDA.</v>
          </cell>
          <cell r="AA261" t="str">
            <v>OÑA GONZÁLEZ WAGNER JAVIER</v>
          </cell>
          <cell r="AB261" t="str">
            <v>PROVINCIA DEL PICHINCHA; CANTÓN QUITO; PARROQUIA CALDERÓN (CARAPUNGO); CALLE ELOY ALFARO No. 7220; INTERSECCIÓN CHEDIAK.</v>
          </cell>
          <cell r="AC261" t="str">
            <v>ASEGURADORA DEL SUR C. A.; PÓLIZA No. RC - 206889</v>
          </cell>
          <cell r="AD261" t="str">
            <v>27/02/2013 HASTA EL 27/02/2014</v>
          </cell>
          <cell r="AE261">
            <v>50000</v>
          </cell>
          <cell r="AF261" t="str">
            <v>1790881733001</v>
          </cell>
          <cell r="AG261" t="str">
            <v xml:space="preserve">MEDIANTE RESOLUCIÓN STHV-No. 004; NUMERAL 2 PROCEDIMIENTO SIMPLIFICADO PARA LA EMISIÓN DE LA LICENCIA METROPOLITANA URBANÍSTICA DE PUBLICIDAD EXTERIOR FIJA DE TERCEROS - RÉGIMEN TRANSITORIO - LMU (41-T); NUMERAL 2.2 REQUISITOS GENERALES; 2.2.2 COPIA DE LA CÉDULA DE CIUDADANÍA O PASAPORTE Y CERTIFICADO DE VOTACIÓN DE LA ÚLTIMA ELECCIÓN DEL PROPIETARIO DEL PREDIO Y DEL SOLICITANTE (PROPIETARIO DEL ELEMENTO PUBLICITARIO O REPRESENTANTE LEGAL).  </v>
          </cell>
          <cell r="AH261" t="str">
            <v>CONTRATO DE ARRENDAMIENTO DEBIDAMENTE JUSTIFICADO.</v>
          </cell>
          <cell r="AI261" t="str">
            <v>S/N</v>
          </cell>
          <cell r="AJ261" t="str">
            <v>S/N</v>
          </cell>
          <cell r="AK261" t="str">
            <v>DISPONIBLE</v>
          </cell>
          <cell r="AL261" t="str">
            <v>8,00x4,00</v>
          </cell>
          <cell r="AM261">
            <v>1</v>
          </cell>
          <cell r="AN261">
            <v>32</v>
          </cell>
          <cell r="AO261" t="str">
            <v>0</v>
          </cell>
          <cell r="AP261">
            <v>0</v>
          </cell>
          <cell r="AQ261" t="str">
            <v>0,00</v>
          </cell>
          <cell r="AR261">
            <v>0</v>
          </cell>
          <cell r="AS261" t="str">
            <v>0,00</v>
          </cell>
          <cell r="AT261">
            <v>0</v>
          </cell>
          <cell r="AU261" t="str">
            <v>CERO</v>
          </cell>
        </row>
        <row r="262">
          <cell r="C262" t="str">
            <v>0056</v>
          </cell>
          <cell r="D262">
            <v>41323</v>
          </cell>
          <cell r="E262">
            <v>41481</v>
          </cell>
          <cell r="F262" t="str">
            <v>2013-021075 (0001719)</v>
          </cell>
          <cell r="G262" t="str">
            <v>VALLA</v>
          </cell>
          <cell r="H262" t="str">
            <v>METÁLICO</v>
          </cell>
          <cell r="I262">
            <v>8</v>
          </cell>
          <cell r="J262" t="str">
            <v>ANCLADO AL PISO</v>
          </cell>
          <cell r="K262" t="str">
            <v>20301 08 012</v>
          </cell>
          <cell r="L262">
            <v>9888</v>
          </cell>
          <cell r="M262" t="str">
            <v>LUIS FERNANDO RUIZ S389 Y AV. VELASCO IBARRA, SECTOR LULUNCOTO, BARRIO CHIMBACALLE</v>
          </cell>
          <cell r="N262" t="str">
            <v>S00°14´00,5" // W078°30´30,8"</v>
          </cell>
          <cell r="O262" t="str">
            <v>0 AÑOS</v>
          </cell>
          <cell r="P262" t="str">
            <v>-----</v>
          </cell>
          <cell r="Q262" t="str">
            <v>C11 (C304-70) // R2</v>
          </cell>
          <cell r="R262">
            <v>0</v>
          </cell>
          <cell r="S262">
            <v>0</v>
          </cell>
          <cell r="T262">
            <v>0</v>
          </cell>
          <cell r="U262" t="str">
            <v>P.N.</v>
          </cell>
          <cell r="V262">
            <v>0</v>
          </cell>
          <cell r="W262">
            <v>1</v>
          </cell>
          <cell r="X262">
            <v>0</v>
          </cell>
          <cell r="Y262" t="str">
            <v>BEJARANO PAZOS DIEGO MAURICIO</v>
          </cell>
          <cell r="Z262" t="str">
            <v>GIROVISUAL</v>
          </cell>
          <cell r="AA262" t="str">
            <v>ONOFRE MEZA SOPHIA GABRIELLA</v>
          </cell>
          <cell r="AB262" t="str">
            <v xml:space="preserve">PROVINCIA DEL PICHINCHA; CANTÓN QUITO; PARROQUIA SANTA PRISCA; CALLE OE5C; NÚMERO N43-16; INTERSECCIÓN PASAJE E; REFERENCIA A 200 M. DEL CENTRO COMERCIAL EL BOSQUE. </v>
          </cell>
          <cell r="AC262" t="str">
            <v>CENTROSEGUROS</v>
          </cell>
          <cell r="AD262" t="str">
            <v>25/01/2013 HASTA EL 25/01/2014</v>
          </cell>
          <cell r="AE262">
            <v>20000</v>
          </cell>
          <cell r="AF262" t="str">
            <v>1713425500001</v>
          </cell>
          <cell r="AG262" t="str">
            <v xml:space="preserve">SEGÚN ORDENANZA 0330 Y LA REFORMATORIA NO. 310 ANEXO ÚNICO NUMERAL 2.1.2 PUBLICIDAD EXTERIOR FIJA DE TERCEROS EN PREDIOS CON USO RESIDENCIAL R3, MÚLTIPLE, EQUIPAMIENTO E INDUSTRIAL I2, I3, I4 LITERAL b " EN LOS RETIROS FRONTALES: LAS VALLAS TENDRÁN UNA SUPERFICIE MÁXIMA DE TREINTA Y DOS METROS CUADRADOS Y PODRÁN INSTALARSE EN EL RETIRO FRONTAL DE LOS PREDIOS CON USO DE SUELO R2, R3 INDUSTRIAL I2, I3, I4 MANTENIENDO TRES METROS DE RETIRO CON RESPECTO A LAS MEDIANERAS, MEDIDOS DESDE EL PUNTO MÁS SALIENTE DEL PANEL. SU ALTURA MÁXIMA SERÁ DE DOCE METROS Y NO PODRÁ SOBRESALIR DE LA LÍNEA DE FÁBRICA". </v>
          </cell>
          <cell r="AH262" t="str">
            <v xml:space="preserve"> EN TAL SENTIDO EL PANEL QUE DA AL PREDIO COLINDANTE, NO CUMPLE CON EL ARTICULADO DESCRITO ANTERIORMENTE.</v>
          </cell>
          <cell r="AI262" t="str">
            <v xml:space="preserve">OBSERVACIONES QUE YA SE INDICARON PERSONALMENTE EN LA INSPECCIÓN CONJUNTA QUE FUE REALIZADA.  </v>
          </cell>
          <cell r="AJ262" t="str">
            <v>S/N</v>
          </cell>
          <cell r="AK262" t="str">
            <v>DISPONIBLE</v>
          </cell>
          <cell r="AL262" t="str">
            <v>8,00x4,00</v>
          </cell>
          <cell r="AM262">
            <v>1</v>
          </cell>
          <cell r="AN262">
            <v>32</v>
          </cell>
          <cell r="AO262" t="str">
            <v>0</v>
          </cell>
          <cell r="AP262">
            <v>0</v>
          </cell>
          <cell r="AQ262" t="str">
            <v>0,00</v>
          </cell>
          <cell r="AR262">
            <v>0</v>
          </cell>
          <cell r="AS262" t="str">
            <v>0,00</v>
          </cell>
          <cell r="AT262">
            <v>0</v>
          </cell>
          <cell r="AU262" t="str">
            <v>CERO</v>
          </cell>
        </row>
        <row r="263">
          <cell r="C263" t="str">
            <v>0057</v>
          </cell>
          <cell r="D263">
            <v>41323</v>
          </cell>
          <cell r="E263">
            <v>41481</v>
          </cell>
          <cell r="F263" t="str">
            <v>2013-021076 (0001720)</v>
          </cell>
          <cell r="G263" t="str">
            <v>VALLA</v>
          </cell>
          <cell r="H263" t="str">
            <v>METÁLICO</v>
          </cell>
          <cell r="I263">
            <v>8</v>
          </cell>
          <cell r="J263" t="str">
            <v>ANCLADO AL PISO</v>
          </cell>
          <cell r="K263" t="str">
            <v>31405 10 001 003 001 001</v>
          </cell>
          <cell r="L263">
            <v>377626</v>
          </cell>
          <cell r="M263" t="str">
            <v>AV. TENIENTE HUGO ORTIZ Y SALVADOR BRAVO, SECTOR SOLANDA, MERCADO MAYORISTA</v>
          </cell>
          <cell r="N263" t="str">
            <v>S00°16´16,1" // W078°32´12,7"</v>
          </cell>
          <cell r="O263" t="str">
            <v>0 AÑOS</v>
          </cell>
          <cell r="P263" t="str">
            <v>-----</v>
          </cell>
          <cell r="Q263" t="str">
            <v>D7 (D408-70); RM  // D3 (D203-80); R3</v>
          </cell>
          <cell r="R263">
            <v>0</v>
          </cell>
          <cell r="S263">
            <v>0</v>
          </cell>
          <cell r="T263">
            <v>0</v>
          </cell>
          <cell r="U263" t="str">
            <v>P.N.</v>
          </cell>
          <cell r="V263">
            <v>0</v>
          </cell>
          <cell r="W263">
            <v>1</v>
          </cell>
          <cell r="X263">
            <v>0</v>
          </cell>
          <cell r="Y263" t="str">
            <v>CALVOPINA TAPIA BERTHA GLADYS</v>
          </cell>
          <cell r="Z263" t="str">
            <v>GIROVISUAL</v>
          </cell>
          <cell r="AA263" t="str">
            <v>ONOFRE MEZA SOPHIA GABRIELLA</v>
          </cell>
          <cell r="AB263" t="str">
            <v xml:space="preserve">PROVINCIA DEL PICHINCHA; CANTÓN QUITO; PARROQUIA SANTA PRISCA; CALLE OE5C; NÚMERO N43-16; INTERSECCIÓN PASAJE E; REFERENCIA A 200 M. DEL CENTRO COMERCIAL EL BOSQUE. </v>
          </cell>
          <cell r="AC263" t="str">
            <v>CENTROSEGUROS</v>
          </cell>
          <cell r="AD263" t="str">
            <v>25/01/2013 HASTA EL 25/01/2014</v>
          </cell>
          <cell r="AE263">
            <v>20000</v>
          </cell>
          <cell r="AF263" t="str">
            <v>1713425500001</v>
          </cell>
          <cell r="AG263"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63" t="str">
            <v>LLENAR CORRECTAMENTE EL FORMULARIO SEGÚN FOTOGRAFÍA LA VALLA TIENE DOS PANTALLAS, ADEMÁS FALTA LA CLAVE CATASTRAL Y NÚMERO DE PREDIO.</v>
          </cell>
          <cell r="AI263" t="str">
            <v>S/N</v>
          </cell>
          <cell r="AJ263" t="str">
            <v>S/N</v>
          </cell>
          <cell r="AK263" t="str">
            <v>JARDINES DEL VALLE / BANCO SUDAMERICANO</v>
          </cell>
          <cell r="AL263" t="str">
            <v>8,00x4,00</v>
          </cell>
          <cell r="AM263">
            <v>1</v>
          </cell>
          <cell r="AN263">
            <v>32</v>
          </cell>
          <cell r="AO263" t="str">
            <v>0</v>
          </cell>
          <cell r="AP263">
            <v>0</v>
          </cell>
          <cell r="AQ263" t="str">
            <v>0,00</v>
          </cell>
          <cell r="AR263">
            <v>0</v>
          </cell>
          <cell r="AS263" t="str">
            <v>0,00</v>
          </cell>
          <cell r="AT263">
            <v>0</v>
          </cell>
          <cell r="AU263" t="str">
            <v>CERO</v>
          </cell>
        </row>
        <row r="264">
          <cell r="C264" t="str">
            <v>0058</v>
          </cell>
          <cell r="D264">
            <v>41323</v>
          </cell>
          <cell r="E264">
            <v>41481</v>
          </cell>
          <cell r="F264" t="str">
            <v>2013-021166 (0001721)</v>
          </cell>
          <cell r="G264" t="str">
            <v>VALLA</v>
          </cell>
          <cell r="H264" t="str">
            <v>METÁLICO</v>
          </cell>
          <cell r="I264">
            <v>8</v>
          </cell>
          <cell r="J264" t="str">
            <v>ANCLADO AL PISO</v>
          </cell>
          <cell r="K264" t="str">
            <v>31206 09 001</v>
          </cell>
          <cell r="L264">
            <v>51183</v>
          </cell>
          <cell r="M264" t="str">
            <v>AV. CARDENAL DE LA TORRE Y AV. AJAVÍ, ESQUINA</v>
          </cell>
          <cell r="N264" t="str">
            <v>S00°15´46,7" //  W078°32´17,0"</v>
          </cell>
          <cell r="O264" t="str">
            <v>0 AÑOS</v>
          </cell>
          <cell r="P264" t="str">
            <v>-----</v>
          </cell>
          <cell r="Q264" t="str">
            <v>D3 (D203-80); R3 // D7 (D408-70); RM</v>
          </cell>
          <cell r="R264">
            <v>0</v>
          </cell>
          <cell r="S264">
            <v>0</v>
          </cell>
          <cell r="T264">
            <v>0</v>
          </cell>
          <cell r="U264" t="str">
            <v>P.N.</v>
          </cell>
          <cell r="V264">
            <v>0</v>
          </cell>
          <cell r="W264">
            <v>1</v>
          </cell>
          <cell r="X264">
            <v>0</v>
          </cell>
          <cell r="Y264" t="str">
            <v>BANDA ÁNGEL</v>
          </cell>
          <cell r="Z264" t="str">
            <v>GIROVISUAL</v>
          </cell>
          <cell r="AA264" t="str">
            <v>ONOFRE MEZA SOPHIA GABRIELLA</v>
          </cell>
          <cell r="AB264" t="str">
            <v>PROVINCIA DEL PICHINCHA; CANTÓN QUITO; PARROQUIA CALDERÓN (CARAPUNGO); CALLE ELOY ALFARO No. 7220; INTERSECCIÓN CHEDIAK.</v>
          </cell>
          <cell r="AC264" t="str">
            <v>CENTROSEGUROS</v>
          </cell>
          <cell r="AD264" t="str">
            <v>25/01/2013 HASTA EL 25/01/2014</v>
          </cell>
          <cell r="AE264">
            <v>20000</v>
          </cell>
          <cell r="AF264" t="str">
            <v>1713425500001</v>
          </cell>
          <cell r="AG264" t="str">
            <v xml:space="preserve">MEDIANTE RESOLUCIÓN STHV-No. 004; NUMERAL 2 PROCEDIMIENTO SIMPLIFICADO PARA LA EMISIÓN DE LA LICENCIA METROPOLITANA URBANÍSTICA DE PUBLICIDAD EXTERIOR FIJA DE TERCEROS - RÉGIMEN TRANSITORIO - LMU (41-T); NUMERAL 2.2 REQUISITOS GENERALES; 2.2.2 COPIA DE LA CÉDULA DE CIUDADANÍA O PASAPORTE Y CERTIFICADO DE VOTACIÓN DE LA ÚLTIMA ELECCIÓN DEL PROPIETARIO DEL PREDIO Y DEL SOLICITANTE (PROPIETARIO DEL ELEMENTO PUBLICITARIO O REPRESENTANTE LEGAL).  </v>
          </cell>
          <cell r="AH264"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I264" t="str">
            <v>SEGÚN ANEXO ÚNICO DE LA RESOLUCIÓN STHV-RT-N° 004; NUMERAL 4 PROCEDIMIENTO PARA LA EMISIÓN DE LA LICENCIA METROPOLITANA URBANÍSTICA DE PUBLICIDAD EXTERIOR FIJA DE TERCEROS, EN RÉGIMEN TRANSITORIO - PERIODO DE REGULARIZACIÓN - LMU (41-T); 4.3 LITERAL C "CUANDO LA PEFT HAYA CONTADO CON PERMISO PARA SU INSTALACIÓN EN EL AÑO 2008, 2009 O 2011, PERO INCUMPLE LA DISTANCIA MÍNIMA QUE DEBE OBSERVARSE ENTRE MEDIOS, RESPECTO DE UN ELEMENTO LICENCIADO, SE VERIFICARA CUAL PEFT FUE INSTALADA PRIMERO (DERECHO DE PRELACIÓN) Y, SI LA PETICIONARIA SE ENCUENTRA EN ESTA CONDICIÓN, LA STHV: I.- EMITIRÁ EL CERTIFICADO DE CUMPLIMIENTO DE DISTANCIAS; Y II.-REPORTARÁ A LA AGENCIA METROPOLITANA DE CONTROL LOS DATOS DE PEFT (POSTERIORMENTE INSTALADA) Y LOS POSIBLES PUNTOS DE UBICACIÓN DE PUBLICIDAD EXTERIOR, A FIN DE QUE NOTIFIQUE AL ADMINISTRADO.</v>
          </cell>
          <cell r="AJ264" t="str">
            <v>DEBE LLENAR CORRECTAMENTE LA SOLICITUD, SEGÚN INFORME PRESENTADO NO CORRESPONDE EL NÚMERO DE PREDIO QUE INDICA EN EL MISMO.</v>
          </cell>
          <cell r="AK264" t="str">
            <v>ETAFASHION - VACÍA</v>
          </cell>
          <cell r="AL264" t="str">
            <v>8,00x4,00</v>
          </cell>
          <cell r="AM264">
            <v>1</v>
          </cell>
          <cell r="AN264">
            <v>32</v>
          </cell>
          <cell r="AO264" t="str">
            <v>0</v>
          </cell>
          <cell r="AP264">
            <v>0</v>
          </cell>
          <cell r="AQ264" t="str">
            <v>0,00</v>
          </cell>
          <cell r="AR264">
            <v>0</v>
          </cell>
          <cell r="AS264" t="str">
            <v>0,00</v>
          </cell>
          <cell r="AT264">
            <v>0</v>
          </cell>
          <cell r="AU264" t="str">
            <v>CERO</v>
          </cell>
        </row>
        <row r="265">
          <cell r="C265" t="str">
            <v>0059</v>
          </cell>
          <cell r="D265">
            <v>41323</v>
          </cell>
          <cell r="E265">
            <v>41481</v>
          </cell>
          <cell r="F265" t="str">
            <v>2013-021168 (0001722)</v>
          </cell>
          <cell r="G265" t="str">
            <v>VALLA</v>
          </cell>
          <cell r="H265" t="str">
            <v>METÁLICO</v>
          </cell>
          <cell r="I265">
            <v>4</v>
          </cell>
          <cell r="J265" t="str">
            <v>ANCLADO AL PISO</v>
          </cell>
          <cell r="K265" t="str">
            <v>30504 22 002</v>
          </cell>
          <cell r="L265">
            <v>61733</v>
          </cell>
          <cell r="M265" t="str">
            <v>CAÑARÍS Oe6-123 Y AV. MARISCAL SUCRE, LA MAGDALENA</v>
          </cell>
          <cell r="N265" t="str">
            <v>S00°14´21,5," // W078132´52,3"</v>
          </cell>
          <cell r="O265" t="str">
            <v>0 AÑOS</v>
          </cell>
          <cell r="P265" t="str">
            <v>-----</v>
          </cell>
          <cell r="Q265" t="str">
            <v xml:space="preserve">D5 (D304-80); R2 </v>
          </cell>
          <cell r="R265">
            <v>0</v>
          </cell>
          <cell r="S265">
            <v>0</v>
          </cell>
          <cell r="T265">
            <v>0</v>
          </cell>
          <cell r="U265" t="str">
            <v>P.N.</v>
          </cell>
          <cell r="V265">
            <v>0</v>
          </cell>
          <cell r="W265">
            <v>1</v>
          </cell>
          <cell r="X265">
            <v>0</v>
          </cell>
          <cell r="Y265" t="str">
            <v>NARVÁEZ VALLEJO RAÚL OSWALDO Y OTROS</v>
          </cell>
          <cell r="Z265" t="str">
            <v>GIROVISUAL</v>
          </cell>
          <cell r="AA265" t="str">
            <v>ONOFRE MEZA SOPHIA GABRIELLA</v>
          </cell>
          <cell r="AB265" t="str">
            <v>PROVINCIA DEL PICHINCHA; CANTÓN QUITO; PARROQUIA CALDERÓN (CARAPUNGO); CALLE ELOY ALFARO No. 7220; INTERSECCIÓN CHEDIAK.</v>
          </cell>
          <cell r="AC265" t="str">
            <v>CENTROSEGUROS</v>
          </cell>
          <cell r="AD265" t="str">
            <v>25/01/2013 HASTA EL 25/01/2014</v>
          </cell>
          <cell r="AE265">
            <v>20000</v>
          </cell>
          <cell r="AF265" t="str">
            <v>1713425500001</v>
          </cell>
          <cell r="AG265" t="str">
            <v xml:space="preserve">MEDIANTE RESOLUCIÓN STHV-No. 004; NUMERAL 2 PROCEDIMIENTO SIMPLIFICADO PARA LA EMISIÓN DE LA LICENCIA METROPOLITANA URBANÍSTICA DE PUBLICIDAD EXTERIOR FIJA DE TERCEROS - RÉGIMEN TRANSITORIO - LMU (41-T); NUMERAL 2.2 REQUISITOS GENERALES; 2.2.2 COPIA DE LA CÉDULA DE CIUDADANÍA O PASAPORTE Y CERTIFICADO DE VOTACIÓN DE LA ÚLTIMA ELECCIÓN DEL PROPIETARIO DEL PREDIO Y DEL SOLICITANTE (PROPIETARIO DEL ELEMENTO PUBLICITARIO O REPRESENTANTE LEGAL).  </v>
          </cell>
          <cell r="AH265" t="str">
            <v>EN REQUISITOS, EN PREDIOS DECLARADOS EN DERECHOS Y ACCIONES PRESENTAR AUTORIZACIÓN DEL 100% DE PROPIETARIOS.</v>
          </cell>
          <cell r="AI265" t="str">
            <v xml:space="preserve"> SEGÚN ANEXO ÚNICO DE LA RESOLUCIÓN STHV-RT-N° 004; NUMERAL 4 PROCEDIMIENTO PARA LA EMISIÓN DE LA LICENCIA METROPOLITANA URBANÍSTICA DE PUBLICIDAD EXTERIOR FIJA DE TERCEROS, EN RÉGIMEN TRANSITORIO - PERIODO DE REGULARIZACIÓN - LMU (41-T); 4.3 LITERAL C "CUANDO LA PEFT HAYA CONTADO CON PERMISO PARA SU INSTALACIÓN EN EL AÑO 2008, 2009 O 2011, PERO INCUMPLE LA DISTANCIA MÍNIMA QUE DEBE OBSERVARSE ENTRE MEDIOS, RESPECTO DE UN ELEMENTO LICENCIADO, SE VERIFICARA CUAL PEFT FUE INSTALADA PRIMERO (DERECHO DE PRELACIÓN) Y, SI LA PETICIONARIA SE ENCUENTRA EN ESTA CONDICIÓN, LA STHV: I.- EMITIRÁ EL CERTIFICADO DE CUMPLIMIENTO DE DISTANCIAS; Y II.-REPORTARÁ A LA AGENCIA METROPOLITANA DE CONTROL LOS DATOS DE PEFT (POSTERIORMENTE INSTALADA) Y LOS POSIBLES PUNTOS DE UBICACIÓN DE PUBLICIDAD EXTERIOR, A FIN DE QUE NOTIFIQUE AL ADMINISTRADO.</v>
          </cell>
          <cell r="AJ265" t="str">
            <v>S/N</v>
          </cell>
          <cell r="AK265" t="str">
            <v xml:space="preserve">COOPERATIVA DE AHORRO Y CRÉDITO 29 DE OCTUBRE. LTDA.  </v>
          </cell>
          <cell r="AL265" t="str">
            <v>7,60X3,80</v>
          </cell>
          <cell r="AM265">
            <v>1</v>
          </cell>
          <cell r="AN265">
            <v>28.88</v>
          </cell>
          <cell r="AO265" t="str">
            <v>0</v>
          </cell>
          <cell r="AP265">
            <v>0</v>
          </cell>
          <cell r="AQ265" t="str">
            <v>0,00</v>
          </cell>
          <cell r="AR265">
            <v>0</v>
          </cell>
          <cell r="AS265" t="str">
            <v>0,00</v>
          </cell>
          <cell r="AT265">
            <v>0</v>
          </cell>
          <cell r="AU265" t="str">
            <v>CERO</v>
          </cell>
        </row>
        <row r="266">
          <cell r="C266" t="str">
            <v>0060</v>
          </cell>
          <cell r="D266">
            <v>41323</v>
          </cell>
          <cell r="E266">
            <v>41481</v>
          </cell>
          <cell r="F266" t="str">
            <v>2013-021183 (0001723)</v>
          </cell>
          <cell r="G266" t="str">
            <v>VALLA</v>
          </cell>
          <cell r="H266" t="str">
            <v>METÁLICO</v>
          </cell>
          <cell r="I266">
            <v>8</v>
          </cell>
          <cell r="J266" t="str">
            <v>ANCLADO AL PISO</v>
          </cell>
          <cell r="K266" t="str">
            <v>31606 45 001 017 006 001</v>
          </cell>
          <cell r="L266">
            <v>289695</v>
          </cell>
          <cell r="M266" t="str">
            <v>AV. TENIENTE HUGO ORTIZ S227-79 Y MOROMORO, CHILLOGALLO, TURUBAMBA</v>
          </cell>
          <cell r="N266" t="str">
            <v>S00°16´47,2" // W078°32´33,8"</v>
          </cell>
          <cell r="O266" t="str">
            <v>0 AÑOS</v>
          </cell>
          <cell r="P266" t="str">
            <v>-----</v>
          </cell>
          <cell r="Q266" t="str">
            <v>A26 (A1005-40); R3</v>
          </cell>
          <cell r="R266">
            <v>0</v>
          </cell>
          <cell r="S266">
            <v>0</v>
          </cell>
          <cell r="T266">
            <v>0</v>
          </cell>
          <cell r="U266" t="str">
            <v>P.N.</v>
          </cell>
          <cell r="V266">
            <v>0</v>
          </cell>
          <cell r="W266">
            <v>1</v>
          </cell>
          <cell r="X266">
            <v>0</v>
          </cell>
          <cell r="Y266" t="str">
            <v>COMITÉ CENTRAL MULT TURB BAJO</v>
          </cell>
          <cell r="Z266" t="str">
            <v>GIROVISUAL</v>
          </cell>
          <cell r="AA266" t="str">
            <v>ONOFRE MEZA SOPHIA GABRIELLA</v>
          </cell>
          <cell r="AB266" t="str">
            <v>PROVINCIA DEL PICHINCHA; CANTÓN QUITO; PARROQUIA CALDERÓN (CARAPUNGO); CALLE ELOY ALFARO No. 7220; INTERSECCIÓN CHEDIAK.</v>
          </cell>
          <cell r="AC266" t="str">
            <v>CENTROSEGUROS</v>
          </cell>
          <cell r="AD266" t="str">
            <v>25/01/2013 HASTA EL 25/01/2014</v>
          </cell>
          <cell r="AE266">
            <v>20000</v>
          </cell>
          <cell r="AF266" t="str">
            <v>1713425500001</v>
          </cell>
          <cell r="AG266"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66" t="str">
            <v>SEGÚN ORDENANZA 0330 Y LA REFORMATORIA No. 310 ANEXO ÚNICO; II.3 REGLAS TÉCNICAS; NUMERAL 1; LITERAL a "EN ESPACIO PÚBLICO MUNICIPAL O PRIVADO (INCLUYENDO SERVICIO GENERAL LA INSTALACIÓN DE VALLAS Y MURALES  SERÁN UBICADOS A UNA DISTANCIA NO MENOR ENTRE ELLAS DE UN RADIO DE DOSCIENTOS METROS (200 M) EN ZONAS URBANAS Y QUINIENTOS METROS (500 M) EN ZONAS RURALES, CON UN PORCENTAJE DE HASTA EL 15% DE TOLERANCIA; DISTANCIAS QUE REGIRÁN ÚNICA Y EXCLUSIVAMENTE ENTRE ELEMENTOS DE CARACTERÍSTICAS IDÉNTICAS. SOLO PODRÁ EXISTIR UN ELEMENTO PUBLICITARIO POR PREDIO".</v>
          </cell>
          <cell r="AI266" t="str">
            <v>S/N</v>
          </cell>
          <cell r="AJ266" t="str">
            <v>S/N</v>
          </cell>
          <cell r="AK266" t="str">
            <v>COOPERATIVA DE AHORRO Y CRÉDITO 29 DE OCTUBRE. LTDA.  / VACÍA</v>
          </cell>
          <cell r="AL266" t="str">
            <v>8,00x4,00</v>
          </cell>
          <cell r="AM266">
            <v>1</v>
          </cell>
          <cell r="AN266">
            <v>32</v>
          </cell>
          <cell r="AO266" t="str">
            <v>0</v>
          </cell>
          <cell r="AP266">
            <v>0</v>
          </cell>
          <cell r="AQ266" t="str">
            <v>0,00</v>
          </cell>
          <cell r="AR266">
            <v>0</v>
          </cell>
          <cell r="AS266" t="str">
            <v>0,00</v>
          </cell>
          <cell r="AT266">
            <v>0</v>
          </cell>
          <cell r="AU266" t="str">
            <v>CERO</v>
          </cell>
        </row>
        <row r="267">
          <cell r="C267" t="str">
            <v>0061</v>
          </cell>
          <cell r="D267">
            <v>41491</v>
          </cell>
          <cell r="E267">
            <v>41508</v>
          </cell>
          <cell r="F267" t="str">
            <v>2013-104694 (0007804)</v>
          </cell>
          <cell r="G267" t="str">
            <v>RÓTULO</v>
          </cell>
          <cell r="H267" t="str">
            <v>METÁLICO</v>
          </cell>
          <cell r="J267" t="str">
            <v>ADOSADO A LA FACHADA</v>
          </cell>
          <cell r="K267" t="str">
            <v>30803-13-0140</v>
          </cell>
          <cell r="L267">
            <v>775423</v>
          </cell>
          <cell r="M267" t="str">
            <v>AV. MALDONADO Nro. 14-229 y PUJILÍ, LOCAL 111, ANCLA 2, CENTRO COMERCIAL EL RECREO</v>
          </cell>
          <cell r="N267">
            <v>0</v>
          </cell>
          <cell r="O267" t="str">
            <v>0 AÑOS</v>
          </cell>
          <cell r="P267" t="str">
            <v>-----</v>
          </cell>
          <cell r="Q267" t="str">
            <v>A21 (A608-50) M</v>
          </cell>
          <cell r="R267">
            <v>0</v>
          </cell>
          <cell r="S267">
            <v>0</v>
          </cell>
          <cell r="T267">
            <v>0</v>
          </cell>
          <cell r="U267" t="str">
            <v>B.V.</v>
          </cell>
          <cell r="V267">
            <v>0</v>
          </cell>
          <cell r="W267">
            <v>1</v>
          </cell>
          <cell r="X267">
            <v>0</v>
          </cell>
          <cell r="Y267" t="str">
            <v>IMPAC S.A.</v>
          </cell>
          <cell r="Z267" t="str">
            <v>PACO COMERCIAL E INDUSTRIAL S.A.</v>
          </cell>
          <cell r="AA267" t="str">
            <v>JACK DAVID ATTIA MATOS</v>
          </cell>
          <cell r="AB267" t="str">
            <v xml:space="preserve">PROVINCIA DE PICHINCHA, CANTÓN QUITO, AV. COLÓN 1480 Y 9 DE OCTUBRE, PISO 9. </v>
          </cell>
          <cell r="AC267">
            <v>0</v>
          </cell>
          <cell r="AD267">
            <v>0</v>
          </cell>
          <cell r="AE267">
            <v>0</v>
          </cell>
          <cell r="AF267" t="str">
            <v>170566996-6</v>
          </cell>
          <cell r="AG267"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267" t="str">
            <v>PARA CENTROS COMERCIALES DEBE ADJUNTAR EL PLAN MASA (IMPLANTACIÓN Y FACAHADAS) CON CUADRO DE ÁREAS DE LOS ELEMENTOS PUBLICITARIOS Y SU UBICACIÓN RESPECTO A LA EDIFICACIÓN (EN FÍSICO Y DIGITAL)</v>
          </cell>
          <cell r="AI267" t="str">
            <v>S/N</v>
          </cell>
          <cell r="AJ267" t="str">
            <v>S/N</v>
          </cell>
          <cell r="AK267" t="str">
            <v>SUPER-PACO</v>
          </cell>
          <cell r="AL267" t="str">
            <v>14,10x1,20</v>
          </cell>
          <cell r="AM267">
            <v>1</v>
          </cell>
          <cell r="AN267">
            <v>16.920000000000002</v>
          </cell>
          <cell r="AO267">
            <v>0</v>
          </cell>
          <cell r="AP267">
            <v>0</v>
          </cell>
          <cell r="AQ267" t="str">
            <v>0,00</v>
          </cell>
          <cell r="AR267">
            <v>0</v>
          </cell>
          <cell r="AS267" t="str">
            <v>0,00</v>
          </cell>
          <cell r="AT267">
            <v>0</v>
          </cell>
          <cell r="AU267" t="str">
            <v>CERO</v>
          </cell>
        </row>
        <row r="268">
          <cell r="C268" t="str">
            <v>0062</v>
          </cell>
          <cell r="D268">
            <v>41506</v>
          </cell>
          <cell r="E268">
            <v>41513</v>
          </cell>
          <cell r="F268" t="str">
            <v>2013-204728 (0008359)</v>
          </cell>
          <cell r="G268" t="str">
            <v>RÓTULO</v>
          </cell>
          <cell r="H268" t="str">
            <v>PANAFLEX</v>
          </cell>
          <cell r="I268">
            <v>5</v>
          </cell>
          <cell r="J268" t="str">
            <v>ADOSADO A LA FACHADA</v>
          </cell>
          <cell r="K268" t="str">
            <v>31205 02 008</v>
          </cell>
          <cell r="L268">
            <v>427767</v>
          </cell>
          <cell r="M268" t="str">
            <v>AV. TENIENTE HUGO ORTIZ S-1586</v>
          </cell>
          <cell r="N268">
            <v>0</v>
          </cell>
          <cell r="O268" t="str">
            <v>1 AÑO</v>
          </cell>
          <cell r="P268" t="str">
            <v>31/12/2013</v>
          </cell>
          <cell r="Q268" t="str">
            <v>D7 (D408-70); RM</v>
          </cell>
          <cell r="R268">
            <v>0</v>
          </cell>
          <cell r="S268">
            <v>0</v>
          </cell>
          <cell r="T268">
            <v>0</v>
          </cell>
          <cell r="U268" t="str">
            <v>P.N.</v>
          </cell>
          <cell r="V268">
            <v>1</v>
          </cell>
          <cell r="W268">
            <v>0</v>
          </cell>
          <cell r="X268">
            <v>0</v>
          </cell>
          <cell r="Y268" t="str">
            <v>PAEZ CORNEJO FAUSTO ENRIQUE</v>
          </cell>
          <cell r="Z268" t="str">
            <v>PAEZ CORNEJO FAUSTO ENRIQUE</v>
          </cell>
          <cell r="AA268" t="str">
            <v>PAEZ CORNEJO FAUSTO ENRIQUE</v>
          </cell>
          <cell r="AB268" t="str">
            <v>AV. TENIENTE HUGO ORTIZ  S-1586</v>
          </cell>
          <cell r="AC268">
            <v>0</v>
          </cell>
          <cell r="AD268">
            <v>0</v>
          </cell>
          <cell r="AE268">
            <v>0</v>
          </cell>
          <cell r="AF268" t="str">
            <v>170806859-6</v>
          </cell>
          <cell r="AG268"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68" t="str">
            <v xml:space="preserve"> SEGÚN ANEXO ÚNICO EMITIDO MEDIANTE RESOLUCIÓN STHV-RT-No. 004; ART. 1.3 "SI EL ELEMENTO PUBLICITARIO SE UBICA EN UN PREDIO CON USO PRINCIPAL MÚLTIPLE (M), SE EMITE LA LICENCIA METROPOLITANA URBANÍSTICA DE PUBLICIDAD EXTERIOR PROPIA FIJA CONDICIONADA - LMU (41-C).</v>
          </cell>
          <cell r="AI268" t="str">
            <v xml:space="preserve">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 </v>
          </cell>
          <cell r="AJ268" t="str">
            <v>S/N</v>
          </cell>
          <cell r="AK268" t="str">
            <v xml:space="preserve">YO AMO A QUITO SEGURO ANTONIO RICAURTE </v>
          </cell>
          <cell r="AL268" t="str">
            <v>2,50x2,00</v>
          </cell>
          <cell r="AM268">
            <v>1</v>
          </cell>
          <cell r="AN268">
            <v>4.5</v>
          </cell>
          <cell r="AO268">
            <v>0</v>
          </cell>
          <cell r="AP268">
            <v>71.55</v>
          </cell>
          <cell r="AQ268">
            <v>5.9624999999999995</v>
          </cell>
          <cell r="AR268">
            <v>0.5</v>
          </cell>
          <cell r="AS268" t="str">
            <v>0,00</v>
          </cell>
          <cell r="AT268">
            <v>72.05</v>
          </cell>
          <cell r="AU268" t="str">
            <v>SETENTA Y DOS DÓLARES CON CINCO CENTAVOS</v>
          </cell>
        </row>
        <row r="269">
          <cell r="C269" t="str">
            <v>0063</v>
          </cell>
          <cell r="D269">
            <v>41508</v>
          </cell>
          <cell r="E269">
            <v>41514</v>
          </cell>
          <cell r="F269" t="str">
            <v>2013-206347 (0008462)</v>
          </cell>
          <cell r="G269" t="str">
            <v>RÓTULO</v>
          </cell>
          <cell r="H269" t="str">
            <v>PANAFLEX LUMINOSO Y EL OTRO DE LONA</v>
          </cell>
          <cell r="I269">
            <v>9</v>
          </cell>
          <cell r="J269" t="str">
            <v xml:space="preserve">ADOSADO AL FRISO </v>
          </cell>
          <cell r="K269" t="str">
            <v>31007-20-004</v>
          </cell>
          <cell r="L269">
            <v>392679</v>
          </cell>
          <cell r="M269" t="str">
            <v>AV. MARISCAL SUCRE OE 6-184</v>
          </cell>
          <cell r="N269">
            <v>0</v>
          </cell>
          <cell r="O269" t="str">
            <v>1 AÑO</v>
          </cell>
          <cell r="P269" t="str">
            <v>31/12/2013</v>
          </cell>
          <cell r="Q269" t="str">
            <v>D7 (D408-70)</v>
          </cell>
          <cell r="R269">
            <v>0</v>
          </cell>
          <cell r="S269">
            <v>0</v>
          </cell>
          <cell r="T269">
            <v>0</v>
          </cell>
          <cell r="U269" t="str">
            <v>B.V.</v>
          </cell>
          <cell r="V269">
            <v>1</v>
          </cell>
          <cell r="W269">
            <v>0</v>
          </cell>
          <cell r="X269">
            <v>0</v>
          </cell>
          <cell r="Y269" t="str">
            <v>GUANOLUISA LOMA GINA DE LOS ANGELES Y OTRO</v>
          </cell>
          <cell r="Z269" t="str">
            <v xml:space="preserve">GUANOLUISA LOMA GINA DE LOS ANGELES </v>
          </cell>
          <cell r="AA269" t="str">
            <v xml:space="preserve">GUANOLUISA LOMA GINA DE LOS ANGELES </v>
          </cell>
          <cell r="AB269" t="str">
            <v>AV. MARISCAL SUCRE Y HERNAN MOINER</v>
          </cell>
          <cell r="AC269">
            <v>0</v>
          </cell>
          <cell r="AD269">
            <v>0</v>
          </cell>
          <cell r="AE269">
            <v>0</v>
          </cell>
          <cell r="AF269" t="str">
            <v>1714234331001</v>
          </cell>
          <cell r="AG269"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69" t="str">
            <v xml:space="preserve"> SEGÚN ANEXO ÚNICO EMITIDO MEDIANTE RESOLUCIÓN STHV-RT-No. 004; ART. 1.3 "SI EL ELEMENTO PUBLICITARIO SE UBICA EN UN PREDIO CON USO PRINCIPAL MÚLTIPLE (M), SE EMITE LA LICENCIA METROPOLITANA URBANÍSTICA DE PUBLICIDAD EXTERIOR PROPIA FIJA CONDICIONADA - LMU (41-C).</v>
          </cell>
          <cell r="AI269" t="str">
            <v>S/N</v>
          </cell>
          <cell r="AJ269" t="str">
            <v>S/N</v>
          </cell>
          <cell r="AK269" t="str">
            <v>RECEPCIONES MONTECARLO</v>
          </cell>
          <cell r="AL269" t="str">
            <v>6*1,05; 2,0*0,90</v>
          </cell>
          <cell r="AM269">
            <v>2</v>
          </cell>
          <cell r="AN269">
            <v>8.1</v>
          </cell>
          <cell r="AO269">
            <v>12</v>
          </cell>
          <cell r="AP269">
            <v>128.79</v>
          </cell>
          <cell r="AQ269">
            <v>10.7325</v>
          </cell>
          <cell r="AR269">
            <v>0.5</v>
          </cell>
          <cell r="AS269" t="str">
            <v>0,00</v>
          </cell>
          <cell r="AT269">
            <v>129.29</v>
          </cell>
          <cell r="AU269" t="str">
            <v>CIENTO VEINTE Y NUEVE DÓLARES CON VEINTE Y NUEVE CENTAVOS.</v>
          </cell>
        </row>
        <row r="270">
          <cell r="C270" t="str">
            <v>0064</v>
          </cell>
          <cell r="D270">
            <v>41361</v>
          </cell>
          <cell r="E270">
            <v>41528</v>
          </cell>
          <cell r="F270" t="str">
            <v>2013-041317 (0003199)</v>
          </cell>
          <cell r="G270" t="str">
            <v>TÓTEM // RÓTULO</v>
          </cell>
          <cell r="H270" t="str">
            <v>METÁLICO</v>
          </cell>
          <cell r="I270">
            <v>9.6199999999999992</v>
          </cell>
          <cell r="J270" t="str">
            <v>ANCLADO AL PISO</v>
          </cell>
          <cell r="K270" t="str">
            <v>31306-09-001</v>
          </cell>
          <cell r="L270">
            <v>803216</v>
          </cell>
          <cell r="M270" t="str">
            <v>BENANCIO ESTANDOQUE Y CALLE JOSÉ GUERRERO, SOLANDA, CHILLOGALLO.</v>
          </cell>
          <cell r="N270" t="str">
            <v>774028,56 E // 9970324,45 S</v>
          </cell>
          <cell r="O270" t="str">
            <v>1 AÑO</v>
          </cell>
          <cell r="P270" t="str">
            <v>31/12/2013</v>
          </cell>
          <cell r="Q270" t="str">
            <v>A10 (A604-50); E (EQUIPAMIENTO)</v>
          </cell>
          <cell r="R270">
            <v>0</v>
          </cell>
          <cell r="S270">
            <v>0</v>
          </cell>
          <cell r="T270">
            <v>0</v>
          </cell>
          <cell r="U270" t="str">
            <v>B.V.</v>
          </cell>
          <cell r="V270">
            <v>1</v>
          </cell>
          <cell r="W270">
            <v>0</v>
          </cell>
          <cell r="X270">
            <v>0</v>
          </cell>
          <cell r="Y270" t="str">
            <v>FUNDACIÓN MARIANA DE JESÚS</v>
          </cell>
          <cell r="Z270" t="str">
            <v>TIENDAS INDUSTRIALES ASOCIADAS</v>
          </cell>
          <cell r="AA270" t="str">
            <v>GONZÁLEZ VILLÓN PEDRO PASCUAL</v>
          </cell>
          <cell r="AB270" t="str">
            <v>PROVINCIA DE PICHINCHA; CANTÓN QUITO; PARROQUIA CALDERÓN (CARAPUNGO); AV. GARCÍA MORENO S/N; INTERSECCIÓN ENTRADA A LLANO CHICO, A UN KILÓMETRO DE LA FÁBRICA DE TEXTILES EL RAYO, EDIFICIO COMPLEJO SAN JORGE DOS. BODEGA 3.</v>
          </cell>
          <cell r="AC270" t="str">
            <v>ACE SEGUROS No. 355437</v>
          </cell>
          <cell r="AD270" t="str">
            <v>01/05/2013 HASTA 01/05/2014</v>
          </cell>
          <cell r="AE270">
            <v>1000000</v>
          </cell>
          <cell r="AF270" t="str">
            <v>0990017514001</v>
          </cell>
          <cell r="AG270"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70" t="str">
            <v>SE OTORGO EN EL AÑO 2011 LA AUTORIZACIÓN MEDIANTE LICENCIA No. 2011-AZEA-GU-112 DE FECHA DE DESPACHO 14-SEP-2011.</v>
          </cell>
          <cell r="AI270" t="str">
            <v>SE DEJA CONSTANCIA, QUE EN LA ORDENANZA NO INDICA; SI DEBE O NO INSTALAR PUBLICIDAD (TOTEM) EN USO SE SUELO, QUE SEA EQUIPAMIENTO; POR LO QUE PARA SU RENOVACIÓN ESTA LICENCIA QUEDA CONDICIONADA, A LO QUE DETERMINE LA SECRETARÍA DE TERRITORIO HÁBITAD Y VIVIENDA O LA REFORMA QUE PUDIERA DARSE A LA ORDENANZA EN VIGENCIA..</v>
          </cell>
          <cell r="AJ270" t="str">
            <v>S/N</v>
          </cell>
          <cell r="AK270" t="str">
            <v>TÍA - BANCO BOLIVARIANO</v>
          </cell>
          <cell r="AL270" t="str">
            <v>2,42*3,15; 4,00*2,00</v>
          </cell>
          <cell r="AM270">
            <v>2</v>
          </cell>
          <cell r="AN270">
            <v>15.62</v>
          </cell>
          <cell r="AO270" t="str">
            <v>12</v>
          </cell>
          <cell r="AP270">
            <v>745.07399999999996</v>
          </cell>
          <cell r="AQ270">
            <v>62.089499999999994</v>
          </cell>
          <cell r="AR270">
            <v>0.5</v>
          </cell>
          <cell r="AS270" t="str">
            <v>0,00</v>
          </cell>
          <cell r="AT270">
            <v>745.57399999999996</v>
          </cell>
          <cell r="AU270" t="str">
            <v>SETECIENTOS CUARENTA Y CINCO DÓLARES CON CINCUENTA Y SIETE CENTAVOS.</v>
          </cell>
        </row>
        <row r="271">
          <cell r="C271" t="str">
            <v>0065</v>
          </cell>
          <cell r="D271">
            <v>41519</v>
          </cell>
          <cell r="E271">
            <v>41522</v>
          </cell>
          <cell r="F271" t="str">
            <v>2013-211173 (0008744)</v>
          </cell>
          <cell r="G271" t="str">
            <v>RÓTULO</v>
          </cell>
          <cell r="H271" t="str">
            <v>METÁLICO</v>
          </cell>
          <cell r="I271">
            <v>2.6</v>
          </cell>
          <cell r="J271" t="str">
            <v>ADOSADO AL FRISO</v>
          </cell>
          <cell r="K271" t="str">
            <v>30702-13-001</v>
          </cell>
          <cell r="L271">
            <v>8000</v>
          </cell>
          <cell r="M271" t="str">
            <v xml:space="preserve">S9U FRANCISCO RUIZ Y OE1C FRANCISCO GÓMEZ, SECTOR DE LA MAGDALENA. </v>
          </cell>
          <cell r="N271">
            <v>0</v>
          </cell>
          <cell r="O271" t="str">
            <v>1 AÑO</v>
          </cell>
          <cell r="P271" t="str">
            <v>31/12/2013</v>
          </cell>
          <cell r="Q271" t="str">
            <v>D5 (D304-80) R2</v>
          </cell>
          <cell r="R271">
            <v>0</v>
          </cell>
          <cell r="S271">
            <v>0</v>
          </cell>
          <cell r="T271">
            <v>0</v>
          </cell>
          <cell r="U271" t="str">
            <v>B.V.</v>
          </cell>
          <cell r="V271">
            <v>1</v>
          </cell>
          <cell r="W271">
            <v>0</v>
          </cell>
          <cell r="X271">
            <v>0</v>
          </cell>
          <cell r="Y271" t="str">
            <v>LIZANO ARCOS SEGUNDO AURELIO</v>
          </cell>
          <cell r="Z271" t="str">
            <v xml:space="preserve">PINTURAS CÓNDOR S.A. </v>
          </cell>
          <cell r="AA271" t="str">
            <v>PORTILLA ENRIQUEZ WILMER HERNAN</v>
          </cell>
          <cell r="AB271" t="str">
            <v>PROVINCIA PICHINCHA; CANTON QUITO; PARROQUIA LA MAGDALENA; CALLE S9UV / FRANCISCO RUIZ No. S9-406; INTERSECCIÓN OE1C/ FRANCISCO GOMEZ.</v>
          </cell>
          <cell r="AC271">
            <v>0</v>
          </cell>
          <cell r="AD271">
            <v>0</v>
          </cell>
          <cell r="AE271">
            <v>0</v>
          </cell>
          <cell r="AF271" t="str">
            <v>0400877312001</v>
          </cell>
          <cell r="AG271"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71" t="str">
            <v>S/N</v>
          </cell>
          <cell r="AI271" t="str">
            <v>S/N</v>
          </cell>
          <cell r="AJ271" t="str">
            <v>S/N</v>
          </cell>
          <cell r="AK271" t="str">
            <v>CONDOR - ENTRE COLORES</v>
          </cell>
          <cell r="AL271" t="str">
            <v>7*1,15</v>
          </cell>
          <cell r="AM271">
            <v>1</v>
          </cell>
          <cell r="AN271">
            <v>8.0500000000000007</v>
          </cell>
          <cell r="AO271">
            <v>12</v>
          </cell>
          <cell r="AP271">
            <v>127.99500000000002</v>
          </cell>
          <cell r="AQ271">
            <v>10.666250000000002</v>
          </cell>
          <cell r="AR271">
            <v>0.5</v>
          </cell>
          <cell r="AS271" t="str">
            <v>0,00</v>
          </cell>
          <cell r="AT271">
            <v>128.495</v>
          </cell>
          <cell r="AU271" t="str">
            <v>CIENTO VEINTE Y OCHO DÓLARES CON CINCUENTA CENTAVOS</v>
          </cell>
        </row>
        <row r="272">
          <cell r="C272" t="str">
            <v>0066</v>
          </cell>
          <cell r="D272">
            <v>41519</v>
          </cell>
          <cell r="E272">
            <v>41522</v>
          </cell>
          <cell r="F272" t="str">
            <v>2013-211184 (0008745)</v>
          </cell>
          <cell r="G272" t="str">
            <v>RÓTULO</v>
          </cell>
          <cell r="H272" t="str">
            <v>METÁLICO</v>
          </cell>
          <cell r="I272">
            <v>5.5</v>
          </cell>
          <cell r="J272" t="str">
            <v>ANCLADO AL PISO</v>
          </cell>
          <cell r="K272" t="str">
            <v>31606-01-001</v>
          </cell>
          <cell r="L272">
            <v>40987</v>
          </cell>
          <cell r="M272" t="str">
            <v>CUSUBAMBA OE1-365 Y GONZOL</v>
          </cell>
          <cell r="N272" t="str">
            <v>E774051; N 9971106 +/- 7</v>
          </cell>
          <cell r="O272" t="str">
            <v>1 AÑO</v>
          </cell>
          <cell r="P272" t="str">
            <v>31/12/2013</v>
          </cell>
          <cell r="Q272" t="str">
            <v>A13 (A804i-60) I2</v>
          </cell>
          <cell r="R272">
            <v>0</v>
          </cell>
          <cell r="S272">
            <v>0</v>
          </cell>
          <cell r="T272">
            <v>0</v>
          </cell>
          <cell r="U272" t="str">
            <v>B.V.</v>
          </cell>
          <cell r="V272">
            <v>1</v>
          </cell>
          <cell r="W272">
            <v>0</v>
          </cell>
          <cell r="X272">
            <v>0</v>
          </cell>
          <cell r="Y272" t="str">
            <v>PINTURAS CÓNDOR S.A.</v>
          </cell>
          <cell r="Z272" t="str">
            <v xml:space="preserve">PINTURAS CÓNDOR S.A. </v>
          </cell>
          <cell r="AA272" t="str">
            <v>CARRILLO JIMÉNEZ FREDDY GUILLERMO</v>
          </cell>
          <cell r="AB272" t="str">
            <v>PROVINCIA DE PICHINCHA; CANTÓN QUITO; PARROQUIA ELOY ALFARO; BARRIO GUAJALO; CALLE CUSUBAMBA No. OE1-365 Y MANGLAR ALTO.</v>
          </cell>
          <cell r="AC272">
            <v>0</v>
          </cell>
          <cell r="AD272">
            <v>0</v>
          </cell>
          <cell r="AE272">
            <v>0</v>
          </cell>
          <cell r="AF272" t="str">
            <v>1790013561001</v>
          </cell>
          <cell r="AG272"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72" t="str">
            <v>S/N</v>
          </cell>
          <cell r="AI272" t="str">
            <v>S/N</v>
          </cell>
          <cell r="AJ272" t="str">
            <v>S/N</v>
          </cell>
          <cell r="AK272" t="str">
            <v>EXPOCOLOR</v>
          </cell>
          <cell r="AL272" t="str">
            <v>3,40*1,73</v>
          </cell>
          <cell r="AM272">
            <v>1</v>
          </cell>
          <cell r="AN272">
            <v>11.76</v>
          </cell>
          <cell r="AO272">
            <v>12</v>
          </cell>
          <cell r="AP272">
            <v>560.952</v>
          </cell>
          <cell r="AQ272">
            <v>46.746000000000002</v>
          </cell>
          <cell r="AR272">
            <v>0.5</v>
          </cell>
          <cell r="AS272" t="str">
            <v>0,00</v>
          </cell>
          <cell r="AT272">
            <v>561.452</v>
          </cell>
          <cell r="AU272" t="str">
            <v>QUINIENTOS SESENTA Y UN DÓLARES CON CUARENTA Y CINCO CENTAVOS</v>
          </cell>
        </row>
        <row r="273">
          <cell r="C273" t="str">
            <v>0067</v>
          </cell>
          <cell r="D273">
            <v>41509</v>
          </cell>
          <cell r="E273">
            <v>41523</v>
          </cell>
          <cell r="F273" t="str">
            <v>2013-207034 (0008507)</v>
          </cell>
          <cell r="G273" t="str">
            <v>RÓTULO</v>
          </cell>
          <cell r="H273" t="str">
            <v>3 METÁLICO / PANAFLEX Y 3 MICROPERFORADO</v>
          </cell>
          <cell r="I273">
            <v>5.5</v>
          </cell>
          <cell r="J273" t="str">
            <v>1 ADOSADO A LA FACHADA, 2 ADOSADOS AL FRISO Y 3 PEGADOS A LAS VENTANAS</v>
          </cell>
          <cell r="K273" t="str">
            <v>30702-13-002</v>
          </cell>
          <cell r="L273">
            <v>30799</v>
          </cell>
          <cell r="M273" t="str">
            <v xml:space="preserve">PARROQUIA ELOY ALFARO, CIUDADELA VILLAFLORA, BARRIO VILLAFLORA, CALLE FRANCISCO GÓMES S9-422 Y AV. MALDONADO, JUNTO A LA GASOLINERA REPSOL. </v>
          </cell>
          <cell r="N273">
            <v>0</v>
          </cell>
          <cell r="O273" t="str">
            <v>0 AÑOS</v>
          </cell>
          <cell r="P273" t="str">
            <v>-----</v>
          </cell>
          <cell r="Q273" t="str">
            <v>D5 (D304-80) R2</v>
          </cell>
          <cell r="R273">
            <v>0</v>
          </cell>
          <cell r="S273">
            <v>0</v>
          </cell>
          <cell r="T273">
            <v>0</v>
          </cell>
          <cell r="U273" t="str">
            <v>B.V.</v>
          </cell>
          <cell r="V273">
            <v>0</v>
          </cell>
          <cell r="W273">
            <v>1</v>
          </cell>
          <cell r="X273">
            <v>0</v>
          </cell>
          <cell r="Y273" t="str">
            <v>CORRALES JÁCOME IRALDA PIEDAD</v>
          </cell>
          <cell r="Z273" t="str">
            <v xml:space="preserve">GROUP HABITAME CIA. LTDA. </v>
          </cell>
          <cell r="AA273" t="str">
            <v>LAPO GUARNIZO TULIO GONZALO</v>
          </cell>
          <cell r="AB273" t="str">
            <v xml:space="preserve">PARROQUIA ELOY ALFARO, CIUDADELA VILLAFLORA, BARRIO VILLAFLORA, CALLE FRANCISCO GÓMES S9-422 Y AV. MALDONADO, JUNTO A LA GASOLINERA REPSOL. </v>
          </cell>
          <cell r="AC273">
            <v>0</v>
          </cell>
          <cell r="AD273">
            <v>0</v>
          </cell>
          <cell r="AE273">
            <v>0</v>
          </cell>
          <cell r="AF273" t="str">
            <v>1792171784001</v>
          </cell>
          <cell r="AG273"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H273" t="str">
            <v>S/N</v>
          </cell>
          <cell r="AI273" t="str">
            <v>S/N</v>
          </cell>
          <cell r="AJ273" t="str">
            <v>S/N</v>
          </cell>
          <cell r="AK273" t="str">
            <v>GROUP HABITAME CONSTRUCTORA &amp; INMOBILIARIA</v>
          </cell>
          <cell r="AL273" t="str">
            <v>4,92*1,2</v>
          </cell>
          <cell r="AM273">
            <v>6</v>
          </cell>
          <cell r="AN273">
            <v>5.9</v>
          </cell>
          <cell r="AO273">
            <v>12</v>
          </cell>
          <cell r="AP273">
            <v>0</v>
          </cell>
          <cell r="AQ273" t="str">
            <v>0,00</v>
          </cell>
          <cell r="AR273">
            <v>0</v>
          </cell>
          <cell r="AS273" t="str">
            <v>0,00</v>
          </cell>
          <cell r="AT273">
            <v>0</v>
          </cell>
          <cell r="AU273" t="str">
            <v>CERO</v>
          </cell>
        </row>
        <row r="274">
          <cell r="C274" t="str">
            <v>0068</v>
          </cell>
          <cell r="D274">
            <v>41361</v>
          </cell>
          <cell r="E274">
            <v>41523</v>
          </cell>
          <cell r="F274" t="str">
            <v>2013-209534 (0008633)</v>
          </cell>
          <cell r="G274" t="str">
            <v>RÓTULO</v>
          </cell>
          <cell r="H274" t="str">
            <v>METÁLICO</v>
          </cell>
          <cell r="I274">
            <v>2</v>
          </cell>
          <cell r="J274" t="str">
            <v xml:space="preserve">ADOSADO AL FRISO </v>
          </cell>
          <cell r="K274" t="str">
            <v>13206-09-001</v>
          </cell>
          <cell r="L274" t="str">
            <v>611740</v>
          </cell>
          <cell r="M274" t="str">
            <v xml:space="preserve">AV. CARDENAL DE LA TORRE Y AV. AJAVÍ, CONDOMINIOS LUIS ALBERTO VALENCIA, BLOQUE 38 LOTE N° 21, SECTOR DE SOLANDA. </v>
          </cell>
          <cell r="N274">
            <v>0</v>
          </cell>
          <cell r="O274" t="str">
            <v>0 AÑOS</v>
          </cell>
          <cell r="P274" t="str">
            <v>-----</v>
          </cell>
          <cell r="Q274" t="str">
            <v>D3 (D203-80)R3 // D7 (D408-70)M</v>
          </cell>
          <cell r="R274">
            <v>0</v>
          </cell>
          <cell r="S274">
            <v>0</v>
          </cell>
          <cell r="T274">
            <v>0</v>
          </cell>
          <cell r="U274" t="str">
            <v>B.V.</v>
          </cell>
          <cell r="V274">
            <v>0</v>
          </cell>
          <cell r="W274">
            <v>1</v>
          </cell>
          <cell r="X274">
            <v>0</v>
          </cell>
          <cell r="Y274" t="str">
            <v>CEVALLOS MACÍAS RAMÓN CAYETANO</v>
          </cell>
          <cell r="Z274" t="str">
            <v xml:space="preserve">CENTRO DE CAPACITACIÓN OCUPACIONAL "CLEOPATRA". </v>
          </cell>
          <cell r="AA274" t="str">
            <v>TELLO QUINTEROS YOLANDA BASILISA</v>
          </cell>
          <cell r="AB274" t="str">
            <v xml:space="preserve">PARROQUIA VILLAFLORA, CIUDADELA SOLANDA, SECTOR 2, CALLE S16C NÚMERO OE4-150, INTERSECCIÓN CALLE OE4-J, A MEDIA CUADRA DEL COLEGIO CONSEJO PROVINCIAL DE PICHINCHA. </v>
          </cell>
          <cell r="AC274">
            <v>0</v>
          </cell>
          <cell r="AD274">
            <v>0</v>
          </cell>
          <cell r="AE274">
            <v>0</v>
          </cell>
          <cell r="AF274" t="str">
            <v>1700858234001</v>
          </cell>
          <cell r="AG274" t="str">
            <v>REVISADA LA DOCUMENTACIÓN, EL PREDIO ESTA DECLARADO EN PROPIEDAD HORIZONTAL POR LO QUE FALTA LA AUTORIZACIÓN DE CONFORMIDAD A LA LEY.</v>
          </cell>
          <cell r="AH274" t="str">
            <v>S/N</v>
          </cell>
          <cell r="AI274" t="str">
            <v>S/N</v>
          </cell>
          <cell r="AJ274" t="str">
            <v>S/N</v>
          </cell>
          <cell r="AK274" t="str">
            <v xml:space="preserve">ACADEMIA DE BELLEZA ROGELIA GRANDA. </v>
          </cell>
          <cell r="AL274" t="str">
            <v>2,44*1,23</v>
          </cell>
          <cell r="AM274">
            <v>1</v>
          </cell>
          <cell r="AN274">
            <v>3</v>
          </cell>
          <cell r="AO274">
            <v>12</v>
          </cell>
          <cell r="AP274">
            <v>0</v>
          </cell>
          <cell r="AQ274" t="str">
            <v>0,00</v>
          </cell>
          <cell r="AR274">
            <v>0</v>
          </cell>
          <cell r="AS274" t="str">
            <v>0,00</v>
          </cell>
          <cell r="AT274">
            <v>0</v>
          </cell>
          <cell r="AU274" t="str">
            <v>CERO</v>
          </cell>
        </row>
        <row r="275">
          <cell r="C275" t="str">
            <v>0069</v>
          </cell>
          <cell r="D275">
            <v>41331</v>
          </cell>
          <cell r="E275">
            <v>41562</v>
          </cell>
          <cell r="F275" t="str">
            <v>2013-025675 (0002034)</v>
          </cell>
          <cell r="G275" t="str">
            <v>MURAL</v>
          </cell>
          <cell r="H275" t="str">
            <v>METÁLICO</v>
          </cell>
          <cell r="I275" t="str">
            <v>PARED</v>
          </cell>
          <cell r="J275" t="str">
            <v>ADOSADO A LA FACHADA LATERAL</v>
          </cell>
          <cell r="K275" t="str">
            <v>30504-03-006</v>
          </cell>
          <cell r="L275">
            <v>209622</v>
          </cell>
          <cell r="M275" t="str">
            <v>MARISCAL SUCRE Y QUITUS</v>
          </cell>
          <cell r="N275" t="str">
            <v xml:space="preserve">   -0°14´20,86"  //  -78°31´50,12"</v>
          </cell>
          <cell r="O275" t="str">
            <v>1 AÑO</v>
          </cell>
          <cell r="P275" t="str">
            <v>31/12/2013</v>
          </cell>
          <cell r="Q275" t="str">
            <v>D7 (D408-70)(M)</v>
          </cell>
          <cell r="R275">
            <v>0</v>
          </cell>
          <cell r="S275">
            <v>0</v>
          </cell>
          <cell r="T275">
            <v>0</v>
          </cell>
          <cell r="U275" t="str">
            <v>P.N.</v>
          </cell>
          <cell r="V275">
            <v>1</v>
          </cell>
          <cell r="W275">
            <v>0</v>
          </cell>
          <cell r="X275">
            <v>0</v>
          </cell>
          <cell r="Y275" t="str">
            <v>MAFLA BENAVIDES NOEMÍ REBECA</v>
          </cell>
          <cell r="Z275" t="str">
            <v>INDUVALLAS CIA. LTDA.</v>
          </cell>
          <cell r="AA275" t="str">
            <v>GONZÁLEZ GÓMEZ DE LA TORRE JOFFRE ROMEO</v>
          </cell>
          <cell r="AB275" t="str">
            <v>PROVINCIA DEL PICHINCHA; CANTÓN QUITO; PARROQUIA CALDERÓN (CARAPUNGO); CALLE ELOY ALFARO No. 7220; INTERSECCIÓN CHEDIAK.</v>
          </cell>
          <cell r="AC275" t="str">
            <v>ASEGURADORA DEL SUR C. A.; PÓLIZA No. RC - 206889</v>
          </cell>
          <cell r="AD275" t="str">
            <v>27/02/2013 HASTA EL 27/02/2014</v>
          </cell>
          <cell r="AE275">
            <v>50000</v>
          </cell>
          <cell r="AF275" t="str">
            <v>1790881733001</v>
          </cell>
          <cell r="AG275" t="str">
            <v>ADJUNTA EL CERTIFICADO PROFESIONAL OTORGADO POR EL ARQ. EDWIN PATRICIO MÉNDEZ REASCOS DE PROFESIÓN ARQUITECTO DE C.I. 050116265-5; QUIEN INDICA QUE LAS MENCIONADAS VALLAS CUMPLEN LAS NORMAS ESTRUCTURALES Y REQUERIMIENTOS TÉCNICOS DE DISEÑO.</v>
          </cell>
          <cell r="AH275" t="str">
            <v>ADJUNTA CERTIFICADO DE LA DESIGNACIÓN DE GERENTE GENERAL OTORGADO POR LA EMPRESA INDUVALLAS CIA. LTDA. A FAVOR DEL SR. WAGNER JAVIER OÑA GONZÁLEZ E INSCRITA EN EL REGISTRO MERCANTIL BAJO No. 1841 DEL 08-NOV-1988; FOJAS 3489; TOMO 119.</v>
          </cell>
          <cell r="AI275" t="str">
            <v>SEGÚN ORDENANZA 0330 ART. 13 CONDICIONES GENERALES DE LA PUBLICIDAD EXTERIOR NUMERAL 2 "EN TODA PUBLICIDAD EXTERIOR, CUALQUIERA QUE SEA EL MEDIO O SISTEMA UTILIZADO, SE HARÁ CONSTAR, EN EL LUGAR VISIBLE, UNA PLACA DE IDENTIFICATIVA CON EL NÚMERO QUE SE LE ASIGNE EN LA LMU (41), LA FECHA DE OTORGAMIENTO, VIGENCIA DE LA LICENCIA Y EL NOMBRE DE SU TITULAR".</v>
          </cell>
          <cell r="AJ275" t="str">
            <v>SEGÚN ANEXO ÚNICO EMITIDO MEDIANTE RESOLUCIÓN STHV-RT-No. 004; ART. 1.3 "SI EL ELEMENTO PUBLICITARIO SE UBICA EN UN PREDIO CON USO PRINCIPAL MÚLTIPLE (M), SE EMITE LA LICENCIA METROPOLITANA URBANÍSTICA DE PUBLICIDAD EXTERIOR PROPIA FIJA CONDICIONADA - LMU (41-C)", EN TAL SENTIDO SE PROCEDE A LA EMISIÓN DE LA LICENCIA LMU 41. SE ADJUNTA EL CERTIFICADO DE CUMPLIMIENOT DE DISTANCIAS No. STHV-PEFT-209 DEL 13-SEP-2013.</v>
          </cell>
          <cell r="AK275" t="str">
            <v>DISPONIBLE</v>
          </cell>
          <cell r="AL275" t="str">
            <v>10,00x4,00</v>
          </cell>
          <cell r="AM275">
            <v>1</v>
          </cell>
          <cell r="AN275">
            <v>40</v>
          </cell>
          <cell r="AO275" t="str">
            <v>12</v>
          </cell>
          <cell r="AP275">
            <v>2862</v>
          </cell>
          <cell r="AQ275">
            <v>238.5</v>
          </cell>
          <cell r="AR275">
            <v>0.5</v>
          </cell>
          <cell r="AS275" t="str">
            <v>0,00</v>
          </cell>
          <cell r="AT275">
            <v>2862.5</v>
          </cell>
          <cell r="AU275" t="str">
            <v>DOS MIL OCHOCIENTOS SESENTA Y DOS DÓLARES CON CINCUENTA CENTAVOS</v>
          </cell>
        </row>
        <row r="276">
          <cell r="C276" t="str">
            <v>0070</v>
          </cell>
          <cell r="D276">
            <v>41331</v>
          </cell>
          <cell r="E276">
            <v>41562</v>
          </cell>
          <cell r="F276" t="str">
            <v>2013-025734 (0002049)</v>
          </cell>
          <cell r="G276" t="str">
            <v>VALLA</v>
          </cell>
          <cell r="H276" t="str">
            <v>METÁLICO</v>
          </cell>
          <cell r="I276">
            <v>12</v>
          </cell>
          <cell r="J276" t="str">
            <v>ANCLADO AL PISO</v>
          </cell>
          <cell r="K276" t="str">
            <v>30503 19 013</v>
          </cell>
          <cell r="L276">
            <v>84388</v>
          </cell>
          <cell r="M276" t="str">
            <v>AV. 5 DE JUNIO Y AV. RODRIGO DE CHAVEZ</v>
          </cell>
          <cell r="N276" t="str">
            <v xml:space="preserve"> -0°14´20,35"  // -78°31´23,45"</v>
          </cell>
          <cell r="O276" t="str">
            <v>1 AÑO</v>
          </cell>
          <cell r="P276" t="str">
            <v>31/12/2013</v>
          </cell>
          <cell r="Q276" t="str">
            <v>D5 (D304-80); R3</v>
          </cell>
          <cell r="R276">
            <v>0</v>
          </cell>
          <cell r="S276">
            <v>0</v>
          </cell>
          <cell r="T276">
            <v>0</v>
          </cell>
          <cell r="U276" t="str">
            <v>P.N.</v>
          </cell>
          <cell r="V276">
            <v>1</v>
          </cell>
          <cell r="W276">
            <v>0</v>
          </cell>
          <cell r="X276">
            <v>0</v>
          </cell>
          <cell r="Y276" t="str">
            <v>TAMAYO DE LARENAS MARTHA</v>
          </cell>
          <cell r="Z276" t="str">
            <v>INDUVALLAS CIA. LTDA.</v>
          </cell>
          <cell r="AA276" t="str">
            <v>OÑA GONZÁLEZ WAGNER JAVIER</v>
          </cell>
          <cell r="AB276" t="str">
            <v>PROVINCIA DE PICHINCHA; CANTÓN QUITO; PARROQUIA CALDERÓN (CARAPUNGO); CALLE ELOY ALFARO No. 7220; INTERSECCIÓN CHEDIAK.</v>
          </cell>
          <cell r="AC276" t="str">
            <v>ASEGURADORA DEL SUR C. A.; PÓLIZA No. RC - 206889</v>
          </cell>
          <cell r="AD276" t="str">
            <v>27/02/2013 HASTA EL 27/02/2014</v>
          </cell>
          <cell r="AE276">
            <v>50000</v>
          </cell>
          <cell r="AF276" t="str">
            <v>1790881733001</v>
          </cell>
          <cell r="AG276" t="str">
            <v>ADJUNTA EL CERTIFICADO PROFESIONAL OTORGADO POR EL ARQ. EDWIN PATRICIO MÉNDEZ REASCOS DE PROFESIÓN ARQUITECTO DE C.I. 050116265-5; QUIEN INDICA QUE LAS MENCIONADAS VALLAS CUMPLEN LAS NORMAS ESTRUCTURALES Y REQUERIMIENTOS TÉCNICOS DE DISEÑO.</v>
          </cell>
          <cell r="AH276" t="str">
            <v>ADJUNTA CERTIFICADO DE LA DESIGNACIÓN DE GERENTE GENERAL OTORGADO POR LA EMPRESA INDUVALLAS CIA. LTDA. A FAVOR DEL SR. WAGNER JAVIER OÑA GONZÁLEZ E INSCRITA EN EL REGISTRO MERCANTIL BAJO No. 1841 DEL 08-NOV-1988; FOJAS 3489; TOMO 119.</v>
          </cell>
          <cell r="AI276" t="str">
            <v>SEGÚN ORDENANZA 0330 ART. 13 CONDICIONES GENERALES DE LA PUBLICIDAD EXTERIOR NUMERAL 2 "EN TODA PUBLICIDAD EXTERIOR, CUALQUIERA QUE SEA EL MEDIO O SISTEMA UTILIZADO, SE HARÁ CONSTAR, EN EL LUGAR VISIBLE, UNA PLACA DE IDENTIFICATIVA CON EL NÚMERO QUE SE LE ASIGNE EN LA LMU (41), LA FECHA DE OTORGAMIENTO, VIGENCIA DE LA LICENCIA Y EL NOMBRE DE SU TITULAR".</v>
          </cell>
          <cell r="AJ276" t="str">
            <v>SEGÚN ANEXO ÚNICO EMITIDO MEDIANTE RESOLUCIÓN STHV-RT-No. 004; ART. 1.3 "SI EL ELEMENTO PUBLICITARIO SE UBICA EN UN PREDIO CON USO PRINCIPAL MÚLTIPLE (M), SE EMITE LA LICENCIA METROPOLITANA URBANÍSTICA DE PUBLICIDAD EXTERIOR PROPIA FIJA CONDICIONADA - LMU (41-C)", EN TAL SENTIDO SE PROCEDE A LA EMISIÓN DE LA LICENCIA LMU 41 POR PRIMERA VEZ.</v>
          </cell>
          <cell r="AK276" t="str">
            <v>DISPONIBLE</v>
          </cell>
          <cell r="AL276" t="str">
            <v>8,00x4,00x2</v>
          </cell>
          <cell r="AM276">
            <v>1</v>
          </cell>
          <cell r="AN276">
            <v>64</v>
          </cell>
          <cell r="AO276" t="str">
            <v>12</v>
          </cell>
          <cell r="AP276">
            <v>3052.8</v>
          </cell>
          <cell r="AQ276">
            <v>254.4</v>
          </cell>
          <cell r="AR276">
            <v>0.5</v>
          </cell>
          <cell r="AS276" t="str">
            <v>50 000,00</v>
          </cell>
          <cell r="AT276">
            <v>3053.3</v>
          </cell>
          <cell r="AU276" t="str">
            <v>TRES MIL CINCUENTA Y TRES DÓLARES CON TREINTA CENTAVOS</v>
          </cell>
        </row>
        <row r="277">
          <cell r="C277" t="str">
            <v>0071</v>
          </cell>
          <cell r="D277">
            <v>41534</v>
          </cell>
          <cell r="E277">
            <v>41569</v>
          </cell>
          <cell r="F277" t="str">
            <v>2013-219450 (0009198)</v>
          </cell>
          <cell r="G277" t="str">
            <v>RÓTULO</v>
          </cell>
          <cell r="H277" t="str">
            <v>PANAFLEX</v>
          </cell>
          <cell r="I277">
            <v>3</v>
          </cell>
          <cell r="J277" t="str">
            <v>ADOSADO A LA FACHADA</v>
          </cell>
          <cell r="K277" t="str">
            <v>30906 42 001</v>
          </cell>
          <cell r="L277">
            <v>576767</v>
          </cell>
          <cell r="M277" t="str">
            <v>AV. MARISCAL SUCRE S15 Y CARAPUNGO</v>
          </cell>
          <cell r="N277">
            <v>0</v>
          </cell>
          <cell r="O277" t="str">
            <v>0 AÑOS</v>
          </cell>
          <cell r="P277" t="str">
            <v>-----</v>
          </cell>
          <cell r="Q277">
            <v>0</v>
          </cell>
          <cell r="R277">
            <v>0</v>
          </cell>
          <cell r="S277">
            <v>0</v>
          </cell>
          <cell r="T277">
            <v>1</v>
          </cell>
          <cell r="U277" t="str">
            <v>P.N.</v>
          </cell>
          <cell r="V277">
            <v>0</v>
          </cell>
          <cell r="W277">
            <v>1</v>
          </cell>
          <cell r="X277">
            <v>0</v>
          </cell>
          <cell r="Y277" t="str">
            <v xml:space="preserve">IESS SANTA ANITA SUPER MZ 16 </v>
          </cell>
          <cell r="Z277" t="str">
            <v>F.V. ÁREA ANDINA S.A.</v>
          </cell>
          <cell r="AA277" t="str">
            <v>MACHADO DELTELL PABLO</v>
          </cell>
          <cell r="AB277" t="str">
            <v>PROVINCIA DE PICHINCHA; CANTÓN RUMIÑAHUI; PARROQUIA SANGOLQUI; CALLE PRINCIPAL S/N KM. 25 VÍA AMAGUAÑA.</v>
          </cell>
          <cell r="AC277">
            <v>0</v>
          </cell>
          <cell r="AD277">
            <v>0</v>
          </cell>
          <cell r="AE277">
            <v>0</v>
          </cell>
          <cell r="AF277" t="str">
            <v>1790208087001</v>
          </cell>
          <cell r="AG277" t="str">
            <v>EN EL SISTEMA EL PROPIETARIO CONSTA EL IESS.</v>
          </cell>
          <cell r="AH277" t="str">
            <v>COMO REQUISITOS: COPÍA DE LA CÉDULA DE CIUDADANÍA O PASAPORTE Y CERTIFICADO DE VOTACIÓN ACTUALIZADO DEL PROPIETARIO DEL PREDIO.</v>
          </cell>
          <cell r="AI277" t="str">
            <v>S/N</v>
          </cell>
          <cell r="AJ277" t="str">
            <v>S/N</v>
          </cell>
          <cell r="AK277" t="str">
            <v xml:space="preserve">F.V. - SALA SUR F.V. </v>
          </cell>
          <cell r="AL277" t="str">
            <v>2,20*2,20; 2,00*2,90; 2,38*0,30;1,86*0,30; 2,14*0,30; 1,17*0,30</v>
          </cell>
          <cell r="AM277">
            <v>6</v>
          </cell>
          <cell r="AN277">
            <v>12.91</v>
          </cell>
          <cell r="AO277">
            <v>0</v>
          </cell>
          <cell r="AP277" t="b">
            <v>0</v>
          </cell>
          <cell r="AQ277" t="str">
            <v>0,00</v>
          </cell>
          <cell r="AR277">
            <v>0</v>
          </cell>
          <cell r="AS277" t="str">
            <v>0,00</v>
          </cell>
          <cell r="AT277">
            <v>0</v>
          </cell>
          <cell r="AU277" t="str">
            <v>CERO</v>
          </cell>
        </row>
        <row r="278">
          <cell r="C278" t="str">
            <v>0072</v>
          </cell>
          <cell r="D278">
            <v>41547</v>
          </cell>
          <cell r="E278">
            <v>41575</v>
          </cell>
          <cell r="F278" t="str">
            <v>2013-227290 (0009704)</v>
          </cell>
          <cell r="G278" t="str">
            <v>RÓTULO</v>
          </cell>
          <cell r="H278" t="str">
            <v>PANAFLEX</v>
          </cell>
          <cell r="I278">
            <v>1</v>
          </cell>
          <cell r="J278" t="str">
            <v>ADOSADO A LA FACHADA</v>
          </cell>
          <cell r="K278" t="str">
            <v>30703-05-016</v>
          </cell>
          <cell r="L278">
            <v>28878</v>
          </cell>
          <cell r="M278" t="str">
            <v>AV. ALONSO DE ANGULO 0E1-152 FRANCISCO GOMEZ</v>
          </cell>
          <cell r="N278">
            <v>0</v>
          </cell>
          <cell r="O278" t="str">
            <v>0 AÑOS</v>
          </cell>
          <cell r="P278" t="str">
            <v>-----</v>
          </cell>
          <cell r="Q278" t="str">
            <v>D7(D408-70); RM</v>
          </cell>
          <cell r="R278">
            <v>0</v>
          </cell>
          <cell r="S278">
            <v>0</v>
          </cell>
          <cell r="T278">
            <v>0</v>
          </cell>
          <cell r="U278" t="str">
            <v>B.V.</v>
          </cell>
          <cell r="V278">
            <v>0</v>
          </cell>
          <cell r="W278">
            <v>1</v>
          </cell>
          <cell r="X278">
            <v>0</v>
          </cell>
          <cell r="Y278" t="str">
            <v>OCHOA OCHOA NICOLAS FERNANDO</v>
          </cell>
          <cell r="Z278" t="str">
            <v>ILVEM - CHARLOTTE</v>
          </cell>
          <cell r="AA278" t="str">
            <v>VERA ALEXANDRA</v>
          </cell>
          <cell r="AB278" t="str">
            <v>AV. ALONSO DE ANGULO Y FRANCISCO GOMEZ - LA MAGDALENA</v>
          </cell>
          <cell r="AC278" t="str">
            <v>-</v>
          </cell>
          <cell r="AD278" t="str">
            <v>-</v>
          </cell>
          <cell r="AE278" t="str">
            <v>-</v>
          </cell>
          <cell r="AF278" t="str">
            <v>1303232662001</v>
          </cell>
          <cell r="AG278"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H278" t="str">
            <v>S/N</v>
          </cell>
          <cell r="AI278" t="str">
            <v>S/N</v>
          </cell>
          <cell r="AJ278" t="str">
            <v>S/N</v>
          </cell>
          <cell r="AK278" t="str">
            <v>ILVEM - CHARLOTTE</v>
          </cell>
          <cell r="AL278" t="str">
            <v>8,40*5,80*1,0</v>
          </cell>
          <cell r="AM278">
            <v>1</v>
          </cell>
          <cell r="AN278">
            <v>48.72</v>
          </cell>
          <cell r="AO278">
            <v>12</v>
          </cell>
          <cell r="AP278" t="b">
            <v>0</v>
          </cell>
          <cell r="AQ278" t="str">
            <v>0,00</v>
          </cell>
          <cell r="AR278">
            <v>0</v>
          </cell>
          <cell r="AS278" t="str">
            <v>0,00</v>
          </cell>
          <cell r="AT278">
            <v>0</v>
          </cell>
          <cell r="AU278" t="str">
            <v>CERO</v>
          </cell>
        </row>
        <row r="279">
          <cell r="C279" t="str">
            <v>0073</v>
          </cell>
          <cell r="D279">
            <v>41554</v>
          </cell>
          <cell r="E279">
            <v>41582</v>
          </cell>
          <cell r="F279" t="str">
            <v>2013-229385 (0009927)</v>
          </cell>
          <cell r="G279" t="str">
            <v>RÓTULO</v>
          </cell>
          <cell r="H279" t="str">
            <v>METÁLICO</v>
          </cell>
          <cell r="I279">
            <v>8.65</v>
          </cell>
          <cell r="J279" t="str">
            <v>ADOSADO A LA FACHADA</v>
          </cell>
          <cell r="K279" t="str">
            <v>30803-13-016</v>
          </cell>
          <cell r="L279">
            <v>565261</v>
          </cell>
          <cell r="M279" t="str">
            <v>AV. MALDONADO - CC EL RECREO</v>
          </cell>
          <cell r="N279">
            <v>0</v>
          </cell>
          <cell r="O279" t="str">
            <v>1 AÑO</v>
          </cell>
          <cell r="P279" t="str">
            <v>31/12/2013</v>
          </cell>
          <cell r="Q279" t="str">
            <v>A21(A608-50)</v>
          </cell>
          <cell r="R279">
            <v>0</v>
          </cell>
          <cell r="S279">
            <v>0</v>
          </cell>
          <cell r="T279">
            <v>0</v>
          </cell>
          <cell r="U279" t="str">
            <v>B.V.</v>
          </cell>
          <cell r="V279">
            <v>1</v>
          </cell>
          <cell r="W279">
            <v>0</v>
          </cell>
          <cell r="X279">
            <v>0</v>
          </cell>
          <cell r="Y279" t="str">
            <v>COORPORACIÓN FAVORITA</v>
          </cell>
          <cell r="Z279" t="str">
            <v>COORPORACIÓN FAVORITA C.A.</v>
          </cell>
          <cell r="AA279" t="str">
            <v>SAENZ MIÑO FERNANDO JOSE</v>
          </cell>
          <cell r="AB279" t="str">
            <v>AV. MALDONADO  - C.C. EL RECREO</v>
          </cell>
          <cell r="AC279" t="str">
            <v>-</v>
          </cell>
          <cell r="AD279" t="str">
            <v>-</v>
          </cell>
          <cell r="AE279" t="str">
            <v>-</v>
          </cell>
          <cell r="AF279" t="str">
            <v>1790016919001</v>
          </cell>
          <cell r="AG279"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79" t="str">
            <v>ADJUNTA NOMBRAMIENTO COMO VICEPRESIDENTE DE OPERACIONES DE LA SOCIEDAD, QUIENES DESIGNAN AL ING. FERNANDO JOSE SAENZ MIÑO POR EL PERIODO ESTATUTARIO DE DOS AÑOS, E INSCRITA BAJO EL No. 590 DEL REGISTRO DE NOMBRAMIENTOS TOMO 043 EL 10-ABR-2012.</v>
          </cell>
          <cell r="AI279" t="str">
            <v>ADJUNTA AUTORIZACIÓN DEL VICEPRESIDENTE DE OPERACIONES ING. FERNANDO SAENZ MIÑO A FAVOR DEL ARQ. JAIME RAMIRO ORTIZ REINOSO, PARA QUE EN SU REPRESENTACIÓNREALICE TODOS LOS TRÁMITES MUNICIPALES, REALIZADO EL 01 DE OCTUBRE DEL 2013.</v>
          </cell>
          <cell r="AJ279" t="str">
            <v>S/N</v>
          </cell>
          <cell r="AK279" t="str">
            <v>JUGETON</v>
          </cell>
          <cell r="AL279" t="str">
            <v>6*2,28*1</v>
          </cell>
          <cell r="AM279">
            <v>1</v>
          </cell>
          <cell r="AN279">
            <v>13.68</v>
          </cell>
          <cell r="AO279">
            <v>12</v>
          </cell>
          <cell r="AP279">
            <v>652.53599999999994</v>
          </cell>
          <cell r="AQ279">
            <v>54.377999999999993</v>
          </cell>
          <cell r="AR279">
            <v>0.5</v>
          </cell>
          <cell r="AS279" t="str">
            <v>0,00</v>
          </cell>
          <cell r="AT279">
            <v>653.03599999999994</v>
          </cell>
          <cell r="AU279" t="str">
            <v>SEISCIENTOS CINCUENTA Y TRES DÓLARES CON CUATRO CENTAVOS</v>
          </cell>
        </row>
        <row r="280">
          <cell r="C280" t="str">
            <v>0074</v>
          </cell>
          <cell r="D280">
            <v>41557</v>
          </cell>
          <cell r="E280">
            <v>41585</v>
          </cell>
          <cell r="F280" t="str">
            <v>2013-233007 (0010116)</v>
          </cell>
          <cell r="G280" t="str">
            <v>RÓTULO</v>
          </cell>
          <cell r="H280" t="str">
            <v>PANAFLEX</v>
          </cell>
          <cell r="I280">
            <v>2.52</v>
          </cell>
          <cell r="J280" t="str">
            <v>ADOSADO A LA FACHADA</v>
          </cell>
          <cell r="K280" t="str">
            <v>31007-14-003</v>
          </cell>
          <cell r="L280">
            <v>348281</v>
          </cell>
          <cell r="M280" t="str">
            <v>AV. MARISCAL SUCRE S16-94 Y PASAJE S/N</v>
          </cell>
          <cell r="N280">
            <v>0</v>
          </cell>
          <cell r="O280" t="str">
            <v>0 AÑOS</v>
          </cell>
          <cell r="P280" t="str">
            <v>-----</v>
          </cell>
          <cell r="Q280" t="str">
            <v>D5 (D304-80)</v>
          </cell>
          <cell r="R280">
            <v>0</v>
          </cell>
          <cell r="S280">
            <v>0</v>
          </cell>
          <cell r="T280">
            <v>0</v>
          </cell>
          <cell r="U280" t="str">
            <v>P.N.</v>
          </cell>
          <cell r="V280">
            <v>0</v>
          </cell>
          <cell r="W280">
            <v>1</v>
          </cell>
          <cell r="X280">
            <v>0</v>
          </cell>
          <cell r="Y280" t="str">
            <v>BETANCOURT BASTIDAS JOSÉ RENÉ</v>
          </cell>
          <cell r="Z280" t="str">
            <v>UNNOMOTORS CIA. LTDA.</v>
          </cell>
          <cell r="AA280" t="str">
            <v>BETANCOURT BASTIDAS JOSÉ RENÉ</v>
          </cell>
          <cell r="AB280" t="str">
            <v>PROVINCIA DE PICHINCHA; CANTÓN QUITO; PARROQUIA CALDERÓN (CARAPUNGO); CALLE DUCHICELA Y SAN JOSÉ</v>
          </cell>
          <cell r="AC280">
            <v>0</v>
          </cell>
          <cell r="AD280">
            <v>0</v>
          </cell>
          <cell r="AE280">
            <v>0</v>
          </cell>
          <cell r="AF280" t="str">
            <v>1792014166001</v>
          </cell>
          <cell r="AG280" t="str">
            <v>REVISADA LA DOCUMENTACIÓN, EL PREDIO ESTA DECLARADO EN PROPIEDAD HORIZONTAL POR LO QUE FALTA LA AUTORIZACIÓN DE CONFORMIDAD A LA LEY.</v>
          </cell>
          <cell r="AH280" t="str">
            <v>SEGÚN ORDENANZA 0310 ART. 2.1.2 LA PUBLICIDAD NO PODRÁ SOBREPASAR EL 30% DE LA FACHADA FRONTAL, DATO QUE DEBERÁ CONSIDERAR COMO ÁREA MÁXIMA DE PUBLICIDAD.</v>
          </cell>
          <cell r="AI280" t="str">
            <v>S/N</v>
          </cell>
          <cell r="AJ280" t="str">
            <v>S/N</v>
          </cell>
          <cell r="AK280" t="str">
            <v xml:space="preserve">SUKIDA; MOTORCYCLES; </v>
          </cell>
          <cell r="AL280" t="str">
            <v>3,60*1,15; 5,20*1,15; 6,30*1,15</v>
          </cell>
          <cell r="AN280">
            <v>17.36</v>
          </cell>
          <cell r="AO280">
            <v>0</v>
          </cell>
          <cell r="AP280" t="str">
            <v>0,00</v>
          </cell>
          <cell r="AQ280" t="str">
            <v>0,00</v>
          </cell>
          <cell r="AR280">
            <v>0</v>
          </cell>
          <cell r="AS280" t="str">
            <v>0,00</v>
          </cell>
          <cell r="AT280">
            <v>0</v>
          </cell>
          <cell r="AU280" t="str">
            <v>CERO</v>
          </cell>
        </row>
        <row r="281">
          <cell r="C281" t="str">
            <v>0075</v>
          </cell>
          <cell r="D281">
            <v>41554</v>
          </cell>
          <cell r="E281">
            <v>41585</v>
          </cell>
          <cell r="F281" t="str">
            <v>2013-229396 (0009928)</v>
          </cell>
          <cell r="G281" t="str">
            <v>RÓTULO</v>
          </cell>
          <cell r="H281" t="str">
            <v>METÁLICO</v>
          </cell>
          <cell r="I281">
            <v>16.260000000000002</v>
          </cell>
          <cell r="J281" t="str">
            <v>ADOSADO A LA FACHADA</v>
          </cell>
          <cell r="K281" t="str">
            <v>30803-13-016</v>
          </cell>
          <cell r="L281">
            <v>565261</v>
          </cell>
          <cell r="M281" t="str">
            <v>AV. MALDONADO - CC EL ERCREO</v>
          </cell>
          <cell r="N281">
            <v>0</v>
          </cell>
          <cell r="O281" t="str">
            <v>1 AÑO</v>
          </cell>
          <cell r="P281" t="str">
            <v>31/12/2013</v>
          </cell>
          <cell r="Q281" t="str">
            <v>A21(A608-50)</v>
          </cell>
          <cell r="R281">
            <v>0</v>
          </cell>
          <cell r="S281">
            <v>0</v>
          </cell>
          <cell r="T281">
            <v>0</v>
          </cell>
          <cell r="U281" t="str">
            <v>B.V.</v>
          </cell>
          <cell r="V281">
            <v>1</v>
          </cell>
          <cell r="W281">
            <v>0</v>
          </cell>
          <cell r="X281">
            <v>0</v>
          </cell>
          <cell r="Y281" t="str">
            <v>CORPORACIÓN FAVORITA</v>
          </cell>
          <cell r="Z281" t="str">
            <v>CORPORACIÓN FAVORITA C.A.</v>
          </cell>
          <cell r="AA281" t="str">
            <v>SAENZ MIÑO FERNANDO JOSE</v>
          </cell>
          <cell r="AB281" t="str">
            <v>AV. MALDONADO  - C.C. EL RECREO</v>
          </cell>
          <cell r="AC281" t="str">
            <v>-</v>
          </cell>
          <cell r="AD281" t="str">
            <v>-</v>
          </cell>
          <cell r="AE281" t="str">
            <v>-</v>
          </cell>
          <cell r="AF281" t="str">
            <v>1790016919001</v>
          </cell>
          <cell r="AG281"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81" t="str">
            <v>ADJUNTA NOMBRAMIENTO COMO VICEPRESIDENTE DE OPERACIONES DE LA SOCIEDAD, QUIENES DESIGNAN AL ING. FERNANDO JOSE SAENZ MIÑO POR EL PERIODO ESTATUTARIO DE DOS AÑOS, E INSCRITA BAJO EL No. 590 DEL REGISTRO DE NOMBRAMIENTOS TOMO 043 EL 10-ABR-2012.</v>
          </cell>
          <cell r="AI281" t="str">
            <v>S/N</v>
          </cell>
          <cell r="AJ281" t="str">
            <v>S/N</v>
          </cell>
          <cell r="AK281" t="str">
            <v>MEGAMAXI</v>
          </cell>
          <cell r="AL281" t="str">
            <v>14,50*1,00*2; 10*0,69*1,0</v>
          </cell>
          <cell r="AM281">
            <v>3</v>
          </cell>
          <cell r="AN281">
            <v>35.9</v>
          </cell>
          <cell r="AO281">
            <v>12</v>
          </cell>
          <cell r="AP281">
            <v>1712.43</v>
          </cell>
          <cell r="AQ281">
            <v>142.70250000000001</v>
          </cell>
          <cell r="AR281">
            <v>0.5</v>
          </cell>
          <cell r="AS281" t="str">
            <v>0,00</v>
          </cell>
          <cell r="AT281">
            <v>1712.93</v>
          </cell>
          <cell r="AU281" t="str">
            <v>MIL SETECIENTOS DOCE DÓLARES CON NOVENTA Y TRES CENTAVOS</v>
          </cell>
        </row>
        <row r="282">
          <cell r="C282" t="str">
            <v>0076</v>
          </cell>
          <cell r="D282">
            <v>41556</v>
          </cell>
          <cell r="E282">
            <v>41585</v>
          </cell>
          <cell r="F282" t="str">
            <v>2013-231585 (0010083)</v>
          </cell>
          <cell r="G282" t="str">
            <v>RÓTULO</v>
          </cell>
          <cell r="H282" t="str">
            <v>PANAFLEX</v>
          </cell>
          <cell r="I282">
            <v>6</v>
          </cell>
          <cell r="J282" t="str">
            <v>ADOSADO A LA FACHADA</v>
          </cell>
          <cell r="K282" t="str">
            <v>31206-01-073</v>
          </cell>
          <cell r="L282">
            <v>170886</v>
          </cell>
          <cell r="M282" t="str">
            <v>PASAJE 22-31206- SOLANDA</v>
          </cell>
          <cell r="N282">
            <v>0</v>
          </cell>
          <cell r="O282" t="str">
            <v>1 AÑO</v>
          </cell>
          <cell r="P282" t="str">
            <v>31/12/2013</v>
          </cell>
          <cell r="Q282" t="str">
            <v>D3(D203-80)</v>
          </cell>
          <cell r="R282">
            <v>0</v>
          </cell>
          <cell r="S282">
            <v>0</v>
          </cell>
          <cell r="T282">
            <v>0</v>
          </cell>
          <cell r="U282" t="str">
            <v>B.V.</v>
          </cell>
          <cell r="V282">
            <v>1</v>
          </cell>
          <cell r="W282">
            <v>0</v>
          </cell>
          <cell r="X282">
            <v>0</v>
          </cell>
          <cell r="Y282" t="str">
            <v>MOLINA BERNAL SEGUNDO JUÁN</v>
          </cell>
          <cell r="Z282" t="str">
            <v>ACADEMIA DE BELLEZA ROGELIA GRANDA</v>
          </cell>
          <cell r="AA282" t="str">
            <v>TELLO QUINTERO YOLANDA BASILISA</v>
          </cell>
          <cell r="AB282" t="str">
            <v>PROVINCIA DE PICHINCHA; CANTÓN QUITO; PARROQUIA VILLA FLORA; CIUDADELA SOLANDA SECTOR 2; CALLE S16C NÚMERO OE4-142; INTERESECCIÓN CALLE OE-4J; REFERENCIA A MEDIA CUADRA DEL CONCEJO PROVINCIAL MANZANA M.</v>
          </cell>
          <cell r="AC282" t="str">
            <v>-</v>
          </cell>
          <cell r="AD282" t="str">
            <v>-</v>
          </cell>
          <cell r="AE282" t="str">
            <v>-</v>
          </cell>
          <cell r="AF282" t="str">
            <v>1700858234001</v>
          </cell>
          <cell r="AG282"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82" t="str">
            <v>ADJUNTA AUTORIZACIÓN DEL PROPIETARIO DEL PREDIO SR. SEGUNDO JUAN MOLINA BERNAL DE CC. 1702553866 DE FECHA 03-DIC-2013.</v>
          </cell>
          <cell r="AI282" t="str">
            <v>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J282"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K282" t="str">
            <v xml:space="preserve">ACADEMIA DE BELLEZA ROGELIA GRANDA. </v>
          </cell>
          <cell r="AL282" t="str">
            <v>2,44*1,23*1</v>
          </cell>
          <cell r="AM282">
            <v>1</v>
          </cell>
          <cell r="AN282">
            <v>3</v>
          </cell>
          <cell r="AO282">
            <v>12</v>
          </cell>
          <cell r="AP282">
            <v>47.7</v>
          </cell>
          <cell r="AQ282">
            <v>3.9750000000000001</v>
          </cell>
          <cell r="AR282">
            <v>0.5</v>
          </cell>
          <cell r="AS282" t="str">
            <v>0,00</v>
          </cell>
          <cell r="AT282">
            <v>48.2</v>
          </cell>
          <cell r="AU282" t="str">
            <v>CUARENTA Y OCHO DÓLARES CON VEINTE CENTAVOS</v>
          </cell>
        </row>
        <row r="283">
          <cell r="C283" t="str">
            <v>0077</v>
          </cell>
          <cell r="D283">
            <v>41613</v>
          </cell>
          <cell r="E283">
            <v>41627</v>
          </cell>
          <cell r="F283" t="str">
            <v>2013-262496 (0012711)</v>
          </cell>
          <cell r="G283" t="str">
            <v>RÓTULO</v>
          </cell>
          <cell r="H283" t="str">
            <v>PANAFLEX</v>
          </cell>
          <cell r="I283">
            <v>3.3</v>
          </cell>
          <cell r="J283" t="str">
            <v>ADOSADO A LA FACHADA</v>
          </cell>
          <cell r="K283" t="str">
            <v>30703 05 022</v>
          </cell>
          <cell r="L283">
            <v>7317</v>
          </cell>
          <cell r="M283" t="str">
            <v>AV. ALONSO DE ANGULO OE1-22</v>
          </cell>
          <cell r="N283">
            <v>0</v>
          </cell>
          <cell r="O283" t="str">
            <v>1 AÑO</v>
          </cell>
          <cell r="P283" t="str">
            <v>31/12/2013</v>
          </cell>
          <cell r="Q283" t="str">
            <v>D7 (D408-70)</v>
          </cell>
          <cell r="R283">
            <v>0</v>
          </cell>
          <cell r="S283">
            <v>0</v>
          </cell>
          <cell r="T283">
            <v>0</v>
          </cell>
          <cell r="U283" t="str">
            <v>P.N.</v>
          </cell>
          <cell r="V283">
            <v>1</v>
          </cell>
          <cell r="W283">
            <v>0</v>
          </cell>
          <cell r="X283">
            <v>0</v>
          </cell>
          <cell r="Y283" t="str">
            <v>AVILES RIOFRIO GONZALO BOLIVAR</v>
          </cell>
          <cell r="Z283" t="str">
            <v>INDUCALSA INDUSTRIA NACIONAL DEL CALZADO S.A.</v>
          </cell>
          <cell r="AA283" t="str">
            <v>KREBS ARBOCCO GIANFRANCO</v>
          </cell>
          <cell r="AB283" t="str">
            <v>PROVINCIA DE PICHINCHA; CANTÓN QUITO; PARROQUIA CHILLOGALLO; BARRIO PALMAR DE SOLANDA; CALLE QUIMIAG No. oe2-106; INTERSECCIÓN GONZOL; REFERENCIA A TRES CUADRAS DEL MERCADO MAYORISTA.</v>
          </cell>
          <cell r="AC283">
            <v>0</v>
          </cell>
          <cell r="AD283">
            <v>0</v>
          </cell>
          <cell r="AE283">
            <v>0</v>
          </cell>
          <cell r="AF283" t="str">
            <v>1790163776001</v>
          </cell>
          <cell r="AG283"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83" t="str">
            <v>ADJUNTA AUTORIZACIÓN DEL PROPIETARIO DEL PREDIO SR. GONZALO BOLIVAR AVILES RIOFRIO DE CC. 0600150452 DE FECHA 03-DIC-2013.</v>
          </cell>
          <cell r="AI283" t="str">
            <v>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J283"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K283" t="str">
            <v>BUNKY  A CADA PASO</v>
          </cell>
          <cell r="AL283" t="str">
            <v>5,00*0,70</v>
          </cell>
          <cell r="AM283">
            <v>1</v>
          </cell>
          <cell r="AN283">
            <v>3.5</v>
          </cell>
          <cell r="AO283">
            <v>12</v>
          </cell>
          <cell r="AP283">
            <v>55.65</v>
          </cell>
          <cell r="AQ283">
            <v>4.6375000000000002</v>
          </cell>
          <cell r="AR283">
            <v>0.5</v>
          </cell>
          <cell r="AS283" t="str">
            <v>0,00</v>
          </cell>
          <cell r="AT283">
            <v>56.15</v>
          </cell>
          <cell r="AU283" t="str">
            <v>CINCUENTA Y SEIS DÓLARES CON QUINCE CENTAVOS</v>
          </cell>
        </row>
        <row r="284">
          <cell r="C284" t="str">
            <v>0078</v>
          </cell>
          <cell r="D284">
            <v>41597</v>
          </cell>
          <cell r="E284">
            <v>41628</v>
          </cell>
          <cell r="F284" t="str">
            <v>2013-253426 (0011859)</v>
          </cell>
          <cell r="G284" t="str">
            <v>RÓTULO</v>
          </cell>
          <cell r="H284" t="str">
            <v>PANAFLEX</v>
          </cell>
          <cell r="I284">
            <v>8</v>
          </cell>
          <cell r="J284" t="str">
            <v>ADOSADO A LA FACHADA</v>
          </cell>
          <cell r="K284" t="str">
            <v>31605 04 007</v>
          </cell>
          <cell r="L284">
            <v>21436</v>
          </cell>
          <cell r="M284" t="str">
            <v>AV. MALDONADO S23197</v>
          </cell>
          <cell r="N284">
            <v>0</v>
          </cell>
          <cell r="O284" t="str">
            <v>1 AÑO</v>
          </cell>
          <cell r="P284" t="str">
            <v>31/12/2013</v>
          </cell>
          <cell r="Q284" t="str">
            <v>D3 (D203-80)</v>
          </cell>
          <cell r="R284">
            <v>0</v>
          </cell>
          <cell r="S284">
            <v>0</v>
          </cell>
          <cell r="T284">
            <v>0</v>
          </cell>
          <cell r="U284" t="str">
            <v>PN</v>
          </cell>
          <cell r="V284">
            <v>1</v>
          </cell>
          <cell r="W284">
            <v>0</v>
          </cell>
          <cell r="X284">
            <v>0</v>
          </cell>
          <cell r="Y284" t="str">
            <v>ROBALINO GUEVARA GALO MANUEL</v>
          </cell>
          <cell r="Z284" t="str">
            <v>CONFECCIONES ROBALINO &amp; ROBALINO CIA. LTDA.</v>
          </cell>
          <cell r="AA284" t="str">
            <v>MORA ULLOA PATRICIO HERNÁN</v>
          </cell>
          <cell r="AB284" t="str">
            <v>PROVINCIA DE PICHINCHA; CANTÓN QUITO; PARROQUIA CHILLOGALLO; CALLE MANA No. OE2-180; INTERSECCIÓN PENIPE; REFERENCIA FRENTE A LA PARADA DE BUSES JUAN PABLO II.</v>
          </cell>
          <cell r="AC284">
            <v>0</v>
          </cell>
          <cell r="AD284">
            <v>0</v>
          </cell>
          <cell r="AE284">
            <v>0</v>
          </cell>
          <cell r="AF284" t="str">
            <v>1792329108001</v>
          </cell>
          <cell r="AG284"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84" t="str">
            <v>ADJUNTA AUTORIZACIÓN DEL PROPIETARIO DEL PREDIO SR. GONZALO BOLÍVAR AVILÉS FRIOFRÍO DE CC. 0600150452 DE FECHA 03-DIC-2013.</v>
          </cell>
          <cell r="AI284" t="str">
            <v>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J284"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K284" t="str">
            <v>ROPA DE VENTA POR CATÁLOGO ALMACÉN MATRIZ R&amp;R</v>
          </cell>
          <cell r="AL284" t="str">
            <v>5,00*2,30</v>
          </cell>
          <cell r="AM284">
            <v>1</v>
          </cell>
          <cell r="AN284">
            <v>11.5</v>
          </cell>
          <cell r="AO284">
            <v>12</v>
          </cell>
          <cell r="AP284">
            <v>548.54999999999995</v>
          </cell>
          <cell r="AQ284">
            <v>45.712499999999999</v>
          </cell>
          <cell r="AR284">
            <v>0.5</v>
          </cell>
          <cell r="AS284" t="str">
            <v>0,00</v>
          </cell>
          <cell r="AT284">
            <v>549.04999999999995</v>
          </cell>
          <cell r="AU284" t="str">
            <v>QUINIENTOS CUARENTA Y NUEVE DÓLARES CON CINCO CENTAVOS</v>
          </cell>
        </row>
        <row r="285">
          <cell r="C285" t="str">
            <v>0079</v>
          </cell>
          <cell r="D285">
            <v>41290</v>
          </cell>
          <cell r="E285">
            <v>41628</v>
          </cell>
          <cell r="F285" t="str">
            <v>2013-007235 (0000580)</v>
          </cell>
          <cell r="G285" t="str">
            <v>PANTALLA LED'S</v>
          </cell>
          <cell r="H285" t="str">
            <v>METÁLICO</v>
          </cell>
          <cell r="I285">
            <v>20.49</v>
          </cell>
          <cell r="J285" t="str">
            <v>ANCLADO AL PISO</v>
          </cell>
          <cell r="K285" t="str">
            <v>30903 05 001</v>
          </cell>
          <cell r="L285">
            <v>50070</v>
          </cell>
          <cell r="M285" t="str">
            <v>AV. PEDRO VICENTE MALDONADO Y MORASPUNGO</v>
          </cell>
          <cell r="N285" t="str">
            <v xml:space="preserve"> 0°15´18,23"  // 78°31´20,97"</v>
          </cell>
          <cell r="O285" t="str">
            <v>0 AÑOS</v>
          </cell>
          <cell r="P285" t="str">
            <v>-----</v>
          </cell>
          <cell r="Q285" t="str">
            <v>A21 (A608-50); RM</v>
          </cell>
          <cell r="R285">
            <v>0</v>
          </cell>
          <cell r="S285">
            <v>0</v>
          </cell>
          <cell r="T285">
            <v>0</v>
          </cell>
          <cell r="U285" t="str">
            <v>PN</v>
          </cell>
          <cell r="V285">
            <v>0</v>
          </cell>
          <cell r="W285">
            <v>1</v>
          </cell>
          <cell r="X285">
            <v>0</v>
          </cell>
          <cell r="Y285" t="str">
            <v>DARQUEA COLOMA ALFONSO Y OTROS</v>
          </cell>
          <cell r="Z285" t="str">
            <v>GRAN COMERCIO</v>
          </cell>
          <cell r="AA285" t="str">
            <v>PEREZ SALAZAR SERGIO ALFREDO</v>
          </cell>
          <cell r="AB285" t="str">
            <v>PROVINCIA DE PICHINCHA; CANTÓN QUITO; PARROQUIA SANTA PRISCA; CALLEAV. COLON No. E4-105; INTERSECCIÓN 9 DE OCTUBRE EDIFICIO SOLAMAR PISO 9 OFICINA 902; REFERENCIA JUNTO A PACO.</v>
          </cell>
          <cell r="AC285" t="str">
            <v xml:space="preserve">CERVANTES S.A. COMPAÑÍA DE SEGUROS Y REASEGUROS; PÓLIZA 50039 </v>
          </cell>
          <cell r="AD285" t="str">
            <v>2012-05-16 HASTA 2013-05-16</v>
          </cell>
          <cell r="AE285">
            <v>100000</v>
          </cell>
          <cell r="AF285" t="str">
            <v>1792035678001</v>
          </cell>
          <cell r="AG285" t="str">
            <v>REVISADA LA DOCUMENTACIÓN LA POLIZA SE ENCUENTRA CADUCADA</v>
          </cell>
          <cell r="AH285" t="str">
            <v>EN TAL SENTIDO PARA PODER EMITIR LA AUTORIZACIÓN DEBERA PRESENTAR LA POLIZA ACTUALIZA SEGÚN LO DETERMINA LA ORDENANZA 0330.</v>
          </cell>
          <cell r="AI285" t="str">
            <v>S/N</v>
          </cell>
          <cell r="AJ285" t="str">
            <v>S/N</v>
          </cell>
          <cell r="AK285" t="str">
            <v>DISPONIBLE</v>
          </cell>
          <cell r="AL285" t="str">
            <v>8,80*5,60</v>
          </cell>
          <cell r="AM285">
            <v>1</v>
          </cell>
          <cell r="AN285">
            <v>49.28</v>
          </cell>
          <cell r="AO285">
            <v>12</v>
          </cell>
          <cell r="AP285" t="str">
            <v>0,00</v>
          </cell>
          <cell r="AQ285" t="str">
            <v>0,00</v>
          </cell>
          <cell r="AR285">
            <v>0</v>
          </cell>
          <cell r="AS285" t="str">
            <v>0,00</v>
          </cell>
          <cell r="AT285">
            <v>0</v>
          </cell>
          <cell r="AU285" t="str">
            <v>CERO</v>
          </cell>
        </row>
        <row r="286">
          <cell r="C286" t="str">
            <v>0080</v>
          </cell>
          <cell r="D286">
            <v>41605</v>
          </cell>
          <cell r="E286">
            <v>41642</v>
          </cell>
          <cell r="F286" t="str">
            <v>2013-257538 (0012279)</v>
          </cell>
          <cell r="G286" t="str">
            <v>VALLA</v>
          </cell>
          <cell r="H286" t="str">
            <v>METÁLICO</v>
          </cell>
          <cell r="I286">
            <v>12</v>
          </cell>
          <cell r="J286" t="str">
            <v>ANCLADO AL PISO</v>
          </cell>
          <cell r="K286" t="str">
            <v>30503 19 013</v>
          </cell>
          <cell r="L286">
            <v>84388</v>
          </cell>
          <cell r="M286" t="str">
            <v>AV. 5 DE JUNIO Y AV. RODRIGO DE CHAVEZ</v>
          </cell>
          <cell r="N286" t="str">
            <v xml:space="preserve"> -0°14´20,35"  // -78°31´23,45"</v>
          </cell>
          <cell r="O286" t="str">
            <v>0 AÑOS</v>
          </cell>
          <cell r="P286" t="str">
            <v>-----</v>
          </cell>
          <cell r="Q286" t="str">
            <v>D5 (D304-80); R3</v>
          </cell>
          <cell r="R286">
            <v>0</v>
          </cell>
          <cell r="S286">
            <v>0</v>
          </cell>
          <cell r="T286">
            <v>0</v>
          </cell>
          <cell r="U286" t="str">
            <v>P.N.</v>
          </cell>
          <cell r="V286">
            <v>0</v>
          </cell>
          <cell r="W286">
            <v>1</v>
          </cell>
          <cell r="X286">
            <v>0</v>
          </cell>
          <cell r="Y286" t="str">
            <v>TAMAYO DE LARENAS MARTHA</v>
          </cell>
          <cell r="Z286" t="str">
            <v>INDUVALLAS CIA. LTDA.</v>
          </cell>
          <cell r="AA286" t="str">
            <v>OÑA GONZÁLEZ WAGNER JAVIER</v>
          </cell>
          <cell r="AB286" t="str">
            <v>PROVINCIA DE PICHINCHA; CANTÓN QUITO; PARROQUIA CALDERÓN (CARAPUNGO); CALLE ELOY ALFARO No. 7220; INTERSECCIÓN CHEDIAK.</v>
          </cell>
          <cell r="AC286" t="str">
            <v>ASEGURADORA DEL SUR C. A.; PÓLIZA No. RC - 206889</v>
          </cell>
          <cell r="AD286" t="str">
            <v>27/02/2013 HASTA EL 27/02/2014</v>
          </cell>
          <cell r="AE286">
            <v>50000</v>
          </cell>
          <cell r="AF286" t="str">
            <v>1790881733001</v>
          </cell>
          <cell r="AG286" t="str">
            <v>SE OTORGA LA LICENCIA CON EL TRÁMITE No. 2013-025734 (0002049) DEL 26/02/2013.//</v>
          </cell>
          <cell r="AH286" t="str">
            <v>S/N</v>
          </cell>
          <cell r="AI286" t="str">
            <v>S/N</v>
          </cell>
          <cell r="AJ286" t="str">
            <v>S/N</v>
          </cell>
          <cell r="AK286" t="str">
            <v>DISPONIBLE</v>
          </cell>
          <cell r="AL286" t="str">
            <v>8,00x4,00x2</v>
          </cell>
          <cell r="AM286">
            <v>1</v>
          </cell>
          <cell r="AN286">
            <v>64</v>
          </cell>
          <cell r="AO286" t="str">
            <v>0</v>
          </cell>
          <cell r="AP286" t="str">
            <v>0,00</v>
          </cell>
          <cell r="AQ286" t="str">
            <v>0,00</v>
          </cell>
          <cell r="AR286">
            <v>0</v>
          </cell>
          <cell r="AS286" t="str">
            <v>0,00</v>
          </cell>
          <cell r="AT286">
            <v>0</v>
          </cell>
          <cell r="AU286" t="str">
            <v>CERO</v>
          </cell>
        </row>
        <row r="287">
          <cell r="C287" t="str">
            <v>0081</v>
          </cell>
          <cell r="D287">
            <v>41605</v>
          </cell>
          <cell r="E287">
            <v>41642</v>
          </cell>
          <cell r="F287" t="str">
            <v>2013-257533 (0012278)</v>
          </cell>
          <cell r="G287" t="str">
            <v>MURAL</v>
          </cell>
          <cell r="H287" t="str">
            <v>METÁLICO</v>
          </cell>
          <cell r="I287" t="str">
            <v>PARED</v>
          </cell>
          <cell r="J287" t="str">
            <v>ADOSADO A LA FACHADA LATERAL</v>
          </cell>
          <cell r="K287" t="str">
            <v>30504 03 006</v>
          </cell>
          <cell r="L287">
            <v>209622</v>
          </cell>
          <cell r="M287" t="str">
            <v>MARISCAL SUCRE Y QUITUS</v>
          </cell>
          <cell r="N287" t="str">
            <v xml:space="preserve">   -0°14´20,86"  //  -78°31´50,12"</v>
          </cell>
          <cell r="O287" t="str">
            <v>0 AÑOS</v>
          </cell>
          <cell r="P287" t="str">
            <v>-----</v>
          </cell>
          <cell r="Q287" t="str">
            <v>D7 (D408-70)(M)</v>
          </cell>
          <cell r="R287">
            <v>0</v>
          </cell>
          <cell r="S287">
            <v>0</v>
          </cell>
          <cell r="T287">
            <v>0</v>
          </cell>
          <cell r="U287" t="str">
            <v>P.N.</v>
          </cell>
          <cell r="V287">
            <v>0</v>
          </cell>
          <cell r="W287">
            <v>1</v>
          </cell>
          <cell r="X287">
            <v>0</v>
          </cell>
          <cell r="Y287" t="str">
            <v>MAFLA BENAVIDES NOEMÍ REBECA</v>
          </cell>
          <cell r="Z287" t="str">
            <v>INDUVALLAS CIA. LTDA.</v>
          </cell>
          <cell r="AA287" t="str">
            <v>GONZÁLEZ GÓMEZ DE LA TORRE JOFFRE ROMEO</v>
          </cell>
          <cell r="AB287" t="str">
            <v>PROVINCIA DEL PICHINCHA; CANTÓN QUITO; PARROQUIA CALDERÓN (CARAPUNGO); CALLE ELOY ALFARO No. 7220; INTERSECCIÓN CHEDIAK.</v>
          </cell>
          <cell r="AC287" t="str">
            <v>ASEGURADORA DEL SUR C. A.; PÓLIZA No. RC - 206889</v>
          </cell>
          <cell r="AD287" t="str">
            <v>27/02/2013 HASTA EL 27/02/2014</v>
          </cell>
          <cell r="AE287">
            <v>50000</v>
          </cell>
          <cell r="AF287" t="str">
            <v>1790881733001</v>
          </cell>
          <cell r="AG287" t="str">
            <v>SE OTORGA LA LICENCIA CON EL TRÁMITE No. 2013-025675 (0002034) DEL 26/02/2013.//</v>
          </cell>
          <cell r="AH287" t="str">
            <v>S/N</v>
          </cell>
          <cell r="AI287" t="str">
            <v>S/N</v>
          </cell>
          <cell r="AJ287" t="str">
            <v>S/N</v>
          </cell>
          <cell r="AK287" t="str">
            <v>DISPONIBLE</v>
          </cell>
          <cell r="AL287" t="str">
            <v>10,00x4,00</v>
          </cell>
          <cell r="AM287">
            <v>1</v>
          </cell>
          <cell r="AN287">
            <v>40</v>
          </cell>
          <cell r="AO287" t="str">
            <v>0</v>
          </cell>
          <cell r="AP287" t="str">
            <v>0,00</v>
          </cell>
          <cell r="AQ287" t="str">
            <v>0,00</v>
          </cell>
          <cell r="AR287">
            <v>0</v>
          </cell>
          <cell r="AS287" t="str">
            <v>0,00</v>
          </cell>
          <cell r="AT287">
            <v>0</v>
          </cell>
          <cell r="AU287" t="str">
            <v>CERO</v>
          </cell>
        </row>
        <row r="288">
          <cell r="C288" t="str">
            <v>0082</v>
          </cell>
          <cell r="D288">
            <v>41605</v>
          </cell>
          <cell r="E288">
            <v>41642</v>
          </cell>
          <cell r="F288" t="str">
            <v>2013-257556 (0012281)</v>
          </cell>
          <cell r="G288" t="str">
            <v>VALLA</v>
          </cell>
          <cell r="H288" t="str">
            <v>METÁLICO</v>
          </cell>
          <cell r="I288">
            <v>12</v>
          </cell>
          <cell r="J288" t="str">
            <v>ANCLADO AL PISO</v>
          </cell>
          <cell r="K288" t="str">
            <v>30703 30 015</v>
          </cell>
          <cell r="L288">
            <v>63211</v>
          </cell>
          <cell r="M288" t="str">
            <v>AV. ALONSO DE ANGULO Y LAURO GUERRERO</v>
          </cell>
          <cell r="N288" t="str">
            <v xml:space="preserve"> -0°14'51,88" // -78°31'33,68"</v>
          </cell>
          <cell r="O288" t="str">
            <v>0 AÑOS</v>
          </cell>
          <cell r="P288" t="str">
            <v>-----</v>
          </cell>
          <cell r="Q288" t="str">
            <v>D7 (D408-70)(M)</v>
          </cell>
          <cell r="R288">
            <v>0</v>
          </cell>
          <cell r="S288">
            <v>0</v>
          </cell>
          <cell r="T288">
            <v>0</v>
          </cell>
          <cell r="U288" t="str">
            <v>P.N.</v>
          </cell>
          <cell r="V288">
            <v>0</v>
          </cell>
          <cell r="W288">
            <v>1</v>
          </cell>
          <cell r="X288">
            <v>0</v>
          </cell>
          <cell r="Y288" t="str">
            <v>BURBANO SAAVEDRA ANDRÉS Y OTRA</v>
          </cell>
          <cell r="Z288" t="str">
            <v>INDUVALLAS CIA. LTDA.</v>
          </cell>
          <cell r="AA288" t="str">
            <v>OÑA GONZÁLEZ WAGNER JAVIER</v>
          </cell>
          <cell r="AB288" t="str">
            <v>PROVINCIA DEL PICHINCHA; CANTÓN QUITO; PARROQUIA CALDERÓN (CARAPUNGO); CALLE ELOY ALFARO No. 7220; INTERSECCIÓN CHEDIAK.</v>
          </cell>
          <cell r="AC288" t="str">
            <v>ASEGURADORA DEL SUR C. A.; PÓLIZA No. RC - 206889</v>
          </cell>
          <cell r="AD288" t="str">
            <v>27/02/2013 HASTA EL 27/02/2014</v>
          </cell>
          <cell r="AE288">
            <v>50000</v>
          </cell>
          <cell r="AF288" t="str">
            <v>1790881733001</v>
          </cell>
          <cell r="AG288" t="str">
            <v>SE OTORGA LA LICENCIA CON EL TRÁMITE No. 2013-025732 (0002047) DEL 26/02/2013.//</v>
          </cell>
          <cell r="AH288" t="str">
            <v>S/N</v>
          </cell>
          <cell r="AI288" t="str">
            <v>S/N</v>
          </cell>
          <cell r="AJ288" t="str">
            <v>S/N</v>
          </cell>
          <cell r="AK288" t="str">
            <v>DISPONIBLE</v>
          </cell>
          <cell r="AL288" t="str">
            <v>8,00*4,00</v>
          </cell>
          <cell r="AM288">
            <v>1</v>
          </cell>
          <cell r="AN288">
            <v>32</v>
          </cell>
          <cell r="AO288" t="str">
            <v>0</v>
          </cell>
          <cell r="AP288">
            <v>0</v>
          </cell>
          <cell r="AQ288" t="str">
            <v>0,00</v>
          </cell>
          <cell r="AR288">
            <v>0</v>
          </cell>
          <cell r="AS288" t="str">
            <v>0,00</v>
          </cell>
          <cell r="AT288">
            <v>0</v>
          </cell>
          <cell r="AU288" t="str">
            <v>CERO</v>
          </cell>
        </row>
        <row r="289">
          <cell r="C289" t="str">
            <v>0083</v>
          </cell>
          <cell r="D289">
            <v>41605</v>
          </cell>
          <cell r="E289">
            <v>41642</v>
          </cell>
          <cell r="F289" t="str">
            <v>2013-257553 (0012280)</v>
          </cell>
          <cell r="G289" t="str">
            <v>VALLA</v>
          </cell>
          <cell r="H289" t="str">
            <v>METÁLICO</v>
          </cell>
          <cell r="I289">
            <v>12</v>
          </cell>
          <cell r="J289" t="str">
            <v>ANCLADO AL PISO</v>
          </cell>
          <cell r="K289" t="str">
            <v>30702 05 009</v>
          </cell>
          <cell r="L289">
            <v>37534</v>
          </cell>
          <cell r="M289" t="str">
            <v>CALLE CORAZÓN Y CONONACO</v>
          </cell>
          <cell r="N289" t="str">
            <v xml:space="preserve"> -0°14´44,18"  // -78°30´59,68"</v>
          </cell>
          <cell r="O289" t="str">
            <v>0 AÑOS</v>
          </cell>
          <cell r="P289" t="str">
            <v>-----</v>
          </cell>
          <cell r="Q289" t="str">
            <v>D7 (D408-70); RM</v>
          </cell>
          <cell r="R289">
            <v>0</v>
          </cell>
          <cell r="S289">
            <v>0</v>
          </cell>
          <cell r="T289">
            <v>0</v>
          </cell>
          <cell r="U289" t="str">
            <v>P.N.</v>
          </cell>
          <cell r="V289">
            <v>0</v>
          </cell>
          <cell r="W289">
            <v>1</v>
          </cell>
          <cell r="X289">
            <v>0</v>
          </cell>
          <cell r="Y289" t="str">
            <v>GONZÁLEZ GALLARDO CARLOS ERNESTO</v>
          </cell>
          <cell r="Z289" t="str">
            <v>INDUVALLAS CIA. LTDA.</v>
          </cell>
          <cell r="AA289" t="str">
            <v>OÑA GONZÁLEZ WAGNER JAVIER</v>
          </cell>
          <cell r="AB289" t="str">
            <v>PROVINCIA DE PICHINCHA; CANTÓN QUITO; PARROQUIA CALDERÓN (CARAPUNGO); CALLE ELOY ALFARO No. 7220; INTERSECCIÓN CHEDIAK.</v>
          </cell>
          <cell r="AC289" t="str">
            <v>ASEGURADORA DEL SUR C. A.; PÓLIZA No. RC - 206889</v>
          </cell>
          <cell r="AD289" t="str">
            <v>27/02/2013 HASTA EL 27/02/2014</v>
          </cell>
          <cell r="AE289">
            <v>50000</v>
          </cell>
          <cell r="AF289" t="str">
            <v>1790881733001</v>
          </cell>
          <cell r="AG289" t="str">
            <v>SE OTORGA LA LICENCIA CON EL TRÁMITE No. 2013-025616 (0002027) DEL 26/02/2013.//</v>
          </cell>
          <cell r="AH289" t="str">
            <v>S/N</v>
          </cell>
          <cell r="AI289" t="str">
            <v>S/N</v>
          </cell>
          <cell r="AJ289" t="str">
            <v>S/N</v>
          </cell>
          <cell r="AK289" t="str">
            <v>DISPONIBLE</v>
          </cell>
          <cell r="AL289" t="str">
            <v>8,00x4,00</v>
          </cell>
          <cell r="AM289">
            <v>1</v>
          </cell>
          <cell r="AN289">
            <v>32</v>
          </cell>
          <cell r="AO289" t="str">
            <v>0</v>
          </cell>
          <cell r="AP289">
            <v>0</v>
          </cell>
          <cell r="AQ289" t="str">
            <v>0,00</v>
          </cell>
          <cell r="AR289">
            <v>0</v>
          </cell>
          <cell r="AS289" t="str">
            <v>0,00</v>
          </cell>
          <cell r="AT289">
            <v>0</v>
          </cell>
          <cell r="AU289" t="str">
            <v>CERO</v>
          </cell>
        </row>
        <row r="290">
          <cell r="C290" t="str">
            <v>0084</v>
          </cell>
          <cell r="D290">
            <v>41605</v>
          </cell>
          <cell r="E290">
            <v>41642</v>
          </cell>
          <cell r="F290" t="str">
            <v>2013-257570 (0012282)</v>
          </cell>
          <cell r="G290" t="str">
            <v>VALLA</v>
          </cell>
          <cell r="H290" t="str">
            <v>METÁLICO</v>
          </cell>
          <cell r="I290">
            <v>12</v>
          </cell>
          <cell r="J290" t="str">
            <v>ANCLADO AL PISO</v>
          </cell>
          <cell r="K290" t="str">
            <v>31104 15 020</v>
          </cell>
          <cell r="L290">
            <v>9210</v>
          </cell>
          <cell r="M290" t="str">
            <v>AV. TENIENTE HUGO ORTIZ Y ALAUSI</v>
          </cell>
          <cell r="N290" t="str">
            <v xml:space="preserve"> -0°15'46,02" // -78°31'49,63"</v>
          </cell>
          <cell r="O290" t="str">
            <v>0 AÑOS</v>
          </cell>
          <cell r="P290" t="str">
            <v>-----</v>
          </cell>
          <cell r="Q290" t="str">
            <v>D7 (D408-70); RM</v>
          </cell>
          <cell r="R290">
            <v>0</v>
          </cell>
          <cell r="S290">
            <v>0</v>
          </cell>
          <cell r="T290">
            <v>0</v>
          </cell>
          <cell r="U290" t="str">
            <v>P.N.</v>
          </cell>
          <cell r="V290">
            <v>0</v>
          </cell>
          <cell r="W290">
            <v>1</v>
          </cell>
          <cell r="X290">
            <v>0</v>
          </cell>
          <cell r="Y290" t="str">
            <v>BARROS GALLEGOS ULPIANO EZEQ</v>
          </cell>
          <cell r="Z290" t="str">
            <v>INDUVALLAS CIA. LTDA.</v>
          </cell>
          <cell r="AA290" t="str">
            <v>OÑA GONZÁLEZ WAGNER JAVIER</v>
          </cell>
          <cell r="AB290" t="str">
            <v>PROVINCIA DEL PICHINCHA; CANTÓN QUITO; PARROQUIA CALDERÓN (CARAPUNGO); CALLE ELOY ALFARO No. 7220; INTERSECCIÓN CHEDIAK.</v>
          </cell>
          <cell r="AC290" t="str">
            <v>ASEGURADORA DEL SUR C. A.; PÓLIZA No. RC - 206889</v>
          </cell>
          <cell r="AD290" t="str">
            <v>27/02/2013 HASTA EL 27/02/2014</v>
          </cell>
          <cell r="AE290">
            <v>50000</v>
          </cell>
          <cell r="AF290" t="str">
            <v>1790881733001</v>
          </cell>
          <cell r="AG290" t="str">
            <v>SE OTORGA LA LICENCIA CON EL TRÁMITE No. 2013-025700 (0002035) DEL 26/02/2013.//</v>
          </cell>
          <cell r="AH290" t="str">
            <v>S/N</v>
          </cell>
          <cell r="AI290" t="str">
            <v>S/N</v>
          </cell>
          <cell r="AJ290" t="str">
            <v>S/N</v>
          </cell>
          <cell r="AK290" t="str">
            <v>DISPONIBLE</v>
          </cell>
          <cell r="AL290" t="str">
            <v>8,00*4,00</v>
          </cell>
          <cell r="AM290">
            <v>1</v>
          </cell>
          <cell r="AN290">
            <v>32</v>
          </cell>
          <cell r="AO290" t="str">
            <v>0</v>
          </cell>
          <cell r="AP290">
            <v>0</v>
          </cell>
          <cell r="AQ290" t="str">
            <v>0,00</v>
          </cell>
          <cell r="AR290">
            <v>0</v>
          </cell>
          <cell r="AS290" t="str">
            <v>0,00</v>
          </cell>
          <cell r="AT290">
            <v>0</v>
          </cell>
          <cell r="AU290" t="str">
            <v>CERO</v>
          </cell>
        </row>
        <row r="291">
          <cell r="C291" t="str">
            <v>0085</v>
          </cell>
          <cell r="D291">
            <v>41605</v>
          </cell>
          <cell r="E291">
            <v>41642</v>
          </cell>
          <cell r="F291" t="str">
            <v>2013-257569 (0012283)</v>
          </cell>
          <cell r="G291" t="str">
            <v>VALLA</v>
          </cell>
          <cell r="H291" t="str">
            <v>METÁLICO</v>
          </cell>
          <cell r="I291">
            <v>12</v>
          </cell>
          <cell r="J291" t="str">
            <v>ANCLADO AL PISO</v>
          </cell>
          <cell r="K291" t="str">
            <v>30803 09 006</v>
          </cell>
          <cell r="L291">
            <v>88345</v>
          </cell>
          <cell r="M291" t="str">
            <v>LAURO GUERRERO Y JUMANDI</v>
          </cell>
          <cell r="N291" t="str">
            <v xml:space="preserve"> -0°15'1,16" // -78°31'31,44"</v>
          </cell>
          <cell r="O291" t="str">
            <v>0 AÑOS</v>
          </cell>
          <cell r="P291" t="str">
            <v>-----</v>
          </cell>
          <cell r="Q291" t="str">
            <v>C5 (C304-70);  R2</v>
          </cell>
          <cell r="R291">
            <v>0</v>
          </cell>
          <cell r="S291">
            <v>0</v>
          </cell>
          <cell r="T291">
            <v>0</v>
          </cell>
          <cell r="U291" t="str">
            <v>P.N.</v>
          </cell>
          <cell r="V291">
            <v>0</v>
          </cell>
          <cell r="W291">
            <v>1</v>
          </cell>
          <cell r="X291">
            <v>0</v>
          </cell>
          <cell r="Y291" t="str">
            <v>UTRERAS HARO EDYY ROBERTO</v>
          </cell>
          <cell r="Z291" t="str">
            <v>INDUVALLAS CIA. LTDA.</v>
          </cell>
          <cell r="AA291" t="str">
            <v>OÑA GONZÁLEZ WAGNER JAVIER</v>
          </cell>
          <cell r="AB291" t="str">
            <v>PROVINCIA DEL PICHINCHA; CANTÓN QUITO; PARROQUIA CALDERÓN (CARAPUNGO); CALLE ELOY ALFARO No. 7220; INTERSECCIÓN CHEDIAK.</v>
          </cell>
          <cell r="AC291" t="str">
            <v>ASEGURADORA DEL SUR C. A.; PÓLIZA No. RC - 206889</v>
          </cell>
          <cell r="AD291" t="str">
            <v>27/02/2013 HASTA EL 27/02/2014</v>
          </cell>
          <cell r="AE291">
            <v>50000</v>
          </cell>
          <cell r="AF291" t="str">
            <v>1790881733001</v>
          </cell>
          <cell r="AG291" t="str">
            <v>SE OTORGA LA LICENCIA CON EL TRÁMITE No. 2013-025672 (0002032) DEL 26/02/2013.//</v>
          </cell>
          <cell r="AH291" t="str">
            <v>S/N</v>
          </cell>
          <cell r="AI291" t="str">
            <v>S/N</v>
          </cell>
          <cell r="AJ291" t="str">
            <v>S/N</v>
          </cell>
          <cell r="AK291" t="str">
            <v>DISPONIBLE</v>
          </cell>
          <cell r="AL291" t="str">
            <v>8,00*4,00</v>
          </cell>
          <cell r="AM291">
            <v>1</v>
          </cell>
          <cell r="AN291">
            <v>32</v>
          </cell>
          <cell r="AO291" t="str">
            <v>0</v>
          </cell>
          <cell r="AP291">
            <v>0</v>
          </cell>
          <cell r="AQ291" t="str">
            <v>0,00</v>
          </cell>
          <cell r="AR291">
            <v>0</v>
          </cell>
          <cell r="AS291" t="str">
            <v>0,00</v>
          </cell>
          <cell r="AT291">
            <v>0</v>
          </cell>
          <cell r="AU291" t="str">
            <v>CERO</v>
          </cell>
        </row>
        <row r="292">
          <cell r="C292" t="str">
            <v>0086</v>
          </cell>
          <cell r="D292">
            <v>41605</v>
          </cell>
          <cell r="E292">
            <v>41642</v>
          </cell>
          <cell r="F292" t="str">
            <v>2013-257590 (0012284)</v>
          </cell>
          <cell r="G292" t="str">
            <v>VALLA</v>
          </cell>
          <cell r="H292" t="str">
            <v>METÁLICO</v>
          </cell>
          <cell r="I292">
            <v>12</v>
          </cell>
          <cell r="J292" t="str">
            <v>ANCLADO AL PISO</v>
          </cell>
          <cell r="K292" t="str">
            <v>30704 13 010</v>
          </cell>
          <cell r="L292">
            <v>85864</v>
          </cell>
          <cell r="M292" t="str">
            <v>AV. TENIENTE HUGO ORTIZ Y AV. MICHELENA</v>
          </cell>
          <cell r="N292" t="str">
            <v xml:space="preserve"> -0°14´56,36" // -78°31´53,13"</v>
          </cell>
          <cell r="O292" t="str">
            <v>0 AÑOS</v>
          </cell>
          <cell r="P292" t="str">
            <v>-----</v>
          </cell>
          <cell r="Q292" t="str">
            <v>D7 (D408-70); RM</v>
          </cell>
          <cell r="R292">
            <v>0</v>
          </cell>
          <cell r="S292">
            <v>0</v>
          </cell>
          <cell r="T292">
            <v>0</v>
          </cell>
          <cell r="U292" t="str">
            <v>P.N.</v>
          </cell>
          <cell r="V292">
            <v>0</v>
          </cell>
          <cell r="W292">
            <v>1</v>
          </cell>
          <cell r="X292">
            <v>0</v>
          </cell>
          <cell r="Y292" t="str">
            <v xml:space="preserve">TOAPANTA ALMAGRO LUIS </v>
          </cell>
          <cell r="Z292" t="str">
            <v>INDUVALLAS CIA. LTDA.</v>
          </cell>
          <cell r="AA292" t="str">
            <v>OÑA GONZÁLEZ WAGNER JAVIER</v>
          </cell>
          <cell r="AB292" t="str">
            <v>PROVINCIA DEL PICHINCHA; CANTÓN QUITO; PARROQUIA CALDERÓN (CARAPUNGO); CALLE ELOY ALFARO No. 7220; INTERSECCIÓN CHEDIAK.</v>
          </cell>
          <cell r="AC292" t="str">
            <v>ASEGURADORA DEL SUR C. A.; PÓLIZA No. RC - 206889</v>
          </cell>
          <cell r="AD292" t="str">
            <v>27/02/2013 HASTA EL 27/02/2014</v>
          </cell>
          <cell r="AE292">
            <v>50000</v>
          </cell>
          <cell r="AF292" t="str">
            <v>1790881733001</v>
          </cell>
          <cell r="AG292" t="str">
            <v>SE OTORGA LA LICENCIA CON EL TRÁMITE No. 2013-025673 (0002033) DEL 26/02/2013.//</v>
          </cell>
          <cell r="AH292" t="str">
            <v>S/N</v>
          </cell>
          <cell r="AI292" t="str">
            <v>S/N</v>
          </cell>
          <cell r="AJ292" t="str">
            <v>S/N</v>
          </cell>
          <cell r="AK292" t="str">
            <v>DISPONIBLE</v>
          </cell>
          <cell r="AL292" t="str">
            <v>8,00x4,00</v>
          </cell>
          <cell r="AM292">
            <v>1</v>
          </cell>
          <cell r="AN292">
            <v>32</v>
          </cell>
          <cell r="AO292" t="str">
            <v>0</v>
          </cell>
          <cell r="AP292">
            <v>0</v>
          </cell>
          <cell r="AQ292" t="str">
            <v>0,00</v>
          </cell>
          <cell r="AR292">
            <v>0</v>
          </cell>
          <cell r="AS292" t="str">
            <v>0,00</v>
          </cell>
          <cell r="AT292">
            <v>0</v>
          </cell>
          <cell r="AU292" t="str">
            <v>CERO</v>
          </cell>
        </row>
        <row r="293">
          <cell r="C293" t="str">
            <v>0087</v>
          </cell>
          <cell r="D293">
            <v>41605</v>
          </cell>
          <cell r="E293">
            <v>41642</v>
          </cell>
          <cell r="F293" t="str">
            <v>2013-257604 (0012285)</v>
          </cell>
          <cell r="G293" t="str">
            <v>VALLA</v>
          </cell>
          <cell r="H293" t="str">
            <v>METÁLICO</v>
          </cell>
          <cell r="I293">
            <v>12</v>
          </cell>
          <cell r="J293" t="str">
            <v>ANCLADO AL PISO</v>
          </cell>
          <cell r="K293" t="str">
            <v>31205-02-008</v>
          </cell>
          <cell r="L293">
            <v>427767</v>
          </cell>
          <cell r="M293" t="str">
            <v>AV. TENIENTE HUGO ORTIZ Y CUSUMAZA</v>
          </cell>
          <cell r="N293" t="str">
            <v xml:space="preserve"> -0°15'54,31" // -78°31'55,61"</v>
          </cell>
          <cell r="O293" t="str">
            <v>0 AÑOS</v>
          </cell>
          <cell r="P293" t="str">
            <v>-----</v>
          </cell>
          <cell r="Q293" t="str">
            <v>D7 (D408-70); RM</v>
          </cell>
          <cell r="R293">
            <v>0</v>
          </cell>
          <cell r="S293">
            <v>0</v>
          </cell>
          <cell r="T293">
            <v>0</v>
          </cell>
          <cell r="U293" t="str">
            <v>P.N.</v>
          </cell>
          <cell r="V293">
            <v>0</v>
          </cell>
          <cell r="W293">
            <v>1</v>
          </cell>
          <cell r="X293">
            <v>0</v>
          </cell>
          <cell r="Y293" t="str">
            <v xml:space="preserve">PAEZ CORNEJO FAUSTO ENRIQUE </v>
          </cell>
          <cell r="Z293" t="str">
            <v>INDUVALLAS CIA. LTDA.</v>
          </cell>
          <cell r="AA293" t="str">
            <v>OÑA GONZALEZ WAGNER JAVIER</v>
          </cell>
          <cell r="AB293" t="str">
            <v>PROVINCIA DEL PICHINCHA; CANTÓN QUITO; PARROQUIA CALDERON (CARAPUNGO); CALLE ELOY ALFARO No. 7220; INTERESECCIÓN CHEDIAK.</v>
          </cell>
          <cell r="AC293" t="str">
            <v>ASEGURADORA DEL SUR C. A.; PÓLIZA No. RC - 206889</v>
          </cell>
          <cell r="AD293" t="str">
            <v>27/02/2013 HASTA EL 27/02/2014</v>
          </cell>
          <cell r="AE293">
            <v>50000</v>
          </cell>
          <cell r="AF293" t="str">
            <v>1790881733001</v>
          </cell>
          <cell r="AG293" t="str">
            <v>SE OTORGA LA LICENCIA CON EL TRÁMITE No. 2013-025593 (0002021) DEL 26/02/2013.//</v>
          </cell>
          <cell r="AH293" t="str">
            <v>S/N</v>
          </cell>
          <cell r="AI293" t="str">
            <v>S/N</v>
          </cell>
          <cell r="AJ293" t="str">
            <v>S/N</v>
          </cell>
          <cell r="AK293" t="str">
            <v>DISPONIBLE</v>
          </cell>
          <cell r="AL293" t="str">
            <v>8,00*4,00</v>
          </cell>
          <cell r="AM293">
            <v>1</v>
          </cell>
          <cell r="AN293">
            <v>32</v>
          </cell>
          <cell r="AO293" t="str">
            <v>0</v>
          </cell>
          <cell r="AP293">
            <v>0</v>
          </cell>
          <cell r="AQ293" t="str">
            <v>0,00</v>
          </cell>
          <cell r="AR293">
            <v>0</v>
          </cell>
          <cell r="AS293" t="str">
            <v>0,00</v>
          </cell>
          <cell r="AT293">
            <v>0</v>
          </cell>
          <cell r="AU293" t="str">
            <v>CERO</v>
          </cell>
        </row>
        <row r="294">
          <cell r="C294" t="str">
            <v>0088</v>
          </cell>
          <cell r="D294">
            <v>41578</v>
          </cell>
          <cell r="E294">
            <v>41666</v>
          </cell>
          <cell r="F294" t="str">
            <v>2013-242132 (0010954)</v>
          </cell>
          <cell r="G294" t="str">
            <v>RÓTULO</v>
          </cell>
          <cell r="H294" t="str">
            <v>METÁLICO</v>
          </cell>
          <cell r="I294">
            <v>5.46</v>
          </cell>
          <cell r="J294" t="str">
            <v>ADOSADO A LA FACHADA</v>
          </cell>
          <cell r="K294" t="str">
            <v>31705 03 001</v>
          </cell>
          <cell r="L294">
            <v>174556</v>
          </cell>
          <cell r="M294" t="str">
            <v>AV. MALDONADO Y CUSUBAMBA</v>
          </cell>
          <cell r="N294">
            <v>0</v>
          </cell>
          <cell r="O294">
            <v>41275</v>
          </cell>
          <cell r="P294" t="str">
            <v>31/12/2013</v>
          </cell>
          <cell r="Q294" t="str">
            <v xml:space="preserve">A13 (A804i-60); A14 (A808i-60) // (I2) Industrial mediano impacto </v>
          </cell>
          <cell r="R294">
            <v>0</v>
          </cell>
          <cell r="S294">
            <v>0</v>
          </cell>
          <cell r="T294">
            <v>0</v>
          </cell>
          <cell r="U294" t="str">
            <v>P.N.</v>
          </cell>
          <cell r="V294">
            <v>1</v>
          </cell>
          <cell r="W294">
            <v>0</v>
          </cell>
          <cell r="X294">
            <v>0</v>
          </cell>
          <cell r="Y294" t="str">
            <v>SUCESORES DE JACOBO PAREDES M.S.A.</v>
          </cell>
          <cell r="Z294" t="str">
            <v xml:space="preserve">CORPORACIÓN FAVORITA </v>
          </cell>
          <cell r="AA294" t="str">
            <v>ING. SÁENZ MIÑO FERNANDO JOSÉ</v>
          </cell>
          <cell r="AB294" t="str">
            <v>PROVINCIA DEL PICHINCHA; CANTÓN RUMIÑAHUI; PARROQUIA COTOGCHOA; CALLE AV. GENERAL ENRÍQUEZ; EDIFICIO CENTRO DE DISTRIBUCIÓN OFICINA P. B.; REFERENCIA FRENTE A DANEC.</v>
          </cell>
          <cell r="AC294">
            <v>0</v>
          </cell>
          <cell r="AD294">
            <v>0</v>
          </cell>
          <cell r="AE294">
            <v>0</v>
          </cell>
          <cell r="AF294" t="str">
            <v>1790016919001</v>
          </cell>
          <cell r="AG294"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94" t="str">
            <v>ADJUNTA NOMBRAMIENTO COMO VICEPRESIDENTE DE OPERACIONES DE LA SOCIEDAD, QUIENES DESIGNAN AL ING. FERNANDO JOSÉ SÁENZ MIÑO POR EL PERIODO ESTATUTARIO DE DOS AÑOS, E INSCRITA BAJO EL No. 590 DEL REGISTRO DE NOMBRAMIENTOS TOMO 043 EL 10-ABR-2012.</v>
          </cell>
          <cell r="AI294" t="str">
            <v>ADJUNTA AUTORIZACIÓN DEL PROPIETARIO SR. RODRIGO SÁNCHEZ PAREDES, A FAVOR DE LA COMPAÑÍA FAVORITA C.A. PROPIETARIA DE LA CADENA DE SUPERDESPENSAS AKI.</v>
          </cell>
          <cell r="AJ294" t="str">
            <v>ADJUNTA AUTORIZACIÓN ANTERIOR No. 2012-AZEA-GU-0001 DEL 04/04/12.</v>
          </cell>
          <cell r="AK294" t="str">
            <v>AKI SÚPER DESPENSA</v>
          </cell>
          <cell r="AL294" t="str">
            <v>3,60x2,44; 5,00x0,55</v>
          </cell>
          <cell r="AM294">
            <v>2</v>
          </cell>
          <cell r="AN294">
            <v>11.53</v>
          </cell>
          <cell r="AO294" t="str">
            <v>12</v>
          </cell>
          <cell r="AP294">
            <v>549.98099999999999</v>
          </cell>
          <cell r="AQ294">
            <v>45.83175</v>
          </cell>
          <cell r="AR294">
            <v>0.5</v>
          </cell>
          <cell r="AS294" t="str">
            <v>0,00</v>
          </cell>
          <cell r="AT294">
            <v>550.48099999999999</v>
          </cell>
          <cell r="AU294" t="str">
            <v>QUINIENTOS CINCUENTA DÓLARES CON CUARENTA Y OCHO CENTAVOS</v>
          </cell>
        </row>
        <row r="295">
          <cell r="C295" t="str">
            <v>0089</v>
          </cell>
          <cell r="D295">
            <v>41592</v>
          </cell>
          <cell r="E295">
            <v>41666</v>
          </cell>
          <cell r="F295" t="str">
            <v>2013-243381 (0011047)</v>
          </cell>
          <cell r="G295" t="str">
            <v>RÓTULO</v>
          </cell>
          <cell r="H295" t="str">
            <v>METÁLICO</v>
          </cell>
          <cell r="I295">
            <v>3</v>
          </cell>
          <cell r="J295" t="str">
            <v>ADOSADO A LA FACHADA</v>
          </cell>
          <cell r="K295" t="str">
            <v>31408 03 007</v>
          </cell>
          <cell r="L295">
            <v>1344314</v>
          </cell>
          <cell r="M295" t="str">
            <v>AV. MARISCAL SUCRE Y CUSUBAMBA</v>
          </cell>
          <cell r="N295">
            <v>0</v>
          </cell>
          <cell r="O295">
            <v>41275</v>
          </cell>
          <cell r="P295" t="str">
            <v>31/12/2013</v>
          </cell>
          <cell r="Q295" t="str">
            <v>D7 (D408-70); RM</v>
          </cell>
          <cell r="R295" t="str">
            <v>2012-AZEA-GU-0007</v>
          </cell>
          <cell r="S295">
            <v>41274</v>
          </cell>
          <cell r="T295">
            <v>0</v>
          </cell>
          <cell r="U295" t="str">
            <v>P.N.</v>
          </cell>
          <cell r="V295">
            <v>1</v>
          </cell>
          <cell r="W295">
            <v>0</v>
          </cell>
          <cell r="X295">
            <v>0</v>
          </cell>
          <cell r="Y295" t="str">
            <v>GUAMAN TITUANA MARÍA LUISA</v>
          </cell>
          <cell r="Z295" t="str">
            <v xml:space="preserve">CORPORACIÓN FAVORITA </v>
          </cell>
          <cell r="AA295" t="str">
            <v>ING. SÁENZ MIÑO FERNANDO JOSÉ</v>
          </cell>
          <cell r="AB295" t="str">
            <v>PROVINCIA DEL PICHINCHA; CANTÓN RUMIÑAHUI; PARROQUIA COTOGCHOA; CALLE AV. GENERAL ENRÍQUEZ; EDIFICIO CENTRO DE DISTRIBUCIÓN OFICINA P. B.; REFERENCIA FRENTE A DANEC.</v>
          </cell>
          <cell r="AC295">
            <v>0</v>
          </cell>
          <cell r="AD295">
            <v>0</v>
          </cell>
          <cell r="AE295">
            <v>0</v>
          </cell>
          <cell r="AF295" t="str">
            <v>1790016919001</v>
          </cell>
          <cell r="AG295" t="str">
            <v>SEGÚN ORDENANZA 0330 ART. 13 CONDICIONES GENERALES DE LA PUBLICIDAD EXTERIOR NUMERAL 2 "EN TODA PUBLICIDAD EXTERIOR, CUALQUIERA QUE SEA EL MEDIO O SISTEMA UTILIZADO, SE HARÁ CONSTAR, EN EL LUGAR VISIBLE, UNA PLACA IDENTIFICATIVA CON EL NÚMERO QUE SE LE ASIGNE EN LA LMU (41), LA FECHA DE OTORGAMIENTO, VIGENCIA DE LA LICENCIA Y EL NOMBRE DE SU TITULAR".</v>
          </cell>
          <cell r="AH295" t="str">
            <v>ADJUNTA NOMBRAMIENTO COMO VICEPRESIDENTE DE OPERACIONES DE LA SOCIEDAD, QUIENES DESIGNAN AL ING. FERNANDO JOSÉ SÁENZ MIÑO POR EL PERIODO ESTATUTARIO DE DOS AÑOS, E INSCRITA BAJO EL No. 590 DEL REGISTRO DE NOMBRAMIENTOS TOMO 043 EL 10-ABR-2012.</v>
          </cell>
          <cell r="AI295" t="str">
            <v>ADJUNTA AUTORIZACIÓN DEL PROPIETARIO SRA. MERCEDES GUAMAN Y ROCIÓ MORENO GUAMAN, A FAVOR DE LA COMPAÑÍA FAVORITA C.A. PROPIETARIA DE LA CADENA DE SUPERDESPENSAS AKI.</v>
          </cell>
          <cell r="AJ295" t="str">
            <v>ADJUNTA AUTORIZACIÓN ANTERIOR No. 2012-AZEA-GU-0007 DEL 11/04/12.</v>
          </cell>
          <cell r="AK295" t="str">
            <v>AKI SÚPER DESPENSA</v>
          </cell>
          <cell r="AL295" t="str">
            <v>8,00x1,00</v>
          </cell>
          <cell r="AM295">
            <v>1</v>
          </cell>
          <cell r="AN295">
            <v>8</v>
          </cell>
          <cell r="AO295" t="str">
            <v>12</v>
          </cell>
          <cell r="AP295">
            <v>127.2</v>
          </cell>
          <cell r="AQ295">
            <v>10.6</v>
          </cell>
          <cell r="AR295">
            <v>0.5</v>
          </cell>
          <cell r="AS295" t="str">
            <v>0,00</v>
          </cell>
          <cell r="AT295">
            <v>127.7</v>
          </cell>
          <cell r="AU295" t="str">
            <v>CIENTO VEINTE Y SIETE DÓLARES CON SETENTA CENTAVOS</v>
          </cell>
        </row>
        <row r="296">
          <cell r="C296" t="str">
            <v>0090</v>
          </cell>
          <cell r="D296">
            <v>41584</v>
          </cell>
          <cell r="E296">
            <v>41666</v>
          </cell>
          <cell r="F296" t="str">
            <v>2013-245488 (0011172)</v>
          </cell>
          <cell r="G296" t="str">
            <v>RÓTULO</v>
          </cell>
          <cell r="H296" t="str">
            <v>PANAFLEX</v>
          </cell>
          <cell r="I296">
            <v>6</v>
          </cell>
          <cell r="J296" t="str">
            <v>ADOSADO A LA FACHADA</v>
          </cell>
          <cell r="K296" t="str">
            <v>30404 29 007</v>
          </cell>
          <cell r="L296">
            <v>16175</v>
          </cell>
          <cell r="M296" t="str">
            <v>AV. LOS LIBERTADORES Y AV. MARISCAL SUCRE</v>
          </cell>
          <cell r="N296">
            <v>0</v>
          </cell>
          <cell r="O296" t="str">
            <v>0 AÑOS</v>
          </cell>
          <cell r="P296" t="str">
            <v>-----</v>
          </cell>
          <cell r="Q296" t="str">
            <v>D7 (D408-70); RM</v>
          </cell>
          <cell r="R296">
            <v>0</v>
          </cell>
          <cell r="S296">
            <v>0</v>
          </cell>
          <cell r="T296">
            <v>0</v>
          </cell>
          <cell r="U296" t="str">
            <v>P.N.</v>
          </cell>
          <cell r="V296">
            <v>0</v>
          </cell>
          <cell r="W296">
            <v>1</v>
          </cell>
          <cell r="X296">
            <v>0</v>
          </cell>
          <cell r="Y296" t="str">
            <v>MASABANDA VELASTEGUI ÁNGEL</v>
          </cell>
          <cell r="Z296" t="str">
            <v>QBE SEGUROS COLONIAL S.A.</v>
          </cell>
          <cell r="AA296" t="str">
            <v>SOSA VILLAQUIRAN DIEGO EDUARDO</v>
          </cell>
          <cell r="AB296" t="str">
            <v>PROVINCIA DEL PICHINCHA; CANTÓN RUMIÑAHUI; PARROQUIA BEN ALCÁZAR; CALLE AV. ELOY ALFARO No. N40-270 INTERSECCIÓN JOSÉ QUERI; REFERENCIA JUNTO AL CONCESIONARIO DE AUTOS PEUGEOT.</v>
          </cell>
          <cell r="AC296">
            <v>0</v>
          </cell>
          <cell r="AD296">
            <v>0</v>
          </cell>
          <cell r="AE296">
            <v>0</v>
          </cell>
          <cell r="AF296" t="str">
            <v>1791240014001</v>
          </cell>
          <cell r="AG296" t="str">
            <v>SEGÚN ORDENANZA 0330 ART. 9 PROHIBICIONES PARTICULARES PARA LA PUBLICIDAD EXTERIOR FIJA LIT. "D" Y "E". CONTRATO DE ARRENDAMIENTO DEBIDAMENTE JUSTIFICADO.</v>
          </cell>
          <cell r="AH296" t="str">
            <v>DEBE LLENAR CORRECTAMENTE EL FORMULARIO, DEBERÁ COLOCAR LAS DIMENSIONES DEL RÓTULO.</v>
          </cell>
          <cell r="AI296" t="str">
            <v>S/N</v>
          </cell>
          <cell r="AJ296" t="str">
            <v>S/N</v>
          </cell>
          <cell r="AK296" t="str">
            <v>QBE SEGUROS COLONIAL S.A.</v>
          </cell>
          <cell r="AL296" t="str">
            <v>4,07x1,20; 5,19x1,20; 2,50x0,70</v>
          </cell>
          <cell r="AM296">
            <v>3</v>
          </cell>
          <cell r="AN296">
            <v>12.86</v>
          </cell>
          <cell r="AO296" t="str">
            <v>0</v>
          </cell>
          <cell r="AP296">
            <v>0</v>
          </cell>
          <cell r="AQ296" t="str">
            <v>0,00</v>
          </cell>
          <cell r="AR296">
            <v>0</v>
          </cell>
          <cell r="AS296" t="str">
            <v>0,00</v>
          </cell>
          <cell r="AT296">
            <v>0</v>
          </cell>
          <cell r="AU296" t="str">
            <v>CERO</v>
          </cell>
        </row>
        <row r="297">
          <cell r="C297" t="str">
            <v>0091</v>
          </cell>
          <cell r="D297">
            <v>41591</v>
          </cell>
          <cell r="E297">
            <v>41666</v>
          </cell>
          <cell r="F297" t="str">
            <v>2013-250987 (0011504)</v>
          </cell>
          <cell r="G297" t="str">
            <v>ROTULO Y TÓTEM</v>
          </cell>
          <cell r="H297" t="str">
            <v>METÁLICO</v>
          </cell>
          <cell r="I297">
            <v>4</v>
          </cell>
          <cell r="J297" t="str">
            <v xml:space="preserve">ESTRUCTURA ANCLADA AL PISO Y ADOSADA A LA FACHADA </v>
          </cell>
          <cell r="K297" t="str">
            <v>31203-01-003</v>
          </cell>
          <cell r="L297">
            <v>272400</v>
          </cell>
          <cell r="M297" t="str">
            <v>AV. MALDONADO S14-181 Y JOAQUÍN GUTIÉRREZ</v>
          </cell>
          <cell r="N297" t="str">
            <v>775421,47 E // 9970723,0 S</v>
          </cell>
          <cell r="O297" t="str">
            <v>1 AÑO</v>
          </cell>
          <cell r="P297" t="str">
            <v>31/12/2013</v>
          </cell>
          <cell r="Q297" t="str">
            <v>A21; RM // D5; R3</v>
          </cell>
          <cell r="R297" t="str">
            <v>2011-AZEA-GU-0009</v>
          </cell>
          <cell r="S297">
            <v>40970</v>
          </cell>
          <cell r="T297">
            <v>0</v>
          </cell>
          <cell r="U297" t="str">
            <v>P.N.</v>
          </cell>
          <cell r="V297">
            <v>1</v>
          </cell>
          <cell r="W297">
            <v>0</v>
          </cell>
          <cell r="X297">
            <v>0</v>
          </cell>
          <cell r="Y297" t="str">
            <v>TOAPANTA MORALES GALO CRISTÓBAL</v>
          </cell>
          <cell r="Z297" t="str">
            <v>MAELIN</v>
          </cell>
          <cell r="AA297" t="str">
            <v>TOAPANTA MORALES GALO CRISTÓBAL</v>
          </cell>
          <cell r="AB297" t="str">
            <v>PROVINCIA DEL PICHINCHA; CANTÓN QUITO; PARROQUIA SAN BARTOLO; CALLE AV. MALDONADO S14-188 Y JOAQUÍN GUTIÉRREZ.</v>
          </cell>
          <cell r="AC297" t="str">
            <v>ASEGURADORA DEL SUR C. A.; PÓLIZA No. 550085</v>
          </cell>
          <cell r="AD297" t="str">
            <v>30/10/2013 HASTA EL 30/10/2014</v>
          </cell>
          <cell r="AE297">
            <v>2000</v>
          </cell>
          <cell r="AF297" t="str">
            <v>1704725504001</v>
          </cell>
          <cell r="AG297"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97" t="str">
            <v>SEGÚN ANEXO ÚNICO EMITIDO MEDIANTE RESOLUCIÓN STHV-RT-No. 004; ART. 1.3 "SI EL ELEMENTO PUBLICITARIO SE UBICA EN UN PREDIO CON USO PRINCIPAL MÚLTIPLE (M), SE EMITE LA LICENCIA METROPOLITANA URBANÍSTICA DE PUBLICIDAD EXTERIOR PROPIA FIJA CONDICIONADA - LMU (41-C).</v>
          </cell>
          <cell r="AI297" t="str">
            <v>S/N</v>
          </cell>
          <cell r="AJ297" t="str">
            <v>S/N</v>
          </cell>
          <cell r="AK297" t="str">
            <v>INGENIERÍA ELÉCTRICA, MAELIN</v>
          </cell>
          <cell r="AL297" t="str">
            <v xml:space="preserve">3,00x1,70x2; 3,40x1,00x2; 4,00x2,50 </v>
          </cell>
          <cell r="AM297">
            <v>3</v>
          </cell>
          <cell r="AN297">
            <v>27</v>
          </cell>
          <cell r="AO297" t="str">
            <v>12</v>
          </cell>
          <cell r="AP297">
            <v>824.97149999999999</v>
          </cell>
          <cell r="AQ297">
            <v>68.747624999999999</v>
          </cell>
          <cell r="AR297">
            <v>0.5</v>
          </cell>
          <cell r="AS297" t="str">
            <v>0,00</v>
          </cell>
          <cell r="AT297">
            <v>825.47149999999999</v>
          </cell>
          <cell r="AU297" t="str">
            <v>OCHOCIENTOS VEINTE Y CINCO DÓLARES CON CUARENTA Y SIETE CENTAVOS</v>
          </cell>
        </row>
        <row r="298">
          <cell r="C298" t="str">
            <v>0092</v>
          </cell>
          <cell r="D298">
            <v>41620</v>
          </cell>
          <cell r="E298">
            <v>41666</v>
          </cell>
          <cell r="F298" t="str">
            <v>2013-264992 (0012924)</v>
          </cell>
          <cell r="G298" t="str">
            <v>RÓTULO</v>
          </cell>
          <cell r="H298" t="str">
            <v>PANAFLEX</v>
          </cell>
          <cell r="I298">
            <v>3</v>
          </cell>
          <cell r="J298" t="str">
            <v>ADOSADO A LA FACHADA</v>
          </cell>
          <cell r="K298" t="str">
            <v>31505 02 002</v>
          </cell>
          <cell r="L298">
            <v>189643</v>
          </cell>
          <cell r="M298" t="str">
            <v>AYAPAMBA OE2-34</v>
          </cell>
          <cell r="N298">
            <v>0</v>
          </cell>
          <cell r="O298" t="str">
            <v>1 AÑO</v>
          </cell>
          <cell r="P298" t="str">
            <v>31/12/2013</v>
          </cell>
          <cell r="Q298" t="str">
            <v>D5 (D304-80); R3</v>
          </cell>
          <cell r="R298">
            <v>0</v>
          </cell>
          <cell r="S298">
            <v>0</v>
          </cell>
          <cell r="T298">
            <v>0</v>
          </cell>
          <cell r="U298" t="str">
            <v>P.N.</v>
          </cell>
          <cell r="V298">
            <v>1</v>
          </cell>
          <cell r="W298">
            <v>0</v>
          </cell>
          <cell r="X298">
            <v>0</v>
          </cell>
          <cell r="Y298" t="str">
            <v>GUANOLUISA JAYA JULIO CESAR</v>
          </cell>
          <cell r="Z298" t="str">
            <v>INDUCALSA INDUSTRIA NACIONAL DEL CALZADO S.A.</v>
          </cell>
          <cell r="AA298" t="str">
            <v>KREBS ARBOCCO GIANFRANCO</v>
          </cell>
          <cell r="AB298" t="str">
            <v>PROVINCIA DE PICHINCHA; CANTÓN QUITO; PARROQUIA CHILLOGALLO; BARRIO PALMAR DE SOLANDA; CALLE QUIMIAG No. oe2-106; INTERSECCIÓN GONZOL; REFERENCIA A TRES CUADRAS DEL MERCADO MAYORISTA.</v>
          </cell>
          <cell r="AC298">
            <v>0</v>
          </cell>
          <cell r="AD298">
            <v>0</v>
          </cell>
          <cell r="AE298">
            <v>0</v>
          </cell>
          <cell r="AF298" t="str">
            <v>1790163776001</v>
          </cell>
          <cell r="AG298"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98" t="str">
            <v>ADJUNTA AUTORIZACIÓN DEL PROPIETARIO DEL PREDIO SR. GUANOLUISA JAYA JULIO CESAR DE CC. 1701957175 DE FECHA 05-DIC-2013.</v>
          </cell>
          <cell r="AI298" t="str">
            <v>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J298"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K298" t="str">
            <v xml:space="preserve">BUNKY  </v>
          </cell>
          <cell r="AL298" t="str">
            <v>8,00x1,00</v>
          </cell>
          <cell r="AM298">
            <v>1</v>
          </cell>
          <cell r="AN298">
            <v>8</v>
          </cell>
          <cell r="AO298" t="str">
            <v>12</v>
          </cell>
          <cell r="AP298">
            <v>127.2</v>
          </cell>
          <cell r="AQ298">
            <v>10.6</v>
          </cell>
          <cell r="AR298">
            <v>0.5</v>
          </cell>
          <cell r="AS298" t="str">
            <v>0,00</v>
          </cell>
          <cell r="AT298">
            <v>127.7</v>
          </cell>
          <cell r="AU298" t="str">
            <v>CIENTO VEINTE Y SIETE DÓLARES CON SETENTA CENTAVOS</v>
          </cell>
        </row>
        <row r="299">
          <cell r="C299" t="str">
            <v>0093</v>
          </cell>
          <cell r="D299">
            <v>41620</v>
          </cell>
          <cell r="E299">
            <v>41301</v>
          </cell>
          <cell r="F299" t="str">
            <v>2013-264991 (0012923)</v>
          </cell>
          <cell r="G299" t="str">
            <v>RÓTULO</v>
          </cell>
          <cell r="H299" t="str">
            <v>PANAFLEX</v>
          </cell>
          <cell r="I299">
            <v>3</v>
          </cell>
          <cell r="J299" t="str">
            <v>ADOSADO A LA FACHADA</v>
          </cell>
          <cell r="K299" t="str">
            <v>30602 26 009</v>
          </cell>
          <cell r="L299">
            <v>339523</v>
          </cell>
          <cell r="M299" t="str">
            <v>AV. RODRIGO DE CHAVEZ</v>
          </cell>
          <cell r="N299">
            <v>0</v>
          </cell>
          <cell r="O299" t="str">
            <v>1 AÑO</v>
          </cell>
          <cell r="P299" t="str">
            <v>31/12/2013</v>
          </cell>
          <cell r="Q299" t="str">
            <v>D7 (D408-70); RM</v>
          </cell>
          <cell r="R299">
            <v>0</v>
          </cell>
          <cell r="S299">
            <v>0</v>
          </cell>
          <cell r="T299">
            <v>0</v>
          </cell>
          <cell r="U299" t="str">
            <v>P.N.</v>
          </cell>
          <cell r="V299">
            <v>1</v>
          </cell>
          <cell r="W299">
            <v>0</v>
          </cell>
          <cell r="X299">
            <v>0</v>
          </cell>
          <cell r="Y299" t="str">
            <v>ULLOA RODRÍGUEZ LUIS ÁNGEL</v>
          </cell>
          <cell r="Z299" t="str">
            <v>INDUCALSA INDUSTRIA NACIONAL DEL CALZADO S.A.</v>
          </cell>
          <cell r="AA299" t="str">
            <v>KREBS ARBOCCO GIANFRANCO</v>
          </cell>
          <cell r="AB299" t="str">
            <v>PROVINCIA DE PICHINCHA; CANTÓN QUITO; PARROQUIA CHILLOGALLO; BARRIO PALMAR DE SOLANDA; CALLE QUIMIAG No. oe2-106; INTERSECCIÓN GONZOL; REFERENCIA A TRES CUADRAS DEL MERCADO MAYORISTA.</v>
          </cell>
          <cell r="AC299">
            <v>0</v>
          </cell>
          <cell r="AD299">
            <v>0</v>
          </cell>
          <cell r="AE299">
            <v>0</v>
          </cell>
          <cell r="AF299" t="str">
            <v>1790163776001</v>
          </cell>
          <cell r="AG299"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299" t="str">
            <v>ADJUNTA AUTORIZACIÓN DEL PROPIETARIO DEL PREDIO SR. GUANOLUISA JAYA JULIO CESAR DE CC. 1701957175 DE FECHA 05-DIC-2013.</v>
          </cell>
          <cell r="AI299" t="str">
            <v>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J299"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K299" t="str">
            <v xml:space="preserve">BUNKY  </v>
          </cell>
          <cell r="AL299" t="str">
            <v>5,00x0,70</v>
          </cell>
          <cell r="AM299">
            <v>1</v>
          </cell>
          <cell r="AN299">
            <v>3.5</v>
          </cell>
          <cell r="AO299" t="str">
            <v>12</v>
          </cell>
          <cell r="AP299">
            <v>55.65</v>
          </cell>
          <cell r="AQ299">
            <v>4.6375000000000002</v>
          </cell>
          <cell r="AR299">
            <v>0.5</v>
          </cell>
          <cell r="AS299" t="str">
            <v>0,00</v>
          </cell>
          <cell r="AT299">
            <v>56.15</v>
          </cell>
          <cell r="AU299" t="str">
            <v>CINCUENTA Y SEIS DÓLARES CON QUINCE CENTAVOS</v>
          </cell>
        </row>
        <row r="300">
          <cell r="C300" t="str">
            <v>0094</v>
          </cell>
          <cell r="D300">
            <v>41620</v>
          </cell>
          <cell r="E300">
            <v>41301</v>
          </cell>
          <cell r="F300" t="str">
            <v>2013-264990 (0012922)</v>
          </cell>
          <cell r="G300" t="str">
            <v>RÓTULO</v>
          </cell>
          <cell r="H300" t="str">
            <v>PANAFLEX</v>
          </cell>
          <cell r="I300">
            <v>3</v>
          </cell>
          <cell r="J300" t="str">
            <v>ADOSADO A LA FACHADA</v>
          </cell>
          <cell r="K300" t="str">
            <v xml:space="preserve">10104 16 025 </v>
          </cell>
          <cell r="L300">
            <v>37001</v>
          </cell>
          <cell r="M300" t="str">
            <v>AV. 10 DE AGOSTO</v>
          </cell>
          <cell r="N300">
            <v>0</v>
          </cell>
          <cell r="O300" t="str">
            <v>0 AÑOS</v>
          </cell>
          <cell r="P300" t="str">
            <v>-----</v>
          </cell>
          <cell r="Q300" t="str">
            <v>D5 (D304-80); R3</v>
          </cell>
          <cell r="R300">
            <v>0</v>
          </cell>
          <cell r="S300">
            <v>0</v>
          </cell>
          <cell r="T300">
            <v>0</v>
          </cell>
          <cell r="U300" t="str">
            <v>P.N.</v>
          </cell>
          <cell r="V300">
            <v>0</v>
          </cell>
          <cell r="W300">
            <v>1</v>
          </cell>
          <cell r="X300">
            <v>0</v>
          </cell>
          <cell r="Y300" t="str">
            <v>GUARDERAS BOLAÑOS LAURA ALICIA</v>
          </cell>
          <cell r="Z300" t="str">
            <v>INDUCALSA INDUSTRIA NACIONAL DEL CALZADO S.A.</v>
          </cell>
          <cell r="AA300" t="str">
            <v>KREBS ARBOCCO GIANFRANCO</v>
          </cell>
          <cell r="AB300" t="str">
            <v>PROVINCIA DE PICHINCHA; CANTÓN QUITO; PARROQUIA CHILLOGALLO; BARRIO PALMAR DE SOLANDA; CALLE QUIMIAG No. oe2-106; INTERSECCIÓN GONZOL; REFERENCIA A TRES CUADRAS DEL MERCADO MAYORISTA.</v>
          </cell>
          <cell r="AC300">
            <v>0</v>
          </cell>
          <cell r="AD300">
            <v>0</v>
          </cell>
          <cell r="AE300">
            <v>0</v>
          </cell>
          <cell r="AF300" t="str">
            <v>1790163776001</v>
          </cell>
          <cell r="AG300" t="str">
            <v>LA DOCUMENTACIÓN DEBE SER TRAMITADA EN LA ADMINISTRACIÓN ZONAL CENTRO (MANUELA SÁENZ).</v>
          </cell>
          <cell r="AH300" t="str">
            <v>S/N</v>
          </cell>
          <cell r="AI300" t="str">
            <v>S/N</v>
          </cell>
          <cell r="AJ300" t="str">
            <v>S/N</v>
          </cell>
          <cell r="AK300" t="str">
            <v xml:space="preserve">BUNKY  </v>
          </cell>
          <cell r="AL300" t="str">
            <v>4,00x1,00</v>
          </cell>
          <cell r="AM300">
            <v>1</v>
          </cell>
          <cell r="AN300">
            <v>4</v>
          </cell>
          <cell r="AO300" t="str">
            <v>0</v>
          </cell>
          <cell r="AP300">
            <v>0</v>
          </cell>
          <cell r="AQ300" t="str">
            <v>0,00</v>
          </cell>
          <cell r="AR300">
            <v>0</v>
          </cell>
          <cell r="AS300" t="str">
            <v>0,00</v>
          </cell>
          <cell r="AT300">
            <v>0</v>
          </cell>
          <cell r="AU300" t="str">
            <v>CERO</v>
          </cell>
        </row>
        <row r="301">
          <cell r="C301" t="str">
            <v>0095</v>
          </cell>
          <cell r="D301">
            <v>41624</v>
          </cell>
          <cell r="E301">
            <v>41666</v>
          </cell>
          <cell r="F301" t="str">
            <v>2013-266321 (0012986)</v>
          </cell>
          <cell r="G301" t="str">
            <v>RÓTULO</v>
          </cell>
          <cell r="H301" t="str">
            <v>PANAFLEX</v>
          </cell>
          <cell r="I301">
            <v>2.5</v>
          </cell>
          <cell r="J301" t="str">
            <v>ADOSADO A LA FACHADA</v>
          </cell>
          <cell r="K301" t="str">
            <v>30705 21 002</v>
          </cell>
          <cell r="L301">
            <v>4372</v>
          </cell>
          <cell r="M301" t="str">
            <v>SUBTENIENTE MICHELENA  535 Y SARGENTO GRAU</v>
          </cell>
          <cell r="N301">
            <v>0</v>
          </cell>
          <cell r="O301" t="str">
            <v>1 AÑO</v>
          </cell>
          <cell r="P301" t="str">
            <v>31/12/2013</v>
          </cell>
          <cell r="Q301" t="str">
            <v>D7 (D408-70); RM</v>
          </cell>
          <cell r="R301">
            <v>0</v>
          </cell>
          <cell r="S301">
            <v>0</v>
          </cell>
          <cell r="T301">
            <v>0</v>
          </cell>
          <cell r="U301" t="str">
            <v>P.N.</v>
          </cell>
          <cell r="V301">
            <v>1</v>
          </cell>
          <cell r="W301">
            <v>0</v>
          </cell>
          <cell r="X301">
            <v>0</v>
          </cell>
          <cell r="Y301" t="str">
            <v>GÓMEZ CAIZA DAYANA BELÉN</v>
          </cell>
          <cell r="Z301" t="str">
            <v>DISTRIBUIDORA FARMACÉUTICA ECUATORIANA DIFARE S.A.</v>
          </cell>
          <cell r="AA301" t="str">
            <v>OCAÑA MOREIRA JULIO CESAR ANTONIO</v>
          </cell>
          <cell r="AB301" t="str">
            <v>PROVINCIA DEL GUAYAS; CANTÓN GUAYAQUIL; PARROQUIA TARQUI; CIUDADELA URB. CIUDAD COLON, SOLAR 5; MANZANA 275; BLOQUE ETAPA II; EDIFICIO CORPORATIVO I; PISO 4; OFICINA 423; REFERENCIA UBICACIÓN DIAGONAL A TECNOFRIO YOYO; TELÉFONO 043731390.</v>
          </cell>
          <cell r="AC301">
            <v>0</v>
          </cell>
          <cell r="AD301">
            <v>0</v>
          </cell>
          <cell r="AE301">
            <v>0</v>
          </cell>
          <cell r="AF301" t="str">
            <v>0990858322001</v>
          </cell>
          <cell r="AG301"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301" t="str">
            <v>ADJUNTA AUTORIZACIÓN DEL PROPIETARIO DEL PREDIO SRTA. GÓMEZ CAIZA DAYANA BELÉN DE CC. 171962203-5.</v>
          </cell>
          <cell r="AI301" t="str">
            <v>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J301"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K301" t="str">
            <v>FARMACIAS CRUZ AZUL</v>
          </cell>
          <cell r="AL301" t="str">
            <v>5,50x1,10</v>
          </cell>
          <cell r="AM301">
            <v>1</v>
          </cell>
          <cell r="AN301">
            <v>6.05</v>
          </cell>
          <cell r="AO301" t="str">
            <v>12</v>
          </cell>
          <cell r="AP301">
            <v>96.194999999999993</v>
          </cell>
          <cell r="AQ301">
            <v>8.0162499999999994</v>
          </cell>
          <cell r="AR301">
            <v>0.5</v>
          </cell>
          <cell r="AS301" t="str">
            <v>0,00</v>
          </cell>
          <cell r="AT301">
            <v>96.694999999999993</v>
          </cell>
          <cell r="AU301" t="str">
            <v>NOVENTA Y SEIS DÓLARES CON SETENTA CENTAVOS</v>
          </cell>
        </row>
        <row r="302">
          <cell r="C302" t="str">
            <v>0096</v>
          </cell>
          <cell r="D302">
            <v>41624</v>
          </cell>
          <cell r="E302">
            <v>41666</v>
          </cell>
          <cell r="F302" t="str">
            <v>2013-266304 (0012987)</v>
          </cell>
          <cell r="G302" t="str">
            <v>RÓTULO</v>
          </cell>
          <cell r="H302" t="str">
            <v>PANAFLEX</v>
          </cell>
          <cell r="I302">
            <v>3</v>
          </cell>
          <cell r="J302" t="str">
            <v>ADOSADO A LA FACHADA</v>
          </cell>
          <cell r="K302" t="str">
            <v xml:space="preserve">31306 25 092 </v>
          </cell>
          <cell r="L302">
            <v>207680</v>
          </cell>
          <cell r="M302" t="str">
            <v>JOSÉ MARÍA ALEMÁN OE4-120 Y PASAJE B</v>
          </cell>
          <cell r="N302">
            <v>0</v>
          </cell>
          <cell r="O302" t="str">
            <v>1 AÑO</v>
          </cell>
          <cell r="P302" t="str">
            <v>31/12/2013</v>
          </cell>
          <cell r="Q302" t="str">
            <v>D3 (D203-80); RM</v>
          </cell>
          <cell r="R302">
            <v>0</v>
          </cell>
          <cell r="S302">
            <v>0</v>
          </cell>
          <cell r="T302">
            <v>0</v>
          </cell>
          <cell r="U302" t="str">
            <v>P.N.</v>
          </cell>
          <cell r="V302">
            <v>1</v>
          </cell>
          <cell r="W302">
            <v>0</v>
          </cell>
          <cell r="X302">
            <v>0</v>
          </cell>
          <cell r="Y302" t="str">
            <v>GUACHAMIN CACHAGO FABIÁN RAM</v>
          </cell>
          <cell r="Z302" t="str">
            <v>DISTRIBUIDORA FARMACÉUTICA ECUATORIANA DIFARE S.A.</v>
          </cell>
          <cell r="AA302" t="str">
            <v>OCAÑA MOREIRA JULIO CESAR ANTONIO</v>
          </cell>
          <cell r="AB302" t="str">
            <v>PROVINCIA DEL GUAYAS; CANTÓN GUAYAQUIL; PARROQUIA TARQUI; CIUDADELA URB. CIUDAD COLON, SOLAR 5; MANZANA 275; BLOQUE ETAPA II; EDIFICIO CORPORATIVO I; PISO 4; OFICINA 423; REFERENCIA UBICACIÓN DIAGONAL A TECNOFRIO YOYO; TELÉFONO 043731390.</v>
          </cell>
          <cell r="AC302">
            <v>0</v>
          </cell>
          <cell r="AD302">
            <v>0</v>
          </cell>
          <cell r="AE302">
            <v>0</v>
          </cell>
          <cell r="AF302" t="str">
            <v>0990858322001</v>
          </cell>
          <cell r="AG302"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302" t="str">
            <v>ADJUNTA AUTORIZACIÓN DEL PROPIETARIO DEL PREDIO SRA. ANA AZUCENA MONTOYA ANDRADE DE CC. 170516749-0 CASADA CON FABIÁN GUACHAMIN CACHAGO.</v>
          </cell>
          <cell r="AI302" t="str">
            <v>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J302"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K302" t="str">
            <v>FARMACIAS CRUZ AZUL</v>
          </cell>
          <cell r="AL302" t="str">
            <v>8,00x1,20</v>
          </cell>
          <cell r="AM302">
            <v>1</v>
          </cell>
          <cell r="AN302">
            <v>9.6</v>
          </cell>
          <cell r="AO302" t="str">
            <v>12</v>
          </cell>
          <cell r="AP302">
            <v>457.92</v>
          </cell>
          <cell r="AQ302">
            <v>38.160000000000004</v>
          </cell>
          <cell r="AR302">
            <v>0.5</v>
          </cell>
          <cell r="AS302" t="str">
            <v>0,00</v>
          </cell>
          <cell r="AT302">
            <v>458.42</v>
          </cell>
          <cell r="AU302" t="str">
            <v>CUATROCIENTOS CINCUENTA Y OCHO DÓLARES CON CUARENTA Y DOS CENTAVOS.</v>
          </cell>
        </row>
        <row r="303">
          <cell r="C303" t="str">
            <v>0097</v>
          </cell>
          <cell r="D303">
            <v>41624</v>
          </cell>
          <cell r="E303">
            <v>41666</v>
          </cell>
          <cell r="F303" t="str">
            <v>2013-266325 (0012988)</v>
          </cell>
          <cell r="G303" t="str">
            <v>RÓTULO</v>
          </cell>
          <cell r="H303" t="str">
            <v>PANAFLEX</v>
          </cell>
          <cell r="I303">
            <v>3</v>
          </cell>
          <cell r="J303" t="str">
            <v>ADOSADO A LA FACHADA</v>
          </cell>
          <cell r="K303" t="str">
            <v>30705 27 014</v>
          </cell>
          <cell r="L303">
            <v>77952</v>
          </cell>
          <cell r="M303" t="str">
            <v>CABO LUIS MINACHO 318 Y SUBTENIENTE MICHELENA</v>
          </cell>
          <cell r="N303">
            <v>0</v>
          </cell>
          <cell r="O303" t="str">
            <v>1 AÑO</v>
          </cell>
          <cell r="P303" t="str">
            <v>31/12/2013</v>
          </cell>
          <cell r="Q303" t="str">
            <v>D7 (D408-70); RM</v>
          </cell>
          <cell r="R303">
            <v>0</v>
          </cell>
          <cell r="S303">
            <v>0</v>
          </cell>
          <cell r="T303">
            <v>0</v>
          </cell>
          <cell r="U303" t="str">
            <v>P.N.</v>
          </cell>
          <cell r="V303">
            <v>1</v>
          </cell>
          <cell r="W303">
            <v>0</v>
          </cell>
          <cell r="X303">
            <v>0</v>
          </cell>
          <cell r="Y303" t="str">
            <v>SÁENZ JOSÉ RODOLFO</v>
          </cell>
          <cell r="Z303" t="str">
            <v>DISTRIBUIDORA FARMACÉUTICA ECUATORIANA DIFARE S.A.</v>
          </cell>
          <cell r="AA303" t="str">
            <v>OCAÑA MOREIRA JULIO CESAR ANTONIO</v>
          </cell>
          <cell r="AB303" t="str">
            <v>PROVINCIA DEL GUAYAS; CANTÓN GUAYAQUIL; PARROQUIA TARQUI; CIUDADELA URB. CIUDAD COLON, SOLAR 5; MANZANA 275; BLOQUE ETAPA II; EDIFICIO CORPORATIVO I; PISO 4; OFICINA 423; REFERENCIA UBICACIÓN DIAGONAL A TECNOFRIO YOYO; TELÉFONO 043731390.</v>
          </cell>
          <cell r="AC303">
            <v>0</v>
          </cell>
          <cell r="AD303">
            <v>0</v>
          </cell>
          <cell r="AE303">
            <v>0</v>
          </cell>
          <cell r="AF303" t="str">
            <v>0990858322001</v>
          </cell>
          <cell r="AG303" t="str">
            <v>SEGÚN ORDENANZA 0330; ART. 41 QUE INDICA: "EL PAGO DE LA TASA CORRESPONDIENTE SE EFECTUARÁ A TRAVÉS DE LA VENTANILLA DE LICENCIAMIENTO O CUALQUIER MEDIO DISPONIBLE HABILITADO POR LA AUTORIDAD ADMINISTRATIVA OTORGANTE Y SERÁ PAGADERO EN FORMA ANUAL. POR LO EXPUESTO LA PUBLICIDAD QUE SE OTORGA SE COBRA POR EL AÑO QUE VA DE ENERO A DICIEMBRE.</v>
          </cell>
          <cell r="AH303" t="str">
            <v>ADJUNTA AUTORIZACIÓN DEL PROPIETARIO DEL PREDIO SRA. MEJÍA ANDRADE CARMELA MARINA DE CC. 170084553-8 CASADA CON JOSÉ RODOLFO SÁENZ.</v>
          </cell>
          <cell r="AI303" t="str">
            <v>SEGÚN ORDENANZA 0330 ART. 12 CONDICIONES GENERALES DE LOS SOPORTES PUBLICITARIOS NUMERAL 3 "EN CADA SOPORTE PUBLICITARIO DEBERÁ CONSTAR, EN LUGAR VISIBLE, UNA PLACA DE IDENTIFICATIVA CON EL NÚMERO QUE SE LE ASIGNE EN LA LMU (41), LA FECHA DE OTORGAMIENTO, VIGENCIA DE LA LICENCIA Y EL NOMBRE DEL TITULAR.</v>
          </cell>
          <cell r="AJ303" t="str">
            <v>SEGÚN ORDENANZA 0330 ART. 9 PROHIBICIONES PARTICULARES PARA LA PUBLICIDAD EXTERIOR FIJA.- SE PROHÍBE CON CARÁCTER PARTICULAR  LIT. i "LA PUBLICIDAD EXTERIOR PINTADA, DIBUJADA, IMPRESA O ESCRITA DIRECTAMENTE SOBRE PAREDES, EDIFICACIONES, POSTES, COLUMNAS, MUROS O CERCAS"</v>
          </cell>
          <cell r="AK303" t="str">
            <v>FARMACIAS CRUZ AZUL</v>
          </cell>
          <cell r="AL303" t="str">
            <v>10,50x1,20</v>
          </cell>
          <cell r="AM303">
            <v>1</v>
          </cell>
          <cell r="AN303">
            <v>12.6</v>
          </cell>
          <cell r="AO303" t="str">
            <v>12</v>
          </cell>
          <cell r="AP303">
            <v>601.02</v>
          </cell>
          <cell r="AQ303">
            <v>50.085000000000001</v>
          </cell>
          <cell r="AR303">
            <v>0.5</v>
          </cell>
          <cell r="AS303" t="str">
            <v>0,00</v>
          </cell>
          <cell r="AT303">
            <v>601.52</v>
          </cell>
          <cell r="AU303" t="str">
            <v>SEISCIENTOS UN DÓLARES CON CINCUENTA Y DOS CENTAVOS</v>
          </cell>
        </row>
        <row r="304">
          <cell r="C304" t="str">
            <v>0098</v>
          </cell>
          <cell r="D304">
            <v>41603</v>
          </cell>
          <cell r="E304">
            <v>41666</v>
          </cell>
          <cell r="F304" t="str">
            <v>2013-256262 (0012176)</v>
          </cell>
          <cell r="G304" t="str">
            <v>VALLA</v>
          </cell>
          <cell r="H304" t="str">
            <v>METÁLICO</v>
          </cell>
          <cell r="I304">
            <v>8</v>
          </cell>
          <cell r="J304" t="str">
            <v>ANCLADO AL PISO</v>
          </cell>
          <cell r="K304" t="str">
            <v>31405 10 001 003 001 001</v>
          </cell>
          <cell r="L304">
            <v>377626</v>
          </cell>
          <cell r="M304" t="str">
            <v>AV. TENIENTE HUGO ORTIZ Y SALVADOR BRAVO, SECTOR SOLANDA, MERCADO MAYORISTA</v>
          </cell>
          <cell r="N304" t="str">
            <v>S00°16´16,1" // W078°32´12,7"</v>
          </cell>
          <cell r="O304" t="str">
            <v>0 AÑOS</v>
          </cell>
          <cell r="P304" t="str">
            <v>-----</v>
          </cell>
          <cell r="Q304" t="str">
            <v>D7 (D408-70); RM  // D3 (D203-80); R3</v>
          </cell>
          <cell r="R304">
            <v>0</v>
          </cell>
          <cell r="S304">
            <v>0</v>
          </cell>
          <cell r="T304">
            <v>0</v>
          </cell>
          <cell r="U304" t="str">
            <v>P.N.</v>
          </cell>
          <cell r="V304">
            <v>0</v>
          </cell>
          <cell r="W304">
            <v>1</v>
          </cell>
          <cell r="X304">
            <v>0</v>
          </cell>
          <cell r="Y304" t="str">
            <v>CALVOPINA TAPIA BERTHA GLADYS</v>
          </cell>
          <cell r="Z304" t="str">
            <v>GIROVISUAL</v>
          </cell>
          <cell r="AA304" t="str">
            <v>ONOFRE MEZA SOPHIA GABRIELA</v>
          </cell>
          <cell r="AB304" t="str">
            <v xml:space="preserve">PROVINCIA DEL PICHINCHA; CANTÓN QUITO; PARROQUIA SANTA PRISCA; CALLE OE5C; NÚMERO N43-16; INTERSECCIÓN PASAJE E; REFERENCIA A 200 M. DEL CENTRO COMERCIAL EL BOSQUE. </v>
          </cell>
          <cell r="AC304" t="str">
            <v>CENTROSEGUROS</v>
          </cell>
          <cell r="AD304" t="str">
            <v>25/01/2013 HASTA EL 25/01/2014</v>
          </cell>
          <cell r="AE304">
            <v>20000</v>
          </cell>
          <cell r="AF304" t="str">
            <v>1713425500001</v>
          </cell>
          <cell r="AG304" t="str">
            <v>MEDIANTE RESOLUCIÓN STHV-No. 004; NUMERAL 4 PROCEDIMIENTO PARA LA EMISIÓN DE LA PUBLICIDAD EXTERIOR FIJA DE TERCEROS, EN RÉGIMEN TRANSITORIO - PERIODO DE REGULARIZACIÓN LMU (41-T); NUMERAL 4.2 REQUISITOS GENERALES; 4.2.9 EN EL CASO DE EDIFICACIONES DECLARADAS EN PROPIEDAD HORIZONTAL, SE ADJUNTARÁ LA AUTORIZACIÓN DE CONFORMIDAD A LA LEY.</v>
          </cell>
          <cell r="AH304" t="str">
            <v>S/N</v>
          </cell>
          <cell r="AI304" t="str">
            <v>S/N</v>
          </cell>
          <cell r="AJ304" t="str">
            <v>S/N</v>
          </cell>
          <cell r="AK304" t="str">
            <v>DISPONIBLE</v>
          </cell>
          <cell r="AL304" t="str">
            <v>8,00x4,00x2</v>
          </cell>
          <cell r="AM304">
            <v>1</v>
          </cell>
          <cell r="AN304">
            <v>64</v>
          </cell>
          <cell r="AO304" t="str">
            <v>0</v>
          </cell>
          <cell r="AP304">
            <v>0</v>
          </cell>
          <cell r="AQ304" t="str">
            <v>0,00</v>
          </cell>
          <cell r="AR304">
            <v>0</v>
          </cell>
          <cell r="AS304" t="str">
            <v>0,00</v>
          </cell>
          <cell r="AT304">
            <v>0</v>
          </cell>
          <cell r="AU304" t="str">
            <v>CERO</v>
          </cell>
        </row>
        <row r="305">
          <cell r="C305" t="str">
            <v>0099</v>
          </cell>
          <cell r="D305">
            <v>41603</v>
          </cell>
          <cell r="E305">
            <v>41666</v>
          </cell>
          <cell r="F305" t="str">
            <v>2013-256267 (0012175)</v>
          </cell>
          <cell r="G305" t="str">
            <v>VALLA</v>
          </cell>
          <cell r="H305" t="str">
            <v>METÁLICO</v>
          </cell>
          <cell r="I305">
            <v>8</v>
          </cell>
          <cell r="J305" t="str">
            <v>ANCLADO AL PISO</v>
          </cell>
          <cell r="K305" t="str">
            <v>20301 08 012</v>
          </cell>
          <cell r="L305">
            <v>9888</v>
          </cell>
          <cell r="M305" t="str">
            <v>LUIS FERNANDO RUIZ S389 Y AV. VELASCO IBARRA, SECTOR LULUNCOTO, BARRIO CHIMBACALLE</v>
          </cell>
          <cell r="N305" t="str">
            <v>S00°14´00,5" // W078°30´30,8"</v>
          </cell>
          <cell r="O305" t="str">
            <v>0 AÑOS</v>
          </cell>
          <cell r="P305" t="str">
            <v>-----</v>
          </cell>
          <cell r="Q305" t="str">
            <v>C11 (C304-70) // R2</v>
          </cell>
          <cell r="R305">
            <v>0</v>
          </cell>
          <cell r="S305">
            <v>0</v>
          </cell>
          <cell r="T305">
            <v>0</v>
          </cell>
          <cell r="U305" t="str">
            <v>P.N.</v>
          </cell>
          <cell r="V305">
            <v>0</v>
          </cell>
          <cell r="W305">
            <v>1</v>
          </cell>
          <cell r="X305">
            <v>0</v>
          </cell>
          <cell r="Y305" t="str">
            <v>BEJARANO PAZOS DIEGO MAURICIO</v>
          </cell>
          <cell r="Z305" t="str">
            <v>GIROVISUAL</v>
          </cell>
          <cell r="AA305" t="str">
            <v>ONOFRE MEZA SOPHIA GABRIELA</v>
          </cell>
          <cell r="AB305" t="str">
            <v xml:space="preserve">PROVINCIA DEL PICHINCHA; CANTÓN QUITO; PARROQUIA SANTA PRISCA; CALLE OE5C; NÚMERO N43-16; INTERSECCIÓN PASAJE E; REFERENCIA A 200 M. DEL CENTRO COMERCIAL EL BOSQUE. </v>
          </cell>
          <cell r="AD305" t="str">
            <v>25/01/2013 HASTA EL 25/01/2014</v>
          </cell>
          <cell r="AE305">
            <v>20000</v>
          </cell>
          <cell r="AF305" t="str">
            <v>1713425500001</v>
          </cell>
          <cell r="AG305" t="str">
            <v xml:space="preserve">SEGÚN ORDENANZA 0330 Y LA REFORMATORIA NO. 310 ANEXO ÚNICO NUMERAL 2.1.2 PUBLICIDAD EXTERIOR FIJA DE TERCEROS EN PREDIOS CON USO RESIDENCIAL R3, MÚLTIPLE, EQUIPAMIENTO E INDUSTRIAL I2, I3, I4 LITERAL b " EN LOS RETIROS FRONTALES: LAS VALLAS TENDRÁN UNA SUPERFICIE MÁXIMA DE TREINTA Y DOS METROS CUADRADOS Y PODRÁN INSTALARSE EN EL RETIRO FRONTAL DE LOS PREDIOS CON USO DE SUELO R2, R3 INDUSTRIAL I2, I3, I4 MANTENIENDO TRES METROS DE RETIRO CON RESPECTO A LAS MEDIANERAS, MEDIDOS DESDE EL PUNTO MÁS SALIENTE DEL PANEL. SU ALTURA MÁXIMA SERÁ DE DOCE METROS Y NO PODRÁ SOBRESALIR DE LA LÍNEA DE FÁBRICA". </v>
          </cell>
          <cell r="AH305" t="str">
            <v xml:space="preserve"> EN TAL SENTIDO EL PANEL QUE DA AL PREDIO COLINDANTE, NO CUMPLE CON EL ARTICULADO DESCRITO ANTERIORMENTE.</v>
          </cell>
          <cell r="AI305" t="str">
            <v xml:space="preserve">OBSERVACIONES QUE YA SE INDICARON PERSONALMENTE EN LA INSPECCIÓN CONJUNTA QUE FUE REALIZADA.  </v>
          </cell>
          <cell r="AJ305" t="str">
            <v>S/N</v>
          </cell>
          <cell r="AK305" t="str">
            <v>DISPONIBLE</v>
          </cell>
          <cell r="AL305" t="str">
            <v>8,00x4,00</v>
          </cell>
          <cell r="AM305">
            <v>1</v>
          </cell>
          <cell r="AN305">
            <v>32</v>
          </cell>
          <cell r="AO305" t="str">
            <v>0</v>
          </cell>
          <cell r="AP305">
            <v>0</v>
          </cell>
          <cell r="AQ305" t="str">
            <v>0,00</v>
          </cell>
          <cell r="AR305">
            <v>0</v>
          </cell>
          <cell r="AS305" t="str">
            <v>0,00</v>
          </cell>
          <cell r="AT305">
            <v>0</v>
          </cell>
          <cell r="AU305" t="str">
            <v>CERO</v>
          </cell>
        </row>
        <row r="306">
          <cell r="C306" t="str">
            <v>0100</v>
          </cell>
          <cell r="D306">
            <v>41618</v>
          </cell>
          <cell r="E306">
            <v>41666</v>
          </cell>
          <cell r="F306" t="str">
            <v>2013-268000 (0013092)</v>
          </cell>
          <cell r="G306" t="str">
            <v>RÓTULO</v>
          </cell>
          <cell r="H306" t="str">
            <v>METÁLICO</v>
          </cell>
          <cell r="I306">
            <v>2.5</v>
          </cell>
          <cell r="J306" t="str">
            <v>ADOSADO A LA FACHADA</v>
          </cell>
          <cell r="K306" t="str">
            <v>20603 39 002</v>
          </cell>
          <cell r="L306">
            <v>196628</v>
          </cell>
          <cell r="M306" t="str">
            <v>CALLE E LOTE 1 LOCAL 4</v>
          </cell>
          <cell r="N306">
            <v>0</v>
          </cell>
          <cell r="O306" t="str">
            <v>0 AÑOS</v>
          </cell>
          <cell r="P306" t="str">
            <v>-----</v>
          </cell>
          <cell r="Q306" t="str">
            <v>D3 (D203-80); R3</v>
          </cell>
          <cell r="R306">
            <v>0</v>
          </cell>
          <cell r="S306">
            <v>0</v>
          </cell>
          <cell r="T306">
            <v>0</v>
          </cell>
          <cell r="U306" t="str">
            <v>P.N.</v>
          </cell>
          <cell r="V306">
            <v>0</v>
          </cell>
          <cell r="W306">
            <v>1</v>
          </cell>
          <cell r="X306">
            <v>0</v>
          </cell>
          <cell r="Y306" t="str">
            <v>PEREZ AGUIRRE JORGE HUMBERTO Y OTROS</v>
          </cell>
          <cell r="Z306" t="str">
            <v>DISTRIBUIDORA FARMACÉUTICA ECUATORIANA DIFARE S.A.</v>
          </cell>
          <cell r="AA306" t="str">
            <v>OCAÑA MOREIRA JULIO CESAR ANTONIO</v>
          </cell>
          <cell r="AB306" t="str">
            <v>PROVINCIA DEL GUAYAS; CANTÓN GUAYAQUIL; PARROQUIA TARQUI; CIUDADELA URB. CIUDAD COLON, SOLAR 5; MANZANA 275; BLOQUE ETAPA II; EDIFICIO CORPORATIVO I; PISO 4; OFICINA 423; REFERENCIA UBICACIÓN DIAGONAL A TECNOFRIO YOYO; TELÉFONO 043731390.</v>
          </cell>
          <cell r="AC306">
            <v>0</v>
          </cell>
          <cell r="AD306">
            <v>0</v>
          </cell>
          <cell r="AE306">
            <v>0</v>
          </cell>
          <cell r="AF306" t="str">
            <v>0990858322001</v>
          </cell>
          <cell r="AG306" t="str">
            <v>LA DOCUMENTACIÓN DEBE SER TRAMITA EN LA ADMINISTRACIÓN ZONAL CENTRO (MANUELA SÁENZ).</v>
          </cell>
          <cell r="AH306" t="str">
            <v>S/N</v>
          </cell>
          <cell r="AI306" t="str">
            <v>S/N</v>
          </cell>
          <cell r="AJ306" t="str">
            <v>S/N</v>
          </cell>
          <cell r="AK306" t="str">
            <v>FARMACIAS CRUZ AZUL</v>
          </cell>
          <cell r="AL306" t="str">
            <v>4,40x0,30</v>
          </cell>
          <cell r="AM306">
            <v>1</v>
          </cell>
          <cell r="AN306">
            <v>1.32</v>
          </cell>
          <cell r="AO306" t="str">
            <v>0</v>
          </cell>
          <cell r="AP306">
            <v>0</v>
          </cell>
          <cell r="AQ306" t="str">
            <v>0,00</v>
          </cell>
          <cell r="AR306">
            <v>0</v>
          </cell>
          <cell r="AS306" t="str">
            <v>0,00</v>
          </cell>
          <cell r="AT306">
            <v>0</v>
          </cell>
          <cell r="AU306" t="str">
            <v>CERO</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WYV843"/>
  <sheetViews>
    <sheetView tabSelected="1" zoomScale="110" zoomScaleNormal="110" workbookViewId="0">
      <pane xSplit="6" ySplit="3" topLeftCell="V4" activePane="bottomRight" state="frozen"/>
      <selection pane="topRight" activeCell="G1" sqref="G1"/>
      <selection pane="bottomLeft" activeCell="A4" sqref="A4"/>
      <selection pane="bottomRight" activeCell="Y56" sqref="Y56"/>
    </sheetView>
  </sheetViews>
  <sheetFormatPr baseColWidth="10" defaultRowHeight="11.25" x14ac:dyDescent="0.2"/>
  <cols>
    <col min="1" max="1" width="2.7109375" style="1" customWidth="1"/>
    <col min="2" max="2" width="5.7109375" style="2" bestFit="1" customWidth="1"/>
    <col min="3" max="3" width="10.7109375" style="3" customWidth="1"/>
    <col min="4" max="4" width="9.42578125" style="196" customWidth="1"/>
    <col min="5" max="5" width="11.140625" style="4" customWidth="1"/>
    <col min="6" max="6" width="18.7109375" style="5" bestFit="1" customWidth="1"/>
    <col min="7" max="7" width="11.5703125" style="6" customWidth="1"/>
    <col min="8" max="8" width="13.42578125" style="6" customWidth="1"/>
    <col min="9" max="9" width="7.140625" style="7" customWidth="1"/>
    <col min="10" max="10" width="17.5703125" style="6" customWidth="1"/>
    <col min="11" max="11" width="14.140625" style="8" bestFit="1" customWidth="1"/>
    <col min="12" max="12" width="11.140625" style="9" bestFit="1" customWidth="1"/>
    <col min="13" max="13" width="42.7109375" style="6" customWidth="1"/>
    <col min="14" max="14" width="14" style="10" bestFit="1" customWidth="1"/>
    <col min="15" max="15" width="8.85546875" style="11" customWidth="1"/>
    <col min="16" max="16" width="12.28515625" style="12" bestFit="1" customWidth="1"/>
    <col min="17" max="17" width="11" style="13" customWidth="1"/>
    <col min="18" max="18" width="18.5703125" style="14" customWidth="1"/>
    <col min="19" max="19" width="13.140625" style="14" bestFit="1" customWidth="1"/>
    <col min="20" max="20" width="4.7109375" style="15" customWidth="1"/>
    <col min="21" max="21" width="4.7109375" style="16" customWidth="1"/>
    <col min="22" max="24" width="4.7109375" style="17" customWidth="1"/>
    <col min="25" max="25" width="19.42578125" style="18" customWidth="1"/>
    <col min="26" max="26" width="12.7109375" style="18" customWidth="1"/>
    <col min="27" max="27" width="13.5703125" style="18" customWidth="1"/>
    <col min="28" max="28" width="12.7109375" style="19" customWidth="1"/>
    <col min="29" max="29" width="12.7109375" style="293" customWidth="1"/>
    <col min="30" max="31" width="12.7109375" style="19" customWidth="1"/>
    <col min="32" max="32" width="14.140625" style="20" customWidth="1"/>
    <col min="33" max="33" width="13.28515625" style="18" customWidth="1"/>
    <col min="34" max="34" width="13.7109375" style="18" customWidth="1"/>
    <col min="35" max="35" width="11.5703125" style="18" customWidth="1"/>
    <col min="36" max="36" width="12.28515625" style="18" customWidth="1"/>
    <col min="37" max="37" width="19.42578125" style="18" customWidth="1"/>
    <col min="38" max="38" width="10.7109375" style="18" customWidth="1"/>
    <col min="39" max="39" width="5.7109375" style="21" customWidth="1"/>
    <col min="40" max="40" width="6.85546875" style="22" customWidth="1"/>
    <col min="41" max="41" width="5.7109375" style="23" customWidth="1"/>
    <col min="42" max="42" width="10.5703125" style="197" bestFit="1" customWidth="1"/>
    <col min="43" max="43" width="8.28515625" style="198" customWidth="1"/>
    <col min="44" max="44" width="7.5703125" style="197" customWidth="1"/>
    <col min="45" max="45" width="18.140625" style="24" customWidth="1"/>
    <col min="46" max="46" width="8.140625" style="203" customWidth="1"/>
    <col min="47" max="51" width="10.7109375" style="18" customWidth="1"/>
    <col min="52" max="52" width="16.7109375" style="25" customWidth="1"/>
    <col min="53" max="53" width="11.42578125" style="286" customWidth="1"/>
    <col min="54" max="54" width="11.42578125" style="289" customWidth="1"/>
    <col min="55" max="55" width="12.28515625" style="282" customWidth="1"/>
    <col min="56" max="56" width="14.7109375" style="27" customWidth="1"/>
    <col min="57" max="57" width="11.28515625" style="26" customWidth="1"/>
    <col min="58" max="58" width="11.42578125" style="28" hidden="1" customWidth="1"/>
    <col min="59" max="92" width="0" style="28" hidden="1" customWidth="1"/>
    <col min="93" max="256" width="11.42578125" style="28" hidden="1"/>
    <col min="257" max="257" width="2.7109375" style="28" hidden="1" customWidth="1"/>
    <col min="258" max="258" width="5.7109375" style="28" hidden="1" customWidth="1"/>
    <col min="259" max="259" width="10.7109375" style="28" hidden="1" customWidth="1"/>
    <col min="260" max="260" width="9.42578125" style="28" hidden="1" customWidth="1"/>
    <col min="261" max="261" width="11.140625" style="28" hidden="1" customWidth="1"/>
    <col min="262" max="262" width="18.7109375" style="28" hidden="1" customWidth="1"/>
    <col min="263" max="263" width="11.5703125" style="28" hidden="1" customWidth="1"/>
    <col min="264" max="264" width="13.42578125" style="28" hidden="1" customWidth="1"/>
    <col min="265" max="265" width="7.140625" style="28" hidden="1" customWidth="1"/>
    <col min="266" max="266" width="17.5703125" style="28" hidden="1" customWidth="1"/>
    <col min="267" max="267" width="14.140625" style="28" hidden="1" customWidth="1"/>
    <col min="268" max="268" width="9.85546875" style="28" hidden="1" customWidth="1"/>
    <col min="269" max="269" width="12.42578125" style="28" hidden="1" customWidth="1"/>
    <col min="270" max="270" width="14" style="28" hidden="1" customWidth="1"/>
    <col min="271" max="271" width="8.85546875" style="28" hidden="1" customWidth="1"/>
    <col min="272" max="272" width="12.28515625" style="28" hidden="1" customWidth="1"/>
    <col min="273" max="273" width="6" style="28" hidden="1" customWidth="1"/>
    <col min="274" max="274" width="9.28515625" style="28" hidden="1" customWidth="1"/>
    <col min="275" max="275" width="13.140625" style="28" hidden="1" customWidth="1"/>
    <col min="276" max="280" width="4.7109375" style="28" hidden="1" customWidth="1"/>
    <col min="281" max="281" width="19.42578125" style="28" hidden="1" customWidth="1"/>
    <col min="282" max="282" width="12.7109375" style="28" hidden="1" customWidth="1"/>
    <col min="283" max="283" width="13.5703125" style="28" hidden="1" customWidth="1"/>
    <col min="284" max="287" width="12.7109375" style="28" hidden="1" customWidth="1"/>
    <col min="288" max="288" width="14.140625" style="28" hidden="1" customWidth="1"/>
    <col min="289" max="289" width="13.28515625" style="28" hidden="1" customWidth="1"/>
    <col min="290" max="290" width="21.5703125" style="28" hidden="1" customWidth="1"/>
    <col min="291" max="292" width="10.7109375" style="28" hidden="1" customWidth="1"/>
    <col min="293" max="293" width="19.42578125" style="28" hidden="1" customWidth="1"/>
    <col min="294" max="294" width="10.7109375" style="28" hidden="1" customWidth="1"/>
    <col min="295" max="297" width="5.7109375" style="28" hidden="1" customWidth="1"/>
    <col min="298" max="298" width="10.5703125" style="28" hidden="1" customWidth="1"/>
    <col min="299" max="299" width="8.28515625" style="28" hidden="1" customWidth="1"/>
    <col min="300" max="300" width="7.5703125" style="28" hidden="1" customWidth="1"/>
    <col min="301" max="301" width="8.42578125" style="28" hidden="1" customWidth="1"/>
    <col min="302" max="302" width="8.140625" style="28" hidden="1" customWidth="1"/>
    <col min="303" max="307" width="10.7109375" style="28" hidden="1" customWidth="1"/>
    <col min="308" max="310" width="11.42578125" style="28" hidden="1" customWidth="1"/>
    <col min="311" max="311" width="12.28515625" style="28" hidden="1" customWidth="1"/>
    <col min="312" max="312" width="14.7109375" style="28" hidden="1" customWidth="1"/>
    <col min="313" max="313" width="11.28515625" style="28" hidden="1" customWidth="1"/>
    <col min="314" max="348" width="11.42578125" style="28" hidden="1" customWidth="1"/>
    <col min="349" max="512" width="11.42578125" style="28" hidden="1"/>
    <col min="513" max="513" width="2.7109375" style="28" hidden="1" customWidth="1"/>
    <col min="514" max="514" width="5.7109375" style="28" hidden="1" customWidth="1"/>
    <col min="515" max="515" width="10.7109375" style="28" hidden="1" customWidth="1"/>
    <col min="516" max="516" width="9.42578125" style="28" hidden="1" customWidth="1"/>
    <col min="517" max="517" width="11.140625" style="28" hidden="1" customWidth="1"/>
    <col min="518" max="518" width="18.7109375" style="28" hidden="1" customWidth="1"/>
    <col min="519" max="519" width="11.5703125" style="28" hidden="1" customWidth="1"/>
    <col min="520" max="520" width="13.42578125" style="28" hidden="1" customWidth="1"/>
    <col min="521" max="521" width="7.140625" style="28" hidden="1" customWidth="1"/>
    <col min="522" max="522" width="17.5703125" style="28" hidden="1" customWidth="1"/>
    <col min="523" max="523" width="14.140625" style="28" hidden="1" customWidth="1"/>
    <col min="524" max="524" width="9.85546875" style="28" hidden="1" customWidth="1"/>
    <col min="525" max="525" width="12.42578125" style="28" hidden="1" customWidth="1"/>
    <col min="526" max="526" width="14" style="28" hidden="1" customWidth="1"/>
    <col min="527" max="527" width="8.85546875" style="28" hidden="1" customWidth="1"/>
    <col min="528" max="528" width="12.28515625" style="28" hidden="1" customWidth="1"/>
    <col min="529" max="529" width="6" style="28" hidden="1" customWidth="1"/>
    <col min="530" max="530" width="9.28515625" style="28" hidden="1" customWidth="1"/>
    <col min="531" max="531" width="13.140625" style="28" hidden="1" customWidth="1"/>
    <col min="532" max="536" width="4.7109375" style="28" hidden="1" customWidth="1"/>
    <col min="537" max="537" width="19.42578125" style="28" hidden="1" customWidth="1"/>
    <col min="538" max="538" width="12.7109375" style="28" hidden="1" customWidth="1"/>
    <col min="539" max="539" width="13.5703125" style="28" hidden="1" customWidth="1"/>
    <col min="540" max="543" width="12.7109375" style="28" hidden="1" customWidth="1"/>
    <col min="544" max="544" width="14.140625" style="28" hidden="1" customWidth="1"/>
    <col min="545" max="545" width="13.28515625" style="28" hidden="1" customWidth="1"/>
    <col min="546" max="546" width="21.5703125" style="28" hidden="1" customWidth="1"/>
    <col min="547" max="548" width="10.7109375" style="28" hidden="1" customWidth="1"/>
    <col min="549" max="549" width="19.42578125" style="28" hidden="1" customWidth="1"/>
    <col min="550" max="550" width="10.7109375" style="28" hidden="1" customWidth="1"/>
    <col min="551" max="553" width="5.7109375" style="28" hidden="1" customWidth="1"/>
    <col min="554" max="554" width="10.5703125" style="28" hidden="1" customWidth="1"/>
    <col min="555" max="555" width="8.28515625" style="28" hidden="1" customWidth="1"/>
    <col min="556" max="556" width="7.5703125" style="28" hidden="1" customWidth="1"/>
    <col min="557" max="557" width="8.42578125" style="28" hidden="1" customWidth="1"/>
    <col min="558" max="558" width="8.140625" style="28" hidden="1" customWidth="1"/>
    <col min="559" max="563" width="10.7109375" style="28" hidden="1" customWidth="1"/>
    <col min="564" max="566" width="11.42578125" style="28" hidden="1" customWidth="1"/>
    <col min="567" max="567" width="12.28515625" style="28" hidden="1" customWidth="1"/>
    <col min="568" max="568" width="14.7109375" style="28" hidden="1" customWidth="1"/>
    <col min="569" max="569" width="11.28515625" style="28" hidden="1" customWidth="1"/>
    <col min="570" max="604" width="11.42578125" style="28" hidden="1" customWidth="1"/>
    <col min="605" max="768" width="11.42578125" style="28" hidden="1"/>
    <col min="769" max="769" width="2.7109375" style="28" hidden="1" customWidth="1"/>
    <col min="770" max="770" width="5.7109375" style="28" hidden="1" customWidth="1"/>
    <col min="771" max="771" width="10.7109375" style="28" hidden="1" customWidth="1"/>
    <col min="772" max="772" width="9.42578125" style="28" hidden="1" customWidth="1"/>
    <col min="773" max="773" width="11.140625" style="28" hidden="1" customWidth="1"/>
    <col min="774" max="774" width="18.7109375" style="28" hidden="1" customWidth="1"/>
    <col min="775" max="775" width="11.5703125" style="28" hidden="1" customWidth="1"/>
    <col min="776" max="776" width="13.42578125" style="28" hidden="1" customWidth="1"/>
    <col min="777" max="777" width="7.140625" style="28" hidden="1" customWidth="1"/>
    <col min="778" max="778" width="17.5703125" style="28" hidden="1" customWidth="1"/>
    <col min="779" max="779" width="14.140625" style="28" hidden="1" customWidth="1"/>
    <col min="780" max="780" width="9.85546875" style="28" hidden="1" customWidth="1"/>
    <col min="781" max="781" width="12.42578125" style="28" hidden="1" customWidth="1"/>
    <col min="782" max="782" width="14" style="28" hidden="1" customWidth="1"/>
    <col min="783" max="783" width="8.85546875" style="28" hidden="1" customWidth="1"/>
    <col min="784" max="784" width="12.28515625" style="28" hidden="1" customWidth="1"/>
    <col min="785" max="785" width="6" style="28" hidden="1" customWidth="1"/>
    <col min="786" max="786" width="9.28515625" style="28" hidden="1" customWidth="1"/>
    <col min="787" max="787" width="13.140625" style="28" hidden="1" customWidth="1"/>
    <col min="788" max="792" width="4.7109375" style="28" hidden="1" customWidth="1"/>
    <col min="793" max="793" width="19.42578125" style="28" hidden="1" customWidth="1"/>
    <col min="794" max="794" width="12.7109375" style="28" hidden="1" customWidth="1"/>
    <col min="795" max="795" width="13.5703125" style="28" hidden="1" customWidth="1"/>
    <col min="796" max="799" width="12.7109375" style="28" hidden="1" customWidth="1"/>
    <col min="800" max="800" width="14.140625" style="28" hidden="1" customWidth="1"/>
    <col min="801" max="801" width="13.28515625" style="28" hidden="1" customWidth="1"/>
    <col min="802" max="802" width="21.5703125" style="28" hidden="1" customWidth="1"/>
    <col min="803" max="804" width="10.7109375" style="28" hidden="1" customWidth="1"/>
    <col min="805" max="805" width="19.42578125" style="28" hidden="1" customWidth="1"/>
    <col min="806" max="806" width="10.7109375" style="28" hidden="1" customWidth="1"/>
    <col min="807" max="809" width="5.7109375" style="28" hidden="1" customWidth="1"/>
    <col min="810" max="810" width="10.5703125" style="28" hidden="1" customWidth="1"/>
    <col min="811" max="811" width="8.28515625" style="28" hidden="1" customWidth="1"/>
    <col min="812" max="812" width="7.5703125" style="28" hidden="1" customWidth="1"/>
    <col min="813" max="813" width="8.42578125" style="28" hidden="1" customWidth="1"/>
    <col min="814" max="814" width="8.140625" style="28" hidden="1" customWidth="1"/>
    <col min="815" max="819" width="10.7109375" style="28" hidden="1" customWidth="1"/>
    <col min="820" max="822" width="11.42578125" style="28" hidden="1" customWidth="1"/>
    <col min="823" max="823" width="12.28515625" style="28" hidden="1" customWidth="1"/>
    <col min="824" max="824" width="14.7109375" style="28" hidden="1" customWidth="1"/>
    <col min="825" max="825" width="11.28515625" style="28" hidden="1" customWidth="1"/>
    <col min="826" max="860" width="11.42578125" style="28" hidden="1" customWidth="1"/>
    <col min="861" max="1024" width="11.42578125" style="28"/>
    <col min="1025" max="1025" width="2.7109375" style="28" hidden="1" customWidth="1"/>
    <col min="1026" max="1026" width="5.7109375" style="28" hidden="1" customWidth="1"/>
    <col min="1027" max="1027" width="10.7109375" style="28" hidden="1" customWidth="1"/>
    <col min="1028" max="1028" width="9.42578125" style="28" hidden="1" customWidth="1"/>
    <col min="1029" max="1029" width="11.140625" style="28" hidden="1" customWidth="1"/>
    <col min="1030" max="1030" width="18.7109375" style="28" hidden="1" customWidth="1"/>
    <col min="1031" max="1031" width="11.5703125" style="28" hidden="1" customWidth="1"/>
    <col min="1032" max="1032" width="13.42578125" style="28" hidden="1" customWidth="1"/>
    <col min="1033" max="1033" width="7.140625" style="28" hidden="1" customWidth="1"/>
    <col min="1034" max="1034" width="17.5703125" style="28" hidden="1" customWidth="1"/>
    <col min="1035" max="1035" width="14.140625" style="28" hidden="1" customWidth="1"/>
    <col min="1036" max="1036" width="9.85546875" style="28" hidden="1" customWidth="1"/>
    <col min="1037" max="1037" width="12.42578125" style="28" hidden="1" customWidth="1"/>
    <col min="1038" max="1038" width="14" style="28" hidden="1" customWidth="1"/>
    <col min="1039" max="1039" width="8.85546875" style="28" hidden="1" customWidth="1"/>
    <col min="1040" max="1040" width="12.28515625" style="28" hidden="1" customWidth="1"/>
    <col min="1041" max="1041" width="6" style="28" hidden="1" customWidth="1"/>
    <col min="1042" max="1042" width="9.28515625" style="28" hidden="1" customWidth="1"/>
    <col min="1043" max="1043" width="13.140625" style="28" hidden="1" customWidth="1"/>
    <col min="1044" max="1048" width="4.7109375" style="28" hidden="1" customWidth="1"/>
    <col min="1049" max="1049" width="19.42578125" style="28" hidden="1" customWidth="1"/>
    <col min="1050" max="1050" width="12.7109375" style="28" hidden="1" customWidth="1"/>
    <col min="1051" max="1051" width="13.5703125" style="28" hidden="1" customWidth="1"/>
    <col min="1052" max="1055" width="12.7109375" style="28" hidden="1" customWidth="1"/>
    <col min="1056" max="1056" width="14.140625" style="28" hidden="1" customWidth="1"/>
    <col min="1057" max="1057" width="13.28515625" style="28" hidden="1" customWidth="1"/>
    <col min="1058" max="1058" width="21.5703125" style="28" hidden="1" customWidth="1"/>
    <col min="1059" max="1060" width="10.7109375" style="28" hidden="1" customWidth="1"/>
    <col min="1061" max="1061" width="19.42578125" style="28" hidden="1" customWidth="1"/>
    <col min="1062" max="1062" width="10.7109375" style="28" hidden="1" customWidth="1"/>
    <col min="1063" max="1065" width="5.7109375" style="28" hidden="1" customWidth="1"/>
    <col min="1066" max="1066" width="10.5703125" style="28" hidden="1" customWidth="1"/>
    <col min="1067" max="1067" width="8.28515625" style="28" hidden="1" customWidth="1"/>
    <col min="1068" max="1068" width="7.5703125" style="28" hidden="1" customWidth="1"/>
    <col min="1069" max="1069" width="8.42578125" style="28" hidden="1" customWidth="1"/>
    <col min="1070" max="1070" width="8.140625" style="28" hidden="1" customWidth="1"/>
    <col min="1071" max="1075" width="10.7109375" style="28" hidden="1" customWidth="1"/>
    <col min="1076" max="1078" width="11.42578125" style="28" hidden="1" customWidth="1"/>
    <col min="1079" max="1079" width="12.28515625" style="28" hidden="1" customWidth="1"/>
    <col min="1080" max="1080" width="14.7109375" style="28" hidden="1" customWidth="1"/>
    <col min="1081" max="1081" width="11.28515625" style="28" hidden="1" customWidth="1"/>
    <col min="1082" max="1116" width="11.42578125" style="28" hidden="1" customWidth="1"/>
    <col min="1117" max="1280" width="11.42578125" style="28" hidden="1"/>
    <col min="1281" max="1281" width="2.7109375" style="28" hidden="1" customWidth="1"/>
    <col min="1282" max="1282" width="5.7109375" style="28" hidden="1" customWidth="1"/>
    <col min="1283" max="1283" width="10.7109375" style="28" hidden="1" customWidth="1"/>
    <col min="1284" max="1284" width="9.42578125" style="28" hidden="1" customWidth="1"/>
    <col min="1285" max="1285" width="11.140625" style="28" hidden="1" customWidth="1"/>
    <col min="1286" max="1286" width="18.7109375" style="28" hidden="1" customWidth="1"/>
    <col min="1287" max="1287" width="11.5703125" style="28" hidden="1" customWidth="1"/>
    <col min="1288" max="1288" width="13.42578125" style="28" hidden="1" customWidth="1"/>
    <col min="1289" max="1289" width="7.140625" style="28" hidden="1" customWidth="1"/>
    <col min="1290" max="1290" width="17.5703125" style="28" hidden="1" customWidth="1"/>
    <col min="1291" max="1291" width="14.140625" style="28" hidden="1" customWidth="1"/>
    <col min="1292" max="1292" width="9.85546875" style="28" hidden="1" customWidth="1"/>
    <col min="1293" max="1293" width="12.42578125" style="28" hidden="1" customWidth="1"/>
    <col min="1294" max="1294" width="14" style="28" hidden="1" customWidth="1"/>
    <col min="1295" max="1295" width="8.85546875" style="28" hidden="1" customWidth="1"/>
    <col min="1296" max="1296" width="12.28515625" style="28" hidden="1" customWidth="1"/>
    <col min="1297" max="1297" width="6" style="28" hidden="1" customWidth="1"/>
    <col min="1298" max="1298" width="9.28515625" style="28" hidden="1" customWidth="1"/>
    <col min="1299" max="1299" width="13.140625" style="28" hidden="1" customWidth="1"/>
    <col min="1300" max="1304" width="4.7109375" style="28" hidden="1" customWidth="1"/>
    <col min="1305" max="1305" width="19.42578125" style="28" hidden="1" customWidth="1"/>
    <col min="1306" max="1306" width="12.7109375" style="28" hidden="1" customWidth="1"/>
    <col min="1307" max="1307" width="13.5703125" style="28" hidden="1" customWidth="1"/>
    <col min="1308" max="1311" width="12.7109375" style="28" hidden="1" customWidth="1"/>
    <col min="1312" max="1312" width="14.140625" style="28" hidden="1" customWidth="1"/>
    <col min="1313" max="1313" width="13.28515625" style="28" hidden="1" customWidth="1"/>
    <col min="1314" max="1314" width="21.5703125" style="28" hidden="1" customWidth="1"/>
    <col min="1315" max="1316" width="10.7109375" style="28" hidden="1" customWidth="1"/>
    <col min="1317" max="1317" width="19.42578125" style="28" hidden="1" customWidth="1"/>
    <col min="1318" max="1318" width="10.7109375" style="28" hidden="1" customWidth="1"/>
    <col min="1319" max="1321" width="5.7109375" style="28" hidden="1" customWidth="1"/>
    <col min="1322" max="1322" width="10.5703125" style="28" hidden="1" customWidth="1"/>
    <col min="1323" max="1323" width="8.28515625" style="28" hidden="1" customWidth="1"/>
    <col min="1324" max="1324" width="7.5703125" style="28" hidden="1" customWidth="1"/>
    <col min="1325" max="1325" width="8.42578125" style="28" hidden="1" customWidth="1"/>
    <col min="1326" max="1326" width="8.140625" style="28" hidden="1" customWidth="1"/>
    <col min="1327" max="1331" width="10.7109375" style="28" hidden="1" customWidth="1"/>
    <col min="1332" max="1334" width="11.42578125" style="28" hidden="1" customWidth="1"/>
    <col min="1335" max="1335" width="12.28515625" style="28" hidden="1" customWidth="1"/>
    <col min="1336" max="1336" width="14.7109375" style="28" hidden="1" customWidth="1"/>
    <col min="1337" max="1337" width="11.28515625" style="28" hidden="1" customWidth="1"/>
    <col min="1338" max="1372" width="11.42578125" style="28" hidden="1" customWidth="1"/>
    <col min="1373" max="1536" width="11.42578125" style="28" hidden="1"/>
    <col min="1537" max="1537" width="2.7109375" style="28" hidden="1" customWidth="1"/>
    <col min="1538" max="1538" width="5.7109375" style="28" hidden="1" customWidth="1"/>
    <col min="1539" max="1539" width="10.7109375" style="28" hidden="1" customWidth="1"/>
    <col min="1540" max="1540" width="9.42578125" style="28" hidden="1" customWidth="1"/>
    <col min="1541" max="1541" width="11.140625" style="28" hidden="1" customWidth="1"/>
    <col min="1542" max="1542" width="18.7109375" style="28" hidden="1" customWidth="1"/>
    <col min="1543" max="1543" width="11.5703125" style="28" hidden="1" customWidth="1"/>
    <col min="1544" max="1544" width="13.42578125" style="28" hidden="1" customWidth="1"/>
    <col min="1545" max="1545" width="7.140625" style="28" hidden="1" customWidth="1"/>
    <col min="1546" max="1546" width="17.5703125" style="28" hidden="1" customWidth="1"/>
    <col min="1547" max="1547" width="14.140625" style="28" hidden="1" customWidth="1"/>
    <col min="1548" max="1548" width="9.85546875" style="28" hidden="1" customWidth="1"/>
    <col min="1549" max="1549" width="12.42578125" style="28" hidden="1" customWidth="1"/>
    <col min="1550" max="1550" width="14" style="28" hidden="1" customWidth="1"/>
    <col min="1551" max="1551" width="8.85546875" style="28" hidden="1" customWidth="1"/>
    <col min="1552" max="1552" width="12.28515625" style="28" hidden="1" customWidth="1"/>
    <col min="1553" max="1553" width="6" style="28" hidden="1" customWidth="1"/>
    <col min="1554" max="1554" width="9.28515625" style="28" hidden="1" customWidth="1"/>
    <col min="1555" max="1555" width="13.140625" style="28" hidden="1" customWidth="1"/>
    <col min="1556" max="1560" width="4.7109375" style="28" hidden="1" customWidth="1"/>
    <col min="1561" max="1561" width="19.42578125" style="28" hidden="1" customWidth="1"/>
    <col min="1562" max="1562" width="12.7109375" style="28" hidden="1" customWidth="1"/>
    <col min="1563" max="1563" width="13.5703125" style="28" hidden="1" customWidth="1"/>
    <col min="1564" max="1567" width="12.7109375" style="28" hidden="1" customWidth="1"/>
    <col min="1568" max="1568" width="14.140625" style="28" hidden="1" customWidth="1"/>
    <col min="1569" max="1569" width="13.28515625" style="28" hidden="1" customWidth="1"/>
    <col min="1570" max="1570" width="21.5703125" style="28" hidden="1" customWidth="1"/>
    <col min="1571" max="1572" width="10.7109375" style="28" hidden="1" customWidth="1"/>
    <col min="1573" max="1573" width="19.42578125" style="28" hidden="1" customWidth="1"/>
    <col min="1574" max="1574" width="10.7109375" style="28" hidden="1" customWidth="1"/>
    <col min="1575" max="1577" width="5.7109375" style="28" hidden="1" customWidth="1"/>
    <col min="1578" max="1578" width="10.5703125" style="28" hidden="1" customWidth="1"/>
    <col min="1579" max="1579" width="8.28515625" style="28" hidden="1" customWidth="1"/>
    <col min="1580" max="1580" width="7.5703125" style="28" hidden="1" customWidth="1"/>
    <col min="1581" max="1581" width="8.42578125" style="28" hidden="1" customWidth="1"/>
    <col min="1582" max="1582" width="8.140625" style="28" hidden="1" customWidth="1"/>
    <col min="1583" max="1587" width="10.7109375" style="28" hidden="1" customWidth="1"/>
    <col min="1588" max="1590" width="11.42578125" style="28" hidden="1" customWidth="1"/>
    <col min="1591" max="1591" width="12.28515625" style="28" hidden="1" customWidth="1"/>
    <col min="1592" max="1592" width="14.7109375" style="28" hidden="1" customWidth="1"/>
    <col min="1593" max="1593" width="11.28515625" style="28" hidden="1" customWidth="1"/>
    <col min="1594" max="1628" width="11.42578125" style="28" hidden="1" customWidth="1"/>
    <col min="1629" max="1792" width="11.42578125" style="28" hidden="1"/>
    <col min="1793" max="1793" width="2.7109375" style="28" hidden="1" customWidth="1"/>
    <col min="1794" max="1794" width="5.7109375" style="28" hidden="1" customWidth="1"/>
    <col min="1795" max="1795" width="10.7109375" style="28" hidden="1" customWidth="1"/>
    <col min="1796" max="1796" width="9.42578125" style="28" hidden="1" customWidth="1"/>
    <col min="1797" max="1797" width="11.140625" style="28" hidden="1" customWidth="1"/>
    <col min="1798" max="1798" width="18.7109375" style="28" hidden="1" customWidth="1"/>
    <col min="1799" max="1799" width="11.5703125" style="28" hidden="1" customWidth="1"/>
    <col min="1800" max="1800" width="13.42578125" style="28" hidden="1" customWidth="1"/>
    <col min="1801" max="1801" width="7.140625" style="28" hidden="1" customWidth="1"/>
    <col min="1802" max="1802" width="17.5703125" style="28" hidden="1" customWidth="1"/>
    <col min="1803" max="1803" width="14.140625" style="28" hidden="1" customWidth="1"/>
    <col min="1804" max="1804" width="9.85546875" style="28" hidden="1" customWidth="1"/>
    <col min="1805" max="1805" width="12.42578125" style="28" hidden="1" customWidth="1"/>
    <col min="1806" max="1806" width="14" style="28" hidden="1" customWidth="1"/>
    <col min="1807" max="1807" width="8.85546875" style="28" hidden="1" customWidth="1"/>
    <col min="1808" max="1808" width="12.28515625" style="28" hidden="1" customWidth="1"/>
    <col min="1809" max="1809" width="6" style="28" hidden="1" customWidth="1"/>
    <col min="1810" max="1810" width="9.28515625" style="28" hidden="1" customWidth="1"/>
    <col min="1811" max="1811" width="13.140625" style="28" hidden="1" customWidth="1"/>
    <col min="1812" max="1816" width="4.7109375" style="28" hidden="1" customWidth="1"/>
    <col min="1817" max="1817" width="19.42578125" style="28" hidden="1" customWidth="1"/>
    <col min="1818" max="1818" width="12.7109375" style="28" hidden="1" customWidth="1"/>
    <col min="1819" max="1819" width="13.5703125" style="28" hidden="1" customWidth="1"/>
    <col min="1820" max="1823" width="12.7109375" style="28" hidden="1" customWidth="1"/>
    <col min="1824" max="1824" width="14.140625" style="28" hidden="1" customWidth="1"/>
    <col min="1825" max="1825" width="13.28515625" style="28" hidden="1" customWidth="1"/>
    <col min="1826" max="1826" width="21.5703125" style="28" hidden="1" customWidth="1"/>
    <col min="1827" max="1828" width="10.7109375" style="28" hidden="1" customWidth="1"/>
    <col min="1829" max="1829" width="19.42578125" style="28" hidden="1" customWidth="1"/>
    <col min="1830" max="1830" width="10.7109375" style="28" hidden="1" customWidth="1"/>
    <col min="1831" max="1833" width="5.7109375" style="28" hidden="1" customWidth="1"/>
    <col min="1834" max="1834" width="10.5703125" style="28" hidden="1" customWidth="1"/>
    <col min="1835" max="1835" width="8.28515625" style="28" hidden="1" customWidth="1"/>
    <col min="1836" max="1836" width="7.5703125" style="28" hidden="1" customWidth="1"/>
    <col min="1837" max="1837" width="8.42578125" style="28" hidden="1" customWidth="1"/>
    <col min="1838" max="1838" width="8.140625" style="28" hidden="1" customWidth="1"/>
    <col min="1839" max="1843" width="10.7109375" style="28" hidden="1" customWidth="1"/>
    <col min="1844" max="1846" width="11.42578125" style="28" hidden="1" customWidth="1"/>
    <col min="1847" max="1847" width="12.28515625" style="28" hidden="1" customWidth="1"/>
    <col min="1848" max="1848" width="14.7109375" style="28" hidden="1" customWidth="1"/>
    <col min="1849" max="1849" width="11.28515625" style="28" hidden="1" customWidth="1"/>
    <col min="1850" max="1884" width="11.42578125" style="28" hidden="1" customWidth="1"/>
    <col min="1885" max="2048" width="11.42578125" style="28"/>
    <col min="2049" max="2049" width="2.7109375" style="28" hidden="1" customWidth="1"/>
    <col min="2050" max="2050" width="5.7109375" style="28" hidden="1" customWidth="1"/>
    <col min="2051" max="2051" width="10.7109375" style="28" hidden="1" customWidth="1"/>
    <col min="2052" max="2052" width="9.42578125" style="28" hidden="1" customWidth="1"/>
    <col min="2053" max="2053" width="11.140625" style="28" hidden="1" customWidth="1"/>
    <col min="2054" max="2054" width="18.7109375" style="28" hidden="1" customWidth="1"/>
    <col min="2055" max="2055" width="11.5703125" style="28" hidden="1" customWidth="1"/>
    <col min="2056" max="2056" width="13.42578125" style="28" hidden="1" customWidth="1"/>
    <col min="2057" max="2057" width="7.140625" style="28" hidden="1" customWidth="1"/>
    <col min="2058" max="2058" width="17.5703125" style="28" hidden="1" customWidth="1"/>
    <col min="2059" max="2059" width="14.140625" style="28" hidden="1" customWidth="1"/>
    <col min="2060" max="2060" width="9.85546875" style="28" hidden="1" customWidth="1"/>
    <col min="2061" max="2061" width="12.42578125" style="28" hidden="1" customWidth="1"/>
    <col min="2062" max="2062" width="14" style="28" hidden="1" customWidth="1"/>
    <col min="2063" max="2063" width="8.85546875" style="28" hidden="1" customWidth="1"/>
    <col min="2064" max="2064" width="12.28515625" style="28" hidden="1" customWidth="1"/>
    <col min="2065" max="2065" width="6" style="28" hidden="1" customWidth="1"/>
    <col min="2066" max="2066" width="9.28515625" style="28" hidden="1" customWidth="1"/>
    <col min="2067" max="2067" width="13.140625" style="28" hidden="1" customWidth="1"/>
    <col min="2068" max="2072" width="4.7109375" style="28" hidden="1" customWidth="1"/>
    <col min="2073" max="2073" width="19.42578125" style="28" hidden="1" customWidth="1"/>
    <col min="2074" max="2074" width="12.7109375" style="28" hidden="1" customWidth="1"/>
    <col min="2075" max="2075" width="13.5703125" style="28" hidden="1" customWidth="1"/>
    <col min="2076" max="2079" width="12.7109375" style="28" hidden="1" customWidth="1"/>
    <col min="2080" max="2080" width="14.140625" style="28" hidden="1" customWidth="1"/>
    <col min="2081" max="2081" width="13.28515625" style="28" hidden="1" customWidth="1"/>
    <col min="2082" max="2082" width="21.5703125" style="28" hidden="1" customWidth="1"/>
    <col min="2083" max="2084" width="10.7109375" style="28" hidden="1" customWidth="1"/>
    <col min="2085" max="2085" width="19.42578125" style="28" hidden="1" customWidth="1"/>
    <col min="2086" max="2086" width="10.7109375" style="28" hidden="1" customWidth="1"/>
    <col min="2087" max="2089" width="5.7109375" style="28" hidden="1" customWidth="1"/>
    <col min="2090" max="2090" width="10.5703125" style="28" hidden="1" customWidth="1"/>
    <col min="2091" max="2091" width="8.28515625" style="28" hidden="1" customWidth="1"/>
    <col min="2092" max="2092" width="7.5703125" style="28" hidden="1" customWidth="1"/>
    <col min="2093" max="2093" width="8.42578125" style="28" hidden="1" customWidth="1"/>
    <col min="2094" max="2094" width="8.140625" style="28" hidden="1" customWidth="1"/>
    <col min="2095" max="2099" width="10.7109375" style="28" hidden="1" customWidth="1"/>
    <col min="2100" max="2102" width="11.42578125" style="28" hidden="1" customWidth="1"/>
    <col min="2103" max="2103" width="12.28515625" style="28" hidden="1" customWidth="1"/>
    <col min="2104" max="2104" width="14.7109375" style="28" hidden="1" customWidth="1"/>
    <col min="2105" max="2105" width="11.28515625" style="28" hidden="1" customWidth="1"/>
    <col min="2106" max="2140" width="11.42578125" style="28" hidden="1" customWidth="1"/>
    <col min="2141" max="2304" width="11.42578125" style="28" hidden="1"/>
    <col min="2305" max="2305" width="2.7109375" style="28" hidden="1" customWidth="1"/>
    <col min="2306" max="2306" width="5.7109375" style="28" hidden="1" customWidth="1"/>
    <col min="2307" max="2307" width="10.7109375" style="28" hidden="1" customWidth="1"/>
    <col min="2308" max="2308" width="9.42578125" style="28" hidden="1" customWidth="1"/>
    <col min="2309" max="2309" width="11.140625" style="28" hidden="1" customWidth="1"/>
    <col min="2310" max="2310" width="18.7109375" style="28" hidden="1" customWidth="1"/>
    <col min="2311" max="2311" width="11.5703125" style="28" hidden="1" customWidth="1"/>
    <col min="2312" max="2312" width="13.42578125" style="28" hidden="1" customWidth="1"/>
    <col min="2313" max="2313" width="7.140625" style="28" hidden="1" customWidth="1"/>
    <col min="2314" max="2314" width="17.5703125" style="28" hidden="1" customWidth="1"/>
    <col min="2315" max="2315" width="14.140625" style="28" hidden="1" customWidth="1"/>
    <col min="2316" max="2316" width="9.85546875" style="28" hidden="1" customWidth="1"/>
    <col min="2317" max="2317" width="12.42578125" style="28" hidden="1" customWidth="1"/>
    <col min="2318" max="2318" width="14" style="28" hidden="1" customWidth="1"/>
    <col min="2319" max="2319" width="8.85546875" style="28" hidden="1" customWidth="1"/>
    <col min="2320" max="2320" width="12.28515625" style="28" hidden="1" customWidth="1"/>
    <col min="2321" max="2321" width="6" style="28" hidden="1" customWidth="1"/>
    <col min="2322" max="2322" width="9.28515625" style="28" hidden="1" customWidth="1"/>
    <col min="2323" max="2323" width="13.140625" style="28" hidden="1" customWidth="1"/>
    <col min="2324" max="2328" width="4.7109375" style="28" hidden="1" customWidth="1"/>
    <col min="2329" max="2329" width="19.42578125" style="28" hidden="1" customWidth="1"/>
    <col min="2330" max="2330" width="12.7109375" style="28" hidden="1" customWidth="1"/>
    <col min="2331" max="2331" width="13.5703125" style="28" hidden="1" customWidth="1"/>
    <col min="2332" max="2335" width="12.7109375" style="28" hidden="1" customWidth="1"/>
    <col min="2336" max="2336" width="14.140625" style="28" hidden="1" customWidth="1"/>
    <col min="2337" max="2337" width="13.28515625" style="28" hidden="1" customWidth="1"/>
    <col min="2338" max="2338" width="21.5703125" style="28" hidden="1" customWidth="1"/>
    <col min="2339" max="2340" width="10.7109375" style="28" hidden="1" customWidth="1"/>
    <col min="2341" max="2341" width="19.42578125" style="28" hidden="1" customWidth="1"/>
    <col min="2342" max="2342" width="10.7109375" style="28" hidden="1" customWidth="1"/>
    <col min="2343" max="2345" width="5.7109375" style="28" hidden="1" customWidth="1"/>
    <col min="2346" max="2346" width="10.5703125" style="28" hidden="1" customWidth="1"/>
    <col min="2347" max="2347" width="8.28515625" style="28" hidden="1" customWidth="1"/>
    <col min="2348" max="2348" width="7.5703125" style="28" hidden="1" customWidth="1"/>
    <col min="2349" max="2349" width="8.42578125" style="28" hidden="1" customWidth="1"/>
    <col min="2350" max="2350" width="8.140625" style="28" hidden="1" customWidth="1"/>
    <col min="2351" max="2355" width="10.7109375" style="28" hidden="1" customWidth="1"/>
    <col min="2356" max="2358" width="11.42578125" style="28" hidden="1" customWidth="1"/>
    <col min="2359" max="2359" width="12.28515625" style="28" hidden="1" customWidth="1"/>
    <col min="2360" max="2360" width="14.7109375" style="28" hidden="1" customWidth="1"/>
    <col min="2361" max="2361" width="11.28515625" style="28" hidden="1" customWidth="1"/>
    <col min="2362" max="2396" width="11.42578125" style="28" hidden="1" customWidth="1"/>
    <col min="2397" max="2560" width="11.42578125" style="28" hidden="1"/>
    <col min="2561" max="2561" width="2.7109375" style="28" hidden="1" customWidth="1"/>
    <col min="2562" max="2562" width="5.7109375" style="28" hidden="1" customWidth="1"/>
    <col min="2563" max="2563" width="10.7109375" style="28" hidden="1" customWidth="1"/>
    <col min="2564" max="2564" width="9.42578125" style="28" hidden="1" customWidth="1"/>
    <col min="2565" max="2565" width="11.140625" style="28" hidden="1" customWidth="1"/>
    <col min="2566" max="2566" width="18.7109375" style="28" hidden="1" customWidth="1"/>
    <col min="2567" max="2567" width="11.5703125" style="28" hidden="1" customWidth="1"/>
    <col min="2568" max="2568" width="13.42578125" style="28" hidden="1" customWidth="1"/>
    <col min="2569" max="2569" width="7.140625" style="28" hidden="1" customWidth="1"/>
    <col min="2570" max="2570" width="17.5703125" style="28" hidden="1" customWidth="1"/>
    <col min="2571" max="2571" width="14.140625" style="28" hidden="1" customWidth="1"/>
    <col min="2572" max="2572" width="9.85546875" style="28" hidden="1" customWidth="1"/>
    <col min="2573" max="2573" width="12.42578125" style="28" hidden="1" customWidth="1"/>
    <col min="2574" max="2574" width="14" style="28" hidden="1" customWidth="1"/>
    <col min="2575" max="2575" width="8.85546875" style="28" hidden="1" customWidth="1"/>
    <col min="2576" max="2576" width="12.28515625" style="28" hidden="1" customWidth="1"/>
    <col min="2577" max="2577" width="6" style="28" hidden="1" customWidth="1"/>
    <col min="2578" max="2578" width="9.28515625" style="28" hidden="1" customWidth="1"/>
    <col min="2579" max="2579" width="13.140625" style="28" hidden="1" customWidth="1"/>
    <col min="2580" max="2584" width="4.7109375" style="28" hidden="1" customWidth="1"/>
    <col min="2585" max="2585" width="19.42578125" style="28" hidden="1" customWidth="1"/>
    <col min="2586" max="2586" width="12.7109375" style="28" hidden="1" customWidth="1"/>
    <col min="2587" max="2587" width="13.5703125" style="28" hidden="1" customWidth="1"/>
    <col min="2588" max="2591" width="12.7109375" style="28" hidden="1" customWidth="1"/>
    <col min="2592" max="2592" width="14.140625" style="28" hidden="1" customWidth="1"/>
    <col min="2593" max="2593" width="13.28515625" style="28" hidden="1" customWidth="1"/>
    <col min="2594" max="2594" width="21.5703125" style="28" hidden="1" customWidth="1"/>
    <col min="2595" max="2596" width="10.7109375" style="28" hidden="1" customWidth="1"/>
    <col min="2597" max="2597" width="19.42578125" style="28" hidden="1" customWidth="1"/>
    <col min="2598" max="2598" width="10.7109375" style="28" hidden="1" customWidth="1"/>
    <col min="2599" max="2601" width="5.7109375" style="28" hidden="1" customWidth="1"/>
    <col min="2602" max="2602" width="10.5703125" style="28" hidden="1" customWidth="1"/>
    <col min="2603" max="2603" width="8.28515625" style="28" hidden="1" customWidth="1"/>
    <col min="2604" max="2604" width="7.5703125" style="28" hidden="1" customWidth="1"/>
    <col min="2605" max="2605" width="8.42578125" style="28" hidden="1" customWidth="1"/>
    <col min="2606" max="2606" width="8.140625" style="28" hidden="1" customWidth="1"/>
    <col min="2607" max="2611" width="10.7109375" style="28" hidden="1" customWidth="1"/>
    <col min="2612" max="2614" width="11.42578125" style="28" hidden="1" customWidth="1"/>
    <col min="2615" max="2615" width="12.28515625" style="28" hidden="1" customWidth="1"/>
    <col min="2616" max="2616" width="14.7109375" style="28" hidden="1" customWidth="1"/>
    <col min="2617" max="2617" width="11.28515625" style="28" hidden="1" customWidth="1"/>
    <col min="2618" max="2652" width="11.42578125" style="28" hidden="1" customWidth="1"/>
    <col min="2653" max="2816" width="11.42578125" style="28" hidden="1"/>
    <col min="2817" max="2817" width="2.7109375" style="28" hidden="1" customWidth="1"/>
    <col min="2818" max="2818" width="5.7109375" style="28" hidden="1" customWidth="1"/>
    <col min="2819" max="2819" width="10.7109375" style="28" hidden="1" customWidth="1"/>
    <col min="2820" max="2820" width="9.42578125" style="28" hidden="1" customWidth="1"/>
    <col min="2821" max="2821" width="11.140625" style="28" hidden="1" customWidth="1"/>
    <col min="2822" max="2822" width="18.7109375" style="28" hidden="1" customWidth="1"/>
    <col min="2823" max="2823" width="11.5703125" style="28" hidden="1" customWidth="1"/>
    <col min="2824" max="2824" width="13.42578125" style="28" hidden="1" customWidth="1"/>
    <col min="2825" max="2825" width="7.140625" style="28" hidden="1" customWidth="1"/>
    <col min="2826" max="2826" width="17.5703125" style="28" hidden="1" customWidth="1"/>
    <col min="2827" max="2827" width="14.140625" style="28" hidden="1" customWidth="1"/>
    <col min="2828" max="2828" width="9.85546875" style="28" hidden="1" customWidth="1"/>
    <col min="2829" max="2829" width="12.42578125" style="28" hidden="1" customWidth="1"/>
    <col min="2830" max="2830" width="14" style="28" hidden="1" customWidth="1"/>
    <col min="2831" max="2831" width="8.85546875" style="28" hidden="1" customWidth="1"/>
    <col min="2832" max="2832" width="12.28515625" style="28" hidden="1" customWidth="1"/>
    <col min="2833" max="2833" width="6" style="28" hidden="1" customWidth="1"/>
    <col min="2834" max="2834" width="9.28515625" style="28" hidden="1" customWidth="1"/>
    <col min="2835" max="2835" width="13.140625" style="28" hidden="1" customWidth="1"/>
    <col min="2836" max="2840" width="4.7109375" style="28" hidden="1" customWidth="1"/>
    <col min="2841" max="2841" width="19.42578125" style="28" hidden="1" customWidth="1"/>
    <col min="2842" max="2842" width="12.7109375" style="28" hidden="1" customWidth="1"/>
    <col min="2843" max="2843" width="13.5703125" style="28" hidden="1" customWidth="1"/>
    <col min="2844" max="2847" width="12.7109375" style="28" hidden="1" customWidth="1"/>
    <col min="2848" max="2848" width="14.140625" style="28" hidden="1" customWidth="1"/>
    <col min="2849" max="2849" width="13.28515625" style="28" hidden="1" customWidth="1"/>
    <col min="2850" max="2850" width="21.5703125" style="28" hidden="1" customWidth="1"/>
    <col min="2851" max="2852" width="10.7109375" style="28" hidden="1" customWidth="1"/>
    <col min="2853" max="2853" width="19.42578125" style="28" hidden="1" customWidth="1"/>
    <col min="2854" max="2854" width="10.7109375" style="28" hidden="1" customWidth="1"/>
    <col min="2855" max="2857" width="5.7109375" style="28" hidden="1" customWidth="1"/>
    <col min="2858" max="2858" width="10.5703125" style="28" hidden="1" customWidth="1"/>
    <col min="2859" max="2859" width="8.28515625" style="28" hidden="1" customWidth="1"/>
    <col min="2860" max="2860" width="7.5703125" style="28" hidden="1" customWidth="1"/>
    <col min="2861" max="2861" width="8.42578125" style="28" hidden="1" customWidth="1"/>
    <col min="2862" max="2862" width="8.140625" style="28" hidden="1" customWidth="1"/>
    <col min="2863" max="2867" width="10.7109375" style="28" hidden="1" customWidth="1"/>
    <col min="2868" max="2870" width="11.42578125" style="28" hidden="1" customWidth="1"/>
    <col min="2871" max="2871" width="12.28515625" style="28" hidden="1" customWidth="1"/>
    <col min="2872" max="2872" width="14.7109375" style="28" hidden="1" customWidth="1"/>
    <col min="2873" max="2873" width="11.28515625" style="28" hidden="1" customWidth="1"/>
    <col min="2874" max="2908" width="11.42578125" style="28" hidden="1" customWidth="1"/>
    <col min="2909" max="3072" width="11.42578125" style="28"/>
    <col min="3073" max="3073" width="2.7109375" style="28" hidden="1" customWidth="1"/>
    <col min="3074" max="3074" width="5.7109375" style="28" hidden="1" customWidth="1"/>
    <col min="3075" max="3075" width="10.7109375" style="28" hidden="1" customWidth="1"/>
    <col min="3076" max="3076" width="9.42578125" style="28" hidden="1" customWidth="1"/>
    <col min="3077" max="3077" width="11.140625" style="28" hidden="1" customWidth="1"/>
    <col min="3078" max="3078" width="18.7109375" style="28" hidden="1" customWidth="1"/>
    <col min="3079" max="3079" width="11.5703125" style="28" hidden="1" customWidth="1"/>
    <col min="3080" max="3080" width="13.42578125" style="28" hidden="1" customWidth="1"/>
    <col min="3081" max="3081" width="7.140625" style="28" hidden="1" customWidth="1"/>
    <col min="3082" max="3082" width="17.5703125" style="28" hidden="1" customWidth="1"/>
    <col min="3083" max="3083" width="14.140625" style="28" hidden="1" customWidth="1"/>
    <col min="3084" max="3084" width="9.85546875" style="28" hidden="1" customWidth="1"/>
    <col min="3085" max="3085" width="12.42578125" style="28" hidden="1" customWidth="1"/>
    <col min="3086" max="3086" width="14" style="28" hidden="1" customWidth="1"/>
    <col min="3087" max="3087" width="8.85546875" style="28" hidden="1" customWidth="1"/>
    <col min="3088" max="3088" width="12.28515625" style="28" hidden="1" customWidth="1"/>
    <col min="3089" max="3089" width="6" style="28" hidden="1" customWidth="1"/>
    <col min="3090" max="3090" width="9.28515625" style="28" hidden="1" customWidth="1"/>
    <col min="3091" max="3091" width="13.140625" style="28" hidden="1" customWidth="1"/>
    <col min="3092" max="3096" width="4.7109375" style="28" hidden="1" customWidth="1"/>
    <col min="3097" max="3097" width="19.42578125" style="28" hidden="1" customWidth="1"/>
    <col min="3098" max="3098" width="12.7109375" style="28" hidden="1" customWidth="1"/>
    <col min="3099" max="3099" width="13.5703125" style="28" hidden="1" customWidth="1"/>
    <col min="3100" max="3103" width="12.7109375" style="28" hidden="1" customWidth="1"/>
    <col min="3104" max="3104" width="14.140625" style="28" hidden="1" customWidth="1"/>
    <col min="3105" max="3105" width="13.28515625" style="28" hidden="1" customWidth="1"/>
    <col min="3106" max="3106" width="21.5703125" style="28" hidden="1" customWidth="1"/>
    <col min="3107" max="3108" width="10.7109375" style="28" hidden="1" customWidth="1"/>
    <col min="3109" max="3109" width="19.42578125" style="28" hidden="1" customWidth="1"/>
    <col min="3110" max="3110" width="10.7109375" style="28" hidden="1" customWidth="1"/>
    <col min="3111" max="3113" width="5.7109375" style="28" hidden="1" customWidth="1"/>
    <col min="3114" max="3114" width="10.5703125" style="28" hidden="1" customWidth="1"/>
    <col min="3115" max="3115" width="8.28515625" style="28" hidden="1" customWidth="1"/>
    <col min="3116" max="3116" width="7.5703125" style="28" hidden="1" customWidth="1"/>
    <col min="3117" max="3117" width="8.42578125" style="28" hidden="1" customWidth="1"/>
    <col min="3118" max="3118" width="8.140625" style="28" hidden="1" customWidth="1"/>
    <col min="3119" max="3123" width="10.7109375" style="28" hidden="1" customWidth="1"/>
    <col min="3124" max="3126" width="11.42578125" style="28" hidden="1" customWidth="1"/>
    <col min="3127" max="3127" width="12.28515625" style="28" hidden="1" customWidth="1"/>
    <col min="3128" max="3128" width="14.7109375" style="28" hidden="1" customWidth="1"/>
    <col min="3129" max="3129" width="11.28515625" style="28" hidden="1" customWidth="1"/>
    <col min="3130" max="3164" width="11.42578125" style="28" hidden="1" customWidth="1"/>
    <col min="3165" max="3328" width="11.42578125" style="28" hidden="1"/>
    <col min="3329" max="3329" width="2.7109375" style="28" hidden="1" customWidth="1"/>
    <col min="3330" max="3330" width="5.7109375" style="28" hidden="1" customWidth="1"/>
    <col min="3331" max="3331" width="10.7109375" style="28" hidden="1" customWidth="1"/>
    <col min="3332" max="3332" width="9.42578125" style="28" hidden="1" customWidth="1"/>
    <col min="3333" max="3333" width="11.140625" style="28" hidden="1" customWidth="1"/>
    <col min="3334" max="3334" width="18.7109375" style="28" hidden="1" customWidth="1"/>
    <col min="3335" max="3335" width="11.5703125" style="28" hidden="1" customWidth="1"/>
    <col min="3336" max="3336" width="13.42578125" style="28" hidden="1" customWidth="1"/>
    <col min="3337" max="3337" width="7.140625" style="28" hidden="1" customWidth="1"/>
    <col min="3338" max="3338" width="17.5703125" style="28" hidden="1" customWidth="1"/>
    <col min="3339" max="3339" width="14.140625" style="28" hidden="1" customWidth="1"/>
    <col min="3340" max="3340" width="9.85546875" style="28" hidden="1" customWidth="1"/>
    <col min="3341" max="3341" width="12.42578125" style="28" hidden="1" customWidth="1"/>
    <col min="3342" max="3342" width="14" style="28" hidden="1" customWidth="1"/>
    <col min="3343" max="3343" width="8.85546875" style="28" hidden="1" customWidth="1"/>
    <col min="3344" max="3344" width="12.28515625" style="28" hidden="1" customWidth="1"/>
    <col min="3345" max="3345" width="6" style="28" hidden="1" customWidth="1"/>
    <col min="3346" max="3346" width="9.28515625" style="28" hidden="1" customWidth="1"/>
    <col min="3347" max="3347" width="13.140625" style="28" hidden="1" customWidth="1"/>
    <col min="3348" max="3352" width="4.7109375" style="28" hidden="1" customWidth="1"/>
    <col min="3353" max="3353" width="19.42578125" style="28" hidden="1" customWidth="1"/>
    <col min="3354" max="3354" width="12.7109375" style="28" hidden="1" customWidth="1"/>
    <col min="3355" max="3355" width="13.5703125" style="28" hidden="1" customWidth="1"/>
    <col min="3356" max="3359" width="12.7109375" style="28" hidden="1" customWidth="1"/>
    <col min="3360" max="3360" width="14.140625" style="28" hidden="1" customWidth="1"/>
    <col min="3361" max="3361" width="13.28515625" style="28" hidden="1" customWidth="1"/>
    <col min="3362" max="3362" width="21.5703125" style="28" hidden="1" customWidth="1"/>
    <col min="3363" max="3364" width="10.7109375" style="28" hidden="1" customWidth="1"/>
    <col min="3365" max="3365" width="19.42578125" style="28" hidden="1" customWidth="1"/>
    <col min="3366" max="3366" width="10.7109375" style="28" hidden="1" customWidth="1"/>
    <col min="3367" max="3369" width="5.7109375" style="28" hidden="1" customWidth="1"/>
    <col min="3370" max="3370" width="10.5703125" style="28" hidden="1" customWidth="1"/>
    <col min="3371" max="3371" width="8.28515625" style="28" hidden="1" customWidth="1"/>
    <col min="3372" max="3372" width="7.5703125" style="28" hidden="1" customWidth="1"/>
    <col min="3373" max="3373" width="8.42578125" style="28" hidden="1" customWidth="1"/>
    <col min="3374" max="3374" width="8.140625" style="28" hidden="1" customWidth="1"/>
    <col min="3375" max="3379" width="10.7109375" style="28" hidden="1" customWidth="1"/>
    <col min="3380" max="3382" width="11.42578125" style="28" hidden="1" customWidth="1"/>
    <col min="3383" max="3383" width="12.28515625" style="28" hidden="1" customWidth="1"/>
    <col min="3384" max="3384" width="14.7109375" style="28" hidden="1" customWidth="1"/>
    <col min="3385" max="3385" width="11.28515625" style="28" hidden="1" customWidth="1"/>
    <col min="3386" max="3420" width="11.42578125" style="28" hidden="1" customWidth="1"/>
    <col min="3421" max="3584" width="11.42578125" style="28" hidden="1"/>
    <col min="3585" max="3585" width="2.7109375" style="28" hidden="1" customWidth="1"/>
    <col min="3586" max="3586" width="5.7109375" style="28" hidden="1" customWidth="1"/>
    <col min="3587" max="3587" width="10.7109375" style="28" hidden="1" customWidth="1"/>
    <col min="3588" max="3588" width="9.42578125" style="28" hidden="1" customWidth="1"/>
    <col min="3589" max="3589" width="11.140625" style="28" hidden="1" customWidth="1"/>
    <col min="3590" max="3590" width="18.7109375" style="28" hidden="1" customWidth="1"/>
    <col min="3591" max="3591" width="11.5703125" style="28" hidden="1" customWidth="1"/>
    <col min="3592" max="3592" width="13.42578125" style="28" hidden="1" customWidth="1"/>
    <col min="3593" max="3593" width="7.140625" style="28" hidden="1" customWidth="1"/>
    <col min="3594" max="3594" width="17.5703125" style="28" hidden="1" customWidth="1"/>
    <col min="3595" max="3595" width="14.140625" style="28" hidden="1" customWidth="1"/>
    <col min="3596" max="3596" width="9.85546875" style="28" hidden="1" customWidth="1"/>
    <col min="3597" max="3597" width="12.42578125" style="28" hidden="1" customWidth="1"/>
    <col min="3598" max="3598" width="14" style="28" hidden="1" customWidth="1"/>
    <col min="3599" max="3599" width="8.85546875" style="28" hidden="1" customWidth="1"/>
    <col min="3600" max="3600" width="12.28515625" style="28" hidden="1" customWidth="1"/>
    <col min="3601" max="3601" width="6" style="28" hidden="1" customWidth="1"/>
    <col min="3602" max="3602" width="9.28515625" style="28" hidden="1" customWidth="1"/>
    <col min="3603" max="3603" width="13.140625" style="28" hidden="1" customWidth="1"/>
    <col min="3604" max="3608" width="4.7109375" style="28" hidden="1" customWidth="1"/>
    <col min="3609" max="3609" width="19.42578125" style="28" hidden="1" customWidth="1"/>
    <col min="3610" max="3610" width="12.7109375" style="28" hidden="1" customWidth="1"/>
    <col min="3611" max="3611" width="13.5703125" style="28" hidden="1" customWidth="1"/>
    <col min="3612" max="3615" width="12.7109375" style="28" hidden="1" customWidth="1"/>
    <col min="3616" max="3616" width="14.140625" style="28" hidden="1" customWidth="1"/>
    <col min="3617" max="3617" width="13.28515625" style="28" hidden="1" customWidth="1"/>
    <col min="3618" max="3618" width="21.5703125" style="28" hidden="1" customWidth="1"/>
    <col min="3619" max="3620" width="10.7109375" style="28" hidden="1" customWidth="1"/>
    <col min="3621" max="3621" width="19.42578125" style="28" hidden="1" customWidth="1"/>
    <col min="3622" max="3622" width="10.7109375" style="28" hidden="1" customWidth="1"/>
    <col min="3623" max="3625" width="5.7109375" style="28" hidden="1" customWidth="1"/>
    <col min="3626" max="3626" width="10.5703125" style="28" hidden="1" customWidth="1"/>
    <col min="3627" max="3627" width="8.28515625" style="28" hidden="1" customWidth="1"/>
    <col min="3628" max="3628" width="7.5703125" style="28" hidden="1" customWidth="1"/>
    <col min="3629" max="3629" width="8.42578125" style="28" hidden="1" customWidth="1"/>
    <col min="3630" max="3630" width="8.140625" style="28" hidden="1" customWidth="1"/>
    <col min="3631" max="3635" width="10.7109375" style="28" hidden="1" customWidth="1"/>
    <col min="3636" max="3638" width="11.42578125" style="28" hidden="1" customWidth="1"/>
    <col min="3639" max="3639" width="12.28515625" style="28" hidden="1" customWidth="1"/>
    <col min="3640" max="3640" width="14.7109375" style="28" hidden="1" customWidth="1"/>
    <col min="3641" max="3641" width="11.28515625" style="28" hidden="1" customWidth="1"/>
    <col min="3642" max="3676" width="11.42578125" style="28" hidden="1" customWidth="1"/>
    <col min="3677" max="3840" width="11.42578125" style="28" hidden="1"/>
    <col min="3841" max="3841" width="2.7109375" style="28" hidden="1" customWidth="1"/>
    <col min="3842" max="3842" width="5.7109375" style="28" hidden="1" customWidth="1"/>
    <col min="3843" max="3843" width="10.7109375" style="28" hidden="1" customWidth="1"/>
    <col min="3844" max="3844" width="9.42578125" style="28" hidden="1" customWidth="1"/>
    <col min="3845" max="3845" width="11.140625" style="28" hidden="1" customWidth="1"/>
    <col min="3846" max="3846" width="18.7109375" style="28" hidden="1" customWidth="1"/>
    <col min="3847" max="3847" width="11.5703125" style="28" hidden="1" customWidth="1"/>
    <col min="3848" max="3848" width="13.42578125" style="28" hidden="1" customWidth="1"/>
    <col min="3849" max="3849" width="7.140625" style="28" hidden="1" customWidth="1"/>
    <col min="3850" max="3850" width="17.5703125" style="28" hidden="1" customWidth="1"/>
    <col min="3851" max="3851" width="14.140625" style="28" hidden="1" customWidth="1"/>
    <col min="3852" max="3852" width="9.85546875" style="28" hidden="1" customWidth="1"/>
    <col min="3853" max="3853" width="12.42578125" style="28" hidden="1" customWidth="1"/>
    <col min="3854" max="3854" width="14" style="28" hidden="1" customWidth="1"/>
    <col min="3855" max="3855" width="8.85546875" style="28" hidden="1" customWidth="1"/>
    <col min="3856" max="3856" width="12.28515625" style="28" hidden="1" customWidth="1"/>
    <col min="3857" max="3857" width="6" style="28" hidden="1" customWidth="1"/>
    <col min="3858" max="3858" width="9.28515625" style="28" hidden="1" customWidth="1"/>
    <col min="3859" max="3859" width="13.140625" style="28" hidden="1" customWidth="1"/>
    <col min="3860" max="3864" width="4.7109375" style="28" hidden="1" customWidth="1"/>
    <col min="3865" max="3865" width="19.42578125" style="28" hidden="1" customWidth="1"/>
    <col min="3866" max="3866" width="12.7109375" style="28" hidden="1" customWidth="1"/>
    <col min="3867" max="3867" width="13.5703125" style="28" hidden="1" customWidth="1"/>
    <col min="3868" max="3871" width="12.7109375" style="28" hidden="1" customWidth="1"/>
    <col min="3872" max="3872" width="14.140625" style="28" hidden="1" customWidth="1"/>
    <col min="3873" max="3873" width="13.28515625" style="28" hidden="1" customWidth="1"/>
    <col min="3874" max="3874" width="21.5703125" style="28" hidden="1" customWidth="1"/>
    <col min="3875" max="3876" width="10.7109375" style="28" hidden="1" customWidth="1"/>
    <col min="3877" max="3877" width="19.42578125" style="28" hidden="1" customWidth="1"/>
    <col min="3878" max="3878" width="10.7109375" style="28" hidden="1" customWidth="1"/>
    <col min="3879" max="3881" width="5.7109375" style="28" hidden="1" customWidth="1"/>
    <col min="3882" max="3882" width="10.5703125" style="28" hidden="1" customWidth="1"/>
    <col min="3883" max="3883" width="8.28515625" style="28" hidden="1" customWidth="1"/>
    <col min="3884" max="3884" width="7.5703125" style="28" hidden="1" customWidth="1"/>
    <col min="3885" max="3885" width="8.42578125" style="28" hidden="1" customWidth="1"/>
    <col min="3886" max="3886" width="8.140625" style="28" hidden="1" customWidth="1"/>
    <col min="3887" max="3891" width="10.7109375" style="28" hidden="1" customWidth="1"/>
    <col min="3892" max="3894" width="11.42578125" style="28" hidden="1" customWidth="1"/>
    <col min="3895" max="3895" width="12.28515625" style="28" hidden="1" customWidth="1"/>
    <col min="3896" max="3896" width="14.7109375" style="28" hidden="1" customWidth="1"/>
    <col min="3897" max="3897" width="11.28515625" style="28" hidden="1" customWidth="1"/>
    <col min="3898" max="3932" width="11.42578125" style="28" hidden="1" customWidth="1"/>
    <col min="3933" max="4096" width="11.42578125" style="28"/>
    <col min="4097" max="4097" width="2.7109375" style="28" hidden="1" customWidth="1"/>
    <col min="4098" max="4098" width="5.7109375" style="28" hidden="1" customWidth="1"/>
    <col min="4099" max="4099" width="10.7109375" style="28" hidden="1" customWidth="1"/>
    <col min="4100" max="4100" width="9.42578125" style="28" hidden="1" customWidth="1"/>
    <col min="4101" max="4101" width="11.140625" style="28" hidden="1" customWidth="1"/>
    <col min="4102" max="4102" width="18.7109375" style="28" hidden="1" customWidth="1"/>
    <col min="4103" max="4103" width="11.5703125" style="28" hidden="1" customWidth="1"/>
    <col min="4104" max="4104" width="13.42578125" style="28" hidden="1" customWidth="1"/>
    <col min="4105" max="4105" width="7.140625" style="28" hidden="1" customWidth="1"/>
    <col min="4106" max="4106" width="17.5703125" style="28" hidden="1" customWidth="1"/>
    <col min="4107" max="4107" width="14.140625" style="28" hidden="1" customWidth="1"/>
    <col min="4108" max="4108" width="9.85546875" style="28" hidden="1" customWidth="1"/>
    <col min="4109" max="4109" width="12.42578125" style="28" hidden="1" customWidth="1"/>
    <col min="4110" max="4110" width="14" style="28" hidden="1" customWidth="1"/>
    <col min="4111" max="4111" width="8.85546875" style="28" hidden="1" customWidth="1"/>
    <col min="4112" max="4112" width="12.28515625" style="28" hidden="1" customWidth="1"/>
    <col min="4113" max="4113" width="6" style="28" hidden="1" customWidth="1"/>
    <col min="4114" max="4114" width="9.28515625" style="28" hidden="1" customWidth="1"/>
    <col min="4115" max="4115" width="13.140625" style="28" hidden="1" customWidth="1"/>
    <col min="4116" max="4120" width="4.7109375" style="28" hidden="1" customWidth="1"/>
    <col min="4121" max="4121" width="19.42578125" style="28" hidden="1" customWidth="1"/>
    <col min="4122" max="4122" width="12.7109375" style="28" hidden="1" customWidth="1"/>
    <col min="4123" max="4123" width="13.5703125" style="28" hidden="1" customWidth="1"/>
    <col min="4124" max="4127" width="12.7109375" style="28" hidden="1" customWidth="1"/>
    <col min="4128" max="4128" width="14.140625" style="28" hidden="1" customWidth="1"/>
    <col min="4129" max="4129" width="13.28515625" style="28" hidden="1" customWidth="1"/>
    <col min="4130" max="4130" width="21.5703125" style="28" hidden="1" customWidth="1"/>
    <col min="4131" max="4132" width="10.7109375" style="28" hidden="1" customWidth="1"/>
    <col min="4133" max="4133" width="19.42578125" style="28" hidden="1" customWidth="1"/>
    <col min="4134" max="4134" width="10.7109375" style="28" hidden="1" customWidth="1"/>
    <col min="4135" max="4137" width="5.7109375" style="28" hidden="1" customWidth="1"/>
    <col min="4138" max="4138" width="10.5703125" style="28" hidden="1" customWidth="1"/>
    <col min="4139" max="4139" width="8.28515625" style="28" hidden="1" customWidth="1"/>
    <col min="4140" max="4140" width="7.5703125" style="28" hidden="1" customWidth="1"/>
    <col min="4141" max="4141" width="8.42578125" style="28" hidden="1" customWidth="1"/>
    <col min="4142" max="4142" width="8.140625" style="28" hidden="1" customWidth="1"/>
    <col min="4143" max="4147" width="10.7109375" style="28" hidden="1" customWidth="1"/>
    <col min="4148" max="4150" width="11.42578125" style="28" hidden="1" customWidth="1"/>
    <col min="4151" max="4151" width="12.28515625" style="28" hidden="1" customWidth="1"/>
    <col min="4152" max="4152" width="14.7109375" style="28" hidden="1" customWidth="1"/>
    <col min="4153" max="4153" width="11.28515625" style="28" hidden="1" customWidth="1"/>
    <col min="4154" max="4188" width="11.42578125" style="28" hidden="1" customWidth="1"/>
    <col min="4189" max="4352" width="11.42578125" style="28" hidden="1"/>
    <col min="4353" max="4353" width="2.7109375" style="28" hidden="1" customWidth="1"/>
    <col min="4354" max="4354" width="5.7109375" style="28" hidden="1" customWidth="1"/>
    <col min="4355" max="4355" width="10.7109375" style="28" hidden="1" customWidth="1"/>
    <col min="4356" max="4356" width="9.42578125" style="28" hidden="1" customWidth="1"/>
    <col min="4357" max="4357" width="11.140625" style="28" hidden="1" customWidth="1"/>
    <col min="4358" max="4358" width="18.7109375" style="28" hidden="1" customWidth="1"/>
    <col min="4359" max="4359" width="11.5703125" style="28" hidden="1" customWidth="1"/>
    <col min="4360" max="4360" width="13.42578125" style="28" hidden="1" customWidth="1"/>
    <col min="4361" max="4361" width="7.140625" style="28" hidden="1" customWidth="1"/>
    <col min="4362" max="4362" width="17.5703125" style="28" hidden="1" customWidth="1"/>
    <col min="4363" max="4363" width="14.140625" style="28" hidden="1" customWidth="1"/>
    <col min="4364" max="4364" width="9.85546875" style="28" hidden="1" customWidth="1"/>
    <col min="4365" max="4365" width="12.42578125" style="28" hidden="1" customWidth="1"/>
    <col min="4366" max="4366" width="14" style="28" hidden="1" customWidth="1"/>
    <col min="4367" max="4367" width="8.85546875" style="28" hidden="1" customWidth="1"/>
    <col min="4368" max="4368" width="12.28515625" style="28" hidden="1" customWidth="1"/>
    <col min="4369" max="4369" width="6" style="28" hidden="1" customWidth="1"/>
    <col min="4370" max="4370" width="9.28515625" style="28" hidden="1" customWidth="1"/>
    <col min="4371" max="4371" width="13.140625" style="28" hidden="1" customWidth="1"/>
    <col min="4372" max="4376" width="4.7109375" style="28" hidden="1" customWidth="1"/>
    <col min="4377" max="4377" width="19.42578125" style="28" hidden="1" customWidth="1"/>
    <col min="4378" max="4378" width="12.7109375" style="28" hidden="1" customWidth="1"/>
    <col min="4379" max="4379" width="13.5703125" style="28" hidden="1" customWidth="1"/>
    <col min="4380" max="4383" width="12.7109375" style="28" hidden="1" customWidth="1"/>
    <col min="4384" max="4384" width="14.140625" style="28" hidden="1" customWidth="1"/>
    <col min="4385" max="4385" width="13.28515625" style="28" hidden="1" customWidth="1"/>
    <col min="4386" max="4386" width="21.5703125" style="28" hidden="1" customWidth="1"/>
    <col min="4387" max="4388" width="10.7109375" style="28" hidden="1" customWidth="1"/>
    <col min="4389" max="4389" width="19.42578125" style="28" hidden="1" customWidth="1"/>
    <col min="4390" max="4390" width="10.7109375" style="28" hidden="1" customWidth="1"/>
    <col min="4391" max="4393" width="5.7109375" style="28" hidden="1" customWidth="1"/>
    <col min="4394" max="4394" width="10.5703125" style="28" hidden="1" customWidth="1"/>
    <col min="4395" max="4395" width="8.28515625" style="28" hidden="1" customWidth="1"/>
    <col min="4396" max="4396" width="7.5703125" style="28" hidden="1" customWidth="1"/>
    <col min="4397" max="4397" width="8.42578125" style="28" hidden="1" customWidth="1"/>
    <col min="4398" max="4398" width="8.140625" style="28" hidden="1" customWidth="1"/>
    <col min="4399" max="4403" width="10.7109375" style="28" hidden="1" customWidth="1"/>
    <col min="4404" max="4406" width="11.42578125" style="28" hidden="1" customWidth="1"/>
    <col min="4407" max="4407" width="12.28515625" style="28" hidden="1" customWidth="1"/>
    <col min="4408" max="4408" width="14.7109375" style="28" hidden="1" customWidth="1"/>
    <col min="4409" max="4409" width="11.28515625" style="28" hidden="1" customWidth="1"/>
    <col min="4410" max="4444" width="11.42578125" style="28" hidden="1" customWidth="1"/>
    <col min="4445" max="4608" width="11.42578125" style="28" hidden="1"/>
    <col min="4609" max="4609" width="2.7109375" style="28" hidden="1" customWidth="1"/>
    <col min="4610" max="4610" width="5.7109375" style="28" hidden="1" customWidth="1"/>
    <col min="4611" max="4611" width="10.7109375" style="28" hidden="1" customWidth="1"/>
    <col min="4612" max="4612" width="9.42578125" style="28" hidden="1" customWidth="1"/>
    <col min="4613" max="4613" width="11.140625" style="28" hidden="1" customWidth="1"/>
    <col min="4614" max="4614" width="18.7109375" style="28" hidden="1" customWidth="1"/>
    <col min="4615" max="4615" width="11.5703125" style="28" hidden="1" customWidth="1"/>
    <col min="4616" max="4616" width="13.42578125" style="28" hidden="1" customWidth="1"/>
    <col min="4617" max="4617" width="7.140625" style="28" hidden="1" customWidth="1"/>
    <col min="4618" max="4618" width="17.5703125" style="28" hidden="1" customWidth="1"/>
    <col min="4619" max="4619" width="14.140625" style="28" hidden="1" customWidth="1"/>
    <col min="4620" max="4620" width="9.85546875" style="28" hidden="1" customWidth="1"/>
    <col min="4621" max="4621" width="12.42578125" style="28" hidden="1" customWidth="1"/>
    <col min="4622" max="4622" width="14" style="28" hidden="1" customWidth="1"/>
    <col min="4623" max="4623" width="8.85546875" style="28" hidden="1" customWidth="1"/>
    <col min="4624" max="4624" width="12.28515625" style="28" hidden="1" customWidth="1"/>
    <col min="4625" max="4625" width="6" style="28" hidden="1" customWidth="1"/>
    <col min="4626" max="4626" width="9.28515625" style="28" hidden="1" customWidth="1"/>
    <col min="4627" max="4627" width="13.140625" style="28" hidden="1" customWidth="1"/>
    <col min="4628" max="4632" width="4.7109375" style="28" hidden="1" customWidth="1"/>
    <col min="4633" max="4633" width="19.42578125" style="28" hidden="1" customWidth="1"/>
    <col min="4634" max="4634" width="12.7109375" style="28" hidden="1" customWidth="1"/>
    <col min="4635" max="4635" width="13.5703125" style="28" hidden="1" customWidth="1"/>
    <col min="4636" max="4639" width="12.7109375" style="28" hidden="1" customWidth="1"/>
    <col min="4640" max="4640" width="14.140625" style="28" hidden="1" customWidth="1"/>
    <col min="4641" max="4641" width="13.28515625" style="28" hidden="1" customWidth="1"/>
    <col min="4642" max="4642" width="21.5703125" style="28" hidden="1" customWidth="1"/>
    <col min="4643" max="4644" width="10.7109375" style="28" hidden="1" customWidth="1"/>
    <col min="4645" max="4645" width="19.42578125" style="28" hidden="1" customWidth="1"/>
    <col min="4646" max="4646" width="10.7109375" style="28" hidden="1" customWidth="1"/>
    <col min="4647" max="4649" width="5.7109375" style="28" hidden="1" customWidth="1"/>
    <col min="4650" max="4650" width="10.5703125" style="28" hidden="1" customWidth="1"/>
    <col min="4651" max="4651" width="8.28515625" style="28" hidden="1" customWidth="1"/>
    <col min="4652" max="4652" width="7.5703125" style="28" hidden="1" customWidth="1"/>
    <col min="4653" max="4653" width="8.42578125" style="28" hidden="1" customWidth="1"/>
    <col min="4654" max="4654" width="8.140625" style="28" hidden="1" customWidth="1"/>
    <col min="4655" max="4659" width="10.7109375" style="28" hidden="1" customWidth="1"/>
    <col min="4660" max="4662" width="11.42578125" style="28" hidden="1" customWidth="1"/>
    <col min="4663" max="4663" width="12.28515625" style="28" hidden="1" customWidth="1"/>
    <col min="4664" max="4664" width="14.7109375" style="28" hidden="1" customWidth="1"/>
    <col min="4665" max="4665" width="11.28515625" style="28" hidden="1" customWidth="1"/>
    <col min="4666" max="4700" width="11.42578125" style="28" hidden="1" customWidth="1"/>
    <col min="4701" max="4864" width="11.42578125" style="28" hidden="1"/>
    <col min="4865" max="4865" width="2.7109375" style="28" hidden="1" customWidth="1"/>
    <col min="4866" max="4866" width="5.7109375" style="28" hidden="1" customWidth="1"/>
    <col min="4867" max="4867" width="10.7109375" style="28" hidden="1" customWidth="1"/>
    <col min="4868" max="4868" width="9.42578125" style="28" hidden="1" customWidth="1"/>
    <col min="4869" max="4869" width="11.140625" style="28" hidden="1" customWidth="1"/>
    <col min="4870" max="4870" width="18.7109375" style="28" hidden="1" customWidth="1"/>
    <col min="4871" max="4871" width="11.5703125" style="28" hidden="1" customWidth="1"/>
    <col min="4872" max="4872" width="13.42578125" style="28" hidden="1" customWidth="1"/>
    <col min="4873" max="4873" width="7.140625" style="28" hidden="1" customWidth="1"/>
    <col min="4874" max="4874" width="17.5703125" style="28" hidden="1" customWidth="1"/>
    <col min="4875" max="4875" width="14.140625" style="28" hidden="1" customWidth="1"/>
    <col min="4876" max="4876" width="9.85546875" style="28" hidden="1" customWidth="1"/>
    <col min="4877" max="4877" width="12.42578125" style="28" hidden="1" customWidth="1"/>
    <col min="4878" max="4878" width="14" style="28" hidden="1" customWidth="1"/>
    <col min="4879" max="4879" width="8.85546875" style="28" hidden="1" customWidth="1"/>
    <col min="4880" max="4880" width="12.28515625" style="28" hidden="1" customWidth="1"/>
    <col min="4881" max="4881" width="6" style="28" hidden="1" customWidth="1"/>
    <col min="4882" max="4882" width="9.28515625" style="28" hidden="1" customWidth="1"/>
    <col min="4883" max="4883" width="13.140625" style="28" hidden="1" customWidth="1"/>
    <col min="4884" max="4888" width="4.7109375" style="28" hidden="1" customWidth="1"/>
    <col min="4889" max="4889" width="19.42578125" style="28" hidden="1" customWidth="1"/>
    <col min="4890" max="4890" width="12.7109375" style="28" hidden="1" customWidth="1"/>
    <col min="4891" max="4891" width="13.5703125" style="28" hidden="1" customWidth="1"/>
    <col min="4892" max="4895" width="12.7109375" style="28" hidden="1" customWidth="1"/>
    <col min="4896" max="4896" width="14.140625" style="28" hidden="1" customWidth="1"/>
    <col min="4897" max="4897" width="13.28515625" style="28" hidden="1" customWidth="1"/>
    <col min="4898" max="4898" width="21.5703125" style="28" hidden="1" customWidth="1"/>
    <col min="4899" max="4900" width="10.7109375" style="28" hidden="1" customWidth="1"/>
    <col min="4901" max="4901" width="19.42578125" style="28" hidden="1" customWidth="1"/>
    <col min="4902" max="4902" width="10.7109375" style="28" hidden="1" customWidth="1"/>
    <col min="4903" max="4905" width="5.7109375" style="28" hidden="1" customWidth="1"/>
    <col min="4906" max="4906" width="10.5703125" style="28" hidden="1" customWidth="1"/>
    <col min="4907" max="4907" width="8.28515625" style="28" hidden="1" customWidth="1"/>
    <col min="4908" max="4908" width="7.5703125" style="28" hidden="1" customWidth="1"/>
    <col min="4909" max="4909" width="8.42578125" style="28" hidden="1" customWidth="1"/>
    <col min="4910" max="4910" width="8.140625" style="28" hidden="1" customWidth="1"/>
    <col min="4911" max="4915" width="10.7109375" style="28" hidden="1" customWidth="1"/>
    <col min="4916" max="4918" width="11.42578125" style="28" hidden="1" customWidth="1"/>
    <col min="4919" max="4919" width="12.28515625" style="28" hidden="1" customWidth="1"/>
    <col min="4920" max="4920" width="14.7109375" style="28" hidden="1" customWidth="1"/>
    <col min="4921" max="4921" width="11.28515625" style="28" hidden="1" customWidth="1"/>
    <col min="4922" max="4956" width="11.42578125" style="28" hidden="1" customWidth="1"/>
    <col min="4957" max="5120" width="11.42578125" style="28"/>
    <col min="5121" max="5121" width="2.7109375" style="28" hidden="1" customWidth="1"/>
    <col min="5122" max="5122" width="5.7109375" style="28" hidden="1" customWidth="1"/>
    <col min="5123" max="5123" width="10.7109375" style="28" hidden="1" customWidth="1"/>
    <col min="5124" max="5124" width="9.42578125" style="28" hidden="1" customWidth="1"/>
    <col min="5125" max="5125" width="11.140625" style="28" hidden="1" customWidth="1"/>
    <col min="5126" max="5126" width="18.7109375" style="28" hidden="1" customWidth="1"/>
    <col min="5127" max="5127" width="11.5703125" style="28" hidden="1" customWidth="1"/>
    <col min="5128" max="5128" width="13.42578125" style="28" hidden="1" customWidth="1"/>
    <col min="5129" max="5129" width="7.140625" style="28" hidden="1" customWidth="1"/>
    <col min="5130" max="5130" width="17.5703125" style="28" hidden="1" customWidth="1"/>
    <col min="5131" max="5131" width="14.140625" style="28" hidden="1" customWidth="1"/>
    <col min="5132" max="5132" width="9.85546875" style="28" hidden="1" customWidth="1"/>
    <col min="5133" max="5133" width="12.42578125" style="28" hidden="1" customWidth="1"/>
    <col min="5134" max="5134" width="14" style="28" hidden="1" customWidth="1"/>
    <col min="5135" max="5135" width="8.85546875" style="28" hidden="1" customWidth="1"/>
    <col min="5136" max="5136" width="12.28515625" style="28" hidden="1" customWidth="1"/>
    <col min="5137" max="5137" width="6" style="28" hidden="1" customWidth="1"/>
    <col min="5138" max="5138" width="9.28515625" style="28" hidden="1" customWidth="1"/>
    <col min="5139" max="5139" width="13.140625" style="28" hidden="1" customWidth="1"/>
    <col min="5140" max="5144" width="4.7109375" style="28" hidden="1" customWidth="1"/>
    <col min="5145" max="5145" width="19.42578125" style="28" hidden="1" customWidth="1"/>
    <col min="5146" max="5146" width="12.7109375" style="28" hidden="1" customWidth="1"/>
    <col min="5147" max="5147" width="13.5703125" style="28" hidden="1" customWidth="1"/>
    <col min="5148" max="5151" width="12.7109375" style="28" hidden="1" customWidth="1"/>
    <col min="5152" max="5152" width="14.140625" style="28" hidden="1" customWidth="1"/>
    <col min="5153" max="5153" width="13.28515625" style="28" hidden="1" customWidth="1"/>
    <col min="5154" max="5154" width="21.5703125" style="28" hidden="1" customWidth="1"/>
    <col min="5155" max="5156" width="10.7109375" style="28" hidden="1" customWidth="1"/>
    <col min="5157" max="5157" width="19.42578125" style="28" hidden="1" customWidth="1"/>
    <col min="5158" max="5158" width="10.7109375" style="28" hidden="1" customWidth="1"/>
    <col min="5159" max="5161" width="5.7109375" style="28" hidden="1" customWidth="1"/>
    <col min="5162" max="5162" width="10.5703125" style="28" hidden="1" customWidth="1"/>
    <col min="5163" max="5163" width="8.28515625" style="28" hidden="1" customWidth="1"/>
    <col min="5164" max="5164" width="7.5703125" style="28" hidden="1" customWidth="1"/>
    <col min="5165" max="5165" width="8.42578125" style="28" hidden="1" customWidth="1"/>
    <col min="5166" max="5166" width="8.140625" style="28" hidden="1" customWidth="1"/>
    <col min="5167" max="5171" width="10.7109375" style="28" hidden="1" customWidth="1"/>
    <col min="5172" max="5174" width="11.42578125" style="28" hidden="1" customWidth="1"/>
    <col min="5175" max="5175" width="12.28515625" style="28" hidden="1" customWidth="1"/>
    <col min="5176" max="5176" width="14.7109375" style="28" hidden="1" customWidth="1"/>
    <col min="5177" max="5177" width="11.28515625" style="28" hidden="1" customWidth="1"/>
    <col min="5178" max="5212" width="11.42578125" style="28" hidden="1" customWidth="1"/>
    <col min="5213" max="5376" width="11.42578125" style="28" hidden="1"/>
    <col min="5377" max="5377" width="2.7109375" style="28" hidden="1" customWidth="1"/>
    <col min="5378" max="5378" width="5.7109375" style="28" hidden="1" customWidth="1"/>
    <col min="5379" max="5379" width="10.7109375" style="28" hidden="1" customWidth="1"/>
    <col min="5380" max="5380" width="9.42578125" style="28" hidden="1" customWidth="1"/>
    <col min="5381" max="5381" width="11.140625" style="28" hidden="1" customWidth="1"/>
    <col min="5382" max="5382" width="18.7109375" style="28" hidden="1" customWidth="1"/>
    <col min="5383" max="5383" width="11.5703125" style="28" hidden="1" customWidth="1"/>
    <col min="5384" max="5384" width="13.42578125" style="28" hidden="1" customWidth="1"/>
    <col min="5385" max="5385" width="7.140625" style="28" hidden="1" customWidth="1"/>
    <col min="5386" max="5386" width="17.5703125" style="28" hidden="1" customWidth="1"/>
    <col min="5387" max="5387" width="14.140625" style="28" hidden="1" customWidth="1"/>
    <col min="5388" max="5388" width="9.85546875" style="28" hidden="1" customWidth="1"/>
    <col min="5389" max="5389" width="12.42578125" style="28" hidden="1" customWidth="1"/>
    <col min="5390" max="5390" width="14" style="28" hidden="1" customWidth="1"/>
    <col min="5391" max="5391" width="8.85546875" style="28" hidden="1" customWidth="1"/>
    <col min="5392" max="5392" width="12.28515625" style="28" hidden="1" customWidth="1"/>
    <col min="5393" max="5393" width="6" style="28" hidden="1" customWidth="1"/>
    <col min="5394" max="5394" width="9.28515625" style="28" hidden="1" customWidth="1"/>
    <col min="5395" max="5395" width="13.140625" style="28" hidden="1" customWidth="1"/>
    <col min="5396" max="5400" width="4.7109375" style="28" hidden="1" customWidth="1"/>
    <col min="5401" max="5401" width="19.42578125" style="28" hidden="1" customWidth="1"/>
    <col min="5402" max="5402" width="12.7109375" style="28" hidden="1" customWidth="1"/>
    <col min="5403" max="5403" width="13.5703125" style="28" hidden="1" customWidth="1"/>
    <col min="5404" max="5407" width="12.7109375" style="28" hidden="1" customWidth="1"/>
    <col min="5408" max="5408" width="14.140625" style="28" hidden="1" customWidth="1"/>
    <col min="5409" max="5409" width="13.28515625" style="28" hidden="1" customWidth="1"/>
    <col min="5410" max="5410" width="21.5703125" style="28" hidden="1" customWidth="1"/>
    <col min="5411" max="5412" width="10.7109375" style="28" hidden="1" customWidth="1"/>
    <col min="5413" max="5413" width="19.42578125" style="28" hidden="1" customWidth="1"/>
    <col min="5414" max="5414" width="10.7109375" style="28" hidden="1" customWidth="1"/>
    <col min="5415" max="5417" width="5.7109375" style="28" hidden="1" customWidth="1"/>
    <col min="5418" max="5418" width="10.5703125" style="28" hidden="1" customWidth="1"/>
    <col min="5419" max="5419" width="8.28515625" style="28" hidden="1" customWidth="1"/>
    <col min="5420" max="5420" width="7.5703125" style="28" hidden="1" customWidth="1"/>
    <col min="5421" max="5421" width="8.42578125" style="28" hidden="1" customWidth="1"/>
    <col min="5422" max="5422" width="8.140625" style="28" hidden="1" customWidth="1"/>
    <col min="5423" max="5427" width="10.7109375" style="28" hidden="1" customWidth="1"/>
    <col min="5428" max="5430" width="11.42578125" style="28" hidden="1" customWidth="1"/>
    <col min="5431" max="5431" width="12.28515625" style="28" hidden="1" customWidth="1"/>
    <col min="5432" max="5432" width="14.7109375" style="28" hidden="1" customWidth="1"/>
    <col min="5433" max="5433" width="11.28515625" style="28" hidden="1" customWidth="1"/>
    <col min="5434" max="5468" width="11.42578125" style="28" hidden="1" customWidth="1"/>
    <col min="5469" max="5632" width="11.42578125" style="28" hidden="1"/>
    <col min="5633" max="5633" width="2.7109375" style="28" hidden="1" customWidth="1"/>
    <col min="5634" max="5634" width="5.7109375" style="28" hidden="1" customWidth="1"/>
    <col min="5635" max="5635" width="10.7109375" style="28" hidden="1" customWidth="1"/>
    <col min="5636" max="5636" width="9.42578125" style="28" hidden="1" customWidth="1"/>
    <col min="5637" max="5637" width="11.140625" style="28" hidden="1" customWidth="1"/>
    <col min="5638" max="5638" width="18.7109375" style="28" hidden="1" customWidth="1"/>
    <col min="5639" max="5639" width="11.5703125" style="28" hidden="1" customWidth="1"/>
    <col min="5640" max="5640" width="13.42578125" style="28" hidden="1" customWidth="1"/>
    <col min="5641" max="5641" width="7.140625" style="28" hidden="1" customWidth="1"/>
    <col min="5642" max="5642" width="17.5703125" style="28" hidden="1" customWidth="1"/>
    <col min="5643" max="5643" width="14.140625" style="28" hidden="1" customWidth="1"/>
    <col min="5644" max="5644" width="9.85546875" style="28" hidden="1" customWidth="1"/>
    <col min="5645" max="5645" width="12.42578125" style="28" hidden="1" customWidth="1"/>
    <col min="5646" max="5646" width="14" style="28" hidden="1" customWidth="1"/>
    <col min="5647" max="5647" width="8.85546875" style="28" hidden="1" customWidth="1"/>
    <col min="5648" max="5648" width="12.28515625" style="28" hidden="1" customWidth="1"/>
    <col min="5649" max="5649" width="6" style="28" hidden="1" customWidth="1"/>
    <col min="5650" max="5650" width="9.28515625" style="28" hidden="1" customWidth="1"/>
    <col min="5651" max="5651" width="13.140625" style="28" hidden="1" customWidth="1"/>
    <col min="5652" max="5656" width="4.7109375" style="28" hidden="1" customWidth="1"/>
    <col min="5657" max="5657" width="19.42578125" style="28" hidden="1" customWidth="1"/>
    <col min="5658" max="5658" width="12.7109375" style="28" hidden="1" customWidth="1"/>
    <col min="5659" max="5659" width="13.5703125" style="28" hidden="1" customWidth="1"/>
    <col min="5660" max="5663" width="12.7109375" style="28" hidden="1" customWidth="1"/>
    <col min="5664" max="5664" width="14.140625" style="28" hidden="1" customWidth="1"/>
    <col min="5665" max="5665" width="13.28515625" style="28" hidden="1" customWidth="1"/>
    <col min="5666" max="5666" width="21.5703125" style="28" hidden="1" customWidth="1"/>
    <col min="5667" max="5668" width="10.7109375" style="28" hidden="1" customWidth="1"/>
    <col min="5669" max="5669" width="19.42578125" style="28" hidden="1" customWidth="1"/>
    <col min="5670" max="5670" width="10.7109375" style="28" hidden="1" customWidth="1"/>
    <col min="5671" max="5673" width="5.7109375" style="28" hidden="1" customWidth="1"/>
    <col min="5674" max="5674" width="10.5703125" style="28" hidden="1" customWidth="1"/>
    <col min="5675" max="5675" width="8.28515625" style="28" hidden="1" customWidth="1"/>
    <col min="5676" max="5676" width="7.5703125" style="28" hidden="1" customWidth="1"/>
    <col min="5677" max="5677" width="8.42578125" style="28" hidden="1" customWidth="1"/>
    <col min="5678" max="5678" width="8.140625" style="28" hidden="1" customWidth="1"/>
    <col min="5679" max="5683" width="10.7109375" style="28" hidden="1" customWidth="1"/>
    <col min="5684" max="5686" width="11.42578125" style="28" hidden="1" customWidth="1"/>
    <col min="5687" max="5687" width="12.28515625" style="28" hidden="1" customWidth="1"/>
    <col min="5688" max="5688" width="14.7109375" style="28" hidden="1" customWidth="1"/>
    <col min="5689" max="5689" width="11.28515625" style="28" hidden="1" customWidth="1"/>
    <col min="5690" max="5724" width="11.42578125" style="28" hidden="1" customWidth="1"/>
    <col min="5725" max="5888" width="11.42578125" style="28" hidden="1"/>
    <col min="5889" max="5889" width="2.7109375" style="28" hidden="1" customWidth="1"/>
    <col min="5890" max="5890" width="5.7109375" style="28" hidden="1" customWidth="1"/>
    <col min="5891" max="5891" width="10.7109375" style="28" hidden="1" customWidth="1"/>
    <col min="5892" max="5892" width="9.42578125" style="28" hidden="1" customWidth="1"/>
    <col min="5893" max="5893" width="11.140625" style="28" hidden="1" customWidth="1"/>
    <col min="5894" max="5894" width="18.7109375" style="28" hidden="1" customWidth="1"/>
    <col min="5895" max="5895" width="11.5703125" style="28" hidden="1" customWidth="1"/>
    <col min="5896" max="5896" width="13.42578125" style="28" hidden="1" customWidth="1"/>
    <col min="5897" max="5897" width="7.140625" style="28" hidden="1" customWidth="1"/>
    <col min="5898" max="5898" width="17.5703125" style="28" hidden="1" customWidth="1"/>
    <col min="5899" max="5899" width="14.140625" style="28" hidden="1" customWidth="1"/>
    <col min="5900" max="5900" width="9.85546875" style="28" hidden="1" customWidth="1"/>
    <col min="5901" max="5901" width="12.42578125" style="28" hidden="1" customWidth="1"/>
    <col min="5902" max="5902" width="14" style="28" hidden="1" customWidth="1"/>
    <col min="5903" max="5903" width="8.85546875" style="28" hidden="1" customWidth="1"/>
    <col min="5904" max="5904" width="12.28515625" style="28" hidden="1" customWidth="1"/>
    <col min="5905" max="5905" width="6" style="28" hidden="1" customWidth="1"/>
    <col min="5906" max="5906" width="9.28515625" style="28" hidden="1" customWidth="1"/>
    <col min="5907" max="5907" width="13.140625" style="28" hidden="1" customWidth="1"/>
    <col min="5908" max="5912" width="4.7109375" style="28" hidden="1" customWidth="1"/>
    <col min="5913" max="5913" width="19.42578125" style="28" hidden="1" customWidth="1"/>
    <col min="5914" max="5914" width="12.7109375" style="28" hidden="1" customWidth="1"/>
    <col min="5915" max="5915" width="13.5703125" style="28" hidden="1" customWidth="1"/>
    <col min="5916" max="5919" width="12.7109375" style="28" hidden="1" customWidth="1"/>
    <col min="5920" max="5920" width="14.140625" style="28" hidden="1" customWidth="1"/>
    <col min="5921" max="5921" width="13.28515625" style="28" hidden="1" customWidth="1"/>
    <col min="5922" max="5922" width="21.5703125" style="28" hidden="1" customWidth="1"/>
    <col min="5923" max="5924" width="10.7109375" style="28" hidden="1" customWidth="1"/>
    <col min="5925" max="5925" width="19.42578125" style="28" hidden="1" customWidth="1"/>
    <col min="5926" max="5926" width="10.7109375" style="28" hidden="1" customWidth="1"/>
    <col min="5927" max="5929" width="5.7109375" style="28" hidden="1" customWidth="1"/>
    <col min="5930" max="5930" width="10.5703125" style="28" hidden="1" customWidth="1"/>
    <col min="5931" max="5931" width="8.28515625" style="28" hidden="1" customWidth="1"/>
    <col min="5932" max="5932" width="7.5703125" style="28" hidden="1" customWidth="1"/>
    <col min="5933" max="5933" width="8.42578125" style="28" hidden="1" customWidth="1"/>
    <col min="5934" max="5934" width="8.140625" style="28" hidden="1" customWidth="1"/>
    <col min="5935" max="5939" width="10.7109375" style="28" hidden="1" customWidth="1"/>
    <col min="5940" max="5942" width="11.42578125" style="28" hidden="1" customWidth="1"/>
    <col min="5943" max="5943" width="12.28515625" style="28" hidden="1" customWidth="1"/>
    <col min="5944" max="5944" width="14.7109375" style="28" hidden="1" customWidth="1"/>
    <col min="5945" max="5945" width="11.28515625" style="28" hidden="1" customWidth="1"/>
    <col min="5946" max="5980" width="11.42578125" style="28" hidden="1" customWidth="1"/>
    <col min="5981" max="6144" width="11.42578125" style="28"/>
    <col min="6145" max="6145" width="2.7109375" style="28" hidden="1" customWidth="1"/>
    <col min="6146" max="6146" width="5.7109375" style="28" hidden="1" customWidth="1"/>
    <col min="6147" max="6147" width="10.7109375" style="28" hidden="1" customWidth="1"/>
    <col min="6148" max="6148" width="9.42578125" style="28" hidden="1" customWidth="1"/>
    <col min="6149" max="6149" width="11.140625" style="28" hidden="1" customWidth="1"/>
    <col min="6150" max="6150" width="18.7109375" style="28" hidden="1" customWidth="1"/>
    <col min="6151" max="6151" width="11.5703125" style="28" hidden="1" customWidth="1"/>
    <col min="6152" max="6152" width="13.42578125" style="28" hidden="1" customWidth="1"/>
    <col min="6153" max="6153" width="7.140625" style="28" hidden="1" customWidth="1"/>
    <col min="6154" max="6154" width="17.5703125" style="28" hidden="1" customWidth="1"/>
    <col min="6155" max="6155" width="14.140625" style="28" hidden="1" customWidth="1"/>
    <col min="6156" max="6156" width="9.85546875" style="28" hidden="1" customWidth="1"/>
    <col min="6157" max="6157" width="12.42578125" style="28" hidden="1" customWidth="1"/>
    <col min="6158" max="6158" width="14" style="28" hidden="1" customWidth="1"/>
    <col min="6159" max="6159" width="8.85546875" style="28" hidden="1" customWidth="1"/>
    <col min="6160" max="6160" width="12.28515625" style="28" hidden="1" customWidth="1"/>
    <col min="6161" max="6161" width="6" style="28" hidden="1" customWidth="1"/>
    <col min="6162" max="6162" width="9.28515625" style="28" hidden="1" customWidth="1"/>
    <col min="6163" max="6163" width="13.140625" style="28" hidden="1" customWidth="1"/>
    <col min="6164" max="6168" width="4.7109375" style="28" hidden="1" customWidth="1"/>
    <col min="6169" max="6169" width="19.42578125" style="28" hidden="1" customWidth="1"/>
    <col min="6170" max="6170" width="12.7109375" style="28" hidden="1" customWidth="1"/>
    <col min="6171" max="6171" width="13.5703125" style="28" hidden="1" customWidth="1"/>
    <col min="6172" max="6175" width="12.7109375" style="28" hidden="1" customWidth="1"/>
    <col min="6176" max="6176" width="14.140625" style="28" hidden="1" customWidth="1"/>
    <col min="6177" max="6177" width="13.28515625" style="28" hidden="1" customWidth="1"/>
    <col min="6178" max="6178" width="21.5703125" style="28" hidden="1" customWidth="1"/>
    <col min="6179" max="6180" width="10.7109375" style="28" hidden="1" customWidth="1"/>
    <col min="6181" max="6181" width="19.42578125" style="28" hidden="1" customWidth="1"/>
    <col min="6182" max="6182" width="10.7109375" style="28" hidden="1" customWidth="1"/>
    <col min="6183" max="6185" width="5.7109375" style="28" hidden="1" customWidth="1"/>
    <col min="6186" max="6186" width="10.5703125" style="28" hidden="1" customWidth="1"/>
    <col min="6187" max="6187" width="8.28515625" style="28" hidden="1" customWidth="1"/>
    <col min="6188" max="6188" width="7.5703125" style="28" hidden="1" customWidth="1"/>
    <col min="6189" max="6189" width="8.42578125" style="28" hidden="1" customWidth="1"/>
    <col min="6190" max="6190" width="8.140625" style="28" hidden="1" customWidth="1"/>
    <col min="6191" max="6195" width="10.7109375" style="28" hidden="1" customWidth="1"/>
    <col min="6196" max="6198" width="11.42578125" style="28" hidden="1" customWidth="1"/>
    <col min="6199" max="6199" width="12.28515625" style="28" hidden="1" customWidth="1"/>
    <col min="6200" max="6200" width="14.7109375" style="28" hidden="1" customWidth="1"/>
    <col min="6201" max="6201" width="11.28515625" style="28" hidden="1" customWidth="1"/>
    <col min="6202" max="6236" width="11.42578125" style="28" hidden="1" customWidth="1"/>
    <col min="6237" max="6400" width="11.42578125" style="28" hidden="1"/>
    <col min="6401" max="6401" width="2.7109375" style="28" hidden="1" customWidth="1"/>
    <col min="6402" max="6402" width="5.7109375" style="28" hidden="1" customWidth="1"/>
    <col min="6403" max="6403" width="10.7109375" style="28" hidden="1" customWidth="1"/>
    <col min="6404" max="6404" width="9.42578125" style="28" hidden="1" customWidth="1"/>
    <col min="6405" max="6405" width="11.140625" style="28" hidden="1" customWidth="1"/>
    <col min="6406" max="6406" width="18.7109375" style="28" hidden="1" customWidth="1"/>
    <col min="6407" max="6407" width="11.5703125" style="28" hidden="1" customWidth="1"/>
    <col min="6408" max="6408" width="13.42578125" style="28" hidden="1" customWidth="1"/>
    <col min="6409" max="6409" width="7.140625" style="28" hidden="1" customWidth="1"/>
    <col min="6410" max="6410" width="17.5703125" style="28" hidden="1" customWidth="1"/>
    <col min="6411" max="6411" width="14.140625" style="28" hidden="1" customWidth="1"/>
    <col min="6412" max="6412" width="9.85546875" style="28" hidden="1" customWidth="1"/>
    <col min="6413" max="6413" width="12.42578125" style="28" hidden="1" customWidth="1"/>
    <col min="6414" max="6414" width="14" style="28" hidden="1" customWidth="1"/>
    <col min="6415" max="6415" width="8.85546875" style="28" hidden="1" customWidth="1"/>
    <col min="6416" max="6416" width="12.28515625" style="28" hidden="1" customWidth="1"/>
    <col min="6417" max="6417" width="6" style="28" hidden="1" customWidth="1"/>
    <col min="6418" max="6418" width="9.28515625" style="28" hidden="1" customWidth="1"/>
    <col min="6419" max="6419" width="13.140625" style="28" hidden="1" customWidth="1"/>
    <col min="6420" max="6424" width="4.7109375" style="28" hidden="1" customWidth="1"/>
    <col min="6425" max="6425" width="19.42578125" style="28" hidden="1" customWidth="1"/>
    <col min="6426" max="6426" width="12.7109375" style="28" hidden="1" customWidth="1"/>
    <col min="6427" max="6427" width="13.5703125" style="28" hidden="1" customWidth="1"/>
    <col min="6428" max="6431" width="12.7109375" style="28" hidden="1" customWidth="1"/>
    <col min="6432" max="6432" width="14.140625" style="28" hidden="1" customWidth="1"/>
    <col min="6433" max="6433" width="13.28515625" style="28" hidden="1" customWidth="1"/>
    <col min="6434" max="6434" width="21.5703125" style="28" hidden="1" customWidth="1"/>
    <col min="6435" max="6436" width="10.7109375" style="28" hidden="1" customWidth="1"/>
    <col min="6437" max="6437" width="19.42578125" style="28" hidden="1" customWidth="1"/>
    <col min="6438" max="6438" width="10.7109375" style="28" hidden="1" customWidth="1"/>
    <col min="6439" max="6441" width="5.7109375" style="28" hidden="1" customWidth="1"/>
    <col min="6442" max="6442" width="10.5703125" style="28" hidden="1" customWidth="1"/>
    <col min="6443" max="6443" width="8.28515625" style="28" hidden="1" customWidth="1"/>
    <col min="6444" max="6444" width="7.5703125" style="28" hidden="1" customWidth="1"/>
    <col min="6445" max="6445" width="8.42578125" style="28" hidden="1" customWidth="1"/>
    <col min="6446" max="6446" width="8.140625" style="28" hidden="1" customWidth="1"/>
    <col min="6447" max="6451" width="10.7109375" style="28" hidden="1" customWidth="1"/>
    <col min="6452" max="6454" width="11.42578125" style="28" hidden="1" customWidth="1"/>
    <col min="6455" max="6455" width="12.28515625" style="28" hidden="1" customWidth="1"/>
    <col min="6456" max="6456" width="14.7109375" style="28" hidden="1" customWidth="1"/>
    <col min="6457" max="6457" width="11.28515625" style="28" hidden="1" customWidth="1"/>
    <col min="6458" max="6492" width="11.42578125" style="28" hidden="1" customWidth="1"/>
    <col min="6493" max="6656" width="11.42578125" style="28" hidden="1"/>
    <col min="6657" max="6657" width="2.7109375" style="28" hidden="1" customWidth="1"/>
    <col min="6658" max="6658" width="5.7109375" style="28" hidden="1" customWidth="1"/>
    <col min="6659" max="6659" width="10.7109375" style="28" hidden="1" customWidth="1"/>
    <col min="6660" max="6660" width="9.42578125" style="28" hidden="1" customWidth="1"/>
    <col min="6661" max="6661" width="11.140625" style="28" hidden="1" customWidth="1"/>
    <col min="6662" max="6662" width="18.7109375" style="28" hidden="1" customWidth="1"/>
    <col min="6663" max="6663" width="11.5703125" style="28" hidden="1" customWidth="1"/>
    <col min="6664" max="6664" width="13.42578125" style="28" hidden="1" customWidth="1"/>
    <col min="6665" max="6665" width="7.140625" style="28" hidden="1" customWidth="1"/>
    <col min="6666" max="6666" width="17.5703125" style="28" hidden="1" customWidth="1"/>
    <col min="6667" max="6667" width="14.140625" style="28" hidden="1" customWidth="1"/>
    <col min="6668" max="6668" width="9.85546875" style="28" hidden="1" customWidth="1"/>
    <col min="6669" max="6669" width="12.42578125" style="28" hidden="1" customWidth="1"/>
    <col min="6670" max="6670" width="14" style="28" hidden="1" customWidth="1"/>
    <col min="6671" max="6671" width="8.85546875" style="28" hidden="1" customWidth="1"/>
    <col min="6672" max="6672" width="12.28515625" style="28" hidden="1" customWidth="1"/>
    <col min="6673" max="6673" width="6" style="28" hidden="1" customWidth="1"/>
    <col min="6674" max="6674" width="9.28515625" style="28" hidden="1" customWidth="1"/>
    <col min="6675" max="6675" width="13.140625" style="28" hidden="1" customWidth="1"/>
    <col min="6676" max="6680" width="4.7109375" style="28" hidden="1" customWidth="1"/>
    <col min="6681" max="6681" width="19.42578125" style="28" hidden="1" customWidth="1"/>
    <col min="6682" max="6682" width="12.7109375" style="28" hidden="1" customWidth="1"/>
    <col min="6683" max="6683" width="13.5703125" style="28" hidden="1" customWidth="1"/>
    <col min="6684" max="6687" width="12.7109375" style="28" hidden="1" customWidth="1"/>
    <col min="6688" max="6688" width="14.140625" style="28" hidden="1" customWidth="1"/>
    <col min="6689" max="6689" width="13.28515625" style="28" hidden="1" customWidth="1"/>
    <col min="6690" max="6690" width="21.5703125" style="28" hidden="1" customWidth="1"/>
    <col min="6691" max="6692" width="10.7109375" style="28" hidden="1" customWidth="1"/>
    <col min="6693" max="6693" width="19.42578125" style="28" hidden="1" customWidth="1"/>
    <col min="6694" max="6694" width="10.7109375" style="28" hidden="1" customWidth="1"/>
    <col min="6695" max="6697" width="5.7109375" style="28" hidden="1" customWidth="1"/>
    <col min="6698" max="6698" width="10.5703125" style="28" hidden="1" customWidth="1"/>
    <col min="6699" max="6699" width="8.28515625" style="28" hidden="1" customWidth="1"/>
    <col min="6700" max="6700" width="7.5703125" style="28" hidden="1" customWidth="1"/>
    <col min="6701" max="6701" width="8.42578125" style="28" hidden="1" customWidth="1"/>
    <col min="6702" max="6702" width="8.140625" style="28" hidden="1" customWidth="1"/>
    <col min="6703" max="6707" width="10.7109375" style="28" hidden="1" customWidth="1"/>
    <col min="6708" max="6710" width="11.42578125" style="28" hidden="1" customWidth="1"/>
    <col min="6711" max="6711" width="12.28515625" style="28" hidden="1" customWidth="1"/>
    <col min="6712" max="6712" width="14.7109375" style="28" hidden="1" customWidth="1"/>
    <col min="6713" max="6713" width="11.28515625" style="28" hidden="1" customWidth="1"/>
    <col min="6714" max="6748" width="11.42578125" style="28" hidden="1" customWidth="1"/>
    <col min="6749" max="6912" width="11.42578125" style="28" hidden="1"/>
    <col min="6913" max="6913" width="2.7109375" style="28" hidden="1" customWidth="1"/>
    <col min="6914" max="6914" width="5.7109375" style="28" hidden="1" customWidth="1"/>
    <col min="6915" max="6915" width="10.7109375" style="28" hidden="1" customWidth="1"/>
    <col min="6916" max="6916" width="9.42578125" style="28" hidden="1" customWidth="1"/>
    <col min="6917" max="6917" width="11.140625" style="28" hidden="1" customWidth="1"/>
    <col min="6918" max="6918" width="18.7109375" style="28" hidden="1" customWidth="1"/>
    <col min="6919" max="6919" width="11.5703125" style="28" hidden="1" customWidth="1"/>
    <col min="6920" max="6920" width="13.42578125" style="28" hidden="1" customWidth="1"/>
    <col min="6921" max="6921" width="7.140625" style="28" hidden="1" customWidth="1"/>
    <col min="6922" max="6922" width="17.5703125" style="28" hidden="1" customWidth="1"/>
    <col min="6923" max="6923" width="14.140625" style="28" hidden="1" customWidth="1"/>
    <col min="6924" max="6924" width="9.85546875" style="28" hidden="1" customWidth="1"/>
    <col min="6925" max="6925" width="12.42578125" style="28" hidden="1" customWidth="1"/>
    <col min="6926" max="6926" width="14" style="28" hidden="1" customWidth="1"/>
    <col min="6927" max="6927" width="8.85546875" style="28" hidden="1" customWidth="1"/>
    <col min="6928" max="6928" width="12.28515625" style="28" hidden="1" customWidth="1"/>
    <col min="6929" max="6929" width="6" style="28" hidden="1" customWidth="1"/>
    <col min="6930" max="6930" width="9.28515625" style="28" hidden="1" customWidth="1"/>
    <col min="6931" max="6931" width="13.140625" style="28" hidden="1" customWidth="1"/>
    <col min="6932" max="6936" width="4.7109375" style="28" hidden="1" customWidth="1"/>
    <col min="6937" max="6937" width="19.42578125" style="28" hidden="1" customWidth="1"/>
    <col min="6938" max="6938" width="12.7109375" style="28" hidden="1" customWidth="1"/>
    <col min="6939" max="6939" width="13.5703125" style="28" hidden="1" customWidth="1"/>
    <col min="6940" max="6943" width="12.7109375" style="28" hidden="1" customWidth="1"/>
    <col min="6944" max="6944" width="14.140625" style="28" hidden="1" customWidth="1"/>
    <col min="6945" max="6945" width="13.28515625" style="28" hidden="1" customWidth="1"/>
    <col min="6946" max="6946" width="21.5703125" style="28" hidden="1" customWidth="1"/>
    <col min="6947" max="6948" width="10.7109375" style="28" hidden="1" customWidth="1"/>
    <col min="6949" max="6949" width="19.42578125" style="28" hidden="1" customWidth="1"/>
    <col min="6950" max="6950" width="10.7109375" style="28" hidden="1" customWidth="1"/>
    <col min="6951" max="6953" width="5.7109375" style="28" hidden="1" customWidth="1"/>
    <col min="6954" max="6954" width="10.5703125" style="28" hidden="1" customWidth="1"/>
    <col min="6955" max="6955" width="8.28515625" style="28" hidden="1" customWidth="1"/>
    <col min="6956" max="6956" width="7.5703125" style="28" hidden="1" customWidth="1"/>
    <col min="6957" max="6957" width="8.42578125" style="28" hidden="1" customWidth="1"/>
    <col min="6958" max="6958" width="8.140625" style="28" hidden="1" customWidth="1"/>
    <col min="6959" max="6963" width="10.7109375" style="28" hidden="1" customWidth="1"/>
    <col min="6964" max="6966" width="11.42578125" style="28" hidden="1" customWidth="1"/>
    <col min="6967" max="6967" width="12.28515625" style="28" hidden="1" customWidth="1"/>
    <col min="6968" max="6968" width="14.7109375" style="28" hidden="1" customWidth="1"/>
    <col min="6969" max="6969" width="11.28515625" style="28" hidden="1" customWidth="1"/>
    <col min="6970" max="7004" width="11.42578125" style="28" hidden="1" customWidth="1"/>
    <col min="7005" max="7168" width="11.42578125" style="28"/>
    <col min="7169" max="7169" width="2.7109375" style="28" hidden="1" customWidth="1"/>
    <col min="7170" max="7170" width="5.7109375" style="28" hidden="1" customWidth="1"/>
    <col min="7171" max="7171" width="10.7109375" style="28" hidden="1" customWidth="1"/>
    <col min="7172" max="7172" width="9.42578125" style="28" hidden="1" customWidth="1"/>
    <col min="7173" max="7173" width="11.140625" style="28" hidden="1" customWidth="1"/>
    <col min="7174" max="7174" width="18.7109375" style="28" hidden="1" customWidth="1"/>
    <col min="7175" max="7175" width="11.5703125" style="28" hidden="1" customWidth="1"/>
    <col min="7176" max="7176" width="13.42578125" style="28" hidden="1" customWidth="1"/>
    <col min="7177" max="7177" width="7.140625" style="28" hidden="1" customWidth="1"/>
    <col min="7178" max="7178" width="17.5703125" style="28" hidden="1" customWidth="1"/>
    <col min="7179" max="7179" width="14.140625" style="28" hidden="1" customWidth="1"/>
    <col min="7180" max="7180" width="9.85546875" style="28" hidden="1" customWidth="1"/>
    <col min="7181" max="7181" width="12.42578125" style="28" hidden="1" customWidth="1"/>
    <col min="7182" max="7182" width="14" style="28" hidden="1" customWidth="1"/>
    <col min="7183" max="7183" width="8.85546875" style="28" hidden="1" customWidth="1"/>
    <col min="7184" max="7184" width="12.28515625" style="28" hidden="1" customWidth="1"/>
    <col min="7185" max="7185" width="6" style="28" hidden="1" customWidth="1"/>
    <col min="7186" max="7186" width="9.28515625" style="28" hidden="1" customWidth="1"/>
    <col min="7187" max="7187" width="13.140625" style="28" hidden="1" customWidth="1"/>
    <col min="7188" max="7192" width="4.7109375" style="28" hidden="1" customWidth="1"/>
    <col min="7193" max="7193" width="19.42578125" style="28" hidden="1" customWidth="1"/>
    <col min="7194" max="7194" width="12.7109375" style="28" hidden="1" customWidth="1"/>
    <col min="7195" max="7195" width="13.5703125" style="28" hidden="1" customWidth="1"/>
    <col min="7196" max="7199" width="12.7109375" style="28" hidden="1" customWidth="1"/>
    <col min="7200" max="7200" width="14.140625" style="28" hidden="1" customWidth="1"/>
    <col min="7201" max="7201" width="13.28515625" style="28" hidden="1" customWidth="1"/>
    <col min="7202" max="7202" width="21.5703125" style="28" hidden="1" customWidth="1"/>
    <col min="7203" max="7204" width="10.7109375" style="28" hidden="1" customWidth="1"/>
    <col min="7205" max="7205" width="19.42578125" style="28" hidden="1" customWidth="1"/>
    <col min="7206" max="7206" width="10.7109375" style="28" hidden="1" customWidth="1"/>
    <col min="7207" max="7209" width="5.7109375" style="28" hidden="1" customWidth="1"/>
    <col min="7210" max="7210" width="10.5703125" style="28" hidden="1" customWidth="1"/>
    <col min="7211" max="7211" width="8.28515625" style="28" hidden="1" customWidth="1"/>
    <col min="7212" max="7212" width="7.5703125" style="28" hidden="1" customWidth="1"/>
    <col min="7213" max="7213" width="8.42578125" style="28" hidden="1" customWidth="1"/>
    <col min="7214" max="7214" width="8.140625" style="28" hidden="1" customWidth="1"/>
    <col min="7215" max="7219" width="10.7109375" style="28" hidden="1" customWidth="1"/>
    <col min="7220" max="7222" width="11.42578125" style="28" hidden="1" customWidth="1"/>
    <col min="7223" max="7223" width="12.28515625" style="28" hidden="1" customWidth="1"/>
    <col min="7224" max="7224" width="14.7109375" style="28" hidden="1" customWidth="1"/>
    <col min="7225" max="7225" width="11.28515625" style="28" hidden="1" customWidth="1"/>
    <col min="7226" max="7260" width="11.42578125" style="28" hidden="1" customWidth="1"/>
    <col min="7261" max="7424" width="11.42578125" style="28" hidden="1"/>
    <col min="7425" max="7425" width="2.7109375" style="28" hidden="1" customWidth="1"/>
    <col min="7426" max="7426" width="5.7109375" style="28" hidden="1" customWidth="1"/>
    <col min="7427" max="7427" width="10.7109375" style="28" hidden="1" customWidth="1"/>
    <col min="7428" max="7428" width="9.42578125" style="28" hidden="1" customWidth="1"/>
    <col min="7429" max="7429" width="11.140625" style="28" hidden="1" customWidth="1"/>
    <col min="7430" max="7430" width="18.7109375" style="28" hidden="1" customWidth="1"/>
    <col min="7431" max="7431" width="11.5703125" style="28" hidden="1" customWidth="1"/>
    <col min="7432" max="7432" width="13.42578125" style="28" hidden="1" customWidth="1"/>
    <col min="7433" max="7433" width="7.140625" style="28" hidden="1" customWidth="1"/>
    <col min="7434" max="7434" width="17.5703125" style="28" hidden="1" customWidth="1"/>
    <col min="7435" max="7435" width="14.140625" style="28" hidden="1" customWidth="1"/>
    <col min="7436" max="7436" width="9.85546875" style="28" hidden="1" customWidth="1"/>
    <col min="7437" max="7437" width="12.42578125" style="28" hidden="1" customWidth="1"/>
    <col min="7438" max="7438" width="14" style="28" hidden="1" customWidth="1"/>
    <col min="7439" max="7439" width="8.85546875" style="28" hidden="1" customWidth="1"/>
    <col min="7440" max="7440" width="12.28515625" style="28" hidden="1" customWidth="1"/>
    <col min="7441" max="7441" width="6" style="28" hidden="1" customWidth="1"/>
    <col min="7442" max="7442" width="9.28515625" style="28" hidden="1" customWidth="1"/>
    <col min="7443" max="7443" width="13.140625" style="28" hidden="1" customWidth="1"/>
    <col min="7444" max="7448" width="4.7109375" style="28" hidden="1" customWidth="1"/>
    <col min="7449" max="7449" width="19.42578125" style="28" hidden="1" customWidth="1"/>
    <col min="7450" max="7450" width="12.7109375" style="28" hidden="1" customWidth="1"/>
    <col min="7451" max="7451" width="13.5703125" style="28" hidden="1" customWidth="1"/>
    <col min="7452" max="7455" width="12.7109375" style="28" hidden="1" customWidth="1"/>
    <col min="7456" max="7456" width="14.140625" style="28" hidden="1" customWidth="1"/>
    <col min="7457" max="7457" width="13.28515625" style="28" hidden="1" customWidth="1"/>
    <col min="7458" max="7458" width="21.5703125" style="28" hidden="1" customWidth="1"/>
    <col min="7459" max="7460" width="10.7109375" style="28" hidden="1" customWidth="1"/>
    <col min="7461" max="7461" width="19.42578125" style="28" hidden="1" customWidth="1"/>
    <col min="7462" max="7462" width="10.7109375" style="28" hidden="1" customWidth="1"/>
    <col min="7463" max="7465" width="5.7109375" style="28" hidden="1" customWidth="1"/>
    <col min="7466" max="7466" width="10.5703125" style="28" hidden="1" customWidth="1"/>
    <col min="7467" max="7467" width="8.28515625" style="28" hidden="1" customWidth="1"/>
    <col min="7468" max="7468" width="7.5703125" style="28" hidden="1" customWidth="1"/>
    <col min="7469" max="7469" width="8.42578125" style="28" hidden="1" customWidth="1"/>
    <col min="7470" max="7470" width="8.140625" style="28" hidden="1" customWidth="1"/>
    <col min="7471" max="7475" width="10.7109375" style="28" hidden="1" customWidth="1"/>
    <col min="7476" max="7478" width="11.42578125" style="28" hidden="1" customWidth="1"/>
    <col min="7479" max="7479" width="12.28515625" style="28" hidden="1" customWidth="1"/>
    <col min="7480" max="7480" width="14.7109375" style="28" hidden="1" customWidth="1"/>
    <col min="7481" max="7481" width="11.28515625" style="28" hidden="1" customWidth="1"/>
    <col min="7482" max="7516" width="11.42578125" style="28" hidden="1" customWidth="1"/>
    <col min="7517" max="7680" width="11.42578125" style="28" hidden="1"/>
    <col min="7681" max="7681" width="2.7109375" style="28" hidden="1" customWidth="1"/>
    <col min="7682" max="7682" width="5.7109375" style="28" hidden="1" customWidth="1"/>
    <col min="7683" max="7683" width="10.7109375" style="28" hidden="1" customWidth="1"/>
    <col min="7684" max="7684" width="9.42578125" style="28" hidden="1" customWidth="1"/>
    <col min="7685" max="7685" width="11.140625" style="28" hidden="1" customWidth="1"/>
    <col min="7686" max="7686" width="18.7109375" style="28" hidden="1" customWidth="1"/>
    <col min="7687" max="7687" width="11.5703125" style="28" hidden="1" customWidth="1"/>
    <col min="7688" max="7688" width="13.42578125" style="28" hidden="1" customWidth="1"/>
    <col min="7689" max="7689" width="7.140625" style="28" hidden="1" customWidth="1"/>
    <col min="7690" max="7690" width="17.5703125" style="28" hidden="1" customWidth="1"/>
    <col min="7691" max="7691" width="14.140625" style="28" hidden="1" customWidth="1"/>
    <col min="7692" max="7692" width="9.85546875" style="28" hidden="1" customWidth="1"/>
    <col min="7693" max="7693" width="12.42578125" style="28" hidden="1" customWidth="1"/>
    <col min="7694" max="7694" width="14" style="28" hidden="1" customWidth="1"/>
    <col min="7695" max="7695" width="8.85546875" style="28" hidden="1" customWidth="1"/>
    <col min="7696" max="7696" width="12.28515625" style="28" hidden="1" customWidth="1"/>
    <col min="7697" max="7697" width="6" style="28" hidden="1" customWidth="1"/>
    <col min="7698" max="7698" width="9.28515625" style="28" hidden="1" customWidth="1"/>
    <col min="7699" max="7699" width="13.140625" style="28" hidden="1" customWidth="1"/>
    <col min="7700" max="7704" width="4.7109375" style="28" hidden="1" customWidth="1"/>
    <col min="7705" max="7705" width="19.42578125" style="28" hidden="1" customWidth="1"/>
    <col min="7706" max="7706" width="12.7109375" style="28" hidden="1" customWidth="1"/>
    <col min="7707" max="7707" width="13.5703125" style="28" hidden="1" customWidth="1"/>
    <col min="7708" max="7711" width="12.7109375" style="28" hidden="1" customWidth="1"/>
    <col min="7712" max="7712" width="14.140625" style="28" hidden="1" customWidth="1"/>
    <col min="7713" max="7713" width="13.28515625" style="28" hidden="1" customWidth="1"/>
    <col min="7714" max="7714" width="21.5703125" style="28" hidden="1" customWidth="1"/>
    <col min="7715" max="7716" width="10.7109375" style="28" hidden="1" customWidth="1"/>
    <col min="7717" max="7717" width="19.42578125" style="28" hidden="1" customWidth="1"/>
    <col min="7718" max="7718" width="10.7109375" style="28" hidden="1" customWidth="1"/>
    <col min="7719" max="7721" width="5.7109375" style="28" hidden="1" customWidth="1"/>
    <col min="7722" max="7722" width="10.5703125" style="28" hidden="1" customWidth="1"/>
    <col min="7723" max="7723" width="8.28515625" style="28" hidden="1" customWidth="1"/>
    <col min="7724" max="7724" width="7.5703125" style="28" hidden="1" customWidth="1"/>
    <col min="7725" max="7725" width="8.42578125" style="28" hidden="1" customWidth="1"/>
    <col min="7726" max="7726" width="8.140625" style="28" hidden="1" customWidth="1"/>
    <col min="7727" max="7731" width="10.7109375" style="28" hidden="1" customWidth="1"/>
    <col min="7732" max="7734" width="11.42578125" style="28" hidden="1" customWidth="1"/>
    <col min="7735" max="7735" width="12.28515625" style="28" hidden="1" customWidth="1"/>
    <col min="7736" max="7736" width="14.7109375" style="28" hidden="1" customWidth="1"/>
    <col min="7737" max="7737" width="11.28515625" style="28" hidden="1" customWidth="1"/>
    <col min="7738" max="7772" width="11.42578125" style="28" hidden="1" customWidth="1"/>
    <col min="7773" max="7936" width="11.42578125" style="28" hidden="1"/>
    <col min="7937" max="7937" width="2.7109375" style="28" hidden="1" customWidth="1"/>
    <col min="7938" max="7938" width="5.7109375" style="28" hidden="1" customWidth="1"/>
    <col min="7939" max="7939" width="10.7109375" style="28" hidden="1" customWidth="1"/>
    <col min="7940" max="7940" width="9.42578125" style="28" hidden="1" customWidth="1"/>
    <col min="7941" max="7941" width="11.140625" style="28" hidden="1" customWidth="1"/>
    <col min="7942" max="7942" width="18.7109375" style="28" hidden="1" customWidth="1"/>
    <col min="7943" max="7943" width="11.5703125" style="28" hidden="1" customWidth="1"/>
    <col min="7944" max="7944" width="13.42578125" style="28" hidden="1" customWidth="1"/>
    <col min="7945" max="7945" width="7.140625" style="28" hidden="1" customWidth="1"/>
    <col min="7946" max="7946" width="17.5703125" style="28" hidden="1" customWidth="1"/>
    <col min="7947" max="7947" width="14.140625" style="28" hidden="1" customWidth="1"/>
    <col min="7948" max="7948" width="9.85546875" style="28" hidden="1" customWidth="1"/>
    <col min="7949" max="7949" width="12.42578125" style="28" hidden="1" customWidth="1"/>
    <col min="7950" max="7950" width="14" style="28" hidden="1" customWidth="1"/>
    <col min="7951" max="7951" width="8.85546875" style="28" hidden="1" customWidth="1"/>
    <col min="7952" max="7952" width="12.28515625" style="28" hidden="1" customWidth="1"/>
    <col min="7953" max="7953" width="6" style="28" hidden="1" customWidth="1"/>
    <col min="7954" max="7954" width="9.28515625" style="28" hidden="1" customWidth="1"/>
    <col min="7955" max="7955" width="13.140625" style="28" hidden="1" customWidth="1"/>
    <col min="7956" max="7960" width="4.7109375" style="28" hidden="1" customWidth="1"/>
    <col min="7961" max="7961" width="19.42578125" style="28" hidden="1" customWidth="1"/>
    <col min="7962" max="7962" width="12.7109375" style="28" hidden="1" customWidth="1"/>
    <col min="7963" max="7963" width="13.5703125" style="28" hidden="1" customWidth="1"/>
    <col min="7964" max="7967" width="12.7109375" style="28" hidden="1" customWidth="1"/>
    <col min="7968" max="7968" width="14.140625" style="28" hidden="1" customWidth="1"/>
    <col min="7969" max="7969" width="13.28515625" style="28" hidden="1" customWidth="1"/>
    <col min="7970" max="7970" width="21.5703125" style="28" hidden="1" customWidth="1"/>
    <col min="7971" max="7972" width="10.7109375" style="28" hidden="1" customWidth="1"/>
    <col min="7973" max="7973" width="19.42578125" style="28" hidden="1" customWidth="1"/>
    <col min="7974" max="7974" width="10.7109375" style="28" hidden="1" customWidth="1"/>
    <col min="7975" max="7977" width="5.7109375" style="28" hidden="1" customWidth="1"/>
    <col min="7978" max="7978" width="10.5703125" style="28" hidden="1" customWidth="1"/>
    <col min="7979" max="7979" width="8.28515625" style="28" hidden="1" customWidth="1"/>
    <col min="7980" max="7980" width="7.5703125" style="28" hidden="1" customWidth="1"/>
    <col min="7981" max="7981" width="8.42578125" style="28" hidden="1" customWidth="1"/>
    <col min="7982" max="7982" width="8.140625" style="28" hidden="1" customWidth="1"/>
    <col min="7983" max="7987" width="10.7109375" style="28" hidden="1" customWidth="1"/>
    <col min="7988" max="7990" width="11.42578125" style="28" hidden="1" customWidth="1"/>
    <col min="7991" max="7991" width="12.28515625" style="28" hidden="1" customWidth="1"/>
    <col min="7992" max="7992" width="14.7109375" style="28" hidden="1" customWidth="1"/>
    <col min="7993" max="7993" width="11.28515625" style="28" hidden="1" customWidth="1"/>
    <col min="7994" max="8028" width="11.42578125" style="28" hidden="1" customWidth="1"/>
    <col min="8029" max="8192" width="11.42578125" style="28"/>
    <col min="8193" max="8193" width="2.7109375" style="28" hidden="1" customWidth="1"/>
    <col min="8194" max="8194" width="5.7109375" style="28" hidden="1" customWidth="1"/>
    <col min="8195" max="8195" width="10.7109375" style="28" hidden="1" customWidth="1"/>
    <col min="8196" max="8196" width="9.42578125" style="28" hidden="1" customWidth="1"/>
    <col min="8197" max="8197" width="11.140625" style="28" hidden="1" customWidth="1"/>
    <col min="8198" max="8198" width="18.7109375" style="28" hidden="1" customWidth="1"/>
    <col min="8199" max="8199" width="11.5703125" style="28" hidden="1" customWidth="1"/>
    <col min="8200" max="8200" width="13.42578125" style="28" hidden="1" customWidth="1"/>
    <col min="8201" max="8201" width="7.140625" style="28" hidden="1" customWidth="1"/>
    <col min="8202" max="8202" width="17.5703125" style="28" hidden="1" customWidth="1"/>
    <col min="8203" max="8203" width="14.140625" style="28" hidden="1" customWidth="1"/>
    <col min="8204" max="8204" width="9.85546875" style="28" hidden="1" customWidth="1"/>
    <col min="8205" max="8205" width="12.42578125" style="28" hidden="1" customWidth="1"/>
    <col min="8206" max="8206" width="14" style="28" hidden="1" customWidth="1"/>
    <col min="8207" max="8207" width="8.85546875" style="28" hidden="1" customWidth="1"/>
    <col min="8208" max="8208" width="12.28515625" style="28" hidden="1" customWidth="1"/>
    <col min="8209" max="8209" width="6" style="28" hidden="1" customWidth="1"/>
    <col min="8210" max="8210" width="9.28515625" style="28" hidden="1" customWidth="1"/>
    <col min="8211" max="8211" width="13.140625" style="28" hidden="1" customWidth="1"/>
    <col min="8212" max="8216" width="4.7109375" style="28" hidden="1" customWidth="1"/>
    <col min="8217" max="8217" width="19.42578125" style="28" hidden="1" customWidth="1"/>
    <col min="8218" max="8218" width="12.7109375" style="28" hidden="1" customWidth="1"/>
    <col min="8219" max="8219" width="13.5703125" style="28" hidden="1" customWidth="1"/>
    <col min="8220" max="8223" width="12.7109375" style="28" hidden="1" customWidth="1"/>
    <col min="8224" max="8224" width="14.140625" style="28" hidden="1" customWidth="1"/>
    <col min="8225" max="8225" width="13.28515625" style="28" hidden="1" customWidth="1"/>
    <col min="8226" max="8226" width="21.5703125" style="28" hidden="1" customWidth="1"/>
    <col min="8227" max="8228" width="10.7109375" style="28" hidden="1" customWidth="1"/>
    <col min="8229" max="8229" width="19.42578125" style="28" hidden="1" customWidth="1"/>
    <col min="8230" max="8230" width="10.7109375" style="28" hidden="1" customWidth="1"/>
    <col min="8231" max="8233" width="5.7109375" style="28" hidden="1" customWidth="1"/>
    <col min="8234" max="8234" width="10.5703125" style="28" hidden="1" customWidth="1"/>
    <col min="8235" max="8235" width="8.28515625" style="28" hidden="1" customWidth="1"/>
    <col min="8236" max="8236" width="7.5703125" style="28" hidden="1" customWidth="1"/>
    <col min="8237" max="8237" width="8.42578125" style="28" hidden="1" customWidth="1"/>
    <col min="8238" max="8238" width="8.140625" style="28" hidden="1" customWidth="1"/>
    <col min="8239" max="8243" width="10.7109375" style="28" hidden="1" customWidth="1"/>
    <col min="8244" max="8246" width="11.42578125" style="28" hidden="1" customWidth="1"/>
    <col min="8247" max="8247" width="12.28515625" style="28" hidden="1" customWidth="1"/>
    <col min="8248" max="8248" width="14.7109375" style="28" hidden="1" customWidth="1"/>
    <col min="8249" max="8249" width="11.28515625" style="28" hidden="1" customWidth="1"/>
    <col min="8250" max="8284" width="11.42578125" style="28" hidden="1" customWidth="1"/>
    <col min="8285" max="8448" width="11.42578125" style="28" hidden="1"/>
    <col min="8449" max="8449" width="2.7109375" style="28" hidden="1" customWidth="1"/>
    <col min="8450" max="8450" width="5.7109375" style="28" hidden="1" customWidth="1"/>
    <col min="8451" max="8451" width="10.7109375" style="28" hidden="1" customWidth="1"/>
    <col min="8452" max="8452" width="9.42578125" style="28" hidden="1" customWidth="1"/>
    <col min="8453" max="8453" width="11.140625" style="28" hidden="1" customWidth="1"/>
    <col min="8454" max="8454" width="18.7109375" style="28" hidden="1" customWidth="1"/>
    <col min="8455" max="8455" width="11.5703125" style="28" hidden="1" customWidth="1"/>
    <col min="8456" max="8456" width="13.42578125" style="28" hidden="1" customWidth="1"/>
    <col min="8457" max="8457" width="7.140625" style="28" hidden="1" customWidth="1"/>
    <col min="8458" max="8458" width="17.5703125" style="28" hidden="1" customWidth="1"/>
    <col min="8459" max="8459" width="14.140625" style="28" hidden="1" customWidth="1"/>
    <col min="8460" max="8460" width="9.85546875" style="28" hidden="1" customWidth="1"/>
    <col min="8461" max="8461" width="12.42578125" style="28" hidden="1" customWidth="1"/>
    <col min="8462" max="8462" width="14" style="28" hidden="1" customWidth="1"/>
    <col min="8463" max="8463" width="8.85546875" style="28" hidden="1" customWidth="1"/>
    <col min="8464" max="8464" width="12.28515625" style="28" hidden="1" customWidth="1"/>
    <col min="8465" max="8465" width="6" style="28" hidden="1" customWidth="1"/>
    <col min="8466" max="8466" width="9.28515625" style="28" hidden="1" customWidth="1"/>
    <col min="8467" max="8467" width="13.140625" style="28" hidden="1" customWidth="1"/>
    <col min="8468" max="8472" width="4.7109375" style="28" hidden="1" customWidth="1"/>
    <col min="8473" max="8473" width="19.42578125" style="28" hidden="1" customWidth="1"/>
    <col min="8474" max="8474" width="12.7109375" style="28" hidden="1" customWidth="1"/>
    <col min="8475" max="8475" width="13.5703125" style="28" hidden="1" customWidth="1"/>
    <col min="8476" max="8479" width="12.7109375" style="28" hidden="1" customWidth="1"/>
    <col min="8480" max="8480" width="14.140625" style="28" hidden="1" customWidth="1"/>
    <col min="8481" max="8481" width="13.28515625" style="28" hidden="1" customWidth="1"/>
    <col min="8482" max="8482" width="21.5703125" style="28" hidden="1" customWidth="1"/>
    <col min="8483" max="8484" width="10.7109375" style="28" hidden="1" customWidth="1"/>
    <col min="8485" max="8485" width="19.42578125" style="28" hidden="1" customWidth="1"/>
    <col min="8486" max="8486" width="10.7109375" style="28" hidden="1" customWidth="1"/>
    <col min="8487" max="8489" width="5.7109375" style="28" hidden="1" customWidth="1"/>
    <col min="8490" max="8490" width="10.5703125" style="28" hidden="1" customWidth="1"/>
    <col min="8491" max="8491" width="8.28515625" style="28" hidden="1" customWidth="1"/>
    <col min="8492" max="8492" width="7.5703125" style="28" hidden="1" customWidth="1"/>
    <col min="8493" max="8493" width="8.42578125" style="28" hidden="1" customWidth="1"/>
    <col min="8494" max="8494" width="8.140625" style="28" hidden="1" customWidth="1"/>
    <col min="8495" max="8499" width="10.7109375" style="28" hidden="1" customWidth="1"/>
    <col min="8500" max="8502" width="11.42578125" style="28" hidden="1" customWidth="1"/>
    <col min="8503" max="8503" width="12.28515625" style="28" hidden="1" customWidth="1"/>
    <col min="8504" max="8504" width="14.7109375" style="28" hidden="1" customWidth="1"/>
    <col min="8505" max="8505" width="11.28515625" style="28" hidden="1" customWidth="1"/>
    <col min="8506" max="8540" width="11.42578125" style="28" hidden="1" customWidth="1"/>
    <col min="8541" max="8704" width="11.42578125" style="28" hidden="1"/>
    <col min="8705" max="8705" width="2.7109375" style="28" hidden="1" customWidth="1"/>
    <col min="8706" max="8706" width="5.7109375" style="28" hidden="1" customWidth="1"/>
    <col min="8707" max="8707" width="10.7109375" style="28" hidden="1" customWidth="1"/>
    <col min="8708" max="8708" width="9.42578125" style="28" hidden="1" customWidth="1"/>
    <col min="8709" max="8709" width="11.140625" style="28" hidden="1" customWidth="1"/>
    <col min="8710" max="8710" width="18.7109375" style="28" hidden="1" customWidth="1"/>
    <col min="8711" max="8711" width="11.5703125" style="28" hidden="1" customWidth="1"/>
    <col min="8712" max="8712" width="13.42578125" style="28" hidden="1" customWidth="1"/>
    <col min="8713" max="8713" width="7.140625" style="28" hidden="1" customWidth="1"/>
    <col min="8714" max="8714" width="17.5703125" style="28" hidden="1" customWidth="1"/>
    <col min="8715" max="8715" width="14.140625" style="28" hidden="1" customWidth="1"/>
    <col min="8716" max="8716" width="9.85546875" style="28" hidden="1" customWidth="1"/>
    <col min="8717" max="8717" width="12.42578125" style="28" hidden="1" customWidth="1"/>
    <col min="8718" max="8718" width="14" style="28" hidden="1" customWidth="1"/>
    <col min="8719" max="8719" width="8.85546875" style="28" hidden="1" customWidth="1"/>
    <col min="8720" max="8720" width="12.28515625" style="28" hidden="1" customWidth="1"/>
    <col min="8721" max="8721" width="6" style="28" hidden="1" customWidth="1"/>
    <col min="8722" max="8722" width="9.28515625" style="28" hidden="1" customWidth="1"/>
    <col min="8723" max="8723" width="13.140625" style="28" hidden="1" customWidth="1"/>
    <col min="8724" max="8728" width="4.7109375" style="28" hidden="1" customWidth="1"/>
    <col min="8729" max="8729" width="19.42578125" style="28" hidden="1" customWidth="1"/>
    <col min="8730" max="8730" width="12.7109375" style="28" hidden="1" customWidth="1"/>
    <col min="8731" max="8731" width="13.5703125" style="28" hidden="1" customWidth="1"/>
    <col min="8732" max="8735" width="12.7109375" style="28" hidden="1" customWidth="1"/>
    <col min="8736" max="8736" width="14.140625" style="28" hidden="1" customWidth="1"/>
    <col min="8737" max="8737" width="13.28515625" style="28" hidden="1" customWidth="1"/>
    <col min="8738" max="8738" width="21.5703125" style="28" hidden="1" customWidth="1"/>
    <col min="8739" max="8740" width="10.7109375" style="28" hidden="1" customWidth="1"/>
    <col min="8741" max="8741" width="19.42578125" style="28" hidden="1" customWidth="1"/>
    <col min="8742" max="8742" width="10.7109375" style="28" hidden="1" customWidth="1"/>
    <col min="8743" max="8745" width="5.7109375" style="28" hidden="1" customWidth="1"/>
    <col min="8746" max="8746" width="10.5703125" style="28" hidden="1" customWidth="1"/>
    <col min="8747" max="8747" width="8.28515625" style="28" hidden="1" customWidth="1"/>
    <col min="8748" max="8748" width="7.5703125" style="28" hidden="1" customWidth="1"/>
    <col min="8749" max="8749" width="8.42578125" style="28" hidden="1" customWidth="1"/>
    <col min="8750" max="8750" width="8.140625" style="28" hidden="1" customWidth="1"/>
    <col min="8751" max="8755" width="10.7109375" style="28" hidden="1" customWidth="1"/>
    <col min="8756" max="8758" width="11.42578125" style="28" hidden="1" customWidth="1"/>
    <col min="8759" max="8759" width="12.28515625" style="28" hidden="1" customWidth="1"/>
    <col min="8760" max="8760" width="14.7109375" style="28" hidden="1" customWidth="1"/>
    <col min="8761" max="8761" width="11.28515625" style="28" hidden="1" customWidth="1"/>
    <col min="8762" max="8796" width="11.42578125" style="28" hidden="1" customWidth="1"/>
    <col min="8797" max="8960" width="11.42578125" style="28" hidden="1"/>
    <col min="8961" max="8961" width="2.7109375" style="28" hidden="1" customWidth="1"/>
    <col min="8962" max="8962" width="5.7109375" style="28" hidden="1" customWidth="1"/>
    <col min="8963" max="8963" width="10.7109375" style="28" hidden="1" customWidth="1"/>
    <col min="8964" max="8964" width="9.42578125" style="28" hidden="1" customWidth="1"/>
    <col min="8965" max="8965" width="11.140625" style="28" hidden="1" customWidth="1"/>
    <col min="8966" max="8966" width="18.7109375" style="28" hidden="1" customWidth="1"/>
    <col min="8967" max="8967" width="11.5703125" style="28" hidden="1" customWidth="1"/>
    <col min="8968" max="8968" width="13.42578125" style="28" hidden="1" customWidth="1"/>
    <col min="8969" max="8969" width="7.140625" style="28" hidden="1" customWidth="1"/>
    <col min="8970" max="8970" width="17.5703125" style="28" hidden="1" customWidth="1"/>
    <col min="8971" max="8971" width="14.140625" style="28" hidden="1" customWidth="1"/>
    <col min="8972" max="8972" width="9.85546875" style="28" hidden="1" customWidth="1"/>
    <col min="8973" max="8973" width="12.42578125" style="28" hidden="1" customWidth="1"/>
    <col min="8974" max="8974" width="14" style="28" hidden="1" customWidth="1"/>
    <col min="8975" max="8975" width="8.85546875" style="28" hidden="1" customWidth="1"/>
    <col min="8976" max="8976" width="12.28515625" style="28" hidden="1" customWidth="1"/>
    <col min="8977" max="8977" width="6" style="28" hidden="1" customWidth="1"/>
    <col min="8978" max="8978" width="9.28515625" style="28" hidden="1" customWidth="1"/>
    <col min="8979" max="8979" width="13.140625" style="28" hidden="1" customWidth="1"/>
    <col min="8980" max="8984" width="4.7109375" style="28" hidden="1" customWidth="1"/>
    <col min="8985" max="8985" width="19.42578125" style="28" hidden="1" customWidth="1"/>
    <col min="8986" max="8986" width="12.7109375" style="28" hidden="1" customWidth="1"/>
    <col min="8987" max="8987" width="13.5703125" style="28" hidden="1" customWidth="1"/>
    <col min="8988" max="8991" width="12.7109375" style="28" hidden="1" customWidth="1"/>
    <col min="8992" max="8992" width="14.140625" style="28" hidden="1" customWidth="1"/>
    <col min="8993" max="8993" width="13.28515625" style="28" hidden="1" customWidth="1"/>
    <col min="8994" max="8994" width="21.5703125" style="28" hidden="1" customWidth="1"/>
    <col min="8995" max="8996" width="10.7109375" style="28" hidden="1" customWidth="1"/>
    <col min="8997" max="8997" width="19.42578125" style="28" hidden="1" customWidth="1"/>
    <col min="8998" max="8998" width="10.7109375" style="28" hidden="1" customWidth="1"/>
    <col min="8999" max="9001" width="5.7109375" style="28" hidden="1" customWidth="1"/>
    <col min="9002" max="9002" width="10.5703125" style="28" hidden="1" customWidth="1"/>
    <col min="9003" max="9003" width="8.28515625" style="28" hidden="1" customWidth="1"/>
    <col min="9004" max="9004" width="7.5703125" style="28" hidden="1" customWidth="1"/>
    <col min="9005" max="9005" width="8.42578125" style="28" hidden="1" customWidth="1"/>
    <col min="9006" max="9006" width="8.140625" style="28" hidden="1" customWidth="1"/>
    <col min="9007" max="9011" width="10.7109375" style="28" hidden="1" customWidth="1"/>
    <col min="9012" max="9014" width="11.42578125" style="28" hidden="1" customWidth="1"/>
    <col min="9015" max="9015" width="12.28515625" style="28" hidden="1" customWidth="1"/>
    <col min="9016" max="9016" width="14.7109375" style="28" hidden="1" customWidth="1"/>
    <col min="9017" max="9017" width="11.28515625" style="28" hidden="1" customWidth="1"/>
    <col min="9018" max="9052" width="11.42578125" style="28" hidden="1" customWidth="1"/>
    <col min="9053" max="9216" width="11.42578125" style="28"/>
    <col min="9217" max="9217" width="2.7109375" style="28" hidden="1" customWidth="1"/>
    <col min="9218" max="9218" width="5.7109375" style="28" hidden="1" customWidth="1"/>
    <col min="9219" max="9219" width="10.7109375" style="28" hidden="1" customWidth="1"/>
    <col min="9220" max="9220" width="9.42578125" style="28" hidden="1" customWidth="1"/>
    <col min="9221" max="9221" width="11.140625" style="28" hidden="1" customWidth="1"/>
    <col min="9222" max="9222" width="18.7109375" style="28" hidden="1" customWidth="1"/>
    <col min="9223" max="9223" width="11.5703125" style="28" hidden="1" customWidth="1"/>
    <col min="9224" max="9224" width="13.42578125" style="28" hidden="1" customWidth="1"/>
    <col min="9225" max="9225" width="7.140625" style="28" hidden="1" customWidth="1"/>
    <col min="9226" max="9226" width="17.5703125" style="28" hidden="1" customWidth="1"/>
    <col min="9227" max="9227" width="14.140625" style="28" hidden="1" customWidth="1"/>
    <col min="9228" max="9228" width="9.85546875" style="28" hidden="1" customWidth="1"/>
    <col min="9229" max="9229" width="12.42578125" style="28" hidden="1" customWidth="1"/>
    <col min="9230" max="9230" width="14" style="28" hidden="1" customWidth="1"/>
    <col min="9231" max="9231" width="8.85546875" style="28" hidden="1" customWidth="1"/>
    <col min="9232" max="9232" width="12.28515625" style="28" hidden="1" customWidth="1"/>
    <col min="9233" max="9233" width="6" style="28" hidden="1" customWidth="1"/>
    <col min="9234" max="9234" width="9.28515625" style="28" hidden="1" customWidth="1"/>
    <col min="9235" max="9235" width="13.140625" style="28" hidden="1" customWidth="1"/>
    <col min="9236" max="9240" width="4.7109375" style="28" hidden="1" customWidth="1"/>
    <col min="9241" max="9241" width="19.42578125" style="28" hidden="1" customWidth="1"/>
    <col min="9242" max="9242" width="12.7109375" style="28" hidden="1" customWidth="1"/>
    <col min="9243" max="9243" width="13.5703125" style="28" hidden="1" customWidth="1"/>
    <col min="9244" max="9247" width="12.7109375" style="28" hidden="1" customWidth="1"/>
    <col min="9248" max="9248" width="14.140625" style="28" hidden="1" customWidth="1"/>
    <col min="9249" max="9249" width="13.28515625" style="28" hidden="1" customWidth="1"/>
    <col min="9250" max="9250" width="21.5703125" style="28" hidden="1" customWidth="1"/>
    <col min="9251" max="9252" width="10.7109375" style="28" hidden="1" customWidth="1"/>
    <col min="9253" max="9253" width="19.42578125" style="28" hidden="1" customWidth="1"/>
    <col min="9254" max="9254" width="10.7109375" style="28" hidden="1" customWidth="1"/>
    <col min="9255" max="9257" width="5.7109375" style="28" hidden="1" customWidth="1"/>
    <col min="9258" max="9258" width="10.5703125" style="28" hidden="1" customWidth="1"/>
    <col min="9259" max="9259" width="8.28515625" style="28" hidden="1" customWidth="1"/>
    <col min="9260" max="9260" width="7.5703125" style="28" hidden="1" customWidth="1"/>
    <col min="9261" max="9261" width="8.42578125" style="28" hidden="1" customWidth="1"/>
    <col min="9262" max="9262" width="8.140625" style="28" hidden="1" customWidth="1"/>
    <col min="9263" max="9267" width="10.7109375" style="28" hidden="1" customWidth="1"/>
    <col min="9268" max="9270" width="11.42578125" style="28" hidden="1" customWidth="1"/>
    <col min="9271" max="9271" width="12.28515625" style="28" hidden="1" customWidth="1"/>
    <col min="9272" max="9272" width="14.7109375" style="28" hidden="1" customWidth="1"/>
    <col min="9273" max="9273" width="11.28515625" style="28" hidden="1" customWidth="1"/>
    <col min="9274" max="9308" width="11.42578125" style="28" hidden="1" customWidth="1"/>
    <col min="9309" max="9472" width="11.42578125" style="28" hidden="1"/>
    <col min="9473" max="9473" width="2.7109375" style="28" hidden="1" customWidth="1"/>
    <col min="9474" max="9474" width="5.7109375" style="28" hidden="1" customWidth="1"/>
    <col min="9475" max="9475" width="10.7109375" style="28" hidden="1" customWidth="1"/>
    <col min="9476" max="9476" width="9.42578125" style="28" hidden="1" customWidth="1"/>
    <col min="9477" max="9477" width="11.140625" style="28" hidden="1" customWidth="1"/>
    <col min="9478" max="9478" width="18.7109375" style="28" hidden="1" customWidth="1"/>
    <col min="9479" max="9479" width="11.5703125" style="28" hidden="1" customWidth="1"/>
    <col min="9480" max="9480" width="13.42578125" style="28" hidden="1" customWidth="1"/>
    <col min="9481" max="9481" width="7.140625" style="28" hidden="1" customWidth="1"/>
    <col min="9482" max="9482" width="17.5703125" style="28" hidden="1" customWidth="1"/>
    <col min="9483" max="9483" width="14.140625" style="28" hidden="1" customWidth="1"/>
    <col min="9484" max="9484" width="9.85546875" style="28" hidden="1" customWidth="1"/>
    <col min="9485" max="9485" width="12.42578125" style="28" hidden="1" customWidth="1"/>
    <col min="9486" max="9486" width="14" style="28" hidden="1" customWidth="1"/>
    <col min="9487" max="9487" width="8.85546875" style="28" hidden="1" customWidth="1"/>
    <col min="9488" max="9488" width="12.28515625" style="28" hidden="1" customWidth="1"/>
    <col min="9489" max="9489" width="6" style="28" hidden="1" customWidth="1"/>
    <col min="9490" max="9490" width="9.28515625" style="28" hidden="1" customWidth="1"/>
    <col min="9491" max="9491" width="13.140625" style="28" hidden="1" customWidth="1"/>
    <col min="9492" max="9496" width="4.7109375" style="28" hidden="1" customWidth="1"/>
    <col min="9497" max="9497" width="19.42578125" style="28" hidden="1" customWidth="1"/>
    <col min="9498" max="9498" width="12.7109375" style="28" hidden="1" customWidth="1"/>
    <col min="9499" max="9499" width="13.5703125" style="28" hidden="1" customWidth="1"/>
    <col min="9500" max="9503" width="12.7109375" style="28" hidden="1" customWidth="1"/>
    <col min="9504" max="9504" width="14.140625" style="28" hidden="1" customWidth="1"/>
    <col min="9505" max="9505" width="13.28515625" style="28" hidden="1" customWidth="1"/>
    <col min="9506" max="9506" width="21.5703125" style="28" hidden="1" customWidth="1"/>
    <col min="9507" max="9508" width="10.7109375" style="28" hidden="1" customWidth="1"/>
    <col min="9509" max="9509" width="19.42578125" style="28" hidden="1" customWidth="1"/>
    <col min="9510" max="9510" width="10.7109375" style="28" hidden="1" customWidth="1"/>
    <col min="9511" max="9513" width="5.7109375" style="28" hidden="1" customWidth="1"/>
    <col min="9514" max="9514" width="10.5703125" style="28" hidden="1" customWidth="1"/>
    <col min="9515" max="9515" width="8.28515625" style="28" hidden="1" customWidth="1"/>
    <col min="9516" max="9516" width="7.5703125" style="28" hidden="1" customWidth="1"/>
    <col min="9517" max="9517" width="8.42578125" style="28" hidden="1" customWidth="1"/>
    <col min="9518" max="9518" width="8.140625" style="28" hidden="1" customWidth="1"/>
    <col min="9519" max="9523" width="10.7109375" style="28" hidden="1" customWidth="1"/>
    <col min="9524" max="9526" width="11.42578125" style="28" hidden="1" customWidth="1"/>
    <col min="9527" max="9527" width="12.28515625" style="28" hidden="1" customWidth="1"/>
    <col min="9528" max="9528" width="14.7109375" style="28" hidden="1" customWidth="1"/>
    <col min="9529" max="9529" width="11.28515625" style="28" hidden="1" customWidth="1"/>
    <col min="9530" max="9564" width="11.42578125" style="28" hidden="1" customWidth="1"/>
    <col min="9565" max="9728" width="11.42578125" style="28" hidden="1"/>
    <col min="9729" max="9729" width="2.7109375" style="28" hidden="1" customWidth="1"/>
    <col min="9730" max="9730" width="5.7109375" style="28" hidden="1" customWidth="1"/>
    <col min="9731" max="9731" width="10.7109375" style="28" hidden="1" customWidth="1"/>
    <col min="9732" max="9732" width="9.42578125" style="28" hidden="1" customWidth="1"/>
    <col min="9733" max="9733" width="11.140625" style="28" hidden="1" customWidth="1"/>
    <col min="9734" max="9734" width="18.7109375" style="28" hidden="1" customWidth="1"/>
    <col min="9735" max="9735" width="11.5703125" style="28" hidden="1" customWidth="1"/>
    <col min="9736" max="9736" width="13.42578125" style="28" hidden="1" customWidth="1"/>
    <col min="9737" max="9737" width="7.140625" style="28" hidden="1" customWidth="1"/>
    <col min="9738" max="9738" width="17.5703125" style="28" hidden="1" customWidth="1"/>
    <col min="9739" max="9739" width="14.140625" style="28" hidden="1" customWidth="1"/>
    <col min="9740" max="9740" width="9.85546875" style="28" hidden="1" customWidth="1"/>
    <col min="9741" max="9741" width="12.42578125" style="28" hidden="1" customWidth="1"/>
    <col min="9742" max="9742" width="14" style="28" hidden="1" customWidth="1"/>
    <col min="9743" max="9743" width="8.85546875" style="28" hidden="1" customWidth="1"/>
    <col min="9744" max="9744" width="12.28515625" style="28" hidden="1" customWidth="1"/>
    <col min="9745" max="9745" width="6" style="28" hidden="1" customWidth="1"/>
    <col min="9746" max="9746" width="9.28515625" style="28" hidden="1" customWidth="1"/>
    <col min="9747" max="9747" width="13.140625" style="28" hidden="1" customWidth="1"/>
    <col min="9748" max="9752" width="4.7109375" style="28" hidden="1" customWidth="1"/>
    <col min="9753" max="9753" width="19.42578125" style="28" hidden="1" customWidth="1"/>
    <col min="9754" max="9754" width="12.7109375" style="28" hidden="1" customWidth="1"/>
    <col min="9755" max="9755" width="13.5703125" style="28" hidden="1" customWidth="1"/>
    <col min="9756" max="9759" width="12.7109375" style="28" hidden="1" customWidth="1"/>
    <col min="9760" max="9760" width="14.140625" style="28" hidden="1" customWidth="1"/>
    <col min="9761" max="9761" width="13.28515625" style="28" hidden="1" customWidth="1"/>
    <col min="9762" max="9762" width="21.5703125" style="28" hidden="1" customWidth="1"/>
    <col min="9763" max="9764" width="10.7109375" style="28" hidden="1" customWidth="1"/>
    <col min="9765" max="9765" width="19.42578125" style="28" hidden="1" customWidth="1"/>
    <col min="9766" max="9766" width="10.7109375" style="28" hidden="1" customWidth="1"/>
    <col min="9767" max="9769" width="5.7109375" style="28" hidden="1" customWidth="1"/>
    <col min="9770" max="9770" width="10.5703125" style="28" hidden="1" customWidth="1"/>
    <col min="9771" max="9771" width="8.28515625" style="28" hidden="1" customWidth="1"/>
    <col min="9772" max="9772" width="7.5703125" style="28" hidden="1" customWidth="1"/>
    <col min="9773" max="9773" width="8.42578125" style="28" hidden="1" customWidth="1"/>
    <col min="9774" max="9774" width="8.140625" style="28" hidden="1" customWidth="1"/>
    <col min="9775" max="9779" width="10.7109375" style="28" hidden="1" customWidth="1"/>
    <col min="9780" max="9782" width="11.42578125" style="28" hidden="1" customWidth="1"/>
    <col min="9783" max="9783" width="12.28515625" style="28" hidden="1" customWidth="1"/>
    <col min="9784" max="9784" width="14.7109375" style="28" hidden="1" customWidth="1"/>
    <col min="9785" max="9785" width="11.28515625" style="28" hidden="1" customWidth="1"/>
    <col min="9786" max="9820" width="11.42578125" style="28" hidden="1" customWidth="1"/>
    <col min="9821" max="9984" width="11.42578125" style="28" hidden="1"/>
    <col min="9985" max="9985" width="2.7109375" style="28" hidden="1" customWidth="1"/>
    <col min="9986" max="9986" width="5.7109375" style="28" hidden="1" customWidth="1"/>
    <col min="9987" max="9987" width="10.7109375" style="28" hidden="1" customWidth="1"/>
    <col min="9988" max="9988" width="9.42578125" style="28" hidden="1" customWidth="1"/>
    <col min="9989" max="9989" width="11.140625" style="28" hidden="1" customWidth="1"/>
    <col min="9990" max="9990" width="18.7109375" style="28" hidden="1" customWidth="1"/>
    <col min="9991" max="9991" width="11.5703125" style="28" hidden="1" customWidth="1"/>
    <col min="9992" max="9992" width="13.42578125" style="28" hidden="1" customWidth="1"/>
    <col min="9993" max="9993" width="7.140625" style="28" hidden="1" customWidth="1"/>
    <col min="9994" max="9994" width="17.5703125" style="28" hidden="1" customWidth="1"/>
    <col min="9995" max="9995" width="14.140625" style="28" hidden="1" customWidth="1"/>
    <col min="9996" max="9996" width="9.85546875" style="28" hidden="1" customWidth="1"/>
    <col min="9997" max="9997" width="12.42578125" style="28" hidden="1" customWidth="1"/>
    <col min="9998" max="9998" width="14" style="28" hidden="1" customWidth="1"/>
    <col min="9999" max="9999" width="8.85546875" style="28" hidden="1" customWidth="1"/>
    <col min="10000" max="10000" width="12.28515625" style="28" hidden="1" customWidth="1"/>
    <col min="10001" max="10001" width="6" style="28" hidden="1" customWidth="1"/>
    <col min="10002" max="10002" width="9.28515625" style="28" hidden="1" customWidth="1"/>
    <col min="10003" max="10003" width="13.140625" style="28" hidden="1" customWidth="1"/>
    <col min="10004" max="10008" width="4.7109375" style="28" hidden="1" customWidth="1"/>
    <col min="10009" max="10009" width="19.42578125" style="28" hidden="1" customWidth="1"/>
    <col min="10010" max="10010" width="12.7109375" style="28" hidden="1" customWidth="1"/>
    <col min="10011" max="10011" width="13.5703125" style="28" hidden="1" customWidth="1"/>
    <col min="10012" max="10015" width="12.7109375" style="28" hidden="1" customWidth="1"/>
    <col min="10016" max="10016" width="14.140625" style="28" hidden="1" customWidth="1"/>
    <col min="10017" max="10017" width="13.28515625" style="28" hidden="1" customWidth="1"/>
    <col min="10018" max="10018" width="21.5703125" style="28" hidden="1" customWidth="1"/>
    <col min="10019" max="10020" width="10.7109375" style="28" hidden="1" customWidth="1"/>
    <col min="10021" max="10021" width="19.42578125" style="28" hidden="1" customWidth="1"/>
    <col min="10022" max="10022" width="10.7109375" style="28" hidden="1" customWidth="1"/>
    <col min="10023" max="10025" width="5.7109375" style="28" hidden="1" customWidth="1"/>
    <col min="10026" max="10026" width="10.5703125" style="28" hidden="1" customWidth="1"/>
    <col min="10027" max="10027" width="8.28515625" style="28" hidden="1" customWidth="1"/>
    <col min="10028" max="10028" width="7.5703125" style="28" hidden="1" customWidth="1"/>
    <col min="10029" max="10029" width="8.42578125" style="28" hidden="1" customWidth="1"/>
    <col min="10030" max="10030" width="8.140625" style="28" hidden="1" customWidth="1"/>
    <col min="10031" max="10035" width="10.7109375" style="28" hidden="1" customWidth="1"/>
    <col min="10036" max="10038" width="11.42578125" style="28" hidden="1" customWidth="1"/>
    <col min="10039" max="10039" width="12.28515625" style="28" hidden="1" customWidth="1"/>
    <col min="10040" max="10040" width="14.7109375" style="28" hidden="1" customWidth="1"/>
    <col min="10041" max="10041" width="11.28515625" style="28" hidden="1" customWidth="1"/>
    <col min="10042" max="10076" width="11.42578125" style="28" hidden="1" customWidth="1"/>
    <col min="10077" max="10240" width="11.42578125" style="28"/>
    <col min="10241" max="10241" width="2.7109375" style="28" hidden="1" customWidth="1"/>
    <col min="10242" max="10242" width="5.7109375" style="28" hidden="1" customWidth="1"/>
    <col min="10243" max="10243" width="10.7109375" style="28" hidden="1" customWidth="1"/>
    <col min="10244" max="10244" width="9.42578125" style="28" hidden="1" customWidth="1"/>
    <col min="10245" max="10245" width="11.140625" style="28" hidden="1" customWidth="1"/>
    <col min="10246" max="10246" width="18.7109375" style="28" hidden="1" customWidth="1"/>
    <col min="10247" max="10247" width="11.5703125" style="28" hidden="1" customWidth="1"/>
    <col min="10248" max="10248" width="13.42578125" style="28" hidden="1" customWidth="1"/>
    <col min="10249" max="10249" width="7.140625" style="28" hidden="1" customWidth="1"/>
    <col min="10250" max="10250" width="17.5703125" style="28" hidden="1" customWidth="1"/>
    <col min="10251" max="10251" width="14.140625" style="28" hidden="1" customWidth="1"/>
    <col min="10252" max="10252" width="9.85546875" style="28" hidden="1" customWidth="1"/>
    <col min="10253" max="10253" width="12.42578125" style="28" hidden="1" customWidth="1"/>
    <col min="10254" max="10254" width="14" style="28" hidden="1" customWidth="1"/>
    <col min="10255" max="10255" width="8.85546875" style="28" hidden="1" customWidth="1"/>
    <col min="10256" max="10256" width="12.28515625" style="28" hidden="1" customWidth="1"/>
    <col min="10257" max="10257" width="6" style="28" hidden="1" customWidth="1"/>
    <col min="10258" max="10258" width="9.28515625" style="28" hidden="1" customWidth="1"/>
    <col min="10259" max="10259" width="13.140625" style="28" hidden="1" customWidth="1"/>
    <col min="10260" max="10264" width="4.7109375" style="28" hidden="1" customWidth="1"/>
    <col min="10265" max="10265" width="19.42578125" style="28" hidden="1" customWidth="1"/>
    <col min="10266" max="10266" width="12.7109375" style="28" hidden="1" customWidth="1"/>
    <col min="10267" max="10267" width="13.5703125" style="28" hidden="1" customWidth="1"/>
    <col min="10268" max="10271" width="12.7109375" style="28" hidden="1" customWidth="1"/>
    <col min="10272" max="10272" width="14.140625" style="28" hidden="1" customWidth="1"/>
    <col min="10273" max="10273" width="13.28515625" style="28" hidden="1" customWidth="1"/>
    <col min="10274" max="10274" width="21.5703125" style="28" hidden="1" customWidth="1"/>
    <col min="10275" max="10276" width="10.7109375" style="28" hidden="1" customWidth="1"/>
    <col min="10277" max="10277" width="19.42578125" style="28" hidden="1" customWidth="1"/>
    <col min="10278" max="10278" width="10.7109375" style="28" hidden="1" customWidth="1"/>
    <col min="10279" max="10281" width="5.7109375" style="28" hidden="1" customWidth="1"/>
    <col min="10282" max="10282" width="10.5703125" style="28" hidden="1" customWidth="1"/>
    <col min="10283" max="10283" width="8.28515625" style="28" hidden="1" customWidth="1"/>
    <col min="10284" max="10284" width="7.5703125" style="28" hidden="1" customWidth="1"/>
    <col min="10285" max="10285" width="8.42578125" style="28" hidden="1" customWidth="1"/>
    <col min="10286" max="10286" width="8.140625" style="28" hidden="1" customWidth="1"/>
    <col min="10287" max="10291" width="10.7109375" style="28" hidden="1" customWidth="1"/>
    <col min="10292" max="10294" width="11.42578125" style="28" hidden="1" customWidth="1"/>
    <col min="10295" max="10295" width="12.28515625" style="28" hidden="1" customWidth="1"/>
    <col min="10296" max="10296" width="14.7109375" style="28" hidden="1" customWidth="1"/>
    <col min="10297" max="10297" width="11.28515625" style="28" hidden="1" customWidth="1"/>
    <col min="10298" max="10332" width="11.42578125" style="28" hidden="1" customWidth="1"/>
    <col min="10333" max="10496" width="11.42578125" style="28" hidden="1"/>
    <col min="10497" max="10497" width="2.7109375" style="28" hidden="1" customWidth="1"/>
    <col min="10498" max="10498" width="5.7109375" style="28" hidden="1" customWidth="1"/>
    <col min="10499" max="10499" width="10.7109375" style="28" hidden="1" customWidth="1"/>
    <col min="10500" max="10500" width="9.42578125" style="28" hidden="1" customWidth="1"/>
    <col min="10501" max="10501" width="11.140625" style="28" hidden="1" customWidth="1"/>
    <col min="10502" max="10502" width="18.7109375" style="28" hidden="1" customWidth="1"/>
    <col min="10503" max="10503" width="11.5703125" style="28" hidden="1" customWidth="1"/>
    <col min="10504" max="10504" width="13.42578125" style="28" hidden="1" customWidth="1"/>
    <col min="10505" max="10505" width="7.140625" style="28" hidden="1" customWidth="1"/>
    <col min="10506" max="10506" width="17.5703125" style="28" hidden="1" customWidth="1"/>
    <col min="10507" max="10507" width="14.140625" style="28" hidden="1" customWidth="1"/>
    <col min="10508" max="10508" width="9.85546875" style="28" hidden="1" customWidth="1"/>
    <col min="10509" max="10509" width="12.42578125" style="28" hidden="1" customWidth="1"/>
    <col min="10510" max="10510" width="14" style="28" hidden="1" customWidth="1"/>
    <col min="10511" max="10511" width="8.85546875" style="28" hidden="1" customWidth="1"/>
    <col min="10512" max="10512" width="12.28515625" style="28" hidden="1" customWidth="1"/>
    <col min="10513" max="10513" width="6" style="28" hidden="1" customWidth="1"/>
    <col min="10514" max="10514" width="9.28515625" style="28" hidden="1" customWidth="1"/>
    <col min="10515" max="10515" width="13.140625" style="28" hidden="1" customWidth="1"/>
    <col min="10516" max="10520" width="4.7109375" style="28" hidden="1" customWidth="1"/>
    <col min="10521" max="10521" width="19.42578125" style="28" hidden="1" customWidth="1"/>
    <col min="10522" max="10522" width="12.7109375" style="28" hidden="1" customWidth="1"/>
    <col min="10523" max="10523" width="13.5703125" style="28" hidden="1" customWidth="1"/>
    <col min="10524" max="10527" width="12.7109375" style="28" hidden="1" customWidth="1"/>
    <col min="10528" max="10528" width="14.140625" style="28" hidden="1" customWidth="1"/>
    <col min="10529" max="10529" width="13.28515625" style="28" hidden="1" customWidth="1"/>
    <col min="10530" max="10530" width="21.5703125" style="28" hidden="1" customWidth="1"/>
    <col min="10531" max="10532" width="10.7109375" style="28" hidden="1" customWidth="1"/>
    <col min="10533" max="10533" width="19.42578125" style="28" hidden="1" customWidth="1"/>
    <col min="10534" max="10534" width="10.7109375" style="28" hidden="1" customWidth="1"/>
    <col min="10535" max="10537" width="5.7109375" style="28" hidden="1" customWidth="1"/>
    <col min="10538" max="10538" width="10.5703125" style="28" hidden="1" customWidth="1"/>
    <col min="10539" max="10539" width="8.28515625" style="28" hidden="1" customWidth="1"/>
    <col min="10540" max="10540" width="7.5703125" style="28" hidden="1" customWidth="1"/>
    <col min="10541" max="10541" width="8.42578125" style="28" hidden="1" customWidth="1"/>
    <col min="10542" max="10542" width="8.140625" style="28" hidden="1" customWidth="1"/>
    <col min="10543" max="10547" width="10.7109375" style="28" hidden="1" customWidth="1"/>
    <col min="10548" max="10550" width="11.42578125" style="28" hidden="1" customWidth="1"/>
    <col min="10551" max="10551" width="12.28515625" style="28" hidden="1" customWidth="1"/>
    <col min="10552" max="10552" width="14.7109375" style="28" hidden="1" customWidth="1"/>
    <col min="10553" max="10553" width="11.28515625" style="28" hidden="1" customWidth="1"/>
    <col min="10554" max="10588" width="11.42578125" style="28" hidden="1" customWidth="1"/>
    <col min="10589" max="10752" width="11.42578125" style="28" hidden="1"/>
    <col min="10753" max="10753" width="2.7109375" style="28" hidden="1" customWidth="1"/>
    <col min="10754" max="10754" width="5.7109375" style="28" hidden="1" customWidth="1"/>
    <col min="10755" max="10755" width="10.7109375" style="28" hidden="1" customWidth="1"/>
    <col min="10756" max="10756" width="9.42578125" style="28" hidden="1" customWidth="1"/>
    <col min="10757" max="10757" width="11.140625" style="28" hidden="1" customWidth="1"/>
    <col min="10758" max="10758" width="18.7109375" style="28" hidden="1" customWidth="1"/>
    <col min="10759" max="10759" width="11.5703125" style="28" hidden="1" customWidth="1"/>
    <col min="10760" max="10760" width="13.42578125" style="28" hidden="1" customWidth="1"/>
    <col min="10761" max="10761" width="7.140625" style="28" hidden="1" customWidth="1"/>
    <col min="10762" max="10762" width="17.5703125" style="28" hidden="1" customWidth="1"/>
    <col min="10763" max="10763" width="14.140625" style="28" hidden="1" customWidth="1"/>
    <col min="10764" max="10764" width="9.85546875" style="28" hidden="1" customWidth="1"/>
    <col min="10765" max="10765" width="12.42578125" style="28" hidden="1" customWidth="1"/>
    <col min="10766" max="10766" width="14" style="28" hidden="1" customWidth="1"/>
    <col min="10767" max="10767" width="8.85546875" style="28" hidden="1" customWidth="1"/>
    <col min="10768" max="10768" width="12.28515625" style="28" hidden="1" customWidth="1"/>
    <col min="10769" max="10769" width="6" style="28" hidden="1" customWidth="1"/>
    <col min="10770" max="10770" width="9.28515625" style="28" hidden="1" customWidth="1"/>
    <col min="10771" max="10771" width="13.140625" style="28" hidden="1" customWidth="1"/>
    <col min="10772" max="10776" width="4.7109375" style="28" hidden="1" customWidth="1"/>
    <col min="10777" max="10777" width="19.42578125" style="28" hidden="1" customWidth="1"/>
    <col min="10778" max="10778" width="12.7109375" style="28" hidden="1" customWidth="1"/>
    <col min="10779" max="10779" width="13.5703125" style="28" hidden="1" customWidth="1"/>
    <col min="10780" max="10783" width="12.7109375" style="28" hidden="1" customWidth="1"/>
    <col min="10784" max="10784" width="14.140625" style="28" hidden="1" customWidth="1"/>
    <col min="10785" max="10785" width="13.28515625" style="28" hidden="1" customWidth="1"/>
    <col min="10786" max="10786" width="21.5703125" style="28" hidden="1" customWidth="1"/>
    <col min="10787" max="10788" width="10.7109375" style="28" hidden="1" customWidth="1"/>
    <col min="10789" max="10789" width="19.42578125" style="28" hidden="1" customWidth="1"/>
    <col min="10790" max="10790" width="10.7109375" style="28" hidden="1" customWidth="1"/>
    <col min="10791" max="10793" width="5.7109375" style="28" hidden="1" customWidth="1"/>
    <col min="10794" max="10794" width="10.5703125" style="28" hidden="1" customWidth="1"/>
    <col min="10795" max="10795" width="8.28515625" style="28" hidden="1" customWidth="1"/>
    <col min="10796" max="10796" width="7.5703125" style="28" hidden="1" customWidth="1"/>
    <col min="10797" max="10797" width="8.42578125" style="28" hidden="1" customWidth="1"/>
    <col min="10798" max="10798" width="8.140625" style="28" hidden="1" customWidth="1"/>
    <col min="10799" max="10803" width="10.7109375" style="28" hidden="1" customWidth="1"/>
    <col min="10804" max="10806" width="11.42578125" style="28" hidden="1" customWidth="1"/>
    <col min="10807" max="10807" width="12.28515625" style="28" hidden="1" customWidth="1"/>
    <col min="10808" max="10808" width="14.7109375" style="28" hidden="1" customWidth="1"/>
    <col min="10809" max="10809" width="11.28515625" style="28" hidden="1" customWidth="1"/>
    <col min="10810" max="10844" width="11.42578125" style="28" hidden="1" customWidth="1"/>
    <col min="10845" max="11008" width="11.42578125" style="28" hidden="1"/>
    <col min="11009" max="11009" width="2.7109375" style="28" hidden="1" customWidth="1"/>
    <col min="11010" max="11010" width="5.7109375" style="28" hidden="1" customWidth="1"/>
    <col min="11011" max="11011" width="10.7109375" style="28" hidden="1" customWidth="1"/>
    <col min="11012" max="11012" width="9.42578125" style="28" hidden="1" customWidth="1"/>
    <col min="11013" max="11013" width="11.140625" style="28" hidden="1" customWidth="1"/>
    <col min="11014" max="11014" width="18.7109375" style="28" hidden="1" customWidth="1"/>
    <col min="11015" max="11015" width="11.5703125" style="28" hidden="1" customWidth="1"/>
    <col min="11016" max="11016" width="13.42578125" style="28" hidden="1" customWidth="1"/>
    <col min="11017" max="11017" width="7.140625" style="28" hidden="1" customWidth="1"/>
    <col min="11018" max="11018" width="17.5703125" style="28" hidden="1" customWidth="1"/>
    <col min="11019" max="11019" width="14.140625" style="28" hidden="1" customWidth="1"/>
    <col min="11020" max="11020" width="9.85546875" style="28" hidden="1" customWidth="1"/>
    <col min="11021" max="11021" width="12.42578125" style="28" hidden="1" customWidth="1"/>
    <col min="11022" max="11022" width="14" style="28" hidden="1" customWidth="1"/>
    <col min="11023" max="11023" width="8.85546875" style="28" hidden="1" customWidth="1"/>
    <col min="11024" max="11024" width="12.28515625" style="28" hidden="1" customWidth="1"/>
    <col min="11025" max="11025" width="6" style="28" hidden="1" customWidth="1"/>
    <col min="11026" max="11026" width="9.28515625" style="28" hidden="1" customWidth="1"/>
    <col min="11027" max="11027" width="13.140625" style="28" hidden="1" customWidth="1"/>
    <col min="11028" max="11032" width="4.7109375" style="28" hidden="1" customWidth="1"/>
    <col min="11033" max="11033" width="19.42578125" style="28" hidden="1" customWidth="1"/>
    <col min="11034" max="11034" width="12.7109375" style="28" hidden="1" customWidth="1"/>
    <col min="11035" max="11035" width="13.5703125" style="28" hidden="1" customWidth="1"/>
    <col min="11036" max="11039" width="12.7109375" style="28" hidden="1" customWidth="1"/>
    <col min="11040" max="11040" width="14.140625" style="28" hidden="1" customWidth="1"/>
    <col min="11041" max="11041" width="13.28515625" style="28" hidden="1" customWidth="1"/>
    <col min="11042" max="11042" width="21.5703125" style="28" hidden="1" customWidth="1"/>
    <col min="11043" max="11044" width="10.7109375" style="28" hidden="1" customWidth="1"/>
    <col min="11045" max="11045" width="19.42578125" style="28" hidden="1" customWidth="1"/>
    <col min="11046" max="11046" width="10.7109375" style="28" hidden="1" customWidth="1"/>
    <col min="11047" max="11049" width="5.7109375" style="28" hidden="1" customWidth="1"/>
    <col min="11050" max="11050" width="10.5703125" style="28" hidden="1" customWidth="1"/>
    <col min="11051" max="11051" width="8.28515625" style="28" hidden="1" customWidth="1"/>
    <col min="11052" max="11052" width="7.5703125" style="28" hidden="1" customWidth="1"/>
    <col min="11053" max="11053" width="8.42578125" style="28" hidden="1" customWidth="1"/>
    <col min="11054" max="11054" width="8.140625" style="28" hidden="1" customWidth="1"/>
    <col min="11055" max="11059" width="10.7109375" style="28" hidden="1" customWidth="1"/>
    <col min="11060" max="11062" width="11.42578125" style="28" hidden="1" customWidth="1"/>
    <col min="11063" max="11063" width="12.28515625" style="28" hidden="1" customWidth="1"/>
    <col min="11064" max="11064" width="14.7109375" style="28" hidden="1" customWidth="1"/>
    <col min="11065" max="11065" width="11.28515625" style="28" hidden="1" customWidth="1"/>
    <col min="11066" max="11100" width="11.42578125" style="28" hidden="1" customWidth="1"/>
    <col min="11101" max="11264" width="11.42578125" style="28"/>
    <col min="11265" max="11265" width="2.7109375" style="28" hidden="1" customWidth="1"/>
    <col min="11266" max="11266" width="5.7109375" style="28" hidden="1" customWidth="1"/>
    <col min="11267" max="11267" width="10.7109375" style="28" hidden="1" customWidth="1"/>
    <col min="11268" max="11268" width="9.42578125" style="28" hidden="1" customWidth="1"/>
    <col min="11269" max="11269" width="11.140625" style="28" hidden="1" customWidth="1"/>
    <col min="11270" max="11270" width="18.7109375" style="28" hidden="1" customWidth="1"/>
    <col min="11271" max="11271" width="11.5703125" style="28" hidden="1" customWidth="1"/>
    <col min="11272" max="11272" width="13.42578125" style="28" hidden="1" customWidth="1"/>
    <col min="11273" max="11273" width="7.140625" style="28" hidden="1" customWidth="1"/>
    <col min="11274" max="11274" width="17.5703125" style="28" hidden="1" customWidth="1"/>
    <col min="11275" max="11275" width="14.140625" style="28" hidden="1" customWidth="1"/>
    <col min="11276" max="11276" width="9.85546875" style="28" hidden="1" customWidth="1"/>
    <col min="11277" max="11277" width="12.42578125" style="28" hidden="1" customWidth="1"/>
    <col min="11278" max="11278" width="14" style="28" hidden="1" customWidth="1"/>
    <col min="11279" max="11279" width="8.85546875" style="28" hidden="1" customWidth="1"/>
    <col min="11280" max="11280" width="12.28515625" style="28" hidden="1" customWidth="1"/>
    <col min="11281" max="11281" width="6" style="28" hidden="1" customWidth="1"/>
    <col min="11282" max="11282" width="9.28515625" style="28" hidden="1" customWidth="1"/>
    <col min="11283" max="11283" width="13.140625" style="28" hidden="1" customWidth="1"/>
    <col min="11284" max="11288" width="4.7109375" style="28" hidden="1" customWidth="1"/>
    <col min="11289" max="11289" width="19.42578125" style="28" hidden="1" customWidth="1"/>
    <col min="11290" max="11290" width="12.7109375" style="28" hidden="1" customWidth="1"/>
    <col min="11291" max="11291" width="13.5703125" style="28" hidden="1" customWidth="1"/>
    <col min="11292" max="11295" width="12.7109375" style="28" hidden="1" customWidth="1"/>
    <col min="11296" max="11296" width="14.140625" style="28" hidden="1" customWidth="1"/>
    <col min="11297" max="11297" width="13.28515625" style="28" hidden="1" customWidth="1"/>
    <col min="11298" max="11298" width="21.5703125" style="28" hidden="1" customWidth="1"/>
    <col min="11299" max="11300" width="10.7109375" style="28" hidden="1" customWidth="1"/>
    <col min="11301" max="11301" width="19.42578125" style="28" hidden="1" customWidth="1"/>
    <col min="11302" max="11302" width="10.7109375" style="28" hidden="1" customWidth="1"/>
    <col min="11303" max="11305" width="5.7109375" style="28" hidden="1" customWidth="1"/>
    <col min="11306" max="11306" width="10.5703125" style="28" hidden="1" customWidth="1"/>
    <col min="11307" max="11307" width="8.28515625" style="28" hidden="1" customWidth="1"/>
    <col min="11308" max="11308" width="7.5703125" style="28" hidden="1" customWidth="1"/>
    <col min="11309" max="11309" width="8.42578125" style="28" hidden="1" customWidth="1"/>
    <col min="11310" max="11310" width="8.140625" style="28" hidden="1" customWidth="1"/>
    <col min="11311" max="11315" width="10.7109375" style="28" hidden="1" customWidth="1"/>
    <col min="11316" max="11318" width="11.42578125" style="28" hidden="1" customWidth="1"/>
    <col min="11319" max="11319" width="12.28515625" style="28" hidden="1" customWidth="1"/>
    <col min="11320" max="11320" width="14.7109375" style="28" hidden="1" customWidth="1"/>
    <col min="11321" max="11321" width="11.28515625" style="28" hidden="1" customWidth="1"/>
    <col min="11322" max="11356" width="11.42578125" style="28" hidden="1" customWidth="1"/>
    <col min="11357" max="11520" width="11.42578125" style="28" hidden="1"/>
    <col min="11521" max="11521" width="2.7109375" style="28" hidden="1" customWidth="1"/>
    <col min="11522" max="11522" width="5.7109375" style="28" hidden="1" customWidth="1"/>
    <col min="11523" max="11523" width="10.7109375" style="28" hidden="1" customWidth="1"/>
    <col min="11524" max="11524" width="9.42578125" style="28" hidden="1" customWidth="1"/>
    <col min="11525" max="11525" width="11.140625" style="28" hidden="1" customWidth="1"/>
    <col min="11526" max="11526" width="18.7109375" style="28" hidden="1" customWidth="1"/>
    <col min="11527" max="11527" width="11.5703125" style="28" hidden="1" customWidth="1"/>
    <col min="11528" max="11528" width="13.42578125" style="28" hidden="1" customWidth="1"/>
    <col min="11529" max="11529" width="7.140625" style="28" hidden="1" customWidth="1"/>
    <col min="11530" max="11530" width="17.5703125" style="28" hidden="1" customWidth="1"/>
    <col min="11531" max="11531" width="14.140625" style="28" hidden="1" customWidth="1"/>
    <col min="11532" max="11532" width="9.85546875" style="28" hidden="1" customWidth="1"/>
    <col min="11533" max="11533" width="12.42578125" style="28" hidden="1" customWidth="1"/>
    <col min="11534" max="11534" width="14" style="28" hidden="1" customWidth="1"/>
    <col min="11535" max="11535" width="8.85546875" style="28" hidden="1" customWidth="1"/>
    <col min="11536" max="11536" width="12.28515625" style="28" hidden="1" customWidth="1"/>
    <col min="11537" max="11537" width="6" style="28" hidden="1" customWidth="1"/>
    <col min="11538" max="11538" width="9.28515625" style="28" hidden="1" customWidth="1"/>
    <col min="11539" max="11539" width="13.140625" style="28" hidden="1" customWidth="1"/>
    <col min="11540" max="11544" width="4.7109375" style="28" hidden="1" customWidth="1"/>
    <col min="11545" max="11545" width="19.42578125" style="28" hidden="1" customWidth="1"/>
    <col min="11546" max="11546" width="12.7109375" style="28" hidden="1" customWidth="1"/>
    <col min="11547" max="11547" width="13.5703125" style="28" hidden="1" customWidth="1"/>
    <col min="11548" max="11551" width="12.7109375" style="28" hidden="1" customWidth="1"/>
    <col min="11552" max="11552" width="14.140625" style="28" hidden="1" customWidth="1"/>
    <col min="11553" max="11553" width="13.28515625" style="28" hidden="1" customWidth="1"/>
    <col min="11554" max="11554" width="21.5703125" style="28" hidden="1" customWidth="1"/>
    <col min="11555" max="11556" width="10.7109375" style="28" hidden="1" customWidth="1"/>
    <col min="11557" max="11557" width="19.42578125" style="28" hidden="1" customWidth="1"/>
    <col min="11558" max="11558" width="10.7109375" style="28" hidden="1" customWidth="1"/>
    <col min="11559" max="11561" width="5.7109375" style="28" hidden="1" customWidth="1"/>
    <col min="11562" max="11562" width="10.5703125" style="28" hidden="1" customWidth="1"/>
    <col min="11563" max="11563" width="8.28515625" style="28" hidden="1" customWidth="1"/>
    <col min="11564" max="11564" width="7.5703125" style="28" hidden="1" customWidth="1"/>
    <col min="11565" max="11565" width="8.42578125" style="28" hidden="1" customWidth="1"/>
    <col min="11566" max="11566" width="8.140625" style="28" hidden="1" customWidth="1"/>
    <col min="11567" max="11571" width="10.7109375" style="28" hidden="1" customWidth="1"/>
    <col min="11572" max="11574" width="11.42578125" style="28" hidden="1" customWidth="1"/>
    <col min="11575" max="11575" width="12.28515625" style="28" hidden="1" customWidth="1"/>
    <col min="11576" max="11576" width="14.7109375" style="28" hidden="1" customWidth="1"/>
    <col min="11577" max="11577" width="11.28515625" style="28" hidden="1" customWidth="1"/>
    <col min="11578" max="11612" width="11.42578125" style="28" hidden="1" customWidth="1"/>
    <col min="11613" max="11776" width="11.42578125" style="28" hidden="1"/>
    <col min="11777" max="11777" width="2.7109375" style="28" hidden="1" customWidth="1"/>
    <col min="11778" max="11778" width="5.7109375" style="28" hidden="1" customWidth="1"/>
    <col min="11779" max="11779" width="10.7109375" style="28" hidden="1" customWidth="1"/>
    <col min="11780" max="11780" width="9.42578125" style="28" hidden="1" customWidth="1"/>
    <col min="11781" max="11781" width="11.140625" style="28" hidden="1" customWidth="1"/>
    <col min="11782" max="11782" width="18.7109375" style="28" hidden="1" customWidth="1"/>
    <col min="11783" max="11783" width="11.5703125" style="28" hidden="1" customWidth="1"/>
    <col min="11784" max="11784" width="13.42578125" style="28" hidden="1" customWidth="1"/>
    <col min="11785" max="11785" width="7.140625" style="28" hidden="1" customWidth="1"/>
    <col min="11786" max="11786" width="17.5703125" style="28" hidden="1" customWidth="1"/>
    <col min="11787" max="11787" width="14.140625" style="28" hidden="1" customWidth="1"/>
    <col min="11788" max="11788" width="9.85546875" style="28" hidden="1" customWidth="1"/>
    <col min="11789" max="11789" width="12.42578125" style="28" hidden="1" customWidth="1"/>
    <col min="11790" max="11790" width="14" style="28" hidden="1" customWidth="1"/>
    <col min="11791" max="11791" width="8.85546875" style="28" hidden="1" customWidth="1"/>
    <col min="11792" max="11792" width="12.28515625" style="28" hidden="1" customWidth="1"/>
    <col min="11793" max="11793" width="6" style="28" hidden="1" customWidth="1"/>
    <col min="11794" max="11794" width="9.28515625" style="28" hidden="1" customWidth="1"/>
    <col min="11795" max="11795" width="13.140625" style="28" hidden="1" customWidth="1"/>
    <col min="11796" max="11800" width="4.7109375" style="28" hidden="1" customWidth="1"/>
    <col min="11801" max="11801" width="19.42578125" style="28" hidden="1" customWidth="1"/>
    <col min="11802" max="11802" width="12.7109375" style="28" hidden="1" customWidth="1"/>
    <col min="11803" max="11803" width="13.5703125" style="28" hidden="1" customWidth="1"/>
    <col min="11804" max="11807" width="12.7109375" style="28" hidden="1" customWidth="1"/>
    <col min="11808" max="11808" width="14.140625" style="28" hidden="1" customWidth="1"/>
    <col min="11809" max="11809" width="13.28515625" style="28" hidden="1" customWidth="1"/>
    <col min="11810" max="11810" width="21.5703125" style="28" hidden="1" customWidth="1"/>
    <col min="11811" max="11812" width="10.7109375" style="28" hidden="1" customWidth="1"/>
    <col min="11813" max="11813" width="19.42578125" style="28" hidden="1" customWidth="1"/>
    <col min="11814" max="11814" width="10.7109375" style="28" hidden="1" customWidth="1"/>
    <col min="11815" max="11817" width="5.7109375" style="28" hidden="1" customWidth="1"/>
    <col min="11818" max="11818" width="10.5703125" style="28" hidden="1" customWidth="1"/>
    <col min="11819" max="11819" width="8.28515625" style="28" hidden="1" customWidth="1"/>
    <col min="11820" max="11820" width="7.5703125" style="28" hidden="1" customWidth="1"/>
    <col min="11821" max="11821" width="8.42578125" style="28" hidden="1" customWidth="1"/>
    <col min="11822" max="11822" width="8.140625" style="28" hidden="1" customWidth="1"/>
    <col min="11823" max="11827" width="10.7109375" style="28" hidden="1" customWidth="1"/>
    <col min="11828" max="11830" width="11.42578125" style="28" hidden="1" customWidth="1"/>
    <col min="11831" max="11831" width="12.28515625" style="28" hidden="1" customWidth="1"/>
    <col min="11832" max="11832" width="14.7109375" style="28" hidden="1" customWidth="1"/>
    <col min="11833" max="11833" width="11.28515625" style="28" hidden="1" customWidth="1"/>
    <col min="11834" max="11868" width="11.42578125" style="28" hidden="1" customWidth="1"/>
    <col min="11869" max="12032" width="11.42578125" style="28" hidden="1"/>
    <col min="12033" max="12033" width="2.7109375" style="28" hidden="1" customWidth="1"/>
    <col min="12034" max="12034" width="5.7109375" style="28" hidden="1" customWidth="1"/>
    <col min="12035" max="12035" width="10.7109375" style="28" hidden="1" customWidth="1"/>
    <col min="12036" max="12036" width="9.42578125" style="28" hidden="1" customWidth="1"/>
    <col min="12037" max="12037" width="11.140625" style="28" hidden="1" customWidth="1"/>
    <col min="12038" max="12038" width="18.7109375" style="28" hidden="1" customWidth="1"/>
    <col min="12039" max="12039" width="11.5703125" style="28" hidden="1" customWidth="1"/>
    <col min="12040" max="12040" width="13.42578125" style="28" hidden="1" customWidth="1"/>
    <col min="12041" max="12041" width="7.140625" style="28" hidden="1" customWidth="1"/>
    <col min="12042" max="12042" width="17.5703125" style="28" hidden="1" customWidth="1"/>
    <col min="12043" max="12043" width="14.140625" style="28" hidden="1" customWidth="1"/>
    <col min="12044" max="12044" width="9.85546875" style="28" hidden="1" customWidth="1"/>
    <col min="12045" max="12045" width="12.42578125" style="28" hidden="1" customWidth="1"/>
    <col min="12046" max="12046" width="14" style="28" hidden="1" customWidth="1"/>
    <col min="12047" max="12047" width="8.85546875" style="28" hidden="1" customWidth="1"/>
    <col min="12048" max="12048" width="12.28515625" style="28" hidden="1" customWidth="1"/>
    <col min="12049" max="12049" width="6" style="28" hidden="1" customWidth="1"/>
    <col min="12050" max="12050" width="9.28515625" style="28" hidden="1" customWidth="1"/>
    <col min="12051" max="12051" width="13.140625" style="28" hidden="1" customWidth="1"/>
    <col min="12052" max="12056" width="4.7109375" style="28" hidden="1" customWidth="1"/>
    <col min="12057" max="12057" width="19.42578125" style="28" hidden="1" customWidth="1"/>
    <col min="12058" max="12058" width="12.7109375" style="28" hidden="1" customWidth="1"/>
    <col min="12059" max="12059" width="13.5703125" style="28" hidden="1" customWidth="1"/>
    <col min="12060" max="12063" width="12.7109375" style="28" hidden="1" customWidth="1"/>
    <col min="12064" max="12064" width="14.140625" style="28" hidden="1" customWidth="1"/>
    <col min="12065" max="12065" width="13.28515625" style="28" hidden="1" customWidth="1"/>
    <col min="12066" max="12066" width="21.5703125" style="28" hidden="1" customWidth="1"/>
    <col min="12067" max="12068" width="10.7109375" style="28" hidden="1" customWidth="1"/>
    <col min="12069" max="12069" width="19.42578125" style="28" hidden="1" customWidth="1"/>
    <col min="12070" max="12070" width="10.7109375" style="28" hidden="1" customWidth="1"/>
    <col min="12071" max="12073" width="5.7109375" style="28" hidden="1" customWidth="1"/>
    <col min="12074" max="12074" width="10.5703125" style="28" hidden="1" customWidth="1"/>
    <col min="12075" max="12075" width="8.28515625" style="28" hidden="1" customWidth="1"/>
    <col min="12076" max="12076" width="7.5703125" style="28" hidden="1" customWidth="1"/>
    <col min="12077" max="12077" width="8.42578125" style="28" hidden="1" customWidth="1"/>
    <col min="12078" max="12078" width="8.140625" style="28" hidden="1" customWidth="1"/>
    <col min="12079" max="12083" width="10.7109375" style="28" hidden="1" customWidth="1"/>
    <col min="12084" max="12086" width="11.42578125" style="28" hidden="1" customWidth="1"/>
    <col min="12087" max="12087" width="12.28515625" style="28" hidden="1" customWidth="1"/>
    <col min="12088" max="12088" width="14.7109375" style="28" hidden="1" customWidth="1"/>
    <col min="12089" max="12089" width="11.28515625" style="28" hidden="1" customWidth="1"/>
    <col min="12090" max="12124" width="11.42578125" style="28" hidden="1" customWidth="1"/>
    <col min="12125" max="12288" width="11.42578125" style="28"/>
    <col min="12289" max="12289" width="2.7109375" style="28" hidden="1" customWidth="1"/>
    <col min="12290" max="12290" width="5.7109375" style="28" hidden="1" customWidth="1"/>
    <col min="12291" max="12291" width="10.7109375" style="28" hidden="1" customWidth="1"/>
    <col min="12292" max="12292" width="9.42578125" style="28" hidden="1" customWidth="1"/>
    <col min="12293" max="12293" width="11.140625" style="28" hidden="1" customWidth="1"/>
    <col min="12294" max="12294" width="18.7109375" style="28" hidden="1" customWidth="1"/>
    <col min="12295" max="12295" width="11.5703125" style="28" hidden="1" customWidth="1"/>
    <col min="12296" max="12296" width="13.42578125" style="28" hidden="1" customWidth="1"/>
    <col min="12297" max="12297" width="7.140625" style="28" hidden="1" customWidth="1"/>
    <col min="12298" max="12298" width="17.5703125" style="28" hidden="1" customWidth="1"/>
    <col min="12299" max="12299" width="14.140625" style="28" hidden="1" customWidth="1"/>
    <col min="12300" max="12300" width="9.85546875" style="28" hidden="1" customWidth="1"/>
    <col min="12301" max="12301" width="12.42578125" style="28" hidden="1" customWidth="1"/>
    <col min="12302" max="12302" width="14" style="28" hidden="1" customWidth="1"/>
    <col min="12303" max="12303" width="8.85546875" style="28" hidden="1" customWidth="1"/>
    <col min="12304" max="12304" width="12.28515625" style="28" hidden="1" customWidth="1"/>
    <col min="12305" max="12305" width="6" style="28" hidden="1" customWidth="1"/>
    <col min="12306" max="12306" width="9.28515625" style="28" hidden="1" customWidth="1"/>
    <col min="12307" max="12307" width="13.140625" style="28" hidden="1" customWidth="1"/>
    <col min="12308" max="12312" width="4.7109375" style="28" hidden="1" customWidth="1"/>
    <col min="12313" max="12313" width="19.42578125" style="28" hidden="1" customWidth="1"/>
    <col min="12314" max="12314" width="12.7109375" style="28" hidden="1" customWidth="1"/>
    <col min="12315" max="12315" width="13.5703125" style="28" hidden="1" customWidth="1"/>
    <col min="12316" max="12319" width="12.7109375" style="28" hidden="1" customWidth="1"/>
    <col min="12320" max="12320" width="14.140625" style="28" hidden="1" customWidth="1"/>
    <col min="12321" max="12321" width="13.28515625" style="28" hidden="1" customWidth="1"/>
    <col min="12322" max="12322" width="21.5703125" style="28" hidden="1" customWidth="1"/>
    <col min="12323" max="12324" width="10.7109375" style="28" hidden="1" customWidth="1"/>
    <col min="12325" max="12325" width="19.42578125" style="28" hidden="1" customWidth="1"/>
    <col min="12326" max="12326" width="10.7109375" style="28" hidden="1" customWidth="1"/>
    <col min="12327" max="12329" width="5.7109375" style="28" hidden="1" customWidth="1"/>
    <col min="12330" max="12330" width="10.5703125" style="28" hidden="1" customWidth="1"/>
    <col min="12331" max="12331" width="8.28515625" style="28" hidden="1" customWidth="1"/>
    <col min="12332" max="12332" width="7.5703125" style="28" hidden="1" customWidth="1"/>
    <col min="12333" max="12333" width="8.42578125" style="28" hidden="1" customWidth="1"/>
    <col min="12334" max="12334" width="8.140625" style="28" hidden="1" customWidth="1"/>
    <col min="12335" max="12339" width="10.7109375" style="28" hidden="1" customWidth="1"/>
    <col min="12340" max="12342" width="11.42578125" style="28" hidden="1" customWidth="1"/>
    <col min="12343" max="12343" width="12.28515625" style="28" hidden="1" customWidth="1"/>
    <col min="12344" max="12344" width="14.7109375" style="28" hidden="1" customWidth="1"/>
    <col min="12345" max="12345" width="11.28515625" style="28" hidden="1" customWidth="1"/>
    <col min="12346" max="12380" width="11.42578125" style="28" hidden="1" customWidth="1"/>
    <col min="12381" max="12544" width="11.42578125" style="28" hidden="1"/>
    <col min="12545" max="12545" width="2.7109375" style="28" hidden="1" customWidth="1"/>
    <col min="12546" max="12546" width="5.7109375" style="28" hidden="1" customWidth="1"/>
    <col min="12547" max="12547" width="10.7109375" style="28" hidden="1" customWidth="1"/>
    <col min="12548" max="12548" width="9.42578125" style="28" hidden="1" customWidth="1"/>
    <col min="12549" max="12549" width="11.140625" style="28" hidden="1" customWidth="1"/>
    <col min="12550" max="12550" width="18.7109375" style="28" hidden="1" customWidth="1"/>
    <col min="12551" max="12551" width="11.5703125" style="28" hidden="1" customWidth="1"/>
    <col min="12552" max="12552" width="13.42578125" style="28" hidden="1" customWidth="1"/>
    <col min="12553" max="12553" width="7.140625" style="28" hidden="1" customWidth="1"/>
    <col min="12554" max="12554" width="17.5703125" style="28" hidden="1" customWidth="1"/>
    <col min="12555" max="12555" width="14.140625" style="28" hidden="1" customWidth="1"/>
    <col min="12556" max="12556" width="9.85546875" style="28" hidden="1" customWidth="1"/>
    <col min="12557" max="12557" width="12.42578125" style="28" hidden="1" customWidth="1"/>
    <col min="12558" max="12558" width="14" style="28" hidden="1" customWidth="1"/>
    <col min="12559" max="12559" width="8.85546875" style="28" hidden="1" customWidth="1"/>
    <col min="12560" max="12560" width="12.28515625" style="28" hidden="1" customWidth="1"/>
    <col min="12561" max="12561" width="6" style="28" hidden="1" customWidth="1"/>
    <col min="12562" max="12562" width="9.28515625" style="28" hidden="1" customWidth="1"/>
    <col min="12563" max="12563" width="13.140625" style="28" hidden="1" customWidth="1"/>
    <col min="12564" max="12568" width="4.7109375" style="28" hidden="1" customWidth="1"/>
    <col min="12569" max="12569" width="19.42578125" style="28" hidden="1" customWidth="1"/>
    <col min="12570" max="12570" width="12.7109375" style="28" hidden="1" customWidth="1"/>
    <col min="12571" max="12571" width="13.5703125" style="28" hidden="1" customWidth="1"/>
    <col min="12572" max="12575" width="12.7109375" style="28" hidden="1" customWidth="1"/>
    <col min="12576" max="12576" width="14.140625" style="28" hidden="1" customWidth="1"/>
    <col min="12577" max="12577" width="13.28515625" style="28" hidden="1" customWidth="1"/>
    <col min="12578" max="12578" width="21.5703125" style="28" hidden="1" customWidth="1"/>
    <col min="12579" max="12580" width="10.7109375" style="28" hidden="1" customWidth="1"/>
    <col min="12581" max="12581" width="19.42578125" style="28" hidden="1" customWidth="1"/>
    <col min="12582" max="12582" width="10.7109375" style="28" hidden="1" customWidth="1"/>
    <col min="12583" max="12585" width="5.7109375" style="28" hidden="1" customWidth="1"/>
    <col min="12586" max="12586" width="10.5703125" style="28" hidden="1" customWidth="1"/>
    <col min="12587" max="12587" width="8.28515625" style="28" hidden="1" customWidth="1"/>
    <col min="12588" max="12588" width="7.5703125" style="28" hidden="1" customWidth="1"/>
    <col min="12589" max="12589" width="8.42578125" style="28" hidden="1" customWidth="1"/>
    <col min="12590" max="12590" width="8.140625" style="28" hidden="1" customWidth="1"/>
    <col min="12591" max="12595" width="10.7109375" style="28" hidden="1" customWidth="1"/>
    <col min="12596" max="12598" width="11.42578125" style="28" hidden="1" customWidth="1"/>
    <col min="12599" max="12599" width="12.28515625" style="28" hidden="1" customWidth="1"/>
    <col min="12600" max="12600" width="14.7109375" style="28" hidden="1" customWidth="1"/>
    <col min="12601" max="12601" width="11.28515625" style="28" hidden="1" customWidth="1"/>
    <col min="12602" max="12636" width="11.42578125" style="28" hidden="1" customWidth="1"/>
    <col min="12637" max="12800" width="11.42578125" style="28" hidden="1"/>
    <col min="12801" max="12801" width="2.7109375" style="28" hidden="1" customWidth="1"/>
    <col min="12802" max="12802" width="5.7109375" style="28" hidden="1" customWidth="1"/>
    <col min="12803" max="12803" width="10.7109375" style="28" hidden="1" customWidth="1"/>
    <col min="12804" max="12804" width="9.42578125" style="28" hidden="1" customWidth="1"/>
    <col min="12805" max="12805" width="11.140625" style="28" hidden="1" customWidth="1"/>
    <col min="12806" max="12806" width="18.7109375" style="28" hidden="1" customWidth="1"/>
    <col min="12807" max="12807" width="11.5703125" style="28" hidden="1" customWidth="1"/>
    <col min="12808" max="12808" width="13.42578125" style="28" hidden="1" customWidth="1"/>
    <col min="12809" max="12809" width="7.140625" style="28" hidden="1" customWidth="1"/>
    <col min="12810" max="12810" width="17.5703125" style="28" hidden="1" customWidth="1"/>
    <col min="12811" max="12811" width="14.140625" style="28" hidden="1" customWidth="1"/>
    <col min="12812" max="12812" width="9.85546875" style="28" hidden="1" customWidth="1"/>
    <col min="12813" max="12813" width="12.42578125" style="28" hidden="1" customWidth="1"/>
    <col min="12814" max="12814" width="14" style="28" hidden="1" customWidth="1"/>
    <col min="12815" max="12815" width="8.85546875" style="28" hidden="1" customWidth="1"/>
    <col min="12816" max="12816" width="12.28515625" style="28" hidden="1" customWidth="1"/>
    <col min="12817" max="12817" width="6" style="28" hidden="1" customWidth="1"/>
    <col min="12818" max="12818" width="9.28515625" style="28" hidden="1" customWidth="1"/>
    <col min="12819" max="12819" width="13.140625" style="28" hidden="1" customWidth="1"/>
    <col min="12820" max="12824" width="4.7109375" style="28" hidden="1" customWidth="1"/>
    <col min="12825" max="12825" width="19.42578125" style="28" hidden="1" customWidth="1"/>
    <col min="12826" max="12826" width="12.7109375" style="28" hidden="1" customWidth="1"/>
    <col min="12827" max="12827" width="13.5703125" style="28" hidden="1" customWidth="1"/>
    <col min="12828" max="12831" width="12.7109375" style="28" hidden="1" customWidth="1"/>
    <col min="12832" max="12832" width="14.140625" style="28" hidden="1" customWidth="1"/>
    <col min="12833" max="12833" width="13.28515625" style="28" hidden="1" customWidth="1"/>
    <col min="12834" max="12834" width="21.5703125" style="28" hidden="1" customWidth="1"/>
    <col min="12835" max="12836" width="10.7109375" style="28" hidden="1" customWidth="1"/>
    <col min="12837" max="12837" width="19.42578125" style="28" hidden="1" customWidth="1"/>
    <col min="12838" max="12838" width="10.7109375" style="28" hidden="1" customWidth="1"/>
    <col min="12839" max="12841" width="5.7109375" style="28" hidden="1" customWidth="1"/>
    <col min="12842" max="12842" width="10.5703125" style="28" hidden="1" customWidth="1"/>
    <col min="12843" max="12843" width="8.28515625" style="28" hidden="1" customWidth="1"/>
    <col min="12844" max="12844" width="7.5703125" style="28" hidden="1" customWidth="1"/>
    <col min="12845" max="12845" width="8.42578125" style="28" hidden="1" customWidth="1"/>
    <col min="12846" max="12846" width="8.140625" style="28" hidden="1" customWidth="1"/>
    <col min="12847" max="12851" width="10.7109375" style="28" hidden="1" customWidth="1"/>
    <col min="12852" max="12854" width="11.42578125" style="28" hidden="1" customWidth="1"/>
    <col min="12855" max="12855" width="12.28515625" style="28" hidden="1" customWidth="1"/>
    <col min="12856" max="12856" width="14.7109375" style="28" hidden="1" customWidth="1"/>
    <col min="12857" max="12857" width="11.28515625" style="28" hidden="1" customWidth="1"/>
    <col min="12858" max="12892" width="11.42578125" style="28" hidden="1" customWidth="1"/>
    <col min="12893" max="13056" width="11.42578125" style="28" hidden="1"/>
    <col min="13057" max="13057" width="2.7109375" style="28" hidden="1" customWidth="1"/>
    <col min="13058" max="13058" width="5.7109375" style="28" hidden="1" customWidth="1"/>
    <col min="13059" max="13059" width="10.7109375" style="28" hidden="1" customWidth="1"/>
    <col min="13060" max="13060" width="9.42578125" style="28" hidden="1" customWidth="1"/>
    <col min="13061" max="13061" width="11.140625" style="28" hidden="1" customWidth="1"/>
    <col min="13062" max="13062" width="18.7109375" style="28" hidden="1" customWidth="1"/>
    <col min="13063" max="13063" width="11.5703125" style="28" hidden="1" customWidth="1"/>
    <col min="13064" max="13064" width="13.42578125" style="28" hidden="1" customWidth="1"/>
    <col min="13065" max="13065" width="7.140625" style="28" hidden="1" customWidth="1"/>
    <col min="13066" max="13066" width="17.5703125" style="28" hidden="1" customWidth="1"/>
    <col min="13067" max="13067" width="14.140625" style="28" hidden="1" customWidth="1"/>
    <col min="13068" max="13068" width="9.85546875" style="28" hidden="1" customWidth="1"/>
    <col min="13069" max="13069" width="12.42578125" style="28" hidden="1" customWidth="1"/>
    <col min="13070" max="13070" width="14" style="28" hidden="1" customWidth="1"/>
    <col min="13071" max="13071" width="8.85546875" style="28" hidden="1" customWidth="1"/>
    <col min="13072" max="13072" width="12.28515625" style="28" hidden="1" customWidth="1"/>
    <col min="13073" max="13073" width="6" style="28" hidden="1" customWidth="1"/>
    <col min="13074" max="13074" width="9.28515625" style="28" hidden="1" customWidth="1"/>
    <col min="13075" max="13075" width="13.140625" style="28" hidden="1" customWidth="1"/>
    <col min="13076" max="13080" width="4.7109375" style="28" hidden="1" customWidth="1"/>
    <col min="13081" max="13081" width="19.42578125" style="28" hidden="1" customWidth="1"/>
    <col min="13082" max="13082" width="12.7109375" style="28" hidden="1" customWidth="1"/>
    <col min="13083" max="13083" width="13.5703125" style="28" hidden="1" customWidth="1"/>
    <col min="13084" max="13087" width="12.7109375" style="28" hidden="1" customWidth="1"/>
    <col min="13088" max="13088" width="14.140625" style="28" hidden="1" customWidth="1"/>
    <col min="13089" max="13089" width="13.28515625" style="28" hidden="1" customWidth="1"/>
    <col min="13090" max="13090" width="21.5703125" style="28" hidden="1" customWidth="1"/>
    <col min="13091" max="13092" width="10.7109375" style="28" hidden="1" customWidth="1"/>
    <col min="13093" max="13093" width="19.42578125" style="28" hidden="1" customWidth="1"/>
    <col min="13094" max="13094" width="10.7109375" style="28" hidden="1" customWidth="1"/>
    <col min="13095" max="13097" width="5.7109375" style="28" hidden="1" customWidth="1"/>
    <col min="13098" max="13098" width="10.5703125" style="28" hidden="1" customWidth="1"/>
    <col min="13099" max="13099" width="8.28515625" style="28" hidden="1" customWidth="1"/>
    <col min="13100" max="13100" width="7.5703125" style="28" hidden="1" customWidth="1"/>
    <col min="13101" max="13101" width="8.42578125" style="28" hidden="1" customWidth="1"/>
    <col min="13102" max="13102" width="8.140625" style="28" hidden="1" customWidth="1"/>
    <col min="13103" max="13107" width="10.7109375" style="28" hidden="1" customWidth="1"/>
    <col min="13108" max="13110" width="11.42578125" style="28" hidden="1" customWidth="1"/>
    <col min="13111" max="13111" width="12.28515625" style="28" hidden="1" customWidth="1"/>
    <col min="13112" max="13112" width="14.7109375" style="28" hidden="1" customWidth="1"/>
    <col min="13113" max="13113" width="11.28515625" style="28" hidden="1" customWidth="1"/>
    <col min="13114" max="13148" width="11.42578125" style="28" hidden="1" customWidth="1"/>
    <col min="13149" max="13312" width="11.42578125" style="28"/>
    <col min="13313" max="13313" width="2.7109375" style="28" hidden="1" customWidth="1"/>
    <col min="13314" max="13314" width="5.7109375" style="28" hidden="1" customWidth="1"/>
    <col min="13315" max="13315" width="10.7109375" style="28" hidden="1" customWidth="1"/>
    <col min="13316" max="13316" width="9.42578125" style="28" hidden="1" customWidth="1"/>
    <col min="13317" max="13317" width="11.140625" style="28" hidden="1" customWidth="1"/>
    <col min="13318" max="13318" width="18.7109375" style="28" hidden="1" customWidth="1"/>
    <col min="13319" max="13319" width="11.5703125" style="28" hidden="1" customWidth="1"/>
    <col min="13320" max="13320" width="13.42578125" style="28" hidden="1" customWidth="1"/>
    <col min="13321" max="13321" width="7.140625" style="28" hidden="1" customWidth="1"/>
    <col min="13322" max="13322" width="17.5703125" style="28" hidden="1" customWidth="1"/>
    <col min="13323" max="13323" width="14.140625" style="28" hidden="1" customWidth="1"/>
    <col min="13324" max="13324" width="9.85546875" style="28" hidden="1" customWidth="1"/>
    <col min="13325" max="13325" width="12.42578125" style="28" hidden="1" customWidth="1"/>
    <col min="13326" max="13326" width="14" style="28" hidden="1" customWidth="1"/>
    <col min="13327" max="13327" width="8.85546875" style="28" hidden="1" customWidth="1"/>
    <col min="13328" max="13328" width="12.28515625" style="28" hidden="1" customWidth="1"/>
    <col min="13329" max="13329" width="6" style="28" hidden="1" customWidth="1"/>
    <col min="13330" max="13330" width="9.28515625" style="28" hidden="1" customWidth="1"/>
    <col min="13331" max="13331" width="13.140625" style="28" hidden="1" customWidth="1"/>
    <col min="13332" max="13336" width="4.7109375" style="28" hidden="1" customWidth="1"/>
    <col min="13337" max="13337" width="19.42578125" style="28" hidden="1" customWidth="1"/>
    <col min="13338" max="13338" width="12.7109375" style="28" hidden="1" customWidth="1"/>
    <col min="13339" max="13339" width="13.5703125" style="28" hidden="1" customWidth="1"/>
    <col min="13340" max="13343" width="12.7109375" style="28" hidden="1" customWidth="1"/>
    <col min="13344" max="13344" width="14.140625" style="28" hidden="1" customWidth="1"/>
    <col min="13345" max="13345" width="13.28515625" style="28" hidden="1" customWidth="1"/>
    <col min="13346" max="13346" width="21.5703125" style="28" hidden="1" customWidth="1"/>
    <col min="13347" max="13348" width="10.7109375" style="28" hidden="1" customWidth="1"/>
    <col min="13349" max="13349" width="19.42578125" style="28" hidden="1" customWidth="1"/>
    <col min="13350" max="13350" width="10.7109375" style="28" hidden="1" customWidth="1"/>
    <col min="13351" max="13353" width="5.7109375" style="28" hidden="1" customWidth="1"/>
    <col min="13354" max="13354" width="10.5703125" style="28" hidden="1" customWidth="1"/>
    <col min="13355" max="13355" width="8.28515625" style="28" hidden="1" customWidth="1"/>
    <col min="13356" max="13356" width="7.5703125" style="28" hidden="1" customWidth="1"/>
    <col min="13357" max="13357" width="8.42578125" style="28" hidden="1" customWidth="1"/>
    <col min="13358" max="13358" width="8.140625" style="28" hidden="1" customWidth="1"/>
    <col min="13359" max="13363" width="10.7109375" style="28" hidden="1" customWidth="1"/>
    <col min="13364" max="13366" width="11.42578125" style="28" hidden="1" customWidth="1"/>
    <col min="13367" max="13367" width="12.28515625" style="28" hidden="1" customWidth="1"/>
    <col min="13368" max="13368" width="14.7109375" style="28" hidden="1" customWidth="1"/>
    <col min="13369" max="13369" width="11.28515625" style="28" hidden="1" customWidth="1"/>
    <col min="13370" max="13404" width="11.42578125" style="28" hidden="1" customWidth="1"/>
    <col min="13405" max="13568" width="11.42578125" style="28" hidden="1"/>
    <col min="13569" max="13569" width="2.7109375" style="28" hidden="1" customWidth="1"/>
    <col min="13570" max="13570" width="5.7109375" style="28" hidden="1" customWidth="1"/>
    <col min="13571" max="13571" width="10.7109375" style="28" hidden="1" customWidth="1"/>
    <col min="13572" max="13572" width="9.42578125" style="28" hidden="1" customWidth="1"/>
    <col min="13573" max="13573" width="11.140625" style="28" hidden="1" customWidth="1"/>
    <col min="13574" max="13574" width="18.7109375" style="28" hidden="1" customWidth="1"/>
    <col min="13575" max="13575" width="11.5703125" style="28" hidden="1" customWidth="1"/>
    <col min="13576" max="13576" width="13.42578125" style="28" hidden="1" customWidth="1"/>
    <col min="13577" max="13577" width="7.140625" style="28" hidden="1" customWidth="1"/>
    <col min="13578" max="13578" width="17.5703125" style="28" hidden="1" customWidth="1"/>
    <col min="13579" max="13579" width="14.140625" style="28" hidden="1" customWidth="1"/>
    <col min="13580" max="13580" width="9.85546875" style="28" hidden="1" customWidth="1"/>
    <col min="13581" max="13581" width="12.42578125" style="28" hidden="1" customWidth="1"/>
    <col min="13582" max="13582" width="14" style="28" hidden="1" customWidth="1"/>
    <col min="13583" max="13583" width="8.85546875" style="28" hidden="1" customWidth="1"/>
    <col min="13584" max="13584" width="12.28515625" style="28" hidden="1" customWidth="1"/>
    <col min="13585" max="13585" width="6" style="28" hidden="1" customWidth="1"/>
    <col min="13586" max="13586" width="9.28515625" style="28" hidden="1" customWidth="1"/>
    <col min="13587" max="13587" width="13.140625" style="28" hidden="1" customWidth="1"/>
    <col min="13588" max="13592" width="4.7109375" style="28" hidden="1" customWidth="1"/>
    <col min="13593" max="13593" width="19.42578125" style="28" hidden="1" customWidth="1"/>
    <col min="13594" max="13594" width="12.7109375" style="28" hidden="1" customWidth="1"/>
    <col min="13595" max="13595" width="13.5703125" style="28" hidden="1" customWidth="1"/>
    <col min="13596" max="13599" width="12.7109375" style="28" hidden="1" customWidth="1"/>
    <col min="13600" max="13600" width="14.140625" style="28" hidden="1" customWidth="1"/>
    <col min="13601" max="13601" width="13.28515625" style="28" hidden="1" customWidth="1"/>
    <col min="13602" max="13602" width="21.5703125" style="28" hidden="1" customWidth="1"/>
    <col min="13603" max="13604" width="10.7109375" style="28" hidden="1" customWidth="1"/>
    <col min="13605" max="13605" width="19.42578125" style="28" hidden="1" customWidth="1"/>
    <col min="13606" max="13606" width="10.7109375" style="28" hidden="1" customWidth="1"/>
    <col min="13607" max="13609" width="5.7109375" style="28" hidden="1" customWidth="1"/>
    <col min="13610" max="13610" width="10.5703125" style="28" hidden="1" customWidth="1"/>
    <col min="13611" max="13611" width="8.28515625" style="28" hidden="1" customWidth="1"/>
    <col min="13612" max="13612" width="7.5703125" style="28" hidden="1" customWidth="1"/>
    <col min="13613" max="13613" width="8.42578125" style="28" hidden="1" customWidth="1"/>
    <col min="13614" max="13614" width="8.140625" style="28" hidden="1" customWidth="1"/>
    <col min="13615" max="13619" width="10.7109375" style="28" hidden="1" customWidth="1"/>
    <col min="13620" max="13622" width="11.42578125" style="28" hidden="1" customWidth="1"/>
    <col min="13623" max="13623" width="12.28515625" style="28" hidden="1" customWidth="1"/>
    <col min="13624" max="13624" width="14.7109375" style="28" hidden="1" customWidth="1"/>
    <col min="13625" max="13625" width="11.28515625" style="28" hidden="1" customWidth="1"/>
    <col min="13626" max="13660" width="11.42578125" style="28" hidden="1" customWidth="1"/>
    <col min="13661" max="13824" width="11.42578125" style="28" hidden="1"/>
    <col min="13825" max="13825" width="2.7109375" style="28" hidden="1" customWidth="1"/>
    <col min="13826" max="13826" width="5.7109375" style="28" hidden="1" customWidth="1"/>
    <col min="13827" max="13827" width="10.7109375" style="28" hidden="1" customWidth="1"/>
    <col min="13828" max="13828" width="9.42578125" style="28" hidden="1" customWidth="1"/>
    <col min="13829" max="13829" width="11.140625" style="28" hidden="1" customWidth="1"/>
    <col min="13830" max="13830" width="18.7109375" style="28" hidden="1" customWidth="1"/>
    <col min="13831" max="13831" width="11.5703125" style="28" hidden="1" customWidth="1"/>
    <col min="13832" max="13832" width="13.42578125" style="28" hidden="1" customWidth="1"/>
    <col min="13833" max="13833" width="7.140625" style="28" hidden="1" customWidth="1"/>
    <col min="13834" max="13834" width="17.5703125" style="28" hidden="1" customWidth="1"/>
    <col min="13835" max="13835" width="14.140625" style="28" hidden="1" customWidth="1"/>
    <col min="13836" max="13836" width="9.85546875" style="28" hidden="1" customWidth="1"/>
    <col min="13837" max="13837" width="12.42578125" style="28" hidden="1" customWidth="1"/>
    <col min="13838" max="13838" width="14" style="28" hidden="1" customWidth="1"/>
    <col min="13839" max="13839" width="8.85546875" style="28" hidden="1" customWidth="1"/>
    <col min="13840" max="13840" width="12.28515625" style="28" hidden="1" customWidth="1"/>
    <col min="13841" max="13841" width="6" style="28" hidden="1" customWidth="1"/>
    <col min="13842" max="13842" width="9.28515625" style="28" hidden="1" customWidth="1"/>
    <col min="13843" max="13843" width="13.140625" style="28" hidden="1" customWidth="1"/>
    <col min="13844" max="13848" width="4.7109375" style="28" hidden="1" customWidth="1"/>
    <col min="13849" max="13849" width="19.42578125" style="28" hidden="1" customWidth="1"/>
    <col min="13850" max="13850" width="12.7109375" style="28" hidden="1" customWidth="1"/>
    <col min="13851" max="13851" width="13.5703125" style="28" hidden="1" customWidth="1"/>
    <col min="13852" max="13855" width="12.7109375" style="28" hidden="1" customWidth="1"/>
    <col min="13856" max="13856" width="14.140625" style="28" hidden="1" customWidth="1"/>
    <col min="13857" max="13857" width="13.28515625" style="28" hidden="1" customWidth="1"/>
    <col min="13858" max="13858" width="21.5703125" style="28" hidden="1" customWidth="1"/>
    <col min="13859" max="13860" width="10.7109375" style="28" hidden="1" customWidth="1"/>
    <col min="13861" max="13861" width="19.42578125" style="28" hidden="1" customWidth="1"/>
    <col min="13862" max="13862" width="10.7109375" style="28" hidden="1" customWidth="1"/>
    <col min="13863" max="13865" width="5.7109375" style="28" hidden="1" customWidth="1"/>
    <col min="13866" max="13866" width="10.5703125" style="28" hidden="1" customWidth="1"/>
    <col min="13867" max="13867" width="8.28515625" style="28" hidden="1" customWidth="1"/>
    <col min="13868" max="13868" width="7.5703125" style="28" hidden="1" customWidth="1"/>
    <col min="13869" max="13869" width="8.42578125" style="28" hidden="1" customWidth="1"/>
    <col min="13870" max="13870" width="8.140625" style="28" hidden="1" customWidth="1"/>
    <col min="13871" max="13875" width="10.7109375" style="28" hidden="1" customWidth="1"/>
    <col min="13876" max="13878" width="11.42578125" style="28" hidden="1" customWidth="1"/>
    <col min="13879" max="13879" width="12.28515625" style="28" hidden="1" customWidth="1"/>
    <col min="13880" max="13880" width="14.7109375" style="28" hidden="1" customWidth="1"/>
    <col min="13881" max="13881" width="11.28515625" style="28" hidden="1" customWidth="1"/>
    <col min="13882" max="13916" width="11.42578125" style="28" hidden="1" customWidth="1"/>
    <col min="13917" max="14080" width="11.42578125" style="28" hidden="1"/>
    <col min="14081" max="14081" width="2.7109375" style="28" hidden="1" customWidth="1"/>
    <col min="14082" max="14082" width="5.7109375" style="28" hidden="1" customWidth="1"/>
    <col min="14083" max="14083" width="10.7109375" style="28" hidden="1" customWidth="1"/>
    <col min="14084" max="14084" width="9.42578125" style="28" hidden="1" customWidth="1"/>
    <col min="14085" max="14085" width="11.140625" style="28" hidden="1" customWidth="1"/>
    <col min="14086" max="14086" width="18.7109375" style="28" hidden="1" customWidth="1"/>
    <col min="14087" max="14087" width="11.5703125" style="28" hidden="1" customWidth="1"/>
    <col min="14088" max="14088" width="13.42578125" style="28" hidden="1" customWidth="1"/>
    <col min="14089" max="14089" width="7.140625" style="28" hidden="1" customWidth="1"/>
    <col min="14090" max="14090" width="17.5703125" style="28" hidden="1" customWidth="1"/>
    <col min="14091" max="14091" width="14.140625" style="28" hidden="1" customWidth="1"/>
    <col min="14092" max="14092" width="9.85546875" style="28" hidden="1" customWidth="1"/>
    <col min="14093" max="14093" width="12.42578125" style="28" hidden="1" customWidth="1"/>
    <col min="14094" max="14094" width="14" style="28" hidden="1" customWidth="1"/>
    <col min="14095" max="14095" width="8.85546875" style="28" hidden="1" customWidth="1"/>
    <col min="14096" max="14096" width="12.28515625" style="28" hidden="1" customWidth="1"/>
    <col min="14097" max="14097" width="6" style="28" hidden="1" customWidth="1"/>
    <col min="14098" max="14098" width="9.28515625" style="28" hidden="1" customWidth="1"/>
    <col min="14099" max="14099" width="13.140625" style="28" hidden="1" customWidth="1"/>
    <col min="14100" max="14104" width="4.7109375" style="28" hidden="1" customWidth="1"/>
    <col min="14105" max="14105" width="19.42578125" style="28" hidden="1" customWidth="1"/>
    <col min="14106" max="14106" width="12.7109375" style="28" hidden="1" customWidth="1"/>
    <col min="14107" max="14107" width="13.5703125" style="28" hidden="1" customWidth="1"/>
    <col min="14108" max="14111" width="12.7109375" style="28" hidden="1" customWidth="1"/>
    <col min="14112" max="14112" width="14.140625" style="28" hidden="1" customWidth="1"/>
    <col min="14113" max="14113" width="13.28515625" style="28" hidden="1" customWidth="1"/>
    <col min="14114" max="14114" width="21.5703125" style="28" hidden="1" customWidth="1"/>
    <col min="14115" max="14116" width="10.7109375" style="28" hidden="1" customWidth="1"/>
    <col min="14117" max="14117" width="19.42578125" style="28" hidden="1" customWidth="1"/>
    <col min="14118" max="14118" width="10.7109375" style="28" hidden="1" customWidth="1"/>
    <col min="14119" max="14121" width="5.7109375" style="28" hidden="1" customWidth="1"/>
    <col min="14122" max="14122" width="10.5703125" style="28" hidden="1" customWidth="1"/>
    <col min="14123" max="14123" width="8.28515625" style="28" hidden="1" customWidth="1"/>
    <col min="14124" max="14124" width="7.5703125" style="28" hidden="1" customWidth="1"/>
    <col min="14125" max="14125" width="8.42578125" style="28" hidden="1" customWidth="1"/>
    <col min="14126" max="14126" width="8.140625" style="28" hidden="1" customWidth="1"/>
    <col min="14127" max="14131" width="10.7109375" style="28" hidden="1" customWidth="1"/>
    <col min="14132" max="14134" width="11.42578125" style="28" hidden="1" customWidth="1"/>
    <col min="14135" max="14135" width="12.28515625" style="28" hidden="1" customWidth="1"/>
    <col min="14136" max="14136" width="14.7109375" style="28" hidden="1" customWidth="1"/>
    <col min="14137" max="14137" width="11.28515625" style="28" hidden="1" customWidth="1"/>
    <col min="14138" max="14172" width="11.42578125" style="28" hidden="1" customWidth="1"/>
    <col min="14173" max="14336" width="11.42578125" style="28"/>
    <col min="14337" max="14337" width="2.7109375" style="28" hidden="1" customWidth="1"/>
    <col min="14338" max="14338" width="5.7109375" style="28" hidden="1" customWidth="1"/>
    <col min="14339" max="14339" width="10.7109375" style="28" hidden="1" customWidth="1"/>
    <col min="14340" max="14340" width="9.42578125" style="28" hidden="1" customWidth="1"/>
    <col min="14341" max="14341" width="11.140625" style="28" hidden="1" customWidth="1"/>
    <col min="14342" max="14342" width="18.7109375" style="28" hidden="1" customWidth="1"/>
    <col min="14343" max="14343" width="11.5703125" style="28" hidden="1" customWidth="1"/>
    <col min="14344" max="14344" width="13.42578125" style="28" hidden="1" customWidth="1"/>
    <col min="14345" max="14345" width="7.140625" style="28" hidden="1" customWidth="1"/>
    <col min="14346" max="14346" width="17.5703125" style="28" hidden="1" customWidth="1"/>
    <col min="14347" max="14347" width="14.140625" style="28" hidden="1" customWidth="1"/>
    <col min="14348" max="14348" width="9.85546875" style="28" hidden="1" customWidth="1"/>
    <col min="14349" max="14349" width="12.42578125" style="28" hidden="1" customWidth="1"/>
    <col min="14350" max="14350" width="14" style="28" hidden="1" customWidth="1"/>
    <col min="14351" max="14351" width="8.85546875" style="28" hidden="1" customWidth="1"/>
    <col min="14352" max="14352" width="12.28515625" style="28" hidden="1" customWidth="1"/>
    <col min="14353" max="14353" width="6" style="28" hidden="1" customWidth="1"/>
    <col min="14354" max="14354" width="9.28515625" style="28" hidden="1" customWidth="1"/>
    <col min="14355" max="14355" width="13.140625" style="28" hidden="1" customWidth="1"/>
    <col min="14356" max="14360" width="4.7109375" style="28" hidden="1" customWidth="1"/>
    <col min="14361" max="14361" width="19.42578125" style="28" hidden="1" customWidth="1"/>
    <col min="14362" max="14362" width="12.7109375" style="28" hidden="1" customWidth="1"/>
    <col min="14363" max="14363" width="13.5703125" style="28" hidden="1" customWidth="1"/>
    <col min="14364" max="14367" width="12.7109375" style="28" hidden="1" customWidth="1"/>
    <col min="14368" max="14368" width="14.140625" style="28" hidden="1" customWidth="1"/>
    <col min="14369" max="14369" width="13.28515625" style="28" hidden="1" customWidth="1"/>
    <col min="14370" max="14370" width="21.5703125" style="28" hidden="1" customWidth="1"/>
    <col min="14371" max="14372" width="10.7109375" style="28" hidden="1" customWidth="1"/>
    <col min="14373" max="14373" width="19.42578125" style="28" hidden="1" customWidth="1"/>
    <col min="14374" max="14374" width="10.7109375" style="28" hidden="1" customWidth="1"/>
    <col min="14375" max="14377" width="5.7109375" style="28" hidden="1" customWidth="1"/>
    <col min="14378" max="14378" width="10.5703125" style="28" hidden="1" customWidth="1"/>
    <col min="14379" max="14379" width="8.28515625" style="28" hidden="1" customWidth="1"/>
    <col min="14380" max="14380" width="7.5703125" style="28" hidden="1" customWidth="1"/>
    <col min="14381" max="14381" width="8.42578125" style="28" hidden="1" customWidth="1"/>
    <col min="14382" max="14382" width="8.140625" style="28" hidden="1" customWidth="1"/>
    <col min="14383" max="14387" width="10.7109375" style="28" hidden="1" customWidth="1"/>
    <col min="14388" max="14390" width="11.42578125" style="28" hidden="1" customWidth="1"/>
    <col min="14391" max="14391" width="12.28515625" style="28" hidden="1" customWidth="1"/>
    <col min="14392" max="14392" width="14.7109375" style="28" hidden="1" customWidth="1"/>
    <col min="14393" max="14393" width="11.28515625" style="28" hidden="1" customWidth="1"/>
    <col min="14394" max="14428" width="11.42578125" style="28" hidden="1" customWidth="1"/>
    <col min="14429" max="14592" width="11.42578125" style="28" hidden="1"/>
    <col min="14593" max="14593" width="2.7109375" style="28" hidden="1" customWidth="1"/>
    <col min="14594" max="14594" width="5.7109375" style="28" hidden="1" customWidth="1"/>
    <col min="14595" max="14595" width="10.7109375" style="28" hidden="1" customWidth="1"/>
    <col min="14596" max="14596" width="9.42578125" style="28" hidden="1" customWidth="1"/>
    <col min="14597" max="14597" width="11.140625" style="28" hidden="1" customWidth="1"/>
    <col min="14598" max="14598" width="18.7109375" style="28" hidden="1" customWidth="1"/>
    <col min="14599" max="14599" width="11.5703125" style="28" hidden="1" customWidth="1"/>
    <col min="14600" max="14600" width="13.42578125" style="28" hidden="1" customWidth="1"/>
    <col min="14601" max="14601" width="7.140625" style="28" hidden="1" customWidth="1"/>
    <col min="14602" max="14602" width="17.5703125" style="28" hidden="1" customWidth="1"/>
    <col min="14603" max="14603" width="14.140625" style="28" hidden="1" customWidth="1"/>
    <col min="14604" max="14604" width="9.85546875" style="28" hidden="1" customWidth="1"/>
    <col min="14605" max="14605" width="12.42578125" style="28" hidden="1" customWidth="1"/>
    <col min="14606" max="14606" width="14" style="28" hidden="1" customWidth="1"/>
    <col min="14607" max="14607" width="8.85546875" style="28" hidden="1" customWidth="1"/>
    <col min="14608" max="14608" width="12.28515625" style="28" hidden="1" customWidth="1"/>
    <col min="14609" max="14609" width="6" style="28" hidden="1" customWidth="1"/>
    <col min="14610" max="14610" width="9.28515625" style="28" hidden="1" customWidth="1"/>
    <col min="14611" max="14611" width="13.140625" style="28" hidden="1" customWidth="1"/>
    <col min="14612" max="14616" width="4.7109375" style="28" hidden="1" customWidth="1"/>
    <col min="14617" max="14617" width="19.42578125" style="28" hidden="1" customWidth="1"/>
    <col min="14618" max="14618" width="12.7109375" style="28" hidden="1" customWidth="1"/>
    <col min="14619" max="14619" width="13.5703125" style="28" hidden="1" customWidth="1"/>
    <col min="14620" max="14623" width="12.7109375" style="28" hidden="1" customWidth="1"/>
    <col min="14624" max="14624" width="14.140625" style="28" hidden="1" customWidth="1"/>
    <col min="14625" max="14625" width="13.28515625" style="28" hidden="1" customWidth="1"/>
    <col min="14626" max="14626" width="21.5703125" style="28" hidden="1" customWidth="1"/>
    <col min="14627" max="14628" width="10.7109375" style="28" hidden="1" customWidth="1"/>
    <col min="14629" max="14629" width="19.42578125" style="28" hidden="1" customWidth="1"/>
    <col min="14630" max="14630" width="10.7109375" style="28" hidden="1" customWidth="1"/>
    <col min="14631" max="14633" width="5.7109375" style="28" hidden="1" customWidth="1"/>
    <col min="14634" max="14634" width="10.5703125" style="28" hidden="1" customWidth="1"/>
    <col min="14635" max="14635" width="8.28515625" style="28" hidden="1" customWidth="1"/>
    <col min="14636" max="14636" width="7.5703125" style="28" hidden="1" customWidth="1"/>
    <col min="14637" max="14637" width="8.42578125" style="28" hidden="1" customWidth="1"/>
    <col min="14638" max="14638" width="8.140625" style="28" hidden="1" customWidth="1"/>
    <col min="14639" max="14643" width="10.7109375" style="28" hidden="1" customWidth="1"/>
    <col min="14644" max="14646" width="11.42578125" style="28" hidden="1" customWidth="1"/>
    <col min="14647" max="14647" width="12.28515625" style="28" hidden="1" customWidth="1"/>
    <col min="14648" max="14648" width="14.7109375" style="28" hidden="1" customWidth="1"/>
    <col min="14649" max="14649" width="11.28515625" style="28" hidden="1" customWidth="1"/>
    <col min="14650" max="14684" width="11.42578125" style="28" hidden="1" customWidth="1"/>
    <col min="14685" max="14848" width="11.42578125" style="28" hidden="1"/>
    <col min="14849" max="14849" width="2.7109375" style="28" hidden="1" customWidth="1"/>
    <col min="14850" max="14850" width="5.7109375" style="28" hidden="1" customWidth="1"/>
    <col min="14851" max="14851" width="10.7109375" style="28" hidden="1" customWidth="1"/>
    <col min="14852" max="14852" width="9.42578125" style="28" hidden="1" customWidth="1"/>
    <col min="14853" max="14853" width="11.140625" style="28" hidden="1" customWidth="1"/>
    <col min="14854" max="14854" width="18.7109375" style="28" hidden="1" customWidth="1"/>
    <col min="14855" max="14855" width="11.5703125" style="28" hidden="1" customWidth="1"/>
    <col min="14856" max="14856" width="13.42578125" style="28" hidden="1" customWidth="1"/>
    <col min="14857" max="14857" width="7.140625" style="28" hidden="1" customWidth="1"/>
    <col min="14858" max="14858" width="17.5703125" style="28" hidden="1" customWidth="1"/>
    <col min="14859" max="14859" width="14.140625" style="28" hidden="1" customWidth="1"/>
    <col min="14860" max="14860" width="9.85546875" style="28" hidden="1" customWidth="1"/>
    <col min="14861" max="14861" width="12.42578125" style="28" hidden="1" customWidth="1"/>
    <col min="14862" max="14862" width="14" style="28" hidden="1" customWidth="1"/>
    <col min="14863" max="14863" width="8.85546875" style="28" hidden="1" customWidth="1"/>
    <col min="14864" max="14864" width="12.28515625" style="28" hidden="1" customWidth="1"/>
    <col min="14865" max="14865" width="6" style="28" hidden="1" customWidth="1"/>
    <col min="14866" max="14866" width="9.28515625" style="28" hidden="1" customWidth="1"/>
    <col min="14867" max="14867" width="13.140625" style="28" hidden="1" customWidth="1"/>
    <col min="14868" max="14872" width="4.7109375" style="28" hidden="1" customWidth="1"/>
    <col min="14873" max="14873" width="19.42578125" style="28" hidden="1" customWidth="1"/>
    <col min="14874" max="14874" width="12.7109375" style="28" hidden="1" customWidth="1"/>
    <col min="14875" max="14875" width="13.5703125" style="28" hidden="1" customWidth="1"/>
    <col min="14876" max="14879" width="12.7109375" style="28" hidden="1" customWidth="1"/>
    <col min="14880" max="14880" width="14.140625" style="28" hidden="1" customWidth="1"/>
    <col min="14881" max="14881" width="13.28515625" style="28" hidden="1" customWidth="1"/>
    <col min="14882" max="14882" width="21.5703125" style="28" hidden="1" customWidth="1"/>
    <col min="14883" max="14884" width="10.7109375" style="28" hidden="1" customWidth="1"/>
    <col min="14885" max="14885" width="19.42578125" style="28" hidden="1" customWidth="1"/>
    <col min="14886" max="14886" width="10.7109375" style="28" hidden="1" customWidth="1"/>
    <col min="14887" max="14889" width="5.7109375" style="28" hidden="1" customWidth="1"/>
    <col min="14890" max="14890" width="10.5703125" style="28" hidden="1" customWidth="1"/>
    <col min="14891" max="14891" width="8.28515625" style="28" hidden="1" customWidth="1"/>
    <col min="14892" max="14892" width="7.5703125" style="28" hidden="1" customWidth="1"/>
    <col min="14893" max="14893" width="8.42578125" style="28" hidden="1" customWidth="1"/>
    <col min="14894" max="14894" width="8.140625" style="28" hidden="1" customWidth="1"/>
    <col min="14895" max="14899" width="10.7109375" style="28" hidden="1" customWidth="1"/>
    <col min="14900" max="14902" width="11.42578125" style="28" hidden="1" customWidth="1"/>
    <col min="14903" max="14903" width="12.28515625" style="28" hidden="1" customWidth="1"/>
    <col min="14904" max="14904" width="14.7109375" style="28" hidden="1" customWidth="1"/>
    <col min="14905" max="14905" width="11.28515625" style="28" hidden="1" customWidth="1"/>
    <col min="14906" max="14940" width="11.42578125" style="28" hidden="1" customWidth="1"/>
    <col min="14941" max="15104" width="11.42578125" style="28" hidden="1"/>
    <col min="15105" max="15105" width="2.7109375" style="28" hidden="1" customWidth="1"/>
    <col min="15106" max="15106" width="5.7109375" style="28" hidden="1" customWidth="1"/>
    <col min="15107" max="15107" width="10.7109375" style="28" hidden="1" customWidth="1"/>
    <col min="15108" max="15108" width="9.42578125" style="28" hidden="1" customWidth="1"/>
    <col min="15109" max="15109" width="11.140625" style="28" hidden="1" customWidth="1"/>
    <col min="15110" max="15110" width="18.7109375" style="28" hidden="1" customWidth="1"/>
    <col min="15111" max="15111" width="11.5703125" style="28" hidden="1" customWidth="1"/>
    <col min="15112" max="15112" width="13.42578125" style="28" hidden="1" customWidth="1"/>
    <col min="15113" max="15113" width="7.140625" style="28" hidden="1" customWidth="1"/>
    <col min="15114" max="15114" width="17.5703125" style="28" hidden="1" customWidth="1"/>
    <col min="15115" max="15115" width="14.140625" style="28" hidden="1" customWidth="1"/>
    <col min="15116" max="15116" width="9.85546875" style="28" hidden="1" customWidth="1"/>
    <col min="15117" max="15117" width="12.42578125" style="28" hidden="1" customWidth="1"/>
    <col min="15118" max="15118" width="14" style="28" hidden="1" customWidth="1"/>
    <col min="15119" max="15119" width="8.85546875" style="28" hidden="1" customWidth="1"/>
    <col min="15120" max="15120" width="12.28515625" style="28" hidden="1" customWidth="1"/>
    <col min="15121" max="15121" width="6" style="28" hidden="1" customWidth="1"/>
    <col min="15122" max="15122" width="9.28515625" style="28" hidden="1" customWidth="1"/>
    <col min="15123" max="15123" width="13.140625" style="28" hidden="1" customWidth="1"/>
    <col min="15124" max="15128" width="4.7109375" style="28" hidden="1" customWidth="1"/>
    <col min="15129" max="15129" width="19.42578125" style="28" hidden="1" customWidth="1"/>
    <col min="15130" max="15130" width="12.7109375" style="28" hidden="1" customWidth="1"/>
    <col min="15131" max="15131" width="13.5703125" style="28" hidden="1" customWidth="1"/>
    <col min="15132" max="15135" width="12.7109375" style="28" hidden="1" customWidth="1"/>
    <col min="15136" max="15136" width="14.140625" style="28" hidden="1" customWidth="1"/>
    <col min="15137" max="15137" width="13.28515625" style="28" hidden="1" customWidth="1"/>
    <col min="15138" max="15138" width="21.5703125" style="28" hidden="1" customWidth="1"/>
    <col min="15139" max="15140" width="10.7109375" style="28" hidden="1" customWidth="1"/>
    <col min="15141" max="15141" width="19.42578125" style="28" hidden="1" customWidth="1"/>
    <col min="15142" max="15142" width="10.7109375" style="28" hidden="1" customWidth="1"/>
    <col min="15143" max="15145" width="5.7109375" style="28" hidden="1" customWidth="1"/>
    <col min="15146" max="15146" width="10.5703125" style="28" hidden="1" customWidth="1"/>
    <col min="15147" max="15147" width="8.28515625" style="28" hidden="1" customWidth="1"/>
    <col min="15148" max="15148" width="7.5703125" style="28" hidden="1" customWidth="1"/>
    <col min="15149" max="15149" width="8.42578125" style="28" hidden="1" customWidth="1"/>
    <col min="15150" max="15150" width="8.140625" style="28" hidden="1" customWidth="1"/>
    <col min="15151" max="15155" width="10.7109375" style="28" hidden="1" customWidth="1"/>
    <col min="15156" max="15158" width="11.42578125" style="28" hidden="1" customWidth="1"/>
    <col min="15159" max="15159" width="12.28515625" style="28" hidden="1" customWidth="1"/>
    <col min="15160" max="15160" width="14.7109375" style="28" hidden="1" customWidth="1"/>
    <col min="15161" max="15161" width="11.28515625" style="28" hidden="1" customWidth="1"/>
    <col min="15162" max="15196" width="11.42578125" style="28" hidden="1" customWidth="1"/>
    <col min="15197" max="15360" width="11.42578125" style="28"/>
    <col min="15361" max="15361" width="2.7109375" style="28" hidden="1" customWidth="1"/>
    <col min="15362" max="15362" width="5.7109375" style="28" hidden="1" customWidth="1"/>
    <col min="15363" max="15363" width="10.7109375" style="28" hidden="1" customWidth="1"/>
    <col min="15364" max="15364" width="9.42578125" style="28" hidden="1" customWidth="1"/>
    <col min="15365" max="15365" width="11.140625" style="28" hidden="1" customWidth="1"/>
    <col min="15366" max="15366" width="18.7109375" style="28" hidden="1" customWidth="1"/>
    <col min="15367" max="15367" width="11.5703125" style="28" hidden="1" customWidth="1"/>
    <col min="15368" max="15368" width="13.42578125" style="28" hidden="1" customWidth="1"/>
    <col min="15369" max="15369" width="7.140625" style="28" hidden="1" customWidth="1"/>
    <col min="15370" max="15370" width="17.5703125" style="28" hidden="1" customWidth="1"/>
    <col min="15371" max="15371" width="14.140625" style="28" hidden="1" customWidth="1"/>
    <col min="15372" max="15372" width="9.85546875" style="28" hidden="1" customWidth="1"/>
    <col min="15373" max="15373" width="12.42578125" style="28" hidden="1" customWidth="1"/>
    <col min="15374" max="15374" width="14" style="28" hidden="1" customWidth="1"/>
    <col min="15375" max="15375" width="8.85546875" style="28" hidden="1" customWidth="1"/>
    <col min="15376" max="15376" width="12.28515625" style="28" hidden="1" customWidth="1"/>
    <col min="15377" max="15377" width="6" style="28" hidden="1" customWidth="1"/>
    <col min="15378" max="15378" width="9.28515625" style="28" hidden="1" customWidth="1"/>
    <col min="15379" max="15379" width="13.140625" style="28" hidden="1" customWidth="1"/>
    <col min="15380" max="15384" width="4.7109375" style="28" hidden="1" customWidth="1"/>
    <col min="15385" max="15385" width="19.42578125" style="28" hidden="1" customWidth="1"/>
    <col min="15386" max="15386" width="12.7109375" style="28" hidden="1" customWidth="1"/>
    <col min="15387" max="15387" width="13.5703125" style="28" hidden="1" customWidth="1"/>
    <col min="15388" max="15391" width="12.7109375" style="28" hidden="1" customWidth="1"/>
    <col min="15392" max="15392" width="14.140625" style="28" hidden="1" customWidth="1"/>
    <col min="15393" max="15393" width="13.28515625" style="28" hidden="1" customWidth="1"/>
    <col min="15394" max="15394" width="21.5703125" style="28" hidden="1" customWidth="1"/>
    <col min="15395" max="15396" width="10.7109375" style="28" hidden="1" customWidth="1"/>
    <col min="15397" max="15397" width="19.42578125" style="28" hidden="1" customWidth="1"/>
    <col min="15398" max="15398" width="10.7109375" style="28" hidden="1" customWidth="1"/>
    <col min="15399" max="15401" width="5.7109375" style="28" hidden="1" customWidth="1"/>
    <col min="15402" max="15402" width="10.5703125" style="28" hidden="1" customWidth="1"/>
    <col min="15403" max="15403" width="8.28515625" style="28" hidden="1" customWidth="1"/>
    <col min="15404" max="15404" width="7.5703125" style="28" hidden="1" customWidth="1"/>
    <col min="15405" max="15405" width="8.42578125" style="28" hidden="1" customWidth="1"/>
    <col min="15406" max="15406" width="8.140625" style="28" hidden="1" customWidth="1"/>
    <col min="15407" max="15411" width="10.7109375" style="28" hidden="1" customWidth="1"/>
    <col min="15412" max="15414" width="11.42578125" style="28" hidden="1" customWidth="1"/>
    <col min="15415" max="15415" width="12.28515625" style="28" hidden="1" customWidth="1"/>
    <col min="15416" max="15416" width="14.7109375" style="28" hidden="1" customWidth="1"/>
    <col min="15417" max="15417" width="11.28515625" style="28" hidden="1" customWidth="1"/>
    <col min="15418" max="15452" width="11.42578125" style="28" hidden="1" customWidth="1"/>
    <col min="15453" max="15616" width="11.42578125" style="28" hidden="1"/>
    <col min="15617" max="15617" width="2.7109375" style="28" hidden="1" customWidth="1"/>
    <col min="15618" max="15618" width="5.7109375" style="28" hidden="1" customWidth="1"/>
    <col min="15619" max="15619" width="10.7109375" style="28" hidden="1" customWidth="1"/>
    <col min="15620" max="15620" width="9.42578125" style="28" hidden="1" customWidth="1"/>
    <col min="15621" max="15621" width="11.140625" style="28" hidden="1" customWidth="1"/>
    <col min="15622" max="15622" width="18.7109375" style="28" hidden="1" customWidth="1"/>
    <col min="15623" max="15623" width="11.5703125" style="28" hidden="1" customWidth="1"/>
    <col min="15624" max="15624" width="13.42578125" style="28" hidden="1" customWidth="1"/>
    <col min="15625" max="15625" width="7.140625" style="28" hidden="1" customWidth="1"/>
    <col min="15626" max="15626" width="17.5703125" style="28" hidden="1" customWidth="1"/>
    <col min="15627" max="15627" width="14.140625" style="28" hidden="1" customWidth="1"/>
    <col min="15628" max="15628" width="9.85546875" style="28" hidden="1" customWidth="1"/>
    <col min="15629" max="15629" width="12.42578125" style="28" hidden="1" customWidth="1"/>
    <col min="15630" max="15630" width="14" style="28" hidden="1" customWidth="1"/>
    <col min="15631" max="15631" width="8.85546875" style="28" hidden="1" customWidth="1"/>
    <col min="15632" max="15632" width="12.28515625" style="28" hidden="1" customWidth="1"/>
    <col min="15633" max="15633" width="6" style="28" hidden="1" customWidth="1"/>
    <col min="15634" max="15634" width="9.28515625" style="28" hidden="1" customWidth="1"/>
    <col min="15635" max="15635" width="13.140625" style="28" hidden="1" customWidth="1"/>
    <col min="15636" max="15640" width="4.7109375" style="28" hidden="1" customWidth="1"/>
    <col min="15641" max="15641" width="19.42578125" style="28" hidden="1" customWidth="1"/>
    <col min="15642" max="15642" width="12.7109375" style="28" hidden="1" customWidth="1"/>
    <col min="15643" max="15643" width="13.5703125" style="28" hidden="1" customWidth="1"/>
    <col min="15644" max="15647" width="12.7109375" style="28" hidden="1" customWidth="1"/>
    <col min="15648" max="15648" width="14.140625" style="28" hidden="1" customWidth="1"/>
    <col min="15649" max="15649" width="13.28515625" style="28" hidden="1" customWidth="1"/>
    <col min="15650" max="15650" width="21.5703125" style="28" hidden="1" customWidth="1"/>
    <col min="15651" max="15652" width="10.7109375" style="28" hidden="1" customWidth="1"/>
    <col min="15653" max="15653" width="19.42578125" style="28" hidden="1" customWidth="1"/>
    <col min="15654" max="15654" width="10.7109375" style="28" hidden="1" customWidth="1"/>
    <col min="15655" max="15657" width="5.7109375" style="28" hidden="1" customWidth="1"/>
    <col min="15658" max="15658" width="10.5703125" style="28" hidden="1" customWidth="1"/>
    <col min="15659" max="15659" width="8.28515625" style="28" hidden="1" customWidth="1"/>
    <col min="15660" max="15660" width="7.5703125" style="28" hidden="1" customWidth="1"/>
    <col min="15661" max="15661" width="8.42578125" style="28" hidden="1" customWidth="1"/>
    <col min="15662" max="15662" width="8.140625" style="28" hidden="1" customWidth="1"/>
    <col min="15663" max="15667" width="10.7109375" style="28" hidden="1" customWidth="1"/>
    <col min="15668" max="15670" width="11.42578125" style="28" hidden="1" customWidth="1"/>
    <col min="15671" max="15671" width="12.28515625" style="28" hidden="1" customWidth="1"/>
    <col min="15672" max="15672" width="14.7109375" style="28" hidden="1" customWidth="1"/>
    <col min="15673" max="15673" width="11.28515625" style="28" hidden="1" customWidth="1"/>
    <col min="15674" max="15708" width="11.42578125" style="28" hidden="1" customWidth="1"/>
    <col min="15709" max="15872" width="11.42578125" style="28" hidden="1"/>
    <col min="15873" max="15873" width="2.7109375" style="28" hidden="1" customWidth="1"/>
    <col min="15874" max="15874" width="5.7109375" style="28" hidden="1" customWidth="1"/>
    <col min="15875" max="15875" width="10.7109375" style="28" hidden="1" customWidth="1"/>
    <col min="15876" max="15876" width="9.42578125" style="28" hidden="1" customWidth="1"/>
    <col min="15877" max="15877" width="11.140625" style="28" hidden="1" customWidth="1"/>
    <col min="15878" max="15878" width="18.7109375" style="28" hidden="1" customWidth="1"/>
    <col min="15879" max="15879" width="11.5703125" style="28" hidden="1" customWidth="1"/>
    <col min="15880" max="15880" width="13.42578125" style="28" hidden="1" customWidth="1"/>
    <col min="15881" max="15881" width="7.140625" style="28" hidden="1" customWidth="1"/>
    <col min="15882" max="15882" width="17.5703125" style="28" hidden="1" customWidth="1"/>
    <col min="15883" max="15883" width="14.140625" style="28" hidden="1" customWidth="1"/>
    <col min="15884" max="15884" width="9.85546875" style="28" hidden="1" customWidth="1"/>
    <col min="15885" max="15885" width="12.42578125" style="28" hidden="1" customWidth="1"/>
    <col min="15886" max="15886" width="14" style="28" hidden="1" customWidth="1"/>
    <col min="15887" max="15887" width="8.85546875" style="28" hidden="1" customWidth="1"/>
    <col min="15888" max="15888" width="12.28515625" style="28" hidden="1" customWidth="1"/>
    <col min="15889" max="15889" width="6" style="28" hidden="1" customWidth="1"/>
    <col min="15890" max="15890" width="9.28515625" style="28" hidden="1" customWidth="1"/>
    <col min="15891" max="15891" width="13.140625" style="28" hidden="1" customWidth="1"/>
    <col min="15892" max="15896" width="4.7109375" style="28" hidden="1" customWidth="1"/>
    <col min="15897" max="15897" width="19.42578125" style="28" hidden="1" customWidth="1"/>
    <col min="15898" max="15898" width="12.7109375" style="28" hidden="1" customWidth="1"/>
    <col min="15899" max="15899" width="13.5703125" style="28" hidden="1" customWidth="1"/>
    <col min="15900" max="15903" width="12.7109375" style="28" hidden="1" customWidth="1"/>
    <col min="15904" max="15904" width="14.140625" style="28" hidden="1" customWidth="1"/>
    <col min="15905" max="15905" width="13.28515625" style="28" hidden="1" customWidth="1"/>
    <col min="15906" max="15906" width="21.5703125" style="28" hidden="1" customWidth="1"/>
    <col min="15907" max="15908" width="10.7109375" style="28" hidden="1" customWidth="1"/>
    <col min="15909" max="15909" width="19.42578125" style="28" hidden="1" customWidth="1"/>
    <col min="15910" max="15910" width="10.7109375" style="28" hidden="1" customWidth="1"/>
    <col min="15911" max="15913" width="5.7109375" style="28" hidden="1" customWidth="1"/>
    <col min="15914" max="15914" width="10.5703125" style="28" hidden="1" customWidth="1"/>
    <col min="15915" max="15915" width="8.28515625" style="28" hidden="1" customWidth="1"/>
    <col min="15916" max="15916" width="7.5703125" style="28" hidden="1" customWidth="1"/>
    <col min="15917" max="15917" width="8.42578125" style="28" hidden="1" customWidth="1"/>
    <col min="15918" max="15918" width="8.140625" style="28" hidden="1" customWidth="1"/>
    <col min="15919" max="15923" width="10.7109375" style="28" hidden="1" customWidth="1"/>
    <col min="15924" max="15926" width="11.42578125" style="28" hidden="1" customWidth="1"/>
    <col min="15927" max="15927" width="12.28515625" style="28" hidden="1" customWidth="1"/>
    <col min="15928" max="15928" width="14.7109375" style="28" hidden="1" customWidth="1"/>
    <col min="15929" max="15929" width="11.28515625" style="28" hidden="1" customWidth="1"/>
    <col min="15930" max="15964" width="11.42578125" style="28" hidden="1" customWidth="1"/>
    <col min="15965" max="16128" width="11.42578125" style="28" hidden="1"/>
    <col min="16129" max="16129" width="2.7109375" style="28" hidden="1" customWidth="1"/>
    <col min="16130" max="16130" width="5.7109375" style="28" hidden="1" customWidth="1"/>
    <col min="16131" max="16131" width="10.7109375" style="28" hidden="1" customWidth="1"/>
    <col min="16132" max="16132" width="9.42578125" style="28" hidden="1" customWidth="1"/>
    <col min="16133" max="16133" width="11.140625" style="28" hidden="1" customWidth="1"/>
    <col min="16134" max="16134" width="18.7109375" style="28" hidden="1" customWidth="1"/>
    <col min="16135" max="16135" width="11.5703125" style="28" hidden="1" customWidth="1"/>
    <col min="16136" max="16136" width="13.42578125" style="28" hidden="1" customWidth="1"/>
    <col min="16137" max="16137" width="7.140625" style="28" hidden="1" customWidth="1"/>
    <col min="16138" max="16138" width="17.5703125" style="28" hidden="1" customWidth="1"/>
    <col min="16139" max="16139" width="14.140625" style="28" hidden="1" customWidth="1"/>
    <col min="16140" max="16140" width="9.85546875" style="28" hidden="1" customWidth="1"/>
    <col min="16141" max="16141" width="12.42578125" style="28" hidden="1" customWidth="1"/>
    <col min="16142" max="16142" width="14" style="28" hidden="1" customWidth="1"/>
    <col min="16143" max="16143" width="8.85546875" style="28" hidden="1" customWidth="1"/>
    <col min="16144" max="16144" width="12.28515625" style="28" hidden="1" customWidth="1"/>
    <col min="16145" max="16145" width="6" style="28" hidden="1" customWidth="1"/>
    <col min="16146" max="16146" width="9.28515625" style="28" hidden="1" customWidth="1"/>
    <col min="16147" max="16147" width="13.140625" style="28" hidden="1" customWidth="1"/>
    <col min="16148" max="16152" width="4.7109375" style="28" hidden="1" customWidth="1"/>
    <col min="16153" max="16153" width="19.42578125" style="28" hidden="1" customWidth="1"/>
    <col min="16154" max="16154" width="12.7109375" style="28" hidden="1" customWidth="1"/>
    <col min="16155" max="16155" width="13.5703125" style="28" hidden="1" customWidth="1"/>
    <col min="16156" max="16159" width="12.7109375" style="28" hidden="1" customWidth="1"/>
    <col min="16160" max="16160" width="14.140625" style="28" hidden="1" customWidth="1"/>
    <col min="16161" max="16161" width="13.28515625" style="28" hidden="1" customWidth="1"/>
    <col min="16162" max="16162" width="21.5703125" style="28" hidden="1" customWidth="1"/>
    <col min="16163" max="16164" width="10.7109375" style="28" hidden="1" customWidth="1"/>
    <col min="16165" max="16165" width="19.42578125" style="28" hidden="1" customWidth="1"/>
    <col min="16166" max="16166" width="10.7109375" style="28" hidden="1" customWidth="1"/>
    <col min="16167" max="16169" width="5.7109375" style="28" hidden="1" customWidth="1"/>
    <col min="16170" max="16170" width="10.5703125" style="28" hidden="1" customWidth="1"/>
    <col min="16171" max="16171" width="8.28515625" style="28" hidden="1" customWidth="1"/>
    <col min="16172" max="16172" width="7.5703125" style="28" hidden="1" customWidth="1"/>
    <col min="16173" max="16173" width="8.42578125" style="28" hidden="1" customWidth="1"/>
    <col min="16174" max="16174" width="8.140625" style="28" hidden="1" customWidth="1"/>
    <col min="16175" max="16179" width="10.7109375" style="28" hidden="1" customWidth="1"/>
    <col min="16180" max="16182" width="11.42578125" style="28" hidden="1" customWidth="1"/>
    <col min="16183" max="16183" width="12.28515625" style="28" hidden="1" customWidth="1"/>
    <col min="16184" max="16184" width="14.7109375" style="28" hidden="1" customWidth="1"/>
    <col min="16185" max="16185" width="11.28515625" style="28" hidden="1" customWidth="1"/>
    <col min="16186" max="16220" width="11.42578125" style="28" hidden="1" customWidth="1"/>
    <col min="16221" max="16384" width="11.42578125" style="28"/>
  </cols>
  <sheetData>
    <row r="1" spans="1:870" x14ac:dyDescent="0.2">
      <c r="A1" s="1" t="s">
        <v>0</v>
      </c>
      <c r="B1" s="2" t="s">
        <v>1</v>
      </c>
      <c r="D1" s="3"/>
      <c r="E1" s="4" t="s">
        <v>2</v>
      </c>
      <c r="AF1" s="20" t="s">
        <v>4</v>
      </c>
      <c r="AZ1" s="100"/>
      <c r="BA1" s="26"/>
      <c r="BB1" s="737"/>
    </row>
    <row r="2" spans="1:870" s="31" customFormat="1" x14ac:dyDescent="0.2">
      <c r="A2" s="29"/>
      <c r="B2" s="738">
        <v>1</v>
      </c>
      <c r="C2" s="739">
        <f>B2+1</f>
        <v>2</v>
      </c>
      <c r="D2" s="739">
        <f t="shared" ref="D2:BE2" si="0">C2+1</f>
        <v>3</v>
      </c>
      <c r="E2" s="739">
        <f t="shared" si="0"/>
        <v>4</v>
      </c>
      <c r="F2" s="740">
        <f t="shared" si="0"/>
        <v>5</v>
      </c>
      <c r="G2" s="739">
        <f t="shared" si="0"/>
        <v>6</v>
      </c>
      <c r="H2" s="739">
        <f t="shared" si="0"/>
        <v>7</v>
      </c>
      <c r="I2" s="739">
        <f t="shared" si="0"/>
        <v>8</v>
      </c>
      <c r="J2" s="739">
        <f t="shared" si="0"/>
        <v>9</v>
      </c>
      <c r="K2" s="739">
        <f t="shared" si="0"/>
        <v>10</v>
      </c>
      <c r="L2" s="740">
        <f t="shared" si="0"/>
        <v>11</v>
      </c>
      <c r="M2" s="739">
        <f t="shared" si="0"/>
        <v>12</v>
      </c>
      <c r="N2" s="739">
        <f t="shared" si="0"/>
        <v>13</v>
      </c>
      <c r="O2" s="739">
        <f t="shared" si="0"/>
        <v>14</v>
      </c>
      <c r="P2" s="739">
        <f t="shared" si="0"/>
        <v>15</v>
      </c>
      <c r="Q2" s="740">
        <f t="shared" si="0"/>
        <v>16</v>
      </c>
      <c r="R2" s="739">
        <f t="shared" si="0"/>
        <v>17</v>
      </c>
      <c r="S2" s="739">
        <f t="shared" si="0"/>
        <v>18</v>
      </c>
      <c r="T2" s="739">
        <f t="shared" si="0"/>
        <v>19</v>
      </c>
      <c r="U2" s="739">
        <f t="shared" si="0"/>
        <v>20</v>
      </c>
      <c r="V2" s="739">
        <f t="shared" si="0"/>
        <v>21</v>
      </c>
      <c r="W2" s="739">
        <f t="shared" si="0"/>
        <v>22</v>
      </c>
      <c r="X2" s="739">
        <f t="shared" si="0"/>
        <v>23</v>
      </c>
      <c r="Y2" s="739">
        <f t="shared" si="0"/>
        <v>24</v>
      </c>
      <c r="Z2" s="739">
        <f t="shared" si="0"/>
        <v>25</v>
      </c>
      <c r="AA2" s="739">
        <f t="shared" si="0"/>
        <v>26</v>
      </c>
      <c r="AB2" s="739">
        <f t="shared" si="0"/>
        <v>27</v>
      </c>
      <c r="AC2" s="740">
        <f t="shared" si="0"/>
        <v>28</v>
      </c>
      <c r="AD2" s="739">
        <f t="shared" si="0"/>
        <v>29</v>
      </c>
      <c r="AE2" s="739">
        <f t="shared" si="0"/>
        <v>30</v>
      </c>
      <c r="AF2" s="739">
        <f t="shared" si="0"/>
        <v>31</v>
      </c>
      <c r="AG2" s="739">
        <f t="shared" si="0"/>
        <v>32</v>
      </c>
      <c r="AH2" s="739">
        <f t="shared" si="0"/>
        <v>33</v>
      </c>
      <c r="AI2" s="739">
        <f t="shared" si="0"/>
        <v>34</v>
      </c>
      <c r="AJ2" s="739">
        <f>AI2+1</f>
        <v>35</v>
      </c>
      <c r="AK2" s="739">
        <f t="shared" si="0"/>
        <v>36</v>
      </c>
      <c r="AL2" s="739">
        <f t="shared" si="0"/>
        <v>37</v>
      </c>
      <c r="AM2" s="739">
        <f t="shared" si="0"/>
        <v>38</v>
      </c>
      <c r="AN2" s="739">
        <f t="shared" si="0"/>
        <v>39</v>
      </c>
      <c r="AO2" s="739">
        <f t="shared" si="0"/>
        <v>40</v>
      </c>
      <c r="AP2" s="741">
        <f t="shared" si="0"/>
        <v>41</v>
      </c>
      <c r="AQ2" s="741">
        <f t="shared" si="0"/>
        <v>42</v>
      </c>
      <c r="AR2" s="741">
        <f t="shared" si="0"/>
        <v>43</v>
      </c>
      <c r="AS2" s="739">
        <f t="shared" si="0"/>
        <v>44</v>
      </c>
      <c r="AT2" s="741">
        <f t="shared" si="0"/>
        <v>45</v>
      </c>
      <c r="AU2" s="739">
        <f t="shared" si="0"/>
        <v>46</v>
      </c>
      <c r="AV2" s="739">
        <f t="shared" si="0"/>
        <v>47</v>
      </c>
      <c r="AW2" s="739">
        <f t="shared" si="0"/>
        <v>48</v>
      </c>
      <c r="AX2" s="739">
        <f t="shared" si="0"/>
        <v>49</v>
      </c>
      <c r="AY2" s="739">
        <f t="shared" si="0"/>
        <v>50</v>
      </c>
      <c r="AZ2" s="739">
        <f t="shared" si="0"/>
        <v>51</v>
      </c>
      <c r="BA2" s="739">
        <f t="shared" si="0"/>
        <v>52</v>
      </c>
      <c r="BB2" s="739">
        <f t="shared" si="0"/>
        <v>53</v>
      </c>
      <c r="BC2" s="742">
        <f t="shared" si="0"/>
        <v>54</v>
      </c>
      <c r="BD2" s="739">
        <f t="shared" si="0"/>
        <v>55</v>
      </c>
      <c r="BE2" s="30">
        <f t="shared" si="0"/>
        <v>56</v>
      </c>
      <c r="BF2" s="28"/>
    </row>
    <row r="3" spans="1:870" s="37" customFormat="1" ht="36" x14ac:dyDescent="0.2">
      <c r="A3" s="32"/>
      <c r="B3" s="743" t="s">
        <v>5</v>
      </c>
      <c r="C3" s="743" t="s">
        <v>6</v>
      </c>
      <c r="D3" s="34" t="s">
        <v>7</v>
      </c>
      <c r="E3" s="34" t="s">
        <v>8</v>
      </c>
      <c r="F3" s="743" t="s">
        <v>9</v>
      </c>
      <c r="G3" s="33" t="s">
        <v>10</v>
      </c>
      <c r="H3" s="33" t="s">
        <v>11</v>
      </c>
      <c r="I3" s="744" t="s">
        <v>12</v>
      </c>
      <c r="J3" s="743" t="s">
        <v>13</v>
      </c>
      <c r="K3" s="745" t="s">
        <v>14</v>
      </c>
      <c r="L3" s="743" t="s">
        <v>15</v>
      </c>
      <c r="M3" s="33" t="s">
        <v>16</v>
      </c>
      <c r="N3" s="746" t="s">
        <v>17</v>
      </c>
      <c r="O3" s="33" t="s">
        <v>18</v>
      </c>
      <c r="P3" s="34" t="s">
        <v>19</v>
      </c>
      <c r="Q3" s="745" t="s">
        <v>20</v>
      </c>
      <c r="R3" s="747" t="s">
        <v>21</v>
      </c>
      <c r="S3" s="747" t="s">
        <v>22</v>
      </c>
      <c r="T3" s="748" t="s">
        <v>23</v>
      </c>
      <c r="U3" s="33" t="s">
        <v>24</v>
      </c>
      <c r="V3" s="749" t="s">
        <v>25</v>
      </c>
      <c r="W3" s="749" t="s">
        <v>26</v>
      </c>
      <c r="X3" s="749" t="s">
        <v>27</v>
      </c>
      <c r="Y3" s="750" t="s">
        <v>28</v>
      </c>
      <c r="Z3" s="751" t="s">
        <v>29</v>
      </c>
      <c r="AA3" s="750" t="s">
        <v>30</v>
      </c>
      <c r="AB3" s="752" t="s">
        <v>31</v>
      </c>
      <c r="AC3" s="753" t="s">
        <v>32</v>
      </c>
      <c r="AD3" s="752" t="s">
        <v>33</v>
      </c>
      <c r="AE3" s="752" t="s">
        <v>34</v>
      </c>
      <c r="AF3" s="754" t="s">
        <v>35</v>
      </c>
      <c r="AG3" s="751" t="s">
        <v>36</v>
      </c>
      <c r="AH3" s="751" t="s">
        <v>37</v>
      </c>
      <c r="AI3" s="751" t="s">
        <v>38</v>
      </c>
      <c r="AJ3" s="751" t="s">
        <v>39</v>
      </c>
      <c r="AK3" s="750" t="s">
        <v>40</v>
      </c>
      <c r="AL3" s="750" t="s">
        <v>41</v>
      </c>
      <c r="AM3" s="751" t="s">
        <v>42</v>
      </c>
      <c r="AN3" s="755" t="s">
        <v>43</v>
      </c>
      <c r="AO3" s="756" t="s">
        <v>44</v>
      </c>
      <c r="AP3" s="757" t="s">
        <v>45</v>
      </c>
      <c r="AQ3" s="758" t="s">
        <v>46</v>
      </c>
      <c r="AR3" s="759" t="s">
        <v>47</v>
      </c>
      <c r="AS3" s="760" t="s">
        <v>1178</v>
      </c>
      <c r="AT3" s="761" t="s">
        <v>48</v>
      </c>
      <c r="AU3" s="751" t="s">
        <v>49</v>
      </c>
      <c r="AV3" s="751" t="s">
        <v>50</v>
      </c>
      <c r="AW3" s="751" t="s">
        <v>51</v>
      </c>
      <c r="AX3" s="751" t="s">
        <v>52</v>
      </c>
      <c r="AY3" s="751" t="s">
        <v>53</v>
      </c>
      <c r="AZ3" s="749" t="s">
        <v>54</v>
      </c>
      <c r="BA3" s="35" t="s">
        <v>55</v>
      </c>
      <c r="BB3" s="762" t="s">
        <v>56</v>
      </c>
      <c r="BC3" s="283" t="s">
        <v>57</v>
      </c>
      <c r="BD3" s="36" t="s">
        <v>1097</v>
      </c>
      <c r="BE3" s="35" t="s">
        <v>1098</v>
      </c>
      <c r="BF3" s="28"/>
    </row>
    <row r="4" spans="1:870" x14ac:dyDescent="0.2">
      <c r="B4" s="38" t="s">
        <v>58</v>
      </c>
      <c r="C4" s="39" t="s">
        <v>58</v>
      </c>
      <c r="D4" s="655">
        <v>43473</v>
      </c>
      <c r="E4" s="664">
        <v>43473</v>
      </c>
      <c r="F4" s="673" t="s">
        <v>1423</v>
      </c>
      <c r="G4" s="43" t="s">
        <v>163</v>
      </c>
      <c r="H4" s="43" t="s">
        <v>1364</v>
      </c>
      <c r="I4" s="45">
        <v>12</v>
      </c>
      <c r="J4" s="44" t="s">
        <v>61</v>
      </c>
      <c r="K4" s="47" t="s">
        <v>173</v>
      </c>
      <c r="L4" s="43">
        <v>7231</v>
      </c>
      <c r="M4" s="44" t="s">
        <v>1248</v>
      </c>
      <c r="N4" s="48" t="s">
        <v>1336</v>
      </c>
      <c r="O4" s="49" t="s">
        <v>1107</v>
      </c>
      <c r="P4" s="50">
        <v>43830</v>
      </c>
      <c r="Q4" s="90" t="s">
        <v>1253</v>
      </c>
      <c r="R4" s="736" t="s">
        <v>1269</v>
      </c>
      <c r="S4" s="99">
        <v>43465</v>
      </c>
      <c r="T4" s="54">
        <v>0</v>
      </c>
      <c r="U4" s="55" t="s">
        <v>1106</v>
      </c>
      <c r="V4" s="56">
        <v>1</v>
      </c>
      <c r="W4" s="56">
        <v>0</v>
      </c>
      <c r="X4" s="56">
        <v>0</v>
      </c>
      <c r="Y4" s="536" t="s">
        <v>1288</v>
      </c>
      <c r="Z4" s="536" t="s">
        <v>1272</v>
      </c>
      <c r="AA4" s="536" t="s">
        <v>1273</v>
      </c>
      <c r="AB4" s="529" t="s">
        <v>1274</v>
      </c>
      <c r="AC4" s="530" t="s">
        <v>1275</v>
      </c>
      <c r="AD4" s="530" t="s">
        <v>1424</v>
      </c>
      <c r="AE4" s="530" t="s">
        <v>1277</v>
      </c>
      <c r="AF4" s="537" t="s">
        <v>345</v>
      </c>
      <c r="AG4" s="352" t="s">
        <v>1280</v>
      </c>
      <c r="AH4" s="536" t="s">
        <v>1464</v>
      </c>
      <c r="AI4" s="536" t="s">
        <v>105</v>
      </c>
      <c r="AJ4" s="352" t="s">
        <v>1283</v>
      </c>
      <c r="AK4" s="536" t="s">
        <v>1278</v>
      </c>
      <c r="AL4" s="62" t="s">
        <v>1113</v>
      </c>
      <c r="AM4" s="62">
        <v>2</v>
      </c>
      <c r="AN4" s="63">
        <v>64</v>
      </c>
      <c r="AO4" s="64">
        <v>12</v>
      </c>
      <c r="AP4" s="199">
        <f>IF(V4=1,IF(G4="PANTALLA LED'S",AN4*36,IF(G4="RÓTULO",IF(AN4&lt;9,AN4*(394*5)/100,AN4*(394*15)/100),IF(G4="VALLA",IF(AN4&lt;9,AN4*(394*5)/100,AN4*(394*15)/100),IF(G4="TÓTEM",IF(AN4&lt;9,AN4*(394*5)/100,AN4*(394*15)/100),IF(G4="MURAL",IF(AN4&lt;9,AN4*(9486*5)/100,AN4*(394*15)/100),IF(G4="MINI VALLA",IF(AN4&lt;9,AN4*(394*5)/100,AN4*(394*15)/100),"0,00")))))))</f>
        <v>3782.4</v>
      </c>
      <c r="AQ4" s="201">
        <f t="shared" ref="AQ4:AQ9" si="1">IF(V4=1,AP4/12,"0,00")</f>
        <v>315.2</v>
      </c>
      <c r="AR4" s="202">
        <v>0</v>
      </c>
      <c r="AS4" s="87"/>
      <c r="AT4" s="201">
        <f t="shared" ref="AT4:AT42" si="2">AP4+AR4</f>
        <v>3782.4</v>
      </c>
      <c r="AU4" s="62" t="s">
        <v>1281</v>
      </c>
      <c r="AV4" s="66" t="s">
        <v>1099</v>
      </c>
      <c r="AW4" s="66" t="s">
        <v>92</v>
      </c>
      <c r="AX4" s="62" t="s">
        <v>1373</v>
      </c>
      <c r="AY4" s="62" t="s">
        <v>1604</v>
      </c>
      <c r="AZ4" s="764" t="s">
        <v>1564</v>
      </c>
      <c r="BA4" s="346">
        <v>43479</v>
      </c>
      <c r="BB4" s="682" t="s">
        <v>1606</v>
      </c>
      <c r="BC4" s="284">
        <v>43482</v>
      </c>
      <c r="BD4" s="540"/>
      <c r="BE4" s="598"/>
      <c r="BF4" s="535"/>
      <c r="BG4" s="535"/>
      <c r="BH4" s="535"/>
      <c r="BI4" s="535"/>
      <c r="BJ4" s="535"/>
      <c r="BK4" s="535"/>
      <c r="BL4" s="535"/>
      <c r="BM4" s="535"/>
      <c r="BN4" s="535"/>
      <c r="BO4" s="535"/>
      <c r="BP4" s="535"/>
      <c r="BQ4" s="535"/>
      <c r="BR4" s="535"/>
      <c r="BS4" s="535"/>
      <c r="BT4" s="535"/>
      <c r="BU4" s="535"/>
      <c r="BV4" s="535"/>
      <c r="BW4" s="535"/>
      <c r="BX4" s="535"/>
      <c r="BY4" s="535"/>
      <c r="BZ4" s="535"/>
      <c r="CA4" s="535"/>
      <c r="CB4" s="535"/>
      <c r="CC4" s="535"/>
      <c r="CD4" s="535"/>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5"/>
      <c r="ED4" s="535"/>
      <c r="EE4" s="535"/>
      <c r="EF4" s="535"/>
      <c r="EG4" s="535"/>
      <c r="EH4" s="535"/>
      <c r="EI4" s="535"/>
      <c r="EJ4" s="535"/>
      <c r="EK4" s="535"/>
      <c r="EL4" s="535"/>
      <c r="EM4" s="535"/>
      <c r="EN4" s="535"/>
      <c r="EO4" s="535"/>
      <c r="EP4" s="535"/>
      <c r="EQ4" s="535"/>
      <c r="ER4" s="535"/>
      <c r="ES4" s="535"/>
      <c r="ET4" s="535"/>
      <c r="EU4" s="535"/>
      <c r="EV4" s="535"/>
      <c r="EW4" s="535"/>
      <c r="EX4" s="535"/>
      <c r="EY4" s="535"/>
      <c r="EZ4" s="535"/>
      <c r="FA4" s="535"/>
      <c r="FB4" s="535"/>
      <c r="FC4" s="535"/>
      <c r="FD4" s="535"/>
      <c r="FE4" s="535"/>
      <c r="FF4" s="535"/>
      <c r="FG4" s="535"/>
      <c r="FH4" s="535"/>
      <c r="FI4" s="535"/>
      <c r="FJ4" s="535"/>
      <c r="FK4" s="535"/>
      <c r="FL4" s="535"/>
      <c r="FM4" s="535"/>
      <c r="FN4" s="535"/>
      <c r="FO4" s="535"/>
      <c r="FP4" s="535"/>
      <c r="FQ4" s="535"/>
      <c r="FR4" s="535"/>
      <c r="FS4" s="535"/>
      <c r="FT4" s="535"/>
      <c r="FU4" s="535"/>
      <c r="FV4" s="535"/>
      <c r="FW4" s="535"/>
      <c r="FX4" s="535"/>
      <c r="FY4" s="535"/>
      <c r="FZ4" s="535"/>
      <c r="GA4" s="535"/>
      <c r="GB4" s="535"/>
      <c r="GC4" s="535"/>
      <c r="GD4" s="535"/>
      <c r="GE4" s="535"/>
      <c r="GF4" s="535"/>
      <c r="GG4" s="535"/>
      <c r="GH4" s="535"/>
      <c r="GI4" s="535"/>
      <c r="GJ4" s="535"/>
      <c r="GK4" s="535"/>
      <c r="GL4" s="535"/>
      <c r="GM4" s="535"/>
      <c r="GN4" s="535"/>
      <c r="GO4" s="535"/>
      <c r="GP4" s="535"/>
      <c r="GQ4" s="535"/>
      <c r="GR4" s="535"/>
      <c r="GS4" s="535"/>
      <c r="GT4" s="535"/>
      <c r="GU4" s="535"/>
      <c r="GV4" s="535"/>
      <c r="GW4" s="535"/>
      <c r="GX4" s="535"/>
      <c r="GY4" s="535"/>
      <c r="GZ4" s="535"/>
      <c r="HA4" s="535"/>
      <c r="HB4" s="535"/>
      <c r="HC4" s="535"/>
      <c r="HD4" s="535"/>
      <c r="HE4" s="535"/>
      <c r="HF4" s="535"/>
      <c r="HG4" s="535"/>
      <c r="HH4" s="535"/>
      <c r="HI4" s="535"/>
      <c r="HJ4" s="535"/>
      <c r="HK4" s="535"/>
      <c r="HL4" s="535"/>
      <c r="HM4" s="535"/>
      <c r="HN4" s="535"/>
      <c r="HO4" s="535"/>
      <c r="HP4" s="535"/>
      <c r="HQ4" s="535"/>
      <c r="HR4" s="535"/>
      <c r="HS4" s="535"/>
      <c r="HT4" s="535"/>
      <c r="HU4" s="535"/>
      <c r="HV4" s="535"/>
      <c r="HW4" s="535"/>
      <c r="HX4" s="535"/>
      <c r="HY4" s="535"/>
      <c r="HZ4" s="535"/>
      <c r="IA4" s="535"/>
      <c r="IB4" s="535"/>
      <c r="IC4" s="535"/>
      <c r="ID4" s="535"/>
      <c r="IE4" s="535"/>
      <c r="IF4" s="535"/>
      <c r="IG4" s="535"/>
      <c r="IH4" s="535"/>
      <c r="II4" s="535"/>
      <c r="IJ4" s="535"/>
      <c r="IK4" s="535"/>
      <c r="IL4" s="535"/>
      <c r="IM4" s="535"/>
      <c r="IN4" s="535"/>
      <c r="IO4" s="535"/>
      <c r="IP4" s="535"/>
      <c r="IQ4" s="535"/>
      <c r="IR4" s="535"/>
      <c r="IS4" s="535"/>
      <c r="IT4" s="535"/>
      <c r="IU4" s="535"/>
      <c r="IV4" s="535"/>
      <c r="IW4" s="535"/>
      <c r="IX4" s="535"/>
      <c r="IY4" s="535"/>
      <c r="IZ4" s="535"/>
      <c r="JA4" s="535"/>
      <c r="JB4" s="535"/>
      <c r="JC4" s="535"/>
      <c r="JD4" s="535"/>
      <c r="JE4" s="535"/>
      <c r="JF4" s="535"/>
      <c r="JG4" s="535"/>
      <c r="JH4" s="535"/>
      <c r="JI4" s="535"/>
      <c r="JJ4" s="535"/>
      <c r="JK4" s="535"/>
      <c r="JL4" s="535"/>
      <c r="JM4" s="535"/>
      <c r="JN4" s="535"/>
      <c r="JO4" s="535"/>
      <c r="JP4" s="535"/>
      <c r="JQ4" s="535"/>
      <c r="JR4" s="535"/>
      <c r="JS4" s="535"/>
      <c r="JT4" s="535"/>
      <c r="JU4" s="535"/>
      <c r="JV4" s="535"/>
      <c r="JW4" s="535"/>
      <c r="JX4" s="535"/>
      <c r="JY4" s="535"/>
      <c r="JZ4" s="535"/>
      <c r="KA4" s="535"/>
      <c r="KB4" s="535"/>
      <c r="KC4" s="535"/>
      <c r="KD4" s="535"/>
      <c r="KE4" s="535"/>
      <c r="KF4" s="535"/>
      <c r="KG4" s="535"/>
      <c r="KH4" s="535"/>
      <c r="KI4" s="535"/>
      <c r="KJ4" s="535"/>
      <c r="KK4" s="535"/>
      <c r="KL4" s="535"/>
      <c r="KM4" s="535"/>
      <c r="KN4" s="535"/>
      <c r="KO4" s="535"/>
      <c r="KP4" s="535"/>
      <c r="KQ4" s="535"/>
      <c r="KR4" s="535"/>
      <c r="KS4" s="535"/>
      <c r="KT4" s="535"/>
      <c r="KU4" s="535"/>
      <c r="KV4" s="535"/>
      <c r="KW4" s="535"/>
      <c r="KX4" s="535"/>
      <c r="KY4" s="535"/>
      <c r="KZ4" s="535"/>
      <c r="LA4" s="535"/>
      <c r="LB4" s="535"/>
      <c r="LC4" s="535"/>
      <c r="LD4" s="535"/>
      <c r="LE4" s="535"/>
      <c r="LF4" s="535"/>
      <c r="LG4" s="535"/>
      <c r="LH4" s="535"/>
      <c r="LI4" s="535"/>
      <c r="LJ4" s="535"/>
      <c r="LK4" s="535"/>
      <c r="LL4" s="535"/>
      <c r="LM4" s="535"/>
      <c r="LN4" s="535"/>
      <c r="LO4" s="535"/>
      <c r="LP4" s="535"/>
      <c r="LQ4" s="535"/>
      <c r="LR4" s="535"/>
      <c r="LS4" s="535"/>
      <c r="LT4" s="535"/>
      <c r="LU4" s="535"/>
      <c r="LV4" s="535"/>
      <c r="LW4" s="535"/>
      <c r="LX4" s="535"/>
      <c r="LY4" s="535"/>
      <c r="LZ4" s="535"/>
      <c r="MA4" s="535"/>
      <c r="MB4" s="535"/>
      <c r="MC4" s="535"/>
      <c r="MD4" s="535"/>
      <c r="ME4" s="535"/>
      <c r="MF4" s="535"/>
      <c r="MG4" s="535"/>
      <c r="MH4" s="535"/>
      <c r="MI4" s="535"/>
      <c r="MJ4" s="535"/>
      <c r="MK4" s="535"/>
      <c r="ML4" s="535"/>
      <c r="MM4" s="535"/>
      <c r="MN4" s="535"/>
      <c r="MO4" s="535"/>
      <c r="MP4" s="535"/>
      <c r="MQ4" s="535"/>
      <c r="MR4" s="535"/>
      <c r="MS4" s="535"/>
      <c r="MT4" s="535"/>
      <c r="MU4" s="535"/>
      <c r="MV4" s="535"/>
      <c r="MW4" s="535"/>
      <c r="MX4" s="535"/>
      <c r="MY4" s="535"/>
      <c r="MZ4" s="535"/>
      <c r="NA4" s="535"/>
      <c r="NB4" s="535"/>
      <c r="NC4" s="535"/>
      <c r="ND4" s="535"/>
      <c r="NE4" s="535"/>
      <c r="NF4" s="535"/>
      <c r="NG4" s="535"/>
      <c r="NH4" s="535"/>
      <c r="NI4" s="535"/>
      <c r="NJ4" s="535"/>
      <c r="NK4" s="535"/>
      <c r="NL4" s="535"/>
      <c r="NM4" s="535"/>
      <c r="NN4" s="535"/>
      <c r="NO4" s="535"/>
      <c r="NP4" s="535"/>
      <c r="NQ4" s="535"/>
      <c r="NR4" s="535"/>
      <c r="NS4" s="535"/>
      <c r="NT4" s="535"/>
      <c r="NU4" s="535"/>
      <c r="NV4" s="535"/>
      <c r="NW4" s="535"/>
      <c r="NX4" s="535"/>
      <c r="NY4" s="535"/>
      <c r="NZ4" s="535"/>
      <c r="OA4" s="535"/>
      <c r="OB4" s="535"/>
      <c r="OC4" s="535"/>
      <c r="OD4" s="535"/>
      <c r="OE4" s="535"/>
      <c r="OF4" s="535"/>
      <c r="OG4" s="535"/>
      <c r="OH4" s="535"/>
      <c r="OI4" s="535"/>
      <c r="OJ4" s="535"/>
      <c r="OK4" s="535"/>
      <c r="OL4" s="535"/>
      <c r="OM4" s="535"/>
      <c r="ON4" s="535"/>
      <c r="OO4" s="535"/>
      <c r="OP4" s="535"/>
      <c r="OQ4" s="535"/>
      <c r="OR4" s="535"/>
      <c r="OS4" s="535"/>
      <c r="OT4" s="535"/>
      <c r="OU4" s="535"/>
      <c r="OV4" s="535"/>
      <c r="OW4" s="535"/>
      <c r="OX4" s="535"/>
      <c r="OY4" s="535"/>
      <c r="OZ4" s="535"/>
      <c r="PA4" s="535"/>
      <c r="PB4" s="535"/>
      <c r="PC4" s="535"/>
      <c r="PD4" s="535"/>
      <c r="PE4" s="535"/>
      <c r="PF4" s="535"/>
      <c r="PG4" s="535"/>
      <c r="PH4" s="535"/>
      <c r="PI4" s="535"/>
      <c r="PJ4" s="535"/>
      <c r="PK4" s="535"/>
      <c r="PL4" s="535"/>
      <c r="PM4" s="535"/>
      <c r="PN4" s="535"/>
      <c r="PO4" s="535"/>
      <c r="PP4" s="535"/>
      <c r="PQ4" s="535"/>
      <c r="PR4" s="535"/>
      <c r="PS4" s="535"/>
      <c r="PT4" s="535"/>
      <c r="PU4" s="535"/>
      <c r="PV4" s="535"/>
      <c r="PW4" s="535"/>
      <c r="PX4" s="535"/>
      <c r="PY4" s="535"/>
      <c r="PZ4" s="535"/>
      <c r="QA4" s="535"/>
      <c r="QB4" s="535"/>
      <c r="QC4" s="535"/>
      <c r="QD4" s="535"/>
      <c r="QE4" s="535"/>
      <c r="QF4" s="535"/>
      <c r="QG4" s="535"/>
      <c r="QH4" s="535"/>
      <c r="QI4" s="535"/>
      <c r="QJ4" s="535"/>
      <c r="QK4" s="535"/>
      <c r="QL4" s="535"/>
      <c r="QM4" s="535"/>
      <c r="QN4" s="535"/>
      <c r="QO4" s="535"/>
      <c r="QP4" s="535"/>
      <c r="QQ4" s="535"/>
      <c r="QR4" s="535"/>
      <c r="QS4" s="535"/>
      <c r="QT4" s="535"/>
      <c r="QU4" s="535"/>
      <c r="QV4" s="535"/>
      <c r="QW4" s="535"/>
      <c r="QX4" s="535"/>
      <c r="QY4" s="535"/>
      <c r="QZ4" s="535"/>
      <c r="RA4" s="535"/>
      <c r="RB4" s="535"/>
      <c r="RC4" s="535"/>
      <c r="RD4" s="535"/>
      <c r="RE4" s="535"/>
      <c r="RF4" s="535"/>
      <c r="RG4" s="535"/>
      <c r="RH4" s="535"/>
      <c r="RI4" s="535"/>
      <c r="RJ4" s="535"/>
      <c r="RK4" s="535"/>
      <c r="RL4" s="535"/>
      <c r="RM4" s="535"/>
      <c r="RN4" s="535"/>
      <c r="RO4" s="535"/>
      <c r="RP4" s="535"/>
      <c r="RQ4" s="535"/>
      <c r="RR4" s="535"/>
      <c r="RS4" s="535"/>
      <c r="RT4" s="535"/>
      <c r="RU4" s="535"/>
      <c r="RV4" s="535"/>
      <c r="RW4" s="535"/>
      <c r="RX4" s="535"/>
      <c r="RY4" s="535"/>
      <c r="RZ4" s="535"/>
      <c r="SA4" s="535"/>
      <c r="SB4" s="535"/>
      <c r="SC4" s="535"/>
      <c r="SD4" s="535"/>
      <c r="SE4" s="535"/>
      <c r="SF4" s="535"/>
      <c r="SG4" s="535"/>
      <c r="SH4" s="535"/>
      <c r="SI4" s="535"/>
      <c r="SJ4" s="535"/>
      <c r="SK4" s="535"/>
      <c r="SL4" s="535"/>
      <c r="SM4" s="535"/>
      <c r="SN4" s="535"/>
      <c r="SO4" s="535"/>
      <c r="SP4" s="535"/>
      <c r="SQ4" s="535"/>
      <c r="SR4" s="535"/>
      <c r="SS4" s="535"/>
      <c r="ST4" s="535"/>
      <c r="SU4" s="535"/>
      <c r="SV4" s="535"/>
      <c r="SW4" s="535"/>
      <c r="SX4" s="535"/>
      <c r="SY4" s="535"/>
      <c r="SZ4" s="535"/>
      <c r="TA4" s="535"/>
      <c r="TB4" s="535"/>
      <c r="TC4" s="535"/>
      <c r="TD4" s="535"/>
      <c r="TE4" s="535"/>
      <c r="TF4" s="535"/>
      <c r="TG4" s="535"/>
      <c r="TH4" s="535"/>
      <c r="TI4" s="535"/>
      <c r="TJ4" s="535"/>
      <c r="TK4" s="535"/>
      <c r="TL4" s="535"/>
      <c r="TM4" s="535"/>
      <c r="TN4" s="535"/>
      <c r="TO4" s="535"/>
      <c r="TP4" s="535"/>
      <c r="TQ4" s="535"/>
      <c r="TR4" s="535"/>
      <c r="TS4" s="535"/>
      <c r="TT4" s="535"/>
      <c r="TU4" s="535"/>
      <c r="TV4" s="535"/>
      <c r="TW4" s="535"/>
      <c r="TX4" s="535"/>
      <c r="TY4" s="535"/>
      <c r="TZ4" s="535"/>
      <c r="UA4" s="535"/>
      <c r="UB4" s="535"/>
      <c r="UC4" s="535"/>
      <c r="UD4" s="535"/>
      <c r="UE4" s="535"/>
      <c r="UF4" s="535"/>
      <c r="UG4" s="535"/>
      <c r="UH4" s="535"/>
      <c r="UI4" s="535"/>
      <c r="UJ4" s="535"/>
      <c r="UK4" s="535"/>
      <c r="UL4" s="535"/>
      <c r="UM4" s="535"/>
      <c r="UN4" s="535"/>
      <c r="UO4" s="535"/>
      <c r="UP4" s="535"/>
      <c r="UQ4" s="535"/>
      <c r="UR4" s="535"/>
      <c r="US4" s="535"/>
      <c r="UT4" s="535"/>
      <c r="UU4" s="535"/>
      <c r="UV4" s="535"/>
      <c r="UW4" s="535"/>
      <c r="UX4" s="535"/>
      <c r="UY4" s="535"/>
      <c r="UZ4" s="535"/>
      <c r="VA4" s="535"/>
      <c r="VB4" s="535"/>
      <c r="VC4" s="535"/>
      <c r="VD4" s="535"/>
      <c r="VE4" s="535"/>
      <c r="VF4" s="535"/>
      <c r="VG4" s="535"/>
      <c r="VH4" s="535"/>
      <c r="VI4" s="535"/>
      <c r="VJ4" s="535"/>
      <c r="VK4" s="535"/>
      <c r="VL4" s="535"/>
      <c r="VM4" s="535"/>
      <c r="VN4" s="535"/>
      <c r="VO4" s="535"/>
      <c r="VP4" s="535"/>
      <c r="VQ4" s="535"/>
      <c r="VR4" s="535"/>
      <c r="VS4" s="535"/>
      <c r="VT4" s="535"/>
      <c r="VU4" s="535"/>
      <c r="VV4" s="535"/>
      <c r="VW4" s="535"/>
      <c r="VX4" s="535"/>
      <c r="VY4" s="535"/>
      <c r="VZ4" s="535"/>
      <c r="WA4" s="535"/>
      <c r="WB4" s="535"/>
      <c r="WC4" s="535"/>
      <c r="WD4" s="535"/>
      <c r="WE4" s="535"/>
      <c r="WF4" s="535"/>
      <c r="WG4" s="535"/>
      <c r="WH4" s="535"/>
      <c r="WI4" s="535"/>
      <c r="WJ4" s="535"/>
      <c r="WK4" s="535"/>
      <c r="WL4" s="535"/>
      <c r="WM4" s="535"/>
      <c r="WN4" s="535"/>
      <c r="WO4" s="535"/>
      <c r="WP4" s="535"/>
      <c r="WQ4" s="535"/>
      <c r="WR4" s="535"/>
      <c r="WS4" s="535"/>
      <c r="WT4" s="535"/>
      <c r="WU4" s="535"/>
      <c r="WV4" s="535"/>
      <c r="WW4" s="535"/>
      <c r="WX4" s="535"/>
      <c r="WY4" s="535"/>
      <c r="WZ4" s="535"/>
      <c r="XA4" s="535"/>
      <c r="XB4" s="535"/>
      <c r="XC4" s="535"/>
      <c r="XD4" s="535"/>
      <c r="XE4" s="535"/>
      <c r="XF4" s="535"/>
      <c r="XG4" s="535"/>
      <c r="XH4" s="535"/>
      <c r="XI4" s="535"/>
      <c r="XJ4" s="535"/>
      <c r="XK4" s="535"/>
      <c r="XL4" s="535"/>
      <c r="XM4" s="535"/>
      <c r="XN4" s="535"/>
      <c r="XO4" s="535"/>
      <c r="XP4" s="535"/>
      <c r="XQ4" s="535"/>
      <c r="XR4" s="535"/>
      <c r="XS4" s="535"/>
      <c r="XT4" s="535"/>
      <c r="XU4" s="535"/>
      <c r="XV4" s="535"/>
      <c r="XW4" s="535"/>
      <c r="XX4" s="535"/>
      <c r="XY4" s="535"/>
      <c r="XZ4" s="535"/>
      <c r="YA4" s="535"/>
      <c r="YB4" s="535"/>
      <c r="YC4" s="535"/>
      <c r="YD4" s="535"/>
      <c r="YE4" s="535"/>
      <c r="YF4" s="535"/>
      <c r="YG4" s="535"/>
      <c r="YH4" s="535"/>
      <c r="YI4" s="535"/>
      <c r="YJ4" s="535"/>
      <c r="YK4" s="535"/>
      <c r="YL4" s="535"/>
      <c r="YM4" s="535"/>
      <c r="YN4" s="535"/>
      <c r="YO4" s="535"/>
      <c r="YP4" s="535"/>
      <c r="YQ4" s="535"/>
      <c r="YR4" s="535"/>
      <c r="YS4" s="535"/>
      <c r="YT4" s="535"/>
      <c r="YU4" s="535"/>
      <c r="YV4" s="535"/>
      <c r="YW4" s="535"/>
      <c r="YX4" s="535"/>
      <c r="YY4" s="535"/>
      <c r="YZ4" s="535"/>
      <c r="ZA4" s="535"/>
      <c r="ZB4" s="535"/>
      <c r="ZC4" s="535"/>
      <c r="ZD4" s="535"/>
      <c r="ZE4" s="535"/>
      <c r="ZF4" s="535"/>
      <c r="ZG4" s="535"/>
      <c r="ZH4" s="535"/>
      <c r="ZI4" s="535"/>
      <c r="ZJ4" s="535"/>
      <c r="ZK4" s="535"/>
      <c r="ZL4" s="535"/>
      <c r="ZM4" s="535"/>
      <c r="ZN4" s="535"/>
      <c r="ZO4" s="535"/>
      <c r="ZP4" s="535"/>
      <c r="ZQ4" s="535"/>
      <c r="ZR4" s="535"/>
      <c r="ZS4" s="535"/>
      <c r="ZT4" s="535"/>
      <c r="ZU4" s="535"/>
      <c r="ZV4" s="535"/>
      <c r="ZW4" s="535"/>
      <c r="ZX4" s="535"/>
      <c r="ZY4" s="535"/>
      <c r="ZZ4" s="535"/>
      <c r="AAA4" s="535"/>
      <c r="AAB4" s="535"/>
      <c r="AAC4" s="535"/>
      <c r="AAD4" s="535"/>
      <c r="AAE4" s="535"/>
      <c r="AAF4" s="535"/>
      <c r="AAG4" s="535"/>
      <c r="AAH4" s="535"/>
      <c r="AAI4" s="535"/>
      <c r="AAJ4" s="535"/>
      <c r="AAK4" s="535"/>
      <c r="AAL4" s="535"/>
      <c r="AAM4" s="535"/>
      <c r="AAN4" s="535"/>
      <c r="AAO4" s="535"/>
      <c r="AAP4" s="535"/>
      <c r="AAQ4" s="535"/>
      <c r="AAR4" s="535"/>
      <c r="AAS4" s="535"/>
      <c r="AAT4" s="535"/>
      <c r="AAU4" s="535"/>
      <c r="AAV4" s="535"/>
      <c r="AAW4" s="535"/>
      <c r="AAX4" s="535"/>
      <c r="AAY4" s="535"/>
      <c r="AAZ4" s="535"/>
      <c r="ABA4" s="535"/>
      <c r="ABB4" s="535"/>
      <c r="ABC4" s="535"/>
      <c r="ABD4" s="535"/>
      <c r="ABE4" s="535"/>
      <c r="ABF4" s="535"/>
      <c r="ABG4" s="535"/>
      <c r="ABH4" s="535"/>
      <c r="ABI4" s="535"/>
      <c r="ABJ4" s="535"/>
      <c r="ABK4" s="535"/>
      <c r="ABL4" s="535"/>
      <c r="ABM4" s="535"/>
      <c r="ABN4" s="535"/>
      <c r="ABO4" s="535"/>
      <c r="ABP4" s="535"/>
      <c r="ABQ4" s="535"/>
      <c r="ABR4" s="535"/>
      <c r="ABS4" s="535"/>
      <c r="ABT4" s="535"/>
      <c r="ABU4" s="535"/>
      <c r="ABV4" s="535"/>
      <c r="ABW4" s="535"/>
      <c r="ABX4" s="535"/>
      <c r="ABY4" s="535"/>
      <c r="ABZ4" s="535"/>
      <c r="ACA4" s="535"/>
      <c r="ACB4" s="535"/>
      <c r="ACC4" s="535"/>
      <c r="ACD4" s="535"/>
      <c r="ACE4" s="535"/>
      <c r="ACF4" s="535"/>
      <c r="ACG4" s="535"/>
      <c r="ACH4" s="535"/>
      <c r="ACI4" s="535"/>
      <c r="ACJ4" s="535"/>
      <c r="ACK4" s="535"/>
      <c r="ACL4" s="535"/>
      <c r="ACM4" s="535"/>
      <c r="ACN4" s="535"/>
      <c r="ACO4" s="535"/>
      <c r="ACP4" s="535"/>
      <c r="ACQ4" s="535"/>
      <c r="ACR4" s="535"/>
      <c r="ACS4" s="535"/>
      <c r="ACT4" s="535"/>
      <c r="ACU4" s="535"/>
      <c r="ACV4" s="535"/>
      <c r="ACW4" s="535"/>
      <c r="ACX4" s="535"/>
      <c r="ACY4" s="535"/>
      <c r="ACZ4" s="535"/>
      <c r="ADA4" s="535"/>
      <c r="ADB4" s="535"/>
      <c r="ADC4" s="535"/>
      <c r="ADD4" s="535"/>
      <c r="ADE4" s="535"/>
      <c r="ADF4" s="535"/>
      <c r="ADG4" s="535"/>
      <c r="ADH4" s="535"/>
      <c r="ADI4" s="535"/>
      <c r="ADJ4" s="535"/>
      <c r="ADK4" s="535"/>
      <c r="ADL4" s="535"/>
      <c r="ADM4" s="535"/>
      <c r="ADN4" s="535"/>
      <c r="ADO4" s="535"/>
      <c r="ADP4" s="535"/>
      <c r="ADQ4" s="535"/>
      <c r="ADR4" s="535"/>
      <c r="ADS4" s="535"/>
      <c r="ADT4" s="535"/>
      <c r="ADU4" s="535"/>
      <c r="ADV4" s="535"/>
      <c r="ADW4" s="535"/>
      <c r="ADX4" s="535"/>
      <c r="ADY4" s="535"/>
      <c r="ADZ4" s="535"/>
      <c r="AEA4" s="535"/>
      <c r="AEB4" s="535"/>
      <c r="AEC4" s="535"/>
      <c r="AED4" s="535"/>
      <c r="AEE4" s="535"/>
      <c r="AEF4" s="535"/>
      <c r="AEG4" s="535"/>
      <c r="AEH4" s="535"/>
      <c r="AEI4" s="535"/>
      <c r="AEJ4" s="535"/>
      <c r="AEK4" s="535"/>
      <c r="AEL4" s="535"/>
      <c r="AEM4" s="535"/>
      <c r="AEN4" s="535"/>
      <c r="AEO4" s="535"/>
      <c r="AEP4" s="535"/>
      <c r="AEQ4" s="535"/>
      <c r="AER4" s="535"/>
      <c r="AES4" s="535"/>
      <c r="AET4" s="535"/>
      <c r="AEU4" s="535"/>
      <c r="AEV4" s="535"/>
      <c r="AEW4" s="535"/>
      <c r="AEX4" s="535"/>
      <c r="AEY4" s="535"/>
      <c r="AEZ4" s="535"/>
      <c r="AFA4" s="535"/>
      <c r="AFB4" s="535"/>
      <c r="AFC4" s="535"/>
      <c r="AFD4" s="535"/>
      <c r="AFE4" s="535"/>
      <c r="AFF4" s="535"/>
      <c r="AFG4" s="535"/>
      <c r="AFH4" s="535"/>
      <c r="AFI4" s="535"/>
      <c r="AFJ4" s="535"/>
      <c r="AFK4" s="535"/>
      <c r="AFL4" s="535"/>
      <c r="AFM4" s="535"/>
      <c r="AFN4" s="535"/>
      <c r="AFO4" s="535"/>
      <c r="AFP4" s="535"/>
      <c r="AFQ4" s="535"/>
      <c r="AFR4" s="535"/>
      <c r="AFS4" s="535"/>
      <c r="AFT4" s="535"/>
      <c r="AFU4" s="535"/>
      <c r="AFV4" s="535"/>
      <c r="AFW4" s="535"/>
      <c r="AFX4" s="535"/>
      <c r="AFY4" s="535"/>
      <c r="AFZ4" s="535"/>
      <c r="AGA4" s="535"/>
      <c r="AGB4" s="535"/>
      <c r="AGC4" s="535"/>
      <c r="AGD4" s="535"/>
      <c r="AGE4" s="535"/>
      <c r="AGF4" s="535"/>
      <c r="AGG4" s="535"/>
      <c r="AGH4" s="535"/>
    </row>
    <row r="5" spans="1:870" x14ac:dyDescent="0.2">
      <c r="B5" s="38" t="s">
        <v>74</v>
      </c>
      <c r="C5" s="39" t="s">
        <v>74</v>
      </c>
      <c r="D5" s="655">
        <v>43473</v>
      </c>
      <c r="E5" s="664">
        <v>43473</v>
      </c>
      <c r="F5" s="673" t="s">
        <v>1425</v>
      </c>
      <c r="G5" s="43" t="s">
        <v>163</v>
      </c>
      <c r="H5" s="43" t="s">
        <v>1216</v>
      </c>
      <c r="I5" s="45">
        <v>12</v>
      </c>
      <c r="J5" s="44" t="s">
        <v>61</v>
      </c>
      <c r="K5" s="47" t="s">
        <v>368</v>
      </c>
      <c r="L5" s="43">
        <v>140070</v>
      </c>
      <c r="M5" s="44" t="s">
        <v>1235</v>
      </c>
      <c r="N5" s="48" t="s">
        <v>1329</v>
      </c>
      <c r="O5" s="49" t="s">
        <v>1107</v>
      </c>
      <c r="P5" s="50">
        <v>43830</v>
      </c>
      <c r="Q5" s="90" t="s">
        <v>1253</v>
      </c>
      <c r="R5" s="270" t="s">
        <v>1263</v>
      </c>
      <c r="S5" s="77">
        <v>43465</v>
      </c>
      <c r="T5" s="54">
        <v>0</v>
      </c>
      <c r="U5" s="55" t="s">
        <v>1106</v>
      </c>
      <c r="V5" s="56">
        <v>1</v>
      </c>
      <c r="W5" s="56">
        <v>0</v>
      </c>
      <c r="X5" s="56">
        <v>0</v>
      </c>
      <c r="Y5" s="536" t="s">
        <v>1298</v>
      </c>
      <c r="Z5" s="536" t="s">
        <v>1272</v>
      </c>
      <c r="AA5" s="536" t="s">
        <v>1273</v>
      </c>
      <c r="AB5" s="529" t="s">
        <v>1274</v>
      </c>
      <c r="AC5" s="530" t="s">
        <v>1275</v>
      </c>
      <c r="AD5" s="530" t="s">
        <v>1424</v>
      </c>
      <c r="AE5" s="530" t="s">
        <v>1277</v>
      </c>
      <c r="AF5" s="537" t="s">
        <v>345</v>
      </c>
      <c r="AG5" s="352" t="s">
        <v>1280</v>
      </c>
      <c r="AH5" s="536" t="s">
        <v>1465</v>
      </c>
      <c r="AI5" s="352" t="s">
        <v>105</v>
      </c>
      <c r="AJ5" s="352" t="s">
        <v>1283</v>
      </c>
      <c r="AK5" s="536" t="s">
        <v>1278</v>
      </c>
      <c r="AL5" s="62" t="s">
        <v>1113</v>
      </c>
      <c r="AM5" s="62">
        <v>2</v>
      </c>
      <c r="AN5" s="63">
        <v>64</v>
      </c>
      <c r="AO5" s="64">
        <v>12</v>
      </c>
      <c r="AP5" s="199">
        <f>IF(V5=1,IF(G5="PANTALLA LED'S",AN5*394,IF(G5="RÓTULO",IF(AN5&lt;9,AN5*(394*5)/100,AN5*(394*15)/100),IF(G5="VALLA",IF(AN5&lt;9,AN5*(394*5)/100,AN5*(394*15)/100),IF(G5="TÓTEM",IF(AN5&lt;9,AN5*(394*5)/100,AN5*(394*15)/100),IF(G5="MURAL",IF(AN5&lt;9,AN5*(394*5)/100,AN5*(394*15)/100),IF(G5="MINI VALLA",IF(AN5&lt;9,AN5*(394*5)/100,AN5*(394*15)/100),"0,00")))))))</f>
        <v>3782.4</v>
      </c>
      <c r="AQ5" s="201">
        <f t="shared" si="1"/>
        <v>315.2</v>
      </c>
      <c r="AR5" s="202">
        <v>0</v>
      </c>
      <c r="AS5" s="87"/>
      <c r="AT5" s="201">
        <f t="shared" si="2"/>
        <v>3782.4</v>
      </c>
      <c r="AU5" s="62" t="s">
        <v>1281</v>
      </c>
      <c r="AV5" s="66" t="s">
        <v>1099</v>
      </c>
      <c r="AW5" s="66" t="s">
        <v>92</v>
      </c>
      <c r="AX5" s="62" t="s">
        <v>1373</v>
      </c>
      <c r="AY5" s="62" t="s">
        <v>1604</v>
      </c>
      <c r="AZ5" s="765" t="s">
        <v>1565</v>
      </c>
      <c r="BA5" s="346">
        <v>43479</v>
      </c>
      <c r="BB5" s="682" t="s">
        <v>1607</v>
      </c>
      <c r="BC5" s="284">
        <v>43482</v>
      </c>
      <c r="BD5" s="540"/>
      <c r="BE5" s="598"/>
      <c r="BF5" s="535"/>
      <c r="BG5" s="535"/>
      <c r="BH5" s="535"/>
      <c r="BI5" s="535"/>
      <c r="BJ5" s="535"/>
      <c r="BK5" s="535"/>
      <c r="BL5" s="535"/>
      <c r="BM5" s="535"/>
      <c r="BN5" s="535"/>
      <c r="BO5" s="535"/>
      <c r="BP5" s="535"/>
      <c r="BQ5" s="535"/>
      <c r="BR5" s="535"/>
      <c r="BS5" s="535"/>
      <c r="BT5" s="535"/>
      <c r="BU5" s="535"/>
      <c r="BV5" s="535"/>
      <c r="BW5" s="535"/>
      <c r="BX5" s="535"/>
      <c r="BY5" s="535"/>
      <c r="BZ5" s="535"/>
      <c r="CA5" s="535"/>
      <c r="CB5" s="535"/>
      <c r="CC5" s="535"/>
      <c r="CD5" s="535"/>
      <c r="CE5" s="535"/>
      <c r="CF5" s="535"/>
      <c r="CG5" s="535"/>
      <c r="CH5" s="535"/>
      <c r="CI5" s="535"/>
      <c r="CJ5" s="535"/>
      <c r="CK5" s="535"/>
      <c r="CL5" s="535"/>
      <c r="CM5" s="535"/>
      <c r="CN5" s="535"/>
      <c r="CO5" s="535"/>
      <c r="CP5" s="535"/>
      <c r="CQ5" s="535"/>
      <c r="CR5" s="535"/>
      <c r="CS5" s="535"/>
      <c r="CT5" s="535"/>
      <c r="CU5" s="535"/>
      <c r="CV5" s="535"/>
      <c r="CW5" s="535"/>
      <c r="CX5" s="535"/>
      <c r="CY5" s="535"/>
      <c r="CZ5" s="535"/>
      <c r="DA5" s="535"/>
      <c r="DB5" s="535"/>
      <c r="DC5" s="535"/>
      <c r="DD5" s="535"/>
      <c r="DE5" s="535"/>
      <c r="DF5" s="535"/>
      <c r="DG5" s="535"/>
      <c r="DH5" s="535"/>
      <c r="DI5" s="535"/>
      <c r="DJ5" s="535"/>
      <c r="DK5" s="535"/>
      <c r="DL5" s="535"/>
      <c r="DM5" s="535"/>
      <c r="DN5" s="535"/>
      <c r="DO5" s="535"/>
      <c r="DP5" s="535"/>
      <c r="DQ5" s="535"/>
      <c r="DR5" s="535"/>
      <c r="DS5" s="535"/>
      <c r="DT5" s="535"/>
      <c r="DU5" s="535"/>
      <c r="DV5" s="535"/>
      <c r="DW5" s="535"/>
      <c r="DX5" s="535"/>
      <c r="DY5" s="535"/>
      <c r="DZ5" s="535"/>
      <c r="EA5" s="535"/>
      <c r="EB5" s="535"/>
      <c r="EC5" s="535"/>
      <c r="ED5" s="535"/>
      <c r="EE5" s="535"/>
      <c r="EF5" s="535"/>
      <c r="EG5" s="535"/>
      <c r="EH5" s="535"/>
      <c r="EI5" s="535"/>
      <c r="EJ5" s="535"/>
      <c r="EK5" s="535"/>
      <c r="EL5" s="535"/>
      <c r="EM5" s="535"/>
      <c r="EN5" s="535"/>
      <c r="EO5" s="535"/>
      <c r="EP5" s="535"/>
      <c r="EQ5" s="535"/>
      <c r="ER5" s="535"/>
      <c r="ES5" s="535"/>
      <c r="ET5" s="535"/>
      <c r="EU5" s="535"/>
      <c r="EV5" s="535"/>
      <c r="EW5" s="535"/>
      <c r="EX5" s="535"/>
      <c r="EY5" s="535"/>
      <c r="EZ5" s="535"/>
      <c r="FA5" s="535"/>
      <c r="FB5" s="535"/>
      <c r="FC5" s="535"/>
      <c r="FD5" s="535"/>
      <c r="FE5" s="535"/>
      <c r="FF5" s="535"/>
      <c r="FG5" s="535"/>
      <c r="FH5" s="535"/>
      <c r="FI5" s="535"/>
      <c r="FJ5" s="535"/>
      <c r="FK5" s="535"/>
      <c r="FL5" s="535"/>
      <c r="FM5" s="535"/>
      <c r="FN5" s="535"/>
      <c r="FO5" s="535"/>
      <c r="FP5" s="535"/>
      <c r="FQ5" s="535"/>
      <c r="FR5" s="535"/>
      <c r="FS5" s="535"/>
      <c r="FT5" s="535"/>
      <c r="FU5" s="535"/>
      <c r="FV5" s="535"/>
      <c r="FW5" s="535"/>
      <c r="FX5" s="535"/>
      <c r="FY5" s="535"/>
      <c r="FZ5" s="535"/>
      <c r="GA5" s="535"/>
      <c r="GB5" s="535"/>
      <c r="GC5" s="535"/>
      <c r="GD5" s="535"/>
      <c r="GE5" s="535"/>
      <c r="GF5" s="535"/>
      <c r="GG5" s="535"/>
      <c r="GH5" s="535"/>
      <c r="GI5" s="535"/>
      <c r="GJ5" s="535"/>
      <c r="GK5" s="535"/>
      <c r="GL5" s="535"/>
      <c r="GM5" s="535"/>
      <c r="GN5" s="535"/>
      <c r="GO5" s="535"/>
      <c r="GP5" s="535"/>
      <c r="GQ5" s="535"/>
      <c r="GR5" s="535"/>
      <c r="GS5" s="535"/>
      <c r="GT5" s="535"/>
      <c r="GU5" s="535"/>
      <c r="GV5" s="535"/>
      <c r="GW5" s="535"/>
      <c r="GX5" s="535"/>
      <c r="GY5" s="535"/>
      <c r="GZ5" s="535"/>
      <c r="HA5" s="535"/>
      <c r="HB5" s="535"/>
      <c r="HC5" s="535"/>
      <c r="HD5" s="535"/>
      <c r="HE5" s="535"/>
      <c r="HF5" s="535"/>
      <c r="HG5" s="535"/>
      <c r="HH5" s="535"/>
      <c r="HI5" s="535"/>
      <c r="HJ5" s="535"/>
      <c r="HK5" s="535"/>
      <c r="HL5" s="535"/>
      <c r="HM5" s="535"/>
      <c r="HN5" s="535"/>
      <c r="HO5" s="535"/>
      <c r="HP5" s="535"/>
      <c r="HQ5" s="535"/>
      <c r="HR5" s="535"/>
      <c r="HS5" s="535"/>
      <c r="HT5" s="535"/>
      <c r="HU5" s="535"/>
      <c r="HV5" s="535"/>
      <c r="HW5" s="535"/>
      <c r="HX5" s="535"/>
      <c r="HY5" s="535"/>
      <c r="HZ5" s="535"/>
      <c r="IA5" s="535"/>
      <c r="IB5" s="535"/>
      <c r="IC5" s="535"/>
      <c r="ID5" s="535"/>
      <c r="IE5" s="535"/>
      <c r="IF5" s="535"/>
      <c r="IG5" s="535"/>
      <c r="IH5" s="535"/>
      <c r="II5" s="535"/>
      <c r="IJ5" s="535"/>
      <c r="IK5" s="535"/>
      <c r="IL5" s="535"/>
      <c r="IM5" s="535"/>
      <c r="IN5" s="535"/>
      <c r="IO5" s="535"/>
      <c r="IP5" s="535"/>
      <c r="IQ5" s="535"/>
      <c r="IR5" s="535"/>
      <c r="IS5" s="535"/>
      <c r="IT5" s="535"/>
      <c r="IU5" s="535"/>
      <c r="IV5" s="535"/>
      <c r="IW5" s="535"/>
      <c r="IX5" s="535"/>
      <c r="IY5" s="535"/>
      <c r="IZ5" s="535"/>
      <c r="JA5" s="535"/>
      <c r="JB5" s="535"/>
      <c r="JC5" s="535"/>
      <c r="JD5" s="535"/>
      <c r="JE5" s="535"/>
      <c r="JF5" s="535"/>
      <c r="JG5" s="535"/>
      <c r="JH5" s="535"/>
      <c r="JI5" s="535"/>
      <c r="JJ5" s="535"/>
      <c r="JK5" s="535"/>
      <c r="JL5" s="535"/>
      <c r="JM5" s="535"/>
      <c r="JN5" s="535"/>
      <c r="JO5" s="535"/>
      <c r="JP5" s="535"/>
      <c r="JQ5" s="535"/>
      <c r="JR5" s="535"/>
      <c r="JS5" s="535"/>
      <c r="JT5" s="535"/>
      <c r="JU5" s="535"/>
      <c r="JV5" s="535"/>
      <c r="JW5" s="535"/>
      <c r="JX5" s="535"/>
      <c r="JY5" s="535"/>
      <c r="JZ5" s="535"/>
      <c r="KA5" s="535"/>
      <c r="KB5" s="535"/>
      <c r="KC5" s="535"/>
      <c r="KD5" s="535"/>
      <c r="KE5" s="535"/>
      <c r="KF5" s="535"/>
      <c r="KG5" s="535"/>
      <c r="KH5" s="535"/>
      <c r="KI5" s="535"/>
      <c r="KJ5" s="535"/>
      <c r="KK5" s="535"/>
      <c r="KL5" s="535"/>
      <c r="KM5" s="535"/>
      <c r="KN5" s="535"/>
      <c r="KO5" s="535"/>
      <c r="KP5" s="535"/>
      <c r="KQ5" s="535"/>
      <c r="KR5" s="535"/>
      <c r="KS5" s="535"/>
      <c r="KT5" s="535"/>
      <c r="KU5" s="535"/>
      <c r="KV5" s="535"/>
      <c r="KW5" s="535"/>
      <c r="KX5" s="535"/>
      <c r="KY5" s="535"/>
      <c r="KZ5" s="535"/>
      <c r="LA5" s="535"/>
      <c r="LB5" s="535"/>
      <c r="LC5" s="535"/>
      <c r="LD5" s="535"/>
      <c r="LE5" s="535"/>
      <c r="LF5" s="535"/>
      <c r="LG5" s="535"/>
      <c r="LH5" s="535"/>
      <c r="LI5" s="535"/>
      <c r="LJ5" s="535"/>
      <c r="LK5" s="535"/>
      <c r="LL5" s="535"/>
      <c r="LM5" s="535"/>
      <c r="LN5" s="535"/>
      <c r="LO5" s="535"/>
      <c r="LP5" s="535"/>
      <c r="LQ5" s="535"/>
      <c r="LR5" s="535"/>
      <c r="LS5" s="535"/>
      <c r="LT5" s="535"/>
      <c r="LU5" s="535"/>
      <c r="LV5" s="535"/>
      <c r="LW5" s="535"/>
      <c r="LX5" s="535"/>
      <c r="LY5" s="535"/>
      <c r="LZ5" s="535"/>
      <c r="MA5" s="535"/>
      <c r="MB5" s="535"/>
      <c r="MC5" s="535"/>
      <c r="MD5" s="535"/>
      <c r="ME5" s="535"/>
      <c r="MF5" s="535"/>
      <c r="MG5" s="535"/>
      <c r="MH5" s="535"/>
      <c r="MI5" s="535"/>
      <c r="MJ5" s="535"/>
      <c r="MK5" s="535"/>
      <c r="ML5" s="535"/>
      <c r="MM5" s="535"/>
      <c r="MN5" s="535"/>
      <c r="MO5" s="535"/>
      <c r="MP5" s="535"/>
      <c r="MQ5" s="535"/>
      <c r="MR5" s="535"/>
      <c r="MS5" s="535"/>
      <c r="MT5" s="535"/>
      <c r="MU5" s="535"/>
      <c r="MV5" s="535"/>
      <c r="MW5" s="535"/>
      <c r="MX5" s="535"/>
      <c r="MY5" s="535"/>
      <c r="MZ5" s="535"/>
      <c r="NA5" s="535"/>
      <c r="NB5" s="535"/>
      <c r="NC5" s="535"/>
      <c r="ND5" s="535"/>
      <c r="NE5" s="535"/>
      <c r="NF5" s="535"/>
      <c r="NG5" s="535"/>
      <c r="NH5" s="535"/>
      <c r="NI5" s="535"/>
      <c r="NJ5" s="535"/>
      <c r="NK5" s="535"/>
      <c r="NL5" s="535"/>
      <c r="NM5" s="535"/>
      <c r="NN5" s="535"/>
      <c r="NO5" s="535"/>
      <c r="NP5" s="535"/>
      <c r="NQ5" s="535"/>
      <c r="NR5" s="535"/>
      <c r="NS5" s="535"/>
      <c r="NT5" s="535"/>
      <c r="NU5" s="535"/>
      <c r="NV5" s="535"/>
      <c r="NW5" s="535"/>
      <c r="NX5" s="535"/>
      <c r="NY5" s="535"/>
      <c r="NZ5" s="535"/>
      <c r="OA5" s="535"/>
      <c r="OB5" s="535"/>
      <c r="OC5" s="535"/>
      <c r="OD5" s="535"/>
      <c r="OE5" s="535"/>
      <c r="OF5" s="535"/>
      <c r="OG5" s="535"/>
      <c r="OH5" s="535"/>
      <c r="OI5" s="535"/>
      <c r="OJ5" s="535"/>
      <c r="OK5" s="535"/>
      <c r="OL5" s="535"/>
      <c r="OM5" s="535"/>
      <c r="ON5" s="535"/>
      <c r="OO5" s="535"/>
      <c r="OP5" s="535"/>
      <c r="OQ5" s="535"/>
      <c r="OR5" s="535"/>
      <c r="OS5" s="535"/>
      <c r="OT5" s="535"/>
      <c r="OU5" s="535"/>
      <c r="OV5" s="535"/>
      <c r="OW5" s="535"/>
      <c r="OX5" s="535"/>
      <c r="OY5" s="535"/>
      <c r="OZ5" s="535"/>
      <c r="PA5" s="535"/>
      <c r="PB5" s="535"/>
      <c r="PC5" s="535"/>
      <c r="PD5" s="535"/>
      <c r="PE5" s="535"/>
      <c r="PF5" s="535"/>
      <c r="PG5" s="535"/>
      <c r="PH5" s="535"/>
      <c r="PI5" s="535"/>
      <c r="PJ5" s="535"/>
      <c r="PK5" s="535"/>
      <c r="PL5" s="535"/>
      <c r="PM5" s="535"/>
      <c r="PN5" s="535"/>
      <c r="PO5" s="535"/>
      <c r="PP5" s="535"/>
      <c r="PQ5" s="535"/>
      <c r="PR5" s="535"/>
      <c r="PS5" s="535"/>
      <c r="PT5" s="535"/>
      <c r="PU5" s="535"/>
      <c r="PV5" s="535"/>
      <c r="PW5" s="535"/>
      <c r="PX5" s="535"/>
      <c r="PY5" s="535"/>
      <c r="PZ5" s="535"/>
      <c r="QA5" s="535"/>
      <c r="QB5" s="535"/>
      <c r="QC5" s="535"/>
      <c r="QD5" s="535"/>
      <c r="QE5" s="535"/>
      <c r="QF5" s="535"/>
      <c r="QG5" s="535"/>
      <c r="QH5" s="535"/>
      <c r="QI5" s="535"/>
      <c r="QJ5" s="535"/>
      <c r="QK5" s="535"/>
      <c r="QL5" s="535"/>
      <c r="QM5" s="535"/>
      <c r="QN5" s="535"/>
      <c r="QO5" s="535"/>
      <c r="QP5" s="535"/>
      <c r="QQ5" s="535"/>
      <c r="QR5" s="535"/>
      <c r="QS5" s="535"/>
      <c r="QT5" s="535"/>
      <c r="QU5" s="535"/>
      <c r="QV5" s="535"/>
      <c r="QW5" s="535"/>
      <c r="QX5" s="535"/>
      <c r="QY5" s="535"/>
      <c r="QZ5" s="535"/>
      <c r="RA5" s="535"/>
      <c r="RB5" s="535"/>
      <c r="RC5" s="535"/>
      <c r="RD5" s="535"/>
      <c r="RE5" s="535"/>
      <c r="RF5" s="535"/>
      <c r="RG5" s="535"/>
      <c r="RH5" s="535"/>
      <c r="RI5" s="535"/>
      <c r="RJ5" s="535"/>
      <c r="RK5" s="535"/>
      <c r="RL5" s="535"/>
      <c r="RM5" s="535"/>
      <c r="RN5" s="535"/>
      <c r="RO5" s="535"/>
      <c r="RP5" s="535"/>
      <c r="RQ5" s="535"/>
      <c r="RR5" s="535"/>
      <c r="RS5" s="535"/>
      <c r="RT5" s="535"/>
      <c r="RU5" s="535"/>
      <c r="RV5" s="535"/>
      <c r="RW5" s="535"/>
      <c r="RX5" s="535"/>
      <c r="RY5" s="535"/>
      <c r="RZ5" s="535"/>
      <c r="SA5" s="535"/>
      <c r="SB5" s="535"/>
      <c r="SC5" s="535"/>
      <c r="SD5" s="535"/>
      <c r="SE5" s="535"/>
      <c r="SF5" s="535"/>
      <c r="SG5" s="535"/>
      <c r="SH5" s="535"/>
      <c r="SI5" s="535"/>
      <c r="SJ5" s="535"/>
      <c r="SK5" s="535"/>
      <c r="SL5" s="535"/>
      <c r="SM5" s="535"/>
      <c r="SN5" s="535"/>
      <c r="SO5" s="535"/>
      <c r="SP5" s="535"/>
      <c r="SQ5" s="535"/>
      <c r="SR5" s="535"/>
      <c r="SS5" s="535"/>
      <c r="ST5" s="535"/>
      <c r="SU5" s="535"/>
      <c r="SV5" s="535"/>
      <c r="SW5" s="535"/>
      <c r="SX5" s="535"/>
      <c r="SY5" s="535"/>
      <c r="SZ5" s="535"/>
      <c r="TA5" s="535"/>
      <c r="TB5" s="535"/>
      <c r="TC5" s="535"/>
      <c r="TD5" s="535"/>
      <c r="TE5" s="535"/>
      <c r="TF5" s="535"/>
      <c r="TG5" s="535"/>
      <c r="TH5" s="535"/>
      <c r="TI5" s="535"/>
      <c r="TJ5" s="535"/>
      <c r="TK5" s="535"/>
      <c r="TL5" s="535"/>
      <c r="TM5" s="535"/>
      <c r="TN5" s="535"/>
      <c r="TO5" s="535"/>
      <c r="TP5" s="535"/>
      <c r="TQ5" s="535"/>
      <c r="TR5" s="535"/>
      <c r="TS5" s="535"/>
      <c r="TT5" s="535"/>
      <c r="TU5" s="535"/>
      <c r="TV5" s="535"/>
      <c r="TW5" s="535"/>
      <c r="TX5" s="535"/>
      <c r="TY5" s="535"/>
      <c r="TZ5" s="535"/>
      <c r="UA5" s="535"/>
      <c r="UB5" s="535"/>
      <c r="UC5" s="535"/>
      <c r="UD5" s="535"/>
      <c r="UE5" s="535"/>
      <c r="UF5" s="535"/>
      <c r="UG5" s="535"/>
      <c r="UH5" s="535"/>
      <c r="UI5" s="535"/>
      <c r="UJ5" s="535"/>
      <c r="UK5" s="535"/>
      <c r="UL5" s="535"/>
      <c r="UM5" s="535"/>
      <c r="UN5" s="535"/>
      <c r="UO5" s="535"/>
      <c r="UP5" s="535"/>
      <c r="UQ5" s="535"/>
      <c r="UR5" s="535"/>
      <c r="US5" s="535"/>
      <c r="UT5" s="535"/>
      <c r="UU5" s="535"/>
      <c r="UV5" s="535"/>
      <c r="UW5" s="535"/>
      <c r="UX5" s="535"/>
      <c r="UY5" s="535"/>
      <c r="UZ5" s="535"/>
      <c r="VA5" s="535"/>
      <c r="VB5" s="535"/>
      <c r="VC5" s="535"/>
      <c r="VD5" s="535"/>
      <c r="VE5" s="535"/>
      <c r="VF5" s="535"/>
      <c r="VG5" s="535"/>
      <c r="VH5" s="535"/>
      <c r="VI5" s="535"/>
      <c r="VJ5" s="535"/>
      <c r="VK5" s="535"/>
      <c r="VL5" s="535"/>
      <c r="VM5" s="535"/>
      <c r="VN5" s="535"/>
      <c r="VO5" s="535"/>
      <c r="VP5" s="535"/>
      <c r="VQ5" s="535"/>
      <c r="VR5" s="535"/>
      <c r="VS5" s="535"/>
      <c r="VT5" s="535"/>
      <c r="VU5" s="535"/>
      <c r="VV5" s="535"/>
      <c r="VW5" s="535"/>
      <c r="VX5" s="535"/>
      <c r="VY5" s="535"/>
      <c r="VZ5" s="535"/>
      <c r="WA5" s="535"/>
      <c r="WB5" s="535"/>
      <c r="WC5" s="535"/>
      <c r="WD5" s="535"/>
      <c r="WE5" s="535"/>
      <c r="WF5" s="535"/>
      <c r="WG5" s="535"/>
      <c r="WH5" s="535"/>
      <c r="WI5" s="535"/>
      <c r="WJ5" s="535"/>
      <c r="WK5" s="535"/>
      <c r="WL5" s="535"/>
      <c r="WM5" s="535"/>
      <c r="WN5" s="535"/>
      <c r="WO5" s="535"/>
      <c r="WP5" s="535"/>
      <c r="WQ5" s="535"/>
      <c r="WR5" s="535"/>
      <c r="WS5" s="535"/>
      <c r="WT5" s="535"/>
      <c r="WU5" s="535"/>
      <c r="WV5" s="535"/>
      <c r="WW5" s="535"/>
      <c r="WX5" s="535"/>
      <c r="WY5" s="535"/>
      <c r="WZ5" s="535"/>
      <c r="XA5" s="535"/>
      <c r="XB5" s="535"/>
      <c r="XC5" s="535"/>
      <c r="XD5" s="535"/>
      <c r="XE5" s="535"/>
      <c r="XF5" s="535"/>
      <c r="XG5" s="535"/>
      <c r="XH5" s="535"/>
      <c r="XI5" s="535"/>
      <c r="XJ5" s="535"/>
      <c r="XK5" s="535"/>
      <c r="XL5" s="535"/>
      <c r="XM5" s="535"/>
      <c r="XN5" s="535"/>
      <c r="XO5" s="535"/>
      <c r="XP5" s="535"/>
      <c r="XQ5" s="535"/>
      <c r="XR5" s="535"/>
      <c r="XS5" s="535"/>
      <c r="XT5" s="535"/>
      <c r="XU5" s="535"/>
      <c r="XV5" s="535"/>
      <c r="XW5" s="535"/>
      <c r="XX5" s="535"/>
      <c r="XY5" s="535"/>
      <c r="XZ5" s="535"/>
      <c r="YA5" s="535"/>
      <c r="YB5" s="535"/>
      <c r="YC5" s="535"/>
      <c r="YD5" s="535"/>
      <c r="YE5" s="535"/>
      <c r="YF5" s="535"/>
      <c r="YG5" s="535"/>
      <c r="YH5" s="535"/>
      <c r="YI5" s="535"/>
      <c r="YJ5" s="535"/>
      <c r="YK5" s="535"/>
      <c r="YL5" s="535"/>
      <c r="YM5" s="535"/>
      <c r="YN5" s="535"/>
      <c r="YO5" s="535"/>
      <c r="YP5" s="535"/>
      <c r="YQ5" s="535"/>
      <c r="YR5" s="535"/>
      <c r="YS5" s="535"/>
      <c r="YT5" s="535"/>
      <c r="YU5" s="535"/>
      <c r="YV5" s="535"/>
      <c r="YW5" s="535"/>
      <c r="YX5" s="535"/>
      <c r="YY5" s="535"/>
      <c r="YZ5" s="535"/>
      <c r="ZA5" s="535"/>
      <c r="ZB5" s="535"/>
      <c r="ZC5" s="535"/>
      <c r="ZD5" s="535"/>
      <c r="ZE5" s="535"/>
      <c r="ZF5" s="535"/>
      <c r="ZG5" s="535"/>
      <c r="ZH5" s="535"/>
      <c r="ZI5" s="535"/>
      <c r="ZJ5" s="535"/>
      <c r="ZK5" s="535"/>
      <c r="ZL5" s="535"/>
      <c r="ZM5" s="535"/>
      <c r="ZN5" s="535"/>
      <c r="ZO5" s="535"/>
      <c r="ZP5" s="535"/>
      <c r="ZQ5" s="535"/>
      <c r="ZR5" s="535"/>
      <c r="ZS5" s="535"/>
      <c r="ZT5" s="535"/>
      <c r="ZU5" s="535"/>
      <c r="ZV5" s="535"/>
      <c r="ZW5" s="535"/>
      <c r="ZX5" s="535"/>
      <c r="ZY5" s="535"/>
      <c r="ZZ5" s="535"/>
      <c r="AAA5" s="535"/>
      <c r="AAB5" s="535"/>
      <c r="AAC5" s="535"/>
      <c r="AAD5" s="535"/>
      <c r="AAE5" s="535"/>
      <c r="AAF5" s="535"/>
      <c r="AAG5" s="535"/>
      <c r="AAH5" s="535"/>
      <c r="AAI5" s="535"/>
      <c r="AAJ5" s="535"/>
      <c r="AAK5" s="535"/>
      <c r="AAL5" s="535"/>
      <c r="AAM5" s="535"/>
      <c r="AAN5" s="535"/>
      <c r="AAO5" s="535"/>
      <c r="AAP5" s="535"/>
      <c r="AAQ5" s="535"/>
      <c r="AAR5" s="535"/>
      <c r="AAS5" s="535"/>
      <c r="AAT5" s="535"/>
      <c r="AAU5" s="535"/>
      <c r="AAV5" s="535"/>
      <c r="AAW5" s="535"/>
      <c r="AAX5" s="535"/>
      <c r="AAY5" s="535"/>
      <c r="AAZ5" s="535"/>
      <c r="ABA5" s="535"/>
      <c r="ABB5" s="535"/>
      <c r="ABC5" s="535"/>
      <c r="ABD5" s="535"/>
      <c r="ABE5" s="535"/>
      <c r="ABF5" s="535"/>
      <c r="ABG5" s="535"/>
      <c r="ABH5" s="535"/>
      <c r="ABI5" s="535"/>
      <c r="ABJ5" s="535"/>
      <c r="ABK5" s="535"/>
      <c r="ABL5" s="535"/>
      <c r="ABM5" s="535"/>
      <c r="ABN5" s="535"/>
      <c r="ABO5" s="535"/>
      <c r="ABP5" s="535"/>
      <c r="ABQ5" s="535"/>
      <c r="ABR5" s="535"/>
      <c r="ABS5" s="535"/>
      <c r="ABT5" s="535"/>
      <c r="ABU5" s="535"/>
      <c r="ABV5" s="535"/>
      <c r="ABW5" s="535"/>
      <c r="ABX5" s="535"/>
      <c r="ABY5" s="535"/>
      <c r="ABZ5" s="535"/>
      <c r="ACA5" s="535"/>
      <c r="ACB5" s="535"/>
      <c r="ACC5" s="535"/>
      <c r="ACD5" s="535"/>
      <c r="ACE5" s="535"/>
      <c r="ACF5" s="535"/>
      <c r="ACG5" s="535"/>
      <c r="ACH5" s="535"/>
      <c r="ACI5" s="535"/>
      <c r="ACJ5" s="535"/>
      <c r="ACK5" s="535"/>
      <c r="ACL5" s="535"/>
      <c r="ACM5" s="535"/>
      <c r="ACN5" s="535"/>
      <c r="ACO5" s="535"/>
      <c r="ACP5" s="535"/>
      <c r="ACQ5" s="535"/>
      <c r="ACR5" s="535"/>
      <c r="ACS5" s="535"/>
      <c r="ACT5" s="535"/>
      <c r="ACU5" s="535"/>
      <c r="ACV5" s="535"/>
      <c r="ACW5" s="535"/>
      <c r="ACX5" s="535"/>
      <c r="ACY5" s="535"/>
      <c r="ACZ5" s="535"/>
      <c r="ADA5" s="535"/>
      <c r="ADB5" s="535"/>
      <c r="ADC5" s="535"/>
      <c r="ADD5" s="535"/>
      <c r="ADE5" s="535"/>
      <c r="ADF5" s="535"/>
      <c r="ADG5" s="535"/>
      <c r="ADH5" s="535"/>
      <c r="ADI5" s="535"/>
      <c r="ADJ5" s="535"/>
      <c r="ADK5" s="535"/>
      <c r="ADL5" s="535"/>
      <c r="ADM5" s="535"/>
      <c r="ADN5" s="535"/>
      <c r="ADO5" s="535"/>
      <c r="ADP5" s="535"/>
      <c r="ADQ5" s="535"/>
      <c r="ADR5" s="535"/>
      <c r="ADS5" s="535"/>
      <c r="ADT5" s="535"/>
      <c r="ADU5" s="535"/>
      <c r="ADV5" s="535"/>
      <c r="ADW5" s="535"/>
      <c r="ADX5" s="535"/>
      <c r="ADY5" s="535"/>
      <c r="ADZ5" s="535"/>
      <c r="AEA5" s="535"/>
      <c r="AEB5" s="535"/>
      <c r="AEC5" s="535"/>
      <c r="AED5" s="535"/>
      <c r="AEE5" s="535"/>
      <c r="AEF5" s="535"/>
      <c r="AEG5" s="535"/>
      <c r="AEH5" s="535"/>
      <c r="AEI5" s="535"/>
      <c r="AEJ5" s="535"/>
      <c r="AEK5" s="535"/>
      <c r="AEL5" s="535"/>
      <c r="AEM5" s="535"/>
      <c r="AEN5" s="535"/>
      <c r="AEO5" s="535"/>
      <c r="AEP5" s="535"/>
      <c r="AEQ5" s="535"/>
      <c r="AER5" s="535"/>
      <c r="AES5" s="535"/>
      <c r="AET5" s="535"/>
      <c r="AEU5" s="535"/>
      <c r="AEV5" s="535"/>
      <c r="AEW5" s="535"/>
      <c r="AEX5" s="535"/>
      <c r="AEY5" s="535"/>
      <c r="AEZ5" s="535"/>
      <c r="AFA5" s="535"/>
      <c r="AFB5" s="535"/>
      <c r="AFC5" s="535"/>
      <c r="AFD5" s="535"/>
      <c r="AFE5" s="535"/>
      <c r="AFF5" s="535"/>
      <c r="AFG5" s="535"/>
      <c r="AFH5" s="535"/>
      <c r="AFI5" s="535"/>
      <c r="AFJ5" s="535"/>
      <c r="AFK5" s="535"/>
      <c r="AFL5" s="535"/>
      <c r="AFM5" s="535"/>
      <c r="AFN5" s="535"/>
      <c r="AFO5" s="535"/>
      <c r="AFP5" s="535"/>
      <c r="AFQ5" s="535"/>
      <c r="AFR5" s="535"/>
      <c r="AFS5" s="535"/>
      <c r="AFT5" s="535"/>
      <c r="AFU5" s="535"/>
      <c r="AFV5" s="535"/>
      <c r="AFW5" s="535"/>
      <c r="AFX5" s="535"/>
      <c r="AFY5" s="535"/>
      <c r="AFZ5" s="535"/>
      <c r="AGA5" s="535"/>
      <c r="AGB5" s="535"/>
      <c r="AGC5" s="535"/>
      <c r="AGD5" s="535"/>
      <c r="AGE5" s="535"/>
      <c r="AGF5" s="535"/>
      <c r="AGG5" s="535"/>
      <c r="AGH5" s="535"/>
    </row>
    <row r="6" spans="1:870" x14ac:dyDescent="0.2">
      <c r="B6" s="38" t="s">
        <v>1181</v>
      </c>
      <c r="C6" s="39" t="s">
        <v>1181</v>
      </c>
      <c r="D6" s="655">
        <v>43473</v>
      </c>
      <c r="E6" s="655">
        <v>43473</v>
      </c>
      <c r="F6" s="673" t="s">
        <v>1426</v>
      </c>
      <c r="G6" s="43" t="s">
        <v>163</v>
      </c>
      <c r="H6" s="43" t="s">
        <v>1364</v>
      </c>
      <c r="I6" s="45">
        <v>12</v>
      </c>
      <c r="J6" s="44" t="s">
        <v>61</v>
      </c>
      <c r="K6" s="47" t="s">
        <v>368</v>
      </c>
      <c r="L6" s="43">
        <v>140070</v>
      </c>
      <c r="M6" s="44" t="s">
        <v>1235</v>
      </c>
      <c r="N6" s="48" t="s">
        <v>1329</v>
      </c>
      <c r="O6" s="49" t="s">
        <v>1107</v>
      </c>
      <c r="P6" s="50">
        <v>43830</v>
      </c>
      <c r="Q6" s="90" t="s">
        <v>1289</v>
      </c>
      <c r="R6" s="270" t="s">
        <v>1264</v>
      </c>
      <c r="S6" s="99">
        <v>43465</v>
      </c>
      <c r="T6" s="54">
        <v>0</v>
      </c>
      <c r="U6" s="55" t="s">
        <v>1106</v>
      </c>
      <c r="V6" s="56">
        <v>1</v>
      </c>
      <c r="W6" s="56">
        <v>0</v>
      </c>
      <c r="X6" s="56">
        <v>0</v>
      </c>
      <c r="Y6" s="536" t="s">
        <v>1298</v>
      </c>
      <c r="Z6" s="536" t="s">
        <v>1272</v>
      </c>
      <c r="AA6" s="536" t="s">
        <v>1273</v>
      </c>
      <c r="AB6" s="529" t="s">
        <v>1274</v>
      </c>
      <c r="AC6" s="530" t="s">
        <v>1275</v>
      </c>
      <c r="AD6" s="530" t="s">
        <v>1424</v>
      </c>
      <c r="AE6" s="530" t="s">
        <v>1277</v>
      </c>
      <c r="AF6" s="537" t="s">
        <v>345</v>
      </c>
      <c r="AG6" s="352" t="s">
        <v>1280</v>
      </c>
      <c r="AH6" s="536" t="s">
        <v>1465</v>
      </c>
      <c r="AI6" s="352" t="s">
        <v>105</v>
      </c>
      <c r="AJ6" s="352" t="s">
        <v>1283</v>
      </c>
      <c r="AK6" s="536" t="s">
        <v>1278</v>
      </c>
      <c r="AL6" s="62" t="s">
        <v>1113</v>
      </c>
      <c r="AM6" s="62">
        <v>2</v>
      </c>
      <c r="AN6" s="63">
        <v>64</v>
      </c>
      <c r="AO6" s="64">
        <v>12</v>
      </c>
      <c r="AP6" s="199">
        <f>IF(V6=1,IF(G6="PANTALLA LED'S",AN6*394,IF(G6="RÓTULO",IF(AN6&lt;9,AN6*(394*5)/100,AN6*(394*15)/100),IF(G6="VALLA",IF(AN6&lt;9,AN6*(394*5)/100,AN6*(394*15)/100),IF(G6="TÓTEM",IF(AN6&lt;9,AN6*(394*5)/100,AN6*(394*15)/100),IF(G6="MURAL",IF(AN6&lt;9,AN6*(394*5)/100,AN6*(394*15)/100),IF(G6="MINI VALLA",IF(AN6&lt;9,AN6*(394*5)/100,AN6*(394*15)/100),"0,00")))))))</f>
        <v>3782.4</v>
      </c>
      <c r="AQ6" s="201">
        <f t="shared" si="1"/>
        <v>315.2</v>
      </c>
      <c r="AR6" s="202">
        <v>0</v>
      </c>
      <c r="AS6" s="87"/>
      <c r="AT6" s="201">
        <f t="shared" si="2"/>
        <v>3782.4</v>
      </c>
      <c r="AU6" s="62" t="s">
        <v>1281</v>
      </c>
      <c r="AV6" s="66" t="s">
        <v>1099</v>
      </c>
      <c r="AW6" s="66" t="s">
        <v>92</v>
      </c>
      <c r="AX6" s="62" t="s">
        <v>1373</v>
      </c>
      <c r="AY6" s="62" t="s">
        <v>1604</v>
      </c>
      <c r="AZ6" s="765" t="s">
        <v>1566</v>
      </c>
      <c r="BA6" s="346">
        <v>43479</v>
      </c>
      <c r="BB6" s="682" t="s">
        <v>1608</v>
      </c>
      <c r="BC6" s="284">
        <v>43482</v>
      </c>
      <c r="BD6" s="540"/>
      <c r="BE6" s="598"/>
      <c r="BF6" s="535"/>
      <c r="BG6" s="535"/>
      <c r="BH6" s="535"/>
      <c r="BI6" s="535"/>
      <c r="BJ6" s="535"/>
      <c r="BK6" s="535"/>
      <c r="BL6" s="535"/>
      <c r="BM6" s="535"/>
      <c r="BN6" s="535"/>
      <c r="BO6" s="535"/>
      <c r="BP6" s="535"/>
      <c r="BQ6" s="535"/>
      <c r="BR6" s="535"/>
      <c r="BS6" s="535"/>
      <c r="BT6" s="535"/>
      <c r="BU6" s="535"/>
      <c r="BV6" s="535"/>
      <c r="BW6" s="535"/>
      <c r="BX6" s="535"/>
      <c r="BY6" s="535"/>
      <c r="BZ6" s="535"/>
      <c r="CA6" s="535"/>
      <c r="CB6" s="535"/>
      <c r="CC6" s="535"/>
      <c r="CD6" s="535"/>
      <c r="CE6" s="535"/>
      <c r="CF6" s="535"/>
      <c r="CG6" s="535"/>
      <c r="CH6" s="535"/>
      <c r="CI6" s="535"/>
      <c r="CJ6" s="535"/>
      <c r="CK6" s="535"/>
      <c r="CL6" s="535"/>
      <c r="CM6" s="535"/>
      <c r="CN6" s="535"/>
      <c r="CO6" s="535"/>
      <c r="CP6" s="535"/>
      <c r="CQ6" s="535"/>
      <c r="CR6" s="535"/>
      <c r="CS6" s="535"/>
      <c r="CT6" s="535"/>
      <c r="CU6" s="535"/>
      <c r="CV6" s="535"/>
      <c r="CW6" s="535"/>
      <c r="CX6" s="535"/>
      <c r="CY6" s="535"/>
      <c r="CZ6" s="535"/>
      <c r="DA6" s="535"/>
      <c r="DB6" s="535"/>
      <c r="DC6" s="535"/>
      <c r="DD6" s="535"/>
      <c r="DE6" s="535"/>
      <c r="DF6" s="535"/>
      <c r="DG6" s="535"/>
      <c r="DH6" s="535"/>
      <c r="DI6" s="535"/>
      <c r="DJ6" s="535"/>
      <c r="DK6" s="535"/>
      <c r="DL6" s="535"/>
      <c r="DM6" s="535"/>
      <c r="DN6" s="535"/>
      <c r="DO6" s="535"/>
      <c r="DP6" s="535"/>
      <c r="DQ6" s="535"/>
      <c r="DR6" s="535"/>
      <c r="DS6" s="535"/>
      <c r="DT6" s="535"/>
      <c r="DU6" s="535"/>
      <c r="DV6" s="535"/>
      <c r="DW6" s="535"/>
      <c r="DX6" s="535"/>
      <c r="DY6" s="535"/>
      <c r="DZ6" s="535"/>
      <c r="EA6" s="535"/>
      <c r="EB6" s="535"/>
      <c r="EC6" s="535"/>
      <c r="ED6" s="535"/>
      <c r="EE6" s="535"/>
      <c r="EF6" s="535"/>
      <c r="EG6" s="535"/>
      <c r="EH6" s="535"/>
      <c r="EI6" s="535"/>
      <c r="EJ6" s="535"/>
      <c r="EK6" s="535"/>
      <c r="EL6" s="535"/>
      <c r="EM6" s="535"/>
      <c r="EN6" s="535"/>
      <c r="EO6" s="535"/>
      <c r="EP6" s="535"/>
      <c r="EQ6" s="535"/>
      <c r="ER6" s="535"/>
      <c r="ES6" s="535"/>
      <c r="ET6" s="535"/>
      <c r="EU6" s="535"/>
      <c r="EV6" s="535"/>
      <c r="EW6" s="535"/>
      <c r="EX6" s="535"/>
      <c r="EY6" s="535"/>
      <c r="EZ6" s="535"/>
      <c r="FA6" s="535"/>
      <c r="FB6" s="535"/>
      <c r="FC6" s="535"/>
      <c r="FD6" s="535"/>
      <c r="FE6" s="535"/>
      <c r="FF6" s="535"/>
      <c r="FG6" s="535"/>
      <c r="FH6" s="535"/>
      <c r="FI6" s="535"/>
      <c r="FJ6" s="535"/>
      <c r="FK6" s="535"/>
      <c r="FL6" s="535"/>
      <c r="FM6" s="535"/>
      <c r="FN6" s="535"/>
      <c r="FO6" s="535"/>
      <c r="FP6" s="535"/>
      <c r="FQ6" s="535"/>
      <c r="FR6" s="535"/>
      <c r="FS6" s="535"/>
      <c r="FT6" s="535"/>
      <c r="FU6" s="535"/>
      <c r="FV6" s="535"/>
      <c r="FW6" s="535"/>
      <c r="FX6" s="535"/>
      <c r="FY6" s="535"/>
      <c r="FZ6" s="535"/>
      <c r="GA6" s="535"/>
      <c r="GB6" s="535"/>
      <c r="GC6" s="535"/>
      <c r="GD6" s="535"/>
      <c r="GE6" s="535"/>
      <c r="GF6" s="535"/>
      <c r="GG6" s="535"/>
      <c r="GH6" s="535"/>
      <c r="GI6" s="535"/>
      <c r="GJ6" s="535"/>
      <c r="GK6" s="535"/>
      <c r="GL6" s="535"/>
      <c r="GM6" s="535"/>
      <c r="GN6" s="535"/>
      <c r="GO6" s="535"/>
      <c r="GP6" s="535"/>
      <c r="GQ6" s="535"/>
      <c r="GR6" s="535"/>
      <c r="GS6" s="535"/>
      <c r="GT6" s="535"/>
      <c r="GU6" s="535"/>
      <c r="GV6" s="535"/>
      <c r="GW6" s="535"/>
      <c r="GX6" s="535"/>
      <c r="GY6" s="535"/>
      <c r="GZ6" s="535"/>
      <c r="HA6" s="535"/>
      <c r="HB6" s="535"/>
      <c r="HC6" s="535"/>
      <c r="HD6" s="535"/>
      <c r="HE6" s="535"/>
      <c r="HF6" s="535"/>
      <c r="HG6" s="535"/>
      <c r="HH6" s="535"/>
      <c r="HI6" s="535"/>
      <c r="HJ6" s="535"/>
      <c r="HK6" s="535"/>
      <c r="HL6" s="535"/>
      <c r="HM6" s="535"/>
      <c r="HN6" s="535"/>
      <c r="HO6" s="535"/>
      <c r="HP6" s="535"/>
      <c r="HQ6" s="535"/>
      <c r="HR6" s="535"/>
      <c r="HS6" s="535"/>
      <c r="HT6" s="535"/>
      <c r="HU6" s="535"/>
      <c r="HV6" s="535"/>
      <c r="HW6" s="535"/>
      <c r="HX6" s="535"/>
      <c r="HY6" s="535"/>
      <c r="HZ6" s="535"/>
      <c r="IA6" s="535"/>
      <c r="IB6" s="535"/>
      <c r="IC6" s="535"/>
      <c r="ID6" s="535"/>
      <c r="IE6" s="535"/>
      <c r="IF6" s="535"/>
      <c r="IG6" s="535"/>
      <c r="IH6" s="535"/>
      <c r="II6" s="535"/>
      <c r="IJ6" s="535"/>
      <c r="IK6" s="535"/>
      <c r="IL6" s="535"/>
      <c r="IM6" s="535"/>
      <c r="IN6" s="535"/>
      <c r="IO6" s="535"/>
      <c r="IP6" s="535"/>
      <c r="IQ6" s="535"/>
      <c r="IR6" s="535"/>
      <c r="IS6" s="535"/>
      <c r="IT6" s="535"/>
      <c r="IU6" s="535"/>
      <c r="IV6" s="535"/>
      <c r="IW6" s="535"/>
      <c r="IX6" s="535"/>
      <c r="IY6" s="535"/>
      <c r="IZ6" s="535"/>
      <c r="JA6" s="535"/>
      <c r="JB6" s="535"/>
      <c r="JC6" s="535"/>
      <c r="JD6" s="535"/>
      <c r="JE6" s="535"/>
      <c r="JF6" s="535"/>
      <c r="JG6" s="535"/>
      <c r="JH6" s="535"/>
      <c r="JI6" s="535"/>
      <c r="JJ6" s="535"/>
      <c r="JK6" s="535"/>
      <c r="JL6" s="535"/>
      <c r="JM6" s="535"/>
      <c r="JN6" s="535"/>
      <c r="JO6" s="535"/>
      <c r="JP6" s="535"/>
      <c r="JQ6" s="535"/>
      <c r="JR6" s="535"/>
      <c r="JS6" s="535"/>
      <c r="JT6" s="535"/>
      <c r="JU6" s="535"/>
      <c r="JV6" s="535"/>
      <c r="JW6" s="535"/>
      <c r="JX6" s="535"/>
      <c r="JY6" s="535"/>
      <c r="JZ6" s="535"/>
      <c r="KA6" s="535"/>
      <c r="KB6" s="535"/>
      <c r="KC6" s="535"/>
      <c r="KD6" s="535"/>
      <c r="KE6" s="535"/>
      <c r="KF6" s="535"/>
      <c r="KG6" s="535"/>
      <c r="KH6" s="535"/>
      <c r="KI6" s="535"/>
      <c r="KJ6" s="535"/>
      <c r="KK6" s="535"/>
      <c r="KL6" s="535"/>
      <c r="KM6" s="535"/>
      <c r="KN6" s="535"/>
      <c r="KO6" s="535"/>
      <c r="KP6" s="535"/>
      <c r="KQ6" s="535"/>
      <c r="KR6" s="535"/>
      <c r="KS6" s="535"/>
      <c r="KT6" s="535"/>
      <c r="KU6" s="535"/>
      <c r="KV6" s="535"/>
      <c r="KW6" s="535"/>
      <c r="KX6" s="535"/>
      <c r="KY6" s="535"/>
      <c r="KZ6" s="535"/>
      <c r="LA6" s="535"/>
      <c r="LB6" s="535"/>
      <c r="LC6" s="535"/>
      <c r="LD6" s="535"/>
      <c r="LE6" s="535"/>
      <c r="LF6" s="535"/>
      <c r="LG6" s="535"/>
      <c r="LH6" s="535"/>
      <c r="LI6" s="535"/>
      <c r="LJ6" s="535"/>
      <c r="LK6" s="535"/>
      <c r="LL6" s="535"/>
      <c r="LM6" s="535"/>
      <c r="LN6" s="535"/>
      <c r="LO6" s="535"/>
      <c r="LP6" s="535"/>
      <c r="LQ6" s="535"/>
      <c r="LR6" s="535"/>
      <c r="LS6" s="535"/>
      <c r="LT6" s="535"/>
      <c r="LU6" s="535"/>
      <c r="LV6" s="535"/>
      <c r="LW6" s="535"/>
      <c r="LX6" s="535"/>
      <c r="LY6" s="535"/>
      <c r="LZ6" s="535"/>
      <c r="MA6" s="535"/>
      <c r="MB6" s="535"/>
      <c r="MC6" s="535"/>
      <c r="MD6" s="535"/>
      <c r="ME6" s="535"/>
      <c r="MF6" s="535"/>
      <c r="MG6" s="535"/>
      <c r="MH6" s="535"/>
      <c r="MI6" s="535"/>
      <c r="MJ6" s="535"/>
      <c r="MK6" s="535"/>
      <c r="ML6" s="535"/>
      <c r="MM6" s="535"/>
      <c r="MN6" s="535"/>
      <c r="MO6" s="535"/>
      <c r="MP6" s="535"/>
      <c r="MQ6" s="535"/>
      <c r="MR6" s="535"/>
      <c r="MS6" s="535"/>
      <c r="MT6" s="535"/>
      <c r="MU6" s="535"/>
      <c r="MV6" s="535"/>
      <c r="MW6" s="535"/>
      <c r="MX6" s="535"/>
      <c r="MY6" s="535"/>
      <c r="MZ6" s="535"/>
      <c r="NA6" s="535"/>
      <c r="NB6" s="535"/>
      <c r="NC6" s="535"/>
      <c r="ND6" s="535"/>
      <c r="NE6" s="535"/>
      <c r="NF6" s="535"/>
      <c r="NG6" s="535"/>
      <c r="NH6" s="535"/>
      <c r="NI6" s="535"/>
      <c r="NJ6" s="535"/>
      <c r="NK6" s="535"/>
      <c r="NL6" s="535"/>
      <c r="NM6" s="535"/>
      <c r="NN6" s="535"/>
      <c r="NO6" s="535"/>
      <c r="NP6" s="535"/>
      <c r="NQ6" s="535"/>
      <c r="NR6" s="535"/>
      <c r="NS6" s="535"/>
      <c r="NT6" s="535"/>
      <c r="NU6" s="535"/>
      <c r="NV6" s="535"/>
      <c r="NW6" s="535"/>
      <c r="NX6" s="535"/>
      <c r="NY6" s="535"/>
      <c r="NZ6" s="535"/>
      <c r="OA6" s="535"/>
      <c r="OB6" s="535"/>
      <c r="OC6" s="535"/>
      <c r="OD6" s="535"/>
      <c r="OE6" s="535"/>
      <c r="OF6" s="535"/>
      <c r="OG6" s="535"/>
      <c r="OH6" s="535"/>
      <c r="OI6" s="535"/>
      <c r="OJ6" s="535"/>
      <c r="OK6" s="535"/>
      <c r="OL6" s="535"/>
      <c r="OM6" s="535"/>
      <c r="ON6" s="535"/>
      <c r="OO6" s="535"/>
      <c r="OP6" s="535"/>
      <c r="OQ6" s="535"/>
      <c r="OR6" s="535"/>
      <c r="OS6" s="535"/>
      <c r="OT6" s="535"/>
      <c r="OU6" s="535"/>
      <c r="OV6" s="535"/>
      <c r="OW6" s="535"/>
      <c r="OX6" s="535"/>
      <c r="OY6" s="535"/>
      <c r="OZ6" s="535"/>
      <c r="PA6" s="535"/>
      <c r="PB6" s="535"/>
      <c r="PC6" s="535"/>
      <c r="PD6" s="535"/>
      <c r="PE6" s="535"/>
      <c r="PF6" s="535"/>
      <c r="PG6" s="535"/>
      <c r="PH6" s="535"/>
      <c r="PI6" s="535"/>
      <c r="PJ6" s="535"/>
      <c r="PK6" s="535"/>
      <c r="PL6" s="535"/>
      <c r="PM6" s="535"/>
      <c r="PN6" s="535"/>
      <c r="PO6" s="535"/>
      <c r="PP6" s="535"/>
      <c r="PQ6" s="535"/>
      <c r="PR6" s="535"/>
      <c r="PS6" s="535"/>
      <c r="PT6" s="535"/>
      <c r="PU6" s="535"/>
      <c r="PV6" s="535"/>
      <c r="PW6" s="535"/>
      <c r="PX6" s="535"/>
      <c r="PY6" s="535"/>
      <c r="PZ6" s="535"/>
      <c r="QA6" s="535"/>
      <c r="QB6" s="535"/>
      <c r="QC6" s="535"/>
      <c r="QD6" s="535"/>
      <c r="QE6" s="535"/>
      <c r="QF6" s="535"/>
      <c r="QG6" s="535"/>
      <c r="QH6" s="535"/>
      <c r="QI6" s="535"/>
      <c r="QJ6" s="535"/>
      <c r="QK6" s="535"/>
      <c r="QL6" s="535"/>
      <c r="QM6" s="535"/>
      <c r="QN6" s="535"/>
      <c r="QO6" s="535"/>
      <c r="QP6" s="535"/>
      <c r="QQ6" s="535"/>
      <c r="QR6" s="535"/>
      <c r="QS6" s="535"/>
      <c r="QT6" s="535"/>
      <c r="QU6" s="535"/>
      <c r="QV6" s="535"/>
      <c r="QW6" s="535"/>
      <c r="QX6" s="535"/>
      <c r="QY6" s="535"/>
      <c r="QZ6" s="535"/>
      <c r="RA6" s="535"/>
      <c r="RB6" s="535"/>
      <c r="RC6" s="535"/>
      <c r="RD6" s="535"/>
      <c r="RE6" s="535"/>
      <c r="RF6" s="535"/>
      <c r="RG6" s="535"/>
      <c r="RH6" s="535"/>
      <c r="RI6" s="535"/>
      <c r="RJ6" s="535"/>
      <c r="RK6" s="535"/>
      <c r="RL6" s="535"/>
      <c r="RM6" s="535"/>
      <c r="RN6" s="535"/>
      <c r="RO6" s="535"/>
      <c r="RP6" s="535"/>
      <c r="RQ6" s="535"/>
      <c r="RR6" s="535"/>
      <c r="RS6" s="535"/>
      <c r="RT6" s="535"/>
      <c r="RU6" s="535"/>
      <c r="RV6" s="535"/>
      <c r="RW6" s="535"/>
      <c r="RX6" s="535"/>
      <c r="RY6" s="535"/>
      <c r="RZ6" s="535"/>
      <c r="SA6" s="535"/>
      <c r="SB6" s="535"/>
      <c r="SC6" s="535"/>
      <c r="SD6" s="535"/>
      <c r="SE6" s="535"/>
      <c r="SF6" s="535"/>
      <c r="SG6" s="535"/>
      <c r="SH6" s="535"/>
      <c r="SI6" s="535"/>
      <c r="SJ6" s="535"/>
      <c r="SK6" s="535"/>
      <c r="SL6" s="535"/>
      <c r="SM6" s="535"/>
      <c r="SN6" s="535"/>
      <c r="SO6" s="535"/>
      <c r="SP6" s="535"/>
      <c r="SQ6" s="535"/>
      <c r="SR6" s="535"/>
      <c r="SS6" s="535"/>
      <c r="ST6" s="535"/>
      <c r="SU6" s="535"/>
      <c r="SV6" s="535"/>
      <c r="SW6" s="535"/>
      <c r="SX6" s="535"/>
      <c r="SY6" s="535"/>
      <c r="SZ6" s="535"/>
      <c r="TA6" s="535"/>
      <c r="TB6" s="535"/>
      <c r="TC6" s="535"/>
      <c r="TD6" s="535"/>
      <c r="TE6" s="535"/>
      <c r="TF6" s="535"/>
      <c r="TG6" s="535"/>
      <c r="TH6" s="535"/>
      <c r="TI6" s="535"/>
      <c r="TJ6" s="535"/>
      <c r="TK6" s="535"/>
      <c r="TL6" s="535"/>
      <c r="TM6" s="535"/>
      <c r="TN6" s="535"/>
      <c r="TO6" s="535"/>
      <c r="TP6" s="535"/>
      <c r="TQ6" s="535"/>
      <c r="TR6" s="535"/>
      <c r="TS6" s="535"/>
      <c r="TT6" s="535"/>
      <c r="TU6" s="535"/>
      <c r="TV6" s="535"/>
      <c r="TW6" s="535"/>
      <c r="TX6" s="535"/>
      <c r="TY6" s="535"/>
      <c r="TZ6" s="535"/>
      <c r="UA6" s="535"/>
      <c r="UB6" s="535"/>
      <c r="UC6" s="535"/>
      <c r="UD6" s="535"/>
      <c r="UE6" s="535"/>
      <c r="UF6" s="535"/>
      <c r="UG6" s="535"/>
      <c r="UH6" s="535"/>
      <c r="UI6" s="535"/>
      <c r="UJ6" s="535"/>
      <c r="UK6" s="535"/>
      <c r="UL6" s="535"/>
      <c r="UM6" s="535"/>
      <c r="UN6" s="535"/>
      <c r="UO6" s="535"/>
      <c r="UP6" s="535"/>
      <c r="UQ6" s="535"/>
      <c r="UR6" s="535"/>
      <c r="US6" s="535"/>
      <c r="UT6" s="535"/>
      <c r="UU6" s="535"/>
      <c r="UV6" s="535"/>
      <c r="UW6" s="535"/>
      <c r="UX6" s="535"/>
      <c r="UY6" s="535"/>
      <c r="UZ6" s="535"/>
      <c r="VA6" s="535"/>
      <c r="VB6" s="535"/>
      <c r="VC6" s="535"/>
      <c r="VD6" s="535"/>
      <c r="VE6" s="535"/>
      <c r="VF6" s="535"/>
      <c r="VG6" s="535"/>
      <c r="VH6" s="535"/>
      <c r="VI6" s="535"/>
      <c r="VJ6" s="535"/>
      <c r="VK6" s="535"/>
      <c r="VL6" s="535"/>
      <c r="VM6" s="535"/>
      <c r="VN6" s="535"/>
      <c r="VO6" s="535"/>
      <c r="VP6" s="535"/>
      <c r="VQ6" s="535"/>
      <c r="VR6" s="535"/>
      <c r="VS6" s="535"/>
      <c r="VT6" s="535"/>
      <c r="VU6" s="535"/>
      <c r="VV6" s="535"/>
      <c r="VW6" s="535"/>
      <c r="VX6" s="535"/>
      <c r="VY6" s="535"/>
      <c r="VZ6" s="535"/>
      <c r="WA6" s="535"/>
      <c r="WB6" s="535"/>
      <c r="WC6" s="535"/>
      <c r="WD6" s="535"/>
      <c r="WE6" s="535"/>
      <c r="WF6" s="535"/>
      <c r="WG6" s="535"/>
      <c r="WH6" s="535"/>
      <c r="WI6" s="535"/>
      <c r="WJ6" s="535"/>
      <c r="WK6" s="535"/>
      <c r="WL6" s="535"/>
      <c r="WM6" s="535"/>
      <c r="WN6" s="535"/>
      <c r="WO6" s="535"/>
      <c r="WP6" s="535"/>
      <c r="WQ6" s="535"/>
      <c r="WR6" s="535"/>
      <c r="WS6" s="535"/>
      <c r="WT6" s="535"/>
      <c r="WU6" s="535"/>
      <c r="WV6" s="535"/>
      <c r="WW6" s="535"/>
      <c r="WX6" s="535"/>
      <c r="WY6" s="535"/>
      <c r="WZ6" s="535"/>
      <c r="XA6" s="535"/>
      <c r="XB6" s="535"/>
      <c r="XC6" s="535"/>
      <c r="XD6" s="535"/>
      <c r="XE6" s="535"/>
      <c r="XF6" s="535"/>
      <c r="XG6" s="535"/>
      <c r="XH6" s="535"/>
      <c r="XI6" s="535"/>
      <c r="XJ6" s="535"/>
      <c r="XK6" s="535"/>
      <c r="XL6" s="535"/>
      <c r="XM6" s="535"/>
      <c r="XN6" s="535"/>
      <c r="XO6" s="535"/>
      <c r="XP6" s="535"/>
      <c r="XQ6" s="535"/>
      <c r="XR6" s="535"/>
      <c r="XS6" s="535"/>
      <c r="XT6" s="535"/>
      <c r="XU6" s="535"/>
      <c r="XV6" s="535"/>
      <c r="XW6" s="535"/>
      <c r="XX6" s="535"/>
      <c r="XY6" s="535"/>
      <c r="XZ6" s="535"/>
      <c r="YA6" s="535"/>
      <c r="YB6" s="535"/>
      <c r="YC6" s="535"/>
      <c r="YD6" s="535"/>
      <c r="YE6" s="535"/>
      <c r="YF6" s="535"/>
      <c r="YG6" s="535"/>
      <c r="YH6" s="535"/>
      <c r="YI6" s="535"/>
      <c r="YJ6" s="535"/>
      <c r="YK6" s="535"/>
      <c r="YL6" s="535"/>
      <c r="YM6" s="535"/>
      <c r="YN6" s="535"/>
      <c r="YO6" s="535"/>
      <c r="YP6" s="535"/>
      <c r="YQ6" s="535"/>
      <c r="YR6" s="535"/>
      <c r="YS6" s="535"/>
      <c r="YT6" s="535"/>
      <c r="YU6" s="535"/>
      <c r="YV6" s="535"/>
      <c r="YW6" s="535"/>
      <c r="YX6" s="535"/>
      <c r="YY6" s="535"/>
      <c r="YZ6" s="535"/>
      <c r="ZA6" s="535"/>
      <c r="ZB6" s="535"/>
      <c r="ZC6" s="535"/>
      <c r="ZD6" s="535"/>
      <c r="ZE6" s="535"/>
      <c r="ZF6" s="535"/>
      <c r="ZG6" s="535"/>
      <c r="ZH6" s="535"/>
      <c r="ZI6" s="535"/>
      <c r="ZJ6" s="535"/>
      <c r="ZK6" s="535"/>
      <c r="ZL6" s="535"/>
      <c r="ZM6" s="535"/>
      <c r="ZN6" s="535"/>
      <c r="ZO6" s="535"/>
      <c r="ZP6" s="535"/>
      <c r="ZQ6" s="535"/>
      <c r="ZR6" s="535"/>
      <c r="ZS6" s="535"/>
      <c r="ZT6" s="535"/>
      <c r="ZU6" s="535"/>
      <c r="ZV6" s="535"/>
      <c r="ZW6" s="535"/>
      <c r="ZX6" s="535"/>
      <c r="ZY6" s="535"/>
      <c r="ZZ6" s="535"/>
      <c r="AAA6" s="535"/>
      <c r="AAB6" s="535"/>
      <c r="AAC6" s="535"/>
      <c r="AAD6" s="535"/>
      <c r="AAE6" s="535"/>
      <c r="AAF6" s="535"/>
      <c r="AAG6" s="535"/>
      <c r="AAH6" s="535"/>
      <c r="AAI6" s="535"/>
      <c r="AAJ6" s="535"/>
      <c r="AAK6" s="535"/>
      <c r="AAL6" s="535"/>
      <c r="AAM6" s="535"/>
      <c r="AAN6" s="535"/>
      <c r="AAO6" s="535"/>
      <c r="AAP6" s="535"/>
      <c r="AAQ6" s="535"/>
      <c r="AAR6" s="535"/>
      <c r="AAS6" s="535"/>
      <c r="AAT6" s="535"/>
      <c r="AAU6" s="535"/>
      <c r="AAV6" s="535"/>
      <c r="AAW6" s="535"/>
      <c r="AAX6" s="535"/>
      <c r="AAY6" s="535"/>
      <c r="AAZ6" s="535"/>
      <c r="ABA6" s="535"/>
      <c r="ABB6" s="535"/>
      <c r="ABC6" s="535"/>
      <c r="ABD6" s="535"/>
      <c r="ABE6" s="535"/>
      <c r="ABF6" s="535"/>
      <c r="ABG6" s="535"/>
      <c r="ABH6" s="535"/>
      <c r="ABI6" s="535"/>
      <c r="ABJ6" s="535"/>
      <c r="ABK6" s="535"/>
      <c r="ABL6" s="535"/>
      <c r="ABM6" s="535"/>
      <c r="ABN6" s="535"/>
      <c r="ABO6" s="535"/>
      <c r="ABP6" s="535"/>
      <c r="ABQ6" s="535"/>
      <c r="ABR6" s="535"/>
      <c r="ABS6" s="535"/>
      <c r="ABT6" s="535"/>
      <c r="ABU6" s="535"/>
      <c r="ABV6" s="535"/>
      <c r="ABW6" s="535"/>
      <c r="ABX6" s="535"/>
      <c r="ABY6" s="535"/>
      <c r="ABZ6" s="535"/>
      <c r="ACA6" s="535"/>
      <c r="ACB6" s="535"/>
      <c r="ACC6" s="535"/>
      <c r="ACD6" s="535"/>
      <c r="ACE6" s="535"/>
      <c r="ACF6" s="535"/>
      <c r="ACG6" s="535"/>
      <c r="ACH6" s="535"/>
      <c r="ACI6" s="535"/>
      <c r="ACJ6" s="535"/>
      <c r="ACK6" s="535"/>
      <c r="ACL6" s="535"/>
      <c r="ACM6" s="535"/>
      <c r="ACN6" s="535"/>
      <c r="ACO6" s="535"/>
      <c r="ACP6" s="535"/>
      <c r="ACQ6" s="535"/>
      <c r="ACR6" s="535"/>
      <c r="ACS6" s="535"/>
      <c r="ACT6" s="535"/>
      <c r="ACU6" s="535"/>
      <c r="ACV6" s="535"/>
      <c r="ACW6" s="535"/>
      <c r="ACX6" s="535"/>
      <c r="ACY6" s="535"/>
      <c r="ACZ6" s="535"/>
      <c r="ADA6" s="535"/>
      <c r="ADB6" s="535"/>
      <c r="ADC6" s="535"/>
      <c r="ADD6" s="535"/>
      <c r="ADE6" s="535"/>
      <c r="ADF6" s="535"/>
      <c r="ADG6" s="535"/>
      <c r="ADH6" s="535"/>
      <c r="ADI6" s="535"/>
      <c r="ADJ6" s="535"/>
      <c r="ADK6" s="535"/>
      <c r="ADL6" s="535"/>
      <c r="ADM6" s="535"/>
      <c r="ADN6" s="535"/>
      <c r="ADO6" s="535"/>
      <c r="ADP6" s="535"/>
      <c r="ADQ6" s="535"/>
      <c r="ADR6" s="535"/>
      <c r="ADS6" s="535"/>
      <c r="ADT6" s="535"/>
      <c r="ADU6" s="535"/>
      <c r="ADV6" s="535"/>
      <c r="ADW6" s="535"/>
      <c r="ADX6" s="535"/>
      <c r="ADY6" s="535"/>
      <c r="ADZ6" s="535"/>
      <c r="AEA6" s="535"/>
      <c r="AEB6" s="535"/>
      <c r="AEC6" s="535"/>
      <c r="AED6" s="535"/>
      <c r="AEE6" s="535"/>
      <c r="AEF6" s="535"/>
      <c r="AEG6" s="535"/>
      <c r="AEH6" s="535"/>
      <c r="AEI6" s="535"/>
      <c r="AEJ6" s="535"/>
      <c r="AEK6" s="535"/>
      <c r="AEL6" s="535"/>
      <c r="AEM6" s="535"/>
      <c r="AEN6" s="535"/>
      <c r="AEO6" s="535"/>
      <c r="AEP6" s="535"/>
      <c r="AEQ6" s="535"/>
      <c r="AER6" s="535"/>
      <c r="AES6" s="535"/>
      <c r="AET6" s="535"/>
      <c r="AEU6" s="535"/>
      <c r="AEV6" s="535"/>
      <c r="AEW6" s="535"/>
      <c r="AEX6" s="535"/>
      <c r="AEY6" s="535"/>
      <c r="AEZ6" s="535"/>
      <c r="AFA6" s="535"/>
      <c r="AFB6" s="535"/>
      <c r="AFC6" s="535"/>
      <c r="AFD6" s="535"/>
      <c r="AFE6" s="535"/>
      <c r="AFF6" s="535"/>
      <c r="AFG6" s="535"/>
      <c r="AFH6" s="535"/>
      <c r="AFI6" s="535"/>
      <c r="AFJ6" s="535"/>
      <c r="AFK6" s="535"/>
      <c r="AFL6" s="535"/>
      <c r="AFM6" s="535"/>
      <c r="AFN6" s="535"/>
      <c r="AFO6" s="535"/>
      <c r="AFP6" s="535"/>
      <c r="AFQ6" s="535"/>
      <c r="AFR6" s="535"/>
      <c r="AFS6" s="535"/>
      <c r="AFT6" s="535"/>
      <c r="AFU6" s="535"/>
      <c r="AFV6" s="535"/>
      <c r="AFW6" s="535"/>
      <c r="AFX6" s="535"/>
      <c r="AFY6" s="535"/>
      <c r="AFZ6" s="535"/>
      <c r="AGA6" s="535"/>
      <c r="AGB6" s="535"/>
      <c r="AGC6" s="535"/>
      <c r="AGD6" s="535"/>
      <c r="AGE6" s="535"/>
      <c r="AGF6" s="535"/>
      <c r="AGG6" s="535"/>
      <c r="AGH6" s="535"/>
    </row>
    <row r="7" spans="1:870" x14ac:dyDescent="0.2">
      <c r="B7" s="38" t="s">
        <v>1182</v>
      </c>
      <c r="C7" s="39" t="s">
        <v>1182</v>
      </c>
      <c r="D7" s="655">
        <v>43473</v>
      </c>
      <c r="E7" s="655">
        <v>43473</v>
      </c>
      <c r="F7" s="673" t="s">
        <v>1427</v>
      </c>
      <c r="G7" s="43" t="s">
        <v>59</v>
      </c>
      <c r="H7" s="43" t="s">
        <v>1364</v>
      </c>
      <c r="I7" s="45">
        <v>12</v>
      </c>
      <c r="J7" s="44" t="s">
        <v>61</v>
      </c>
      <c r="K7" s="47" t="s">
        <v>468</v>
      </c>
      <c r="L7" s="43">
        <v>63211</v>
      </c>
      <c r="M7" s="44" t="s">
        <v>1219</v>
      </c>
      <c r="N7" s="48" t="s">
        <v>1320</v>
      </c>
      <c r="O7" s="49" t="s">
        <v>1107</v>
      </c>
      <c r="P7" s="50">
        <v>43830</v>
      </c>
      <c r="Q7" s="90" t="s">
        <v>1289</v>
      </c>
      <c r="R7" s="270" t="s">
        <v>1404</v>
      </c>
      <c r="S7" s="99">
        <v>43465</v>
      </c>
      <c r="T7" s="54">
        <v>0</v>
      </c>
      <c r="U7" s="55" t="s">
        <v>1106</v>
      </c>
      <c r="V7" s="56">
        <v>1</v>
      </c>
      <c r="W7" s="56">
        <v>0</v>
      </c>
      <c r="X7" s="56">
        <v>0</v>
      </c>
      <c r="Y7" s="536" t="s">
        <v>1282</v>
      </c>
      <c r="Z7" s="536" t="s">
        <v>1272</v>
      </c>
      <c r="AA7" s="536" t="s">
        <v>1273</v>
      </c>
      <c r="AB7" s="529" t="s">
        <v>1274</v>
      </c>
      <c r="AC7" s="530" t="s">
        <v>1275</v>
      </c>
      <c r="AD7" s="530" t="s">
        <v>1424</v>
      </c>
      <c r="AE7" s="530" t="s">
        <v>1277</v>
      </c>
      <c r="AF7" s="537" t="s">
        <v>345</v>
      </c>
      <c r="AG7" s="352" t="s">
        <v>1280</v>
      </c>
      <c r="AH7" s="536" t="s">
        <v>1466</v>
      </c>
      <c r="AI7" s="352" t="s">
        <v>105</v>
      </c>
      <c r="AJ7" s="352" t="s">
        <v>1283</v>
      </c>
      <c r="AK7" s="536" t="s">
        <v>1278</v>
      </c>
      <c r="AL7" s="62" t="s">
        <v>1403</v>
      </c>
      <c r="AM7" s="62">
        <v>1</v>
      </c>
      <c r="AN7" s="63">
        <v>21</v>
      </c>
      <c r="AO7" s="64">
        <v>12</v>
      </c>
      <c r="AP7" s="199">
        <f t="shared" ref="AP7:AP45" si="3">IF(V7=1,IF(G7="PANTALLA LED'S",AN7*394,IF(G7="RÓTULO",IF(AN7&lt;9,AN7*(394*5)/100,AN7*(394*15)/100),IF(G7="VALLA",IF(AN7&lt;9,AN7*(394*5)/100,AN7*(394*15)/100),IF(G7="TÓTEM",IF(AN7&lt;9,AN7*(394*5)/100,AN7*(394*15)/100),IF(G7="MURAL",IF(AN7&lt;9,AN7*(394*5)/100,AN7*(394*15)/100),IF(G7="MINI VALLA",IF(AN7&lt;9,AN7*(394*5)/100,AN7*(394*15)/100),"0,00")))))))</f>
        <v>8274</v>
      </c>
      <c r="AQ7" s="201">
        <f t="shared" si="1"/>
        <v>689.5</v>
      </c>
      <c r="AR7" s="202">
        <v>0</v>
      </c>
      <c r="AS7" s="87"/>
      <c r="AT7" s="201">
        <f t="shared" si="2"/>
        <v>8274</v>
      </c>
      <c r="AU7" s="62" t="s">
        <v>1469</v>
      </c>
      <c r="AV7" s="66" t="s">
        <v>1099</v>
      </c>
      <c r="AW7" s="66" t="s">
        <v>92</v>
      </c>
      <c r="AX7" s="62" t="s">
        <v>1373</v>
      </c>
      <c r="AY7" s="62" t="s">
        <v>1604</v>
      </c>
      <c r="AZ7" s="765" t="s">
        <v>1567</v>
      </c>
      <c r="BA7" s="346">
        <v>43479</v>
      </c>
      <c r="BB7" s="682" t="s">
        <v>1609</v>
      </c>
      <c r="BC7" s="284">
        <v>43482</v>
      </c>
      <c r="BD7" s="540"/>
      <c r="BE7" s="598"/>
      <c r="BF7" s="535"/>
      <c r="BG7" s="535"/>
      <c r="BH7" s="535"/>
      <c r="BI7" s="535"/>
      <c r="BJ7" s="535"/>
      <c r="BK7" s="535"/>
      <c r="BL7" s="535"/>
      <c r="BM7" s="535"/>
      <c r="BN7" s="535"/>
      <c r="BO7" s="535"/>
      <c r="BP7" s="535"/>
      <c r="BQ7" s="535"/>
      <c r="BR7" s="535"/>
      <c r="BS7" s="535"/>
      <c r="BT7" s="535"/>
      <c r="BU7" s="535"/>
      <c r="BV7" s="535"/>
      <c r="BW7" s="535"/>
      <c r="BX7" s="535"/>
      <c r="BY7" s="535"/>
      <c r="BZ7" s="535"/>
      <c r="CA7" s="535"/>
      <c r="CB7" s="535"/>
      <c r="CC7" s="535"/>
      <c r="CD7" s="535"/>
      <c r="CE7" s="535"/>
      <c r="CF7" s="535"/>
      <c r="CG7" s="535"/>
      <c r="CH7" s="535"/>
      <c r="CI7" s="535"/>
      <c r="CJ7" s="535"/>
      <c r="CK7" s="535"/>
      <c r="CL7" s="535"/>
      <c r="CM7" s="535"/>
      <c r="CN7" s="535"/>
      <c r="CO7" s="535"/>
      <c r="CP7" s="535"/>
      <c r="CQ7" s="535"/>
      <c r="CR7" s="535"/>
      <c r="CS7" s="535"/>
      <c r="CT7" s="535"/>
      <c r="CU7" s="535"/>
      <c r="CV7" s="535"/>
      <c r="CW7" s="535"/>
      <c r="CX7" s="535"/>
      <c r="CY7" s="535"/>
      <c r="CZ7" s="535"/>
      <c r="DA7" s="535"/>
      <c r="DB7" s="535"/>
      <c r="DC7" s="535"/>
      <c r="DD7" s="535"/>
      <c r="DE7" s="535"/>
      <c r="DF7" s="535"/>
      <c r="DG7" s="535"/>
      <c r="DH7" s="535"/>
      <c r="DI7" s="535"/>
      <c r="DJ7" s="535"/>
      <c r="DK7" s="535"/>
      <c r="DL7" s="535"/>
      <c r="DM7" s="535"/>
      <c r="DN7" s="535"/>
      <c r="DO7" s="535"/>
      <c r="DP7" s="535"/>
      <c r="DQ7" s="535"/>
      <c r="DR7" s="535"/>
      <c r="DS7" s="535"/>
      <c r="DT7" s="535"/>
      <c r="DU7" s="535"/>
      <c r="DV7" s="535"/>
      <c r="DW7" s="535"/>
      <c r="DX7" s="535"/>
      <c r="DY7" s="535"/>
      <c r="DZ7" s="535"/>
      <c r="EA7" s="535"/>
      <c r="EB7" s="535"/>
      <c r="EC7" s="535"/>
      <c r="ED7" s="535"/>
      <c r="EE7" s="535"/>
      <c r="EF7" s="535"/>
      <c r="EG7" s="535"/>
      <c r="EH7" s="535"/>
      <c r="EI7" s="535"/>
      <c r="EJ7" s="535"/>
      <c r="EK7" s="535"/>
      <c r="EL7" s="535"/>
      <c r="EM7" s="535"/>
      <c r="EN7" s="535"/>
      <c r="EO7" s="535"/>
      <c r="EP7" s="535"/>
      <c r="EQ7" s="535"/>
      <c r="ER7" s="535"/>
      <c r="ES7" s="535"/>
      <c r="ET7" s="535"/>
      <c r="EU7" s="535"/>
      <c r="EV7" s="535"/>
      <c r="EW7" s="535"/>
      <c r="EX7" s="535"/>
      <c r="EY7" s="535"/>
      <c r="EZ7" s="535"/>
      <c r="FA7" s="535"/>
      <c r="FB7" s="535"/>
      <c r="FC7" s="535"/>
      <c r="FD7" s="535"/>
      <c r="FE7" s="535"/>
      <c r="FF7" s="535"/>
      <c r="FG7" s="535"/>
      <c r="FH7" s="535"/>
      <c r="FI7" s="535"/>
      <c r="FJ7" s="535"/>
      <c r="FK7" s="535"/>
      <c r="FL7" s="535"/>
      <c r="FM7" s="535"/>
      <c r="FN7" s="535"/>
      <c r="FO7" s="535"/>
      <c r="FP7" s="535"/>
      <c r="FQ7" s="535"/>
      <c r="FR7" s="535"/>
      <c r="FS7" s="535"/>
      <c r="FT7" s="535"/>
      <c r="FU7" s="535"/>
      <c r="FV7" s="535"/>
      <c r="FW7" s="535"/>
      <c r="FX7" s="535"/>
      <c r="FY7" s="535"/>
      <c r="FZ7" s="535"/>
      <c r="GA7" s="535"/>
      <c r="GB7" s="535"/>
      <c r="GC7" s="535"/>
      <c r="GD7" s="535"/>
      <c r="GE7" s="535"/>
      <c r="GF7" s="535"/>
      <c r="GG7" s="535"/>
      <c r="GH7" s="535"/>
      <c r="GI7" s="535"/>
      <c r="GJ7" s="535"/>
      <c r="GK7" s="535"/>
      <c r="GL7" s="535"/>
      <c r="GM7" s="535"/>
      <c r="GN7" s="535"/>
      <c r="GO7" s="535"/>
      <c r="GP7" s="535"/>
      <c r="GQ7" s="535"/>
      <c r="GR7" s="535"/>
      <c r="GS7" s="535"/>
      <c r="GT7" s="535"/>
      <c r="GU7" s="535"/>
      <c r="GV7" s="535"/>
      <c r="GW7" s="535"/>
      <c r="GX7" s="535"/>
      <c r="GY7" s="535"/>
      <c r="GZ7" s="535"/>
      <c r="HA7" s="535"/>
      <c r="HB7" s="535"/>
      <c r="HC7" s="535"/>
      <c r="HD7" s="535"/>
      <c r="HE7" s="535"/>
      <c r="HF7" s="535"/>
      <c r="HG7" s="535"/>
      <c r="HH7" s="535"/>
      <c r="HI7" s="535"/>
      <c r="HJ7" s="535"/>
      <c r="HK7" s="535"/>
      <c r="HL7" s="535"/>
      <c r="HM7" s="535"/>
      <c r="HN7" s="535"/>
      <c r="HO7" s="535"/>
      <c r="HP7" s="535"/>
      <c r="HQ7" s="535"/>
      <c r="HR7" s="535"/>
      <c r="HS7" s="535"/>
      <c r="HT7" s="535"/>
      <c r="HU7" s="535"/>
      <c r="HV7" s="535"/>
      <c r="HW7" s="535"/>
      <c r="HX7" s="535"/>
      <c r="HY7" s="535"/>
      <c r="HZ7" s="535"/>
      <c r="IA7" s="535"/>
      <c r="IB7" s="535"/>
      <c r="IC7" s="535"/>
      <c r="ID7" s="535"/>
      <c r="IE7" s="535"/>
      <c r="IF7" s="535"/>
      <c r="IG7" s="535"/>
      <c r="IH7" s="535"/>
      <c r="II7" s="535"/>
      <c r="IJ7" s="535"/>
      <c r="IK7" s="535"/>
      <c r="IL7" s="535"/>
      <c r="IM7" s="535"/>
      <c r="IN7" s="535"/>
      <c r="IO7" s="535"/>
      <c r="IP7" s="535"/>
      <c r="IQ7" s="535"/>
      <c r="IR7" s="535"/>
      <c r="IS7" s="535"/>
      <c r="IT7" s="535"/>
      <c r="IU7" s="535"/>
      <c r="IV7" s="535"/>
      <c r="IW7" s="535"/>
      <c r="IX7" s="535"/>
      <c r="IY7" s="535"/>
      <c r="IZ7" s="535"/>
      <c r="JA7" s="535"/>
      <c r="JB7" s="535"/>
      <c r="JC7" s="535"/>
      <c r="JD7" s="535"/>
      <c r="JE7" s="535"/>
      <c r="JF7" s="535"/>
      <c r="JG7" s="535"/>
      <c r="JH7" s="535"/>
      <c r="JI7" s="535"/>
      <c r="JJ7" s="535"/>
      <c r="JK7" s="535"/>
      <c r="JL7" s="535"/>
      <c r="JM7" s="535"/>
      <c r="JN7" s="535"/>
      <c r="JO7" s="535"/>
      <c r="JP7" s="535"/>
      <c r="JQ7" s="535"/>
      <c r="JR7" s="535"/>
      <c r="JS7" s="535"/>
      <c r="JT7" s="535"/>
      <c r="JU7" s="535"/>
      <c r="JV7" s="535"/>
      <c r="JW7" s="535"/>
      <c r="JX7" s="535"/>
      <c r="JY7" s="535"/>
      <c r="JZ7" s="535"/>
      <c r="KA7" s="535"/>
      <c r="KB7" s="535"/>
      <c r="KC7" s="535"/>
      <c r="KD7" s="535"/>
      <c r="KE7" s="535"/>
      <c r="KF7" s="535"/>
      <c r="KG7" s="535"/>
      <c r="KH7" s="535"/>
      <c r="KI7" s="535"/>
      <c r="KJ7" s="535"/>
      <c r="KK7" s="535"/>
      <c r="KL7" s="535"/>
      <c r="KM7" s="535"/>
      <c r="KN7" s="535"/>
      <c r="KO7" s="535"/>
      <c r="KP7" s="535"/>
      <c r="KQ7" s="535"/>
      <c r="KR7" s="535"/>
      <c r="KS7" s="535"/>
      <c r="KT7" s="535"/>
      <c r="KU7" s="535"/>
      <c r="KV7" s="535"/>
      <c r="KW7" s="535"/>
      <c r="KX7" s="535"/>
      <c r="KY7" s="535"/>
      <c r="KZ7" s="535"/>
      <c r="LA7" s="535"/>
      <c r="LB7" s="535"/>
      <c r="LC7" s="535"/>
      <c r="LD7" s="535"/>
      <c r="LE7" s="535"/>
      <c r="LF7" s="535"/>
      <c r="LG7" s="535"/>
      <c r="LH7" s="535"/>
      <c r="LI7" s="535"/>
      <c r="LJ7" s="535"/>
      <c r="LK7" s="535"/>
      <c r="LL7" s="535"/>
      <c r="LM7" s="535"/>
      <c r="LN7" s="535"/>
      <c r="LO7" s="535"/>
      <c r="LP7" s="535"/>
      <c r="LQ7" s="535"/>
      <c r="LR7" s="535"/>
      <c r="LS7" s="535"/>
      <c r="LT7" s="535"/>
      <c r="LU7" s="535"/>
      <c r="LV7" s="535"/>
      <c r="LW7" s="535"/>
      <c r="LX7" s="535"/>
      <c r="LY7" s="535"/>
      <c r="LZ7" s="535"/>
      <c r="MA7" s="535"/>
      <c r="MB7" s="535"/>
      <c r="MC7" s="535"/>
      <c r="MD7" s="535"/>
      <c r="ME7" s="535"/>
      <c r="MF7" s="535"/>
      <c r="MG7" s="535"/>
      <c r="MH7" s="535"/>
      <c r="MI7" s="535"/>
      <c r="MJ7" s="535"/>
      <c r="MK7" s="535"/>
      <c r="ML7" s="535"/>
      <c r="MM7" s="535"/>
      <c r="MN7" s="535"/>
      <c r="MO7" s="535"/>
      <c r="MP7" s="535"/>
      <c r="MQ7" s="535"/>
      <c r="MR7" s="535"/>
      <c r="MS7" s="535"/>
      <c r="MT7" s="535"/>
      <c r="MU7" s="535"/>
      <c r="MV7" s="535"/>
      <c r="MW7" s="535"/>
      <c r="MX7" s="535"/>
      <c r="MY7" s="535"/>
      <c r="MZ7" s="535"/>
      <c r="NA7" s="535"/>
      <c r="NB7" s="535"/>
      <c r="NC7" s="535"/>
      <c r="ND7" s="535"/>
      <c r="NE7" s="535"/>
      <c r="NF7" s="535"/>
      <c r="NG7" s="535"/>
      <c r="NH7" s="535"/>
      <c r="NI7" s="535"/>
      <c r="NJ7" s="535"/>
      <c r="NK7" s="535"/>
      <c r="NL7" s="535"/>
      <c r="NM7" s="535"/>
      <c r="NN7" s="535"/>
      <c r="NO7" s="535"/>
      <c r="NP7" s="535"/>
      <c r="NQ7" s="535"/>
      <c r="NR7" s="535"/>
      <c r="NS7" s="535"/>
      <c r="NT7" s="535"/>
      <c r="NU7" s="535"/>
      <c r="NV7" s="535"/>
      <c r="NW7" s="535"/>
      <c r="NX7" s="535"/>
      <c r="NY7" s="535"/>
      <c r="NZ7" s="535"/>
      <c r="OA7" s="535"/>
      <c r="OB7" s="535"/>
      <c r="OC7" s="535"/>
      <c r="OD7" s="535"/>
      <c r="OE7" s="535"/>
      <c r="OF7" s="535"/>
      <c r="OG7" s="535"/>
      <c r="OH7" s="535"/>
      <c r="OI7" s="535"/>
      <c r="OJ7" s="535"/>
      <c r="OK7" s="535"/>
      <c r="OL7" s="535"/>
      <c r="OM7" s="535"/>
      <c r="ON7" s="535"/>
      <c r="OO7" s="535"/>
      <c r="OP7" s="535"/>
      <c r="OQ7" s="535"/>
      <c r="OR7" s="535"/>
      <c r="OS7" s="535"/>
      <c r="OT7" s="535"/>
      <c r="OU7" s="535"/>
      <c r="OV7" s="535"/>
      <c r="OW7" s="535"/>
      <c r="OX7" s="535"/>
      <c r="OY7" s="535"/>
      <c r="OZ7" s="535"/>
      <c r="PA7" s="535"/>
      <c r="PB7" s="535"/>
      <c r="PC7" s="535"/>
      <c r="PD7" s="535"/>
      <c r="PE7" s="535"/>
      <c r="PF7" s="535"/>
      <c r="PG7" s="535"/>
      <c r="PH7" s="535"/>
      <c r="PI7" s="535"/>
      <c r="PJ7" s="535"/>
      <c r="PK7" s="535"/>
      <c r="PL7" s="535"/>
      <c r="PM7" s="535"/>
      <c r="PN7" s="535"/>
      <c r="PO7" s="535"/>
      <c r="PP7" s="535"/>
      <c r="PQ7" s="535"/>
      <c r="PR7" s="535"/>
      <c r="PS7" s="535"/>
      <c r="PT7" s="535"/>
      <c r="PU7" s="535"/>
      <c r="PV7" s="535"/>
      <c r="PW7" s="535"/>
      <c r="PX7" s="535"/>
      <c r="PY7" s="535"/>
      <c r="PZ7" s="535"/>
      <c r="QA7" s="535"/>
      <c r="QB7" s="535"/>
      <c r="QC7" s="535"/>
      <c r="QD7" s="535"/>
      <c r="QE7" s="535"/>
      <c r="QF7" s="535"/>
      <c r="QG7" s="535"/>
      <c r="QH7" s="535"/>
      <c r="QI7" s="535"/>
      <c r="QJ7" s="535"/>
      <c r="QK7" s="535"/>
      <c r="QL7" s="535"/>
      <c r="QM7" s="535"/>
      <c r="QN7" s="535"/>
      <c r="QO7" s="535"/>
      <c r="QP7" s="535"/>
      <c r="QQ7" s="535"/>
      <c r="QR7" s="535"/>
      <c r="QS7" s="535"/>
      <c r="QT7" s="535"/>
      <c r="QU7" s="535"/>
      <c r="QV7" s="535"/>
      <c r="QW7" s="535"/>
      <c r="QX7" s="535"/>
      <c r="QY7" s="535"/>
      <c r="QZ7" s="535"/>
      <c r="RA7" s="535"/>
      <c r="RB7" s="535"/>
      <c r="RC7" s="535"/>
      <c r="RD7" s="535"/>
      <c r="RE7" s="535"/>
      <c r="RF7" s="535"/>
      <c r="RG7" s="535"/>
      <c r="RH7" s="535"/>
      <c r="RI7" s="535"/>
      <c r="RJ7" s="535"/>
      <c r="RK7" s="535"/>
      <c r="RL7" s="535"/>
      <c r="RM7" s="535"/>
      <c r="RN7" s="535"/>
      <c r="RO7" s="535"/>
      <c r="RP7" s="535"/>
      <c r="RQ7" s="535"/>
      <c r="RR7" s="535"/>
      <c r="RS7" s="535"/>
      <c r="RT7" s="535"/>
      <c r="RU7" s="535"/>
      <c r="RV7" s="535"/>
      <c r="RW7" s="535"/>
      <c r="RX7" s="535"/>
      <c r="RY7" s="535"/>
      <c r="RZ7" s="535"/>
      <c r="SA7" s="535"/>
      <c r="SB7" s="535"/>
      <c r="SC7" s="535"/>
      <c r="SD7" s="535"/>
      <c r="SE7" s="535"/>
      <c r="SF7" s="535"/>
      <c r="SG7" s="535"/>
      <c r="SH7" s="535"/>
      <c r="SI7" s="535"/>
      <c r="SJ7" s="535"/>
      <c r="SK7" s="535"/>
      <c r="SL7" s="535"/>
      <c r="SM7" s="535"/>
      <c r="SN7" s="535"/>
      <c r="SO7" s="535"/>
      <c r="SP7" s="535"/>
      <c r="SQ7" s="535"/>
      <c r="SR7" s="535"/>
      <c r="SS7" s="535"/>
      <c r="ST7" s="535"/>
      <c r="SU7" s="535"/>
      <c r="SV7" s="535"/>
      <c r="SW7" s="535"/>
      <c r="SX7" s="535"/>
      <c r="SY7" s="535"/>
      <c r="SZ7" s="535"/>
      <c r="TA7" s="535"/>
      <c r="TB7" s="535"/>
      <c r="TC7" s="535"/>
      <c r="TD7" s="535"/>
      <c r="TE7" s="535"/>
      <c r="TF7" s="535"/>
      <c r="TG7" s="535"/>
      <c r="TH7" s="535"/>
      <c r="TI7" s="535"/>
      <c r="TJ7" s="535"/>
      <c r="TK7" s="535"/>
      <c r="TL7" s="535"/>
      <c r="TM7" s="535"/>
      <c r="TN7" s="535"/>
      <c r="TO7" s="535"/>
      <c r="TP7" s="535"/>
      <c r="TQ7" s="535"/>
      <c r="TR7" s="535"/>
      <c r="TS7" s="535"/>
      <c r="TT7" s="535"/>
      <c r="TU7" s="535"/>
      <c r="TV7" s="535"/>
      <c r="TW7" s="535"/>
      <c r="TX7" s="535"/>
      <c r="TY7" s="535"/>
      <c r="TZ7" s="535"/>
      <c r="UA7" s="535"/>
      <c r="UB7" s="535"/>
      <c r="UC7" s="535"/>
      <c r="UD7" s="535"/>
      <c r="UE7" s="535"/>
      <c r="UF7" s="535"/>
      <c r="UG7" s="535"/>
      <c r="UH7" s="535"/>
      <c r="UI7" s="535"/>
      <c r="UJ7" s="535"/>
      <c r="UK7" s="535"/>
      <c r="UL7" s="535"/>
      <c r="UM7" s="535"/>
      <c r="UN7" s="535"/>
      <c r="UO7" s="535"/>
      <c r="UP7" s="535"/>
      <c r="UQ7" s="535"/>
      <c r="UR7" s="535"/>
      <c r="US7" s="535"/>
      <c r="UT7" s="535"/>
      <c r="UU7" s="535"/>
      <c r="UV7" s="535"/>
      <c r="UW7" s="535"/>
      <c r="UX7" s="535"/>
      <c r="UY7" s="535"/>
      <c r="UZ7" s="535"/>
      <c r="VA7" s="535"/>
      <c r="VB7" s="535"/>
      <c r="VC7" s="535"/>
      <c r="VD7" s="535"/>
      <c r="VE7" s="535"/>
      <c r="VF7" s="535"/>
      <c r="VG7" s="535"/>
      <c r="VH7" s="535"/>
      <c r="VI7" s="535"/>
      <c r="VJ7" s="535"/>
      <c r="VK7" s="535"/>
      <c r="VL7" s="535"/>
      <c r="VM7" s="535"/>
      <c r="VN7" s="535"/>
      <c r="VO7" s="535"/>
      <c r="VP7" s="535"/>
      <c r="VQ7" s="535"/>
      <c r="VR7" s="535"/>
      <c r="VS7" s="535"/>
      <c r="VT7" s="535"/>
      <c r="VU7" s="535"/>
      <c r="VV7" s="535"/>
      <c r="VW7" s="535"/>
      <c r="VX7" s="535"/>
      <c r="VY7" s="535"/>
      <c r="VZ7" s="535"/>
      <c r="WA7" s="535"/>
      <c r="WB7" s="535"/>
      <c r="WC7" s="535"/>
      <c r="WD7" s="535"/>
      <c r="WE7" s="535"/>
      <c r="WF7" s="535"/>
      <c r="WG7" s="535"/>
      <c r="WH7" s="535"/>
      <c r="WI7" s="535"/>
      <c r="WJ7" s="535"/>
      <c r="WK7" s="535"/>
      <c r="WL7" s="535"/>
      <c r="WM7" s="535"/>
      <c r="WN7" s="535"/>
      <c r="WO7" s="535"/>
      <c r="WP7" s="535"/>
      <c r="WQ7" s="535"/>
      <c r="WR7" s="535"/>
      <c r="WS7" s="535"/>
      <c r="WT7" s="535"/>
      <c r="WU7" s="535"/>
      <c r="WV7" s="535"/>
      <c r="WW7" s="535"/>
      <c r="WX7" s="535"/>
      <c r="WY7" s="535"/>
      <c r="WZ7" s="535"/>
      <c r="XA7" s="535"/>
      <c r="XB7" s="535"/>
      <c r="XC7" s="535"/>
      <c r="XD7" s="535"/>
      <c r="XE7" s="535"/>
      <c r="XF7" s="535"/>
      <c r="XG7" s="535"/>
      <c r="XH7" s="535"/>
      <c r="XI7" s="535"/>
      <c r="XJ7" s="535"/>
      <c r="XK7" s="535"/>
      <c r="XL7" s="535"/>
      <c r="XM7" s="535"/>
      <c r="XN7" s="535"/>
      <c r="XO7" s="535"/>
      <c r="XP7" s="535"/>
      <c r="XQ7" s="535"/>
      <c r="XR7" s="535"/>
      <c r="XS7" s="535"/>
      <c r="XT7" s="535"/>
      <c r="XU7" s="535"/>
      <c r="XV7" s="535"/>
      <c r="XW7" s="535"/>
      <c r="XX7" s="535"/>
      <c r="XY7" s="535"/>
      <c r="XZ7" s="535"/>
      <c r="YA7" s="535"/>
      <c r="YB7" s="535"/>
      <c r="YC7" s="535"/>
      <c r="YD7" s="535"/>
      <c r="YE7" s="535"/>
      <c r="YF7" s="535"/>
      <c r="YG7" s="535"/>
      <c r="YH7" s="535"/>
      <c r="YI7" s="535"/>
      <c r="YJ7" s="535"/>
      <c r="YK7" s="535"/>
      <c r="YL7" s="535"/>
      <c r="YM7" s="535"/>
      <c r="YN7" s="535"/>
      <c r="YO7" s="535"/>
      <c r="YP7" s="535"/>
      <c r="YQ7" s="535"/>
      <c r="YR7" s="535"/>
      <c r="YS7" s="535"/>
      <c r="YT7" s="535"/>
      <c r="YU7" s="535"/>
      <c r="YV7" s="535"/>
      <c r="YW7" s="535"/>
      <c r="YX7" s="535"/>
      <c r="YY7" s="535"/>
      <c r="YZ7" s="535"/>
      <c r="ZA7" s="535"/>
      <c r="ZB7" s="535"/>
      <c r="ZC7" s="535"/>
      <c r="ZD7" s="535"/>
      <c r="ZE7" s="535"/>
      <c r="ZF7" s="535"/>
      <c r="ZG7" s="535"/>
      <c r="ZH7" s="535"/>
      <c r="ZI7" s="535"/>
      <c r="ZJ7" s="535"/>
      <c r="ZK7" s="535"/>
      <c r="ZL7" s="535"/>
      <c r="ZM7" s="535"/>
      <c r="ZN7" s="535"/>
      <c r="ZO7" s="535"/>
      <c r="ZP7" s="535"/>
      <c r="ZQ7" s="535"/>
      <c r="ZR7" s="535"/>
      <c r="ZS7" s="535"/>
      <c r="ZT7" s="535"/>
      <c r="ZU7" s="535"/>
      <c r="ZV7" s="535"/>
      <c r="ZW7" s="535"/>
      <c r="ZX7" s="535"/>
      <c r="ZY7" s="535"/>
      <c r="ZZ7" s="535"/>
      <c r="AAA7" s="535"/>
      <c r="AAB7" s="535"/>
      <c r="AAC7" s="535"/>
      <c r="AAD7" s="535"/>
      <c r="AAE7" s="535"/>
      <c r="AAF7" s="535"/>
      <c r="AAG7" s="535"/>
      <c r="AAH7" s="535"/>
      <c r="AAI7" s="535"/>
      <c r="AAJ7" s="535"/>
      <c r="AAK7" s="535"/>
      <c r="AAL7" s="535"/>
      <c r="AAM7" s="535"/>
      <c r="AAN7" s="535"/>
      <c r="AAO7" s="535"/>
      <c r="AAP7" s="535"/>
      <c r="AAQ7" s="535"/>
      <c r="AAR7" s="535"/>
      <c r="AAS7" s="535"/>
      <c r="AAT7" s="535"/>
      <c r="AAU7" s="535"/>
      <c r="AAV7" s="535"/>
      <c r="AAW7" s="535"/>
      <c r="AAX7" s="535"/>
      <c r="AAY7" s="535"/>
      <c r="AAZ7" s="535"/>
      <c r="ABA7" s="535"/>
      <c r="ABB7" s="535"/>
      <c r="ABC7" s="535"/>
      <c r="ABD7" s="535"/>
      <c r="ABE7" s="535"/>
      <c r="ABF7" s="535"/>
      <c r="ABG7" s="535"/>
      <c r="ABH7" s="535"/>
      <c r="ABI7" s="535"/>
      <c r="ABJ7" s="535"/>
      <c r="ABK7" s="535"/>
      <c r="ABL7" s="535"/>
      <c r="ABM7" s="535"/>
      <c r="ABN7" s="535"/>
      <c r="ABO7" s="535"/>
      <c r="ABP7" s="535"/>
      <c r="ABQ7" s="535"/>
      <c r="ABR7" s="535"/>
      <c r="ABS7" s="535"/>
      <c r="ABT7" s="535"/>
      <c r="ABU7" s="535"/>
      <c r="ABV7" s="535"/>
      <c r="ABW7" s="535"/>
      <c r="ABX7" s="535"/>
      <c r="ABY7" s="535"/>
      <c r="ABZ7" s="535"/>
      <c r="ACA7" s="535"/>
      <c r="ACB7" s="535"/>
      <c r="ACC7" s="535"/>
      <c r="ACD7" s="535"/>
      <c r="ACE7" s="535"/>
      <c r="ACF7" s="535"/>
      <c r="ACG7" s="535"/>
      <c r="ACH7" s="535"/>
      <c r="ACI7" s="535"/>
      <c r="ACJ7" s="535"/>
      <c r="ACK7" s="535"/>
      <c r="ACL7" s="535"/>
      <c r="ACM7" s="535"/>
      <c r="ACN7" s="535"/>
      <c r="ACO7" s="535"/>
      <c r="ACP7" s="535"/>
      <c r="ACQ7" s="535"/>
      <c r="ACR7" s="535"/>
      <c r="ACS7" s="535"/>
      <c r="ACT7" s="535"/>
      <c r="ACU7" s="535"/>
      <c r="ACV7" s="535"/>
      <c r="ACW7" s="535"/>
      <c r="ACX7" s="535"/>
      <c r="ACY7" s="535"/>
      <c r="ACZ7" s="535"/>
      <c r="ADA7" s="535"/>
      <c r="ADB7" s="535"/>
      <c r="ADC7" s="535"/>
      <c r="ADD7" s="535"/>
      <c r="ADE7" s="535"/>
      <c r="ADF7" s="535"/>
      <c r="ADG7" s="535"/>
      <c r="ADH7" s="535"/>
      <c r="ADI7" s="535"/>
      <c r="ADJ7" s="535"/>
      <c r="ADK7" s="535"/>
      <c r="ADL7" s="535"/>
      <c r="ADM7" s="535"/>
      <c r="ADN7" s="535"/>
      <c r="ADO7" s="535"/>
      <c r="ADP7" s="535"/>
      <c r="ADQ7" s="535"/>
      <c r="ADR7" s="535"/>
      <c r="ADS7" s="535"/>
      <c r="ADT7" s="535"/>
      <c r="ADU7" s="535"/>
      <c r="ADV7" s="535"/>
      <c r="ADW7" s="535"/>
      <c r="ADX7" s="535"/>
      <c r="ADY7" s="535"/>
      <c r="ADZ7" s="535"/>
      <c r="AEA7" s="535"/>
      <c r="AEB7" s="535"/>
      <c r="AEC7" s="535"/>
      <c r="AED7" s="535"/>
      <c r="AEE7" s="535"/>
      <c r="AEF7" s="535"/>
      <c r="AEG7" s="535"/>
      <c r="AEH7" s="535"/>
      <c r="AEI7" s="535"/>
      <c r="AEJ7" s="535"/>
      <c r="AEK7" s="535"/>
      <c r="AEL7" s="535"/>
      <c r="AEM7" s="535"/>
      <c r="AEN7" s="535"/>
      <c r="AEO7" s="535"/>
      <c r="AEP7" s="535"/>
      <c r="AEQ7" s="535"/>
      <c r="AER7" s="535"/>
      <c r="AES7" s="535"/>
      <c r="AET7" s="535"/>
      <c r="AEU7" s="535"/>
      <c r="AEV7" s="535"/>
      <c r="AEW7" s="535"/>
      <c r="AEX7" s="535"/>
      <c r="AEY7" s="535"/>
      <c r="AEZ7" s="535"/>
      <c r="AFA7" s="535"/>
      <c r="AFB7" s="535"/>
      <c r="AFC7" s="535"/>
      <c r="AFD7" s="535"/>
      <c r="AFE7" s="535"/>
      <c r="AFF7" s="535"/>
      <c r="AFG7" s="535"/>
      <c r="AFH7" s="535"/>
      <c r="AFI7" s="535"/>
      <c r="AFJ7" s="535"/>
      <c r="AFK7" s="535"/>
      <c r="AFL7" s="535"/>
      <c r="AFM7" s="535"/>
      <c r="AFN7" s="535"/>
      <c r="AFO7" s="535"/>
      <c r="AFP7" s="535"/>
      <c r="AFQ7" s="535"/>
      <c r="AFR7" s="535"/>
      <c r="AFS7" s="535"/>
      <c r="AFT7" s="535"/>
      <c r="AFU7" s="535"/>
      <c r="AFV7" s="535"/>
      <c r="AFW7" s="535"/>
      <c r="AFX7" s="535"/>
      <c r="AFY7" s="535"/>
      <c r="AFZ7" s="535"/>
      <c r="AGA7" s="535"/>
      <c r="AGB7" s="535"/>
      <c r="AGC7" s="535"/>
      <c r="AGD7" s="535"/>
      <c r="AGE7" s="535"/>
      <c r="AGF7" s="535"/>
      <c r="AGG7" s="535"/>
      <c r="AGH7" s="535"/>
    </row>
    <row r="8" spans="1:870" x14ac:dyDescent="0.2">
      <c r="B8" s="38" t="s">
        <v>1183</v>
      </c>
      <c r="C8" s="39" t="s">
        <v>1183</v>
      </c>
      <c r="D8" s="655">
        <v>43473</v>
      </c>
      <c r="E8" s="655">
        <v>43473</v>
      </c>
      <c r="F8" s="673" t="s">
        <v>1428</v>
      </c>
      <c r="G8" s="43" t="s">
        <v>163</v>
      </c>
      <c r="H8" s="43" t="s">
        <v>1364</v>
      </c>
      <c r="I8" s="45">
        <v>12</v>
      </c>
      <c r="J8" s="44" t="s">
        <v>61</v>
      </c>
      <c r="K8" s="47" t="s">
        <v>1223</v>
      </c>
      <c r="L8" s="43">
        <v>794983</v>
      </c>
      <c r="M8" s="44" t="s">
        <v>1224</v>
      </c>
      <c r="N8" s="48" t="s">
        <v>1324</v>
      </c>
      <c r="O8" s="49" t="s">
        <v>1107</v>
      </c>
      <c r="P8" s="50">
        <v>43830</v>
      </c>
      <c r="Q8" s="90" t="s">
        <v>1289</v>
      </c>
      <c r="R8" s="270" t="s">
        <v>1258</v>
      </c>
      <c r="S8" s="77">
        <v>43465</v>
      </c>
      <c r="T8" s="54">
        <v>0</v>
      </c>
      <c r="U8" s="55" t="s">
        <v>1106</v>
      </c>
      <c r="V8" s="56">
        <v>1</v>
      </c>
      <c r="W8" s="56">
        <v>0</v>
      </c>
      <c r="X8" s="56">
        <v>0</v>
      </c>
      <c r="Y8" s="536" t="s">
        <v>1429</v>
      </c>
      <c r="Z8" s="536" t="s">
        <v>1272</v>
      </c>
      <c r="AA8" s="536" t="s">
        <v>1273</v>
      </c>
      <c r="AB8" s="529" t="s">
        <v>1274</v>
      </c>
      <c r="AC8" s="530" t="s">
        <v>1275</v>
      </c>
      <c r="AD8" s="530" t="s">
        <v>1424</v>
      </c>
      <c r="AE8" s="530" t="s">
        <v>1277</v>
      </c>
      <c r="AF8" s="537" t="s">
        <v>345</v>
      </c>
      <c r="AG8" s="352" t="s">
        <v>1280</v>
      </c>
      <c r="AH8" s="536" t="s">
        <v>1467</v>
      </c>
      <c r="AI8" s="352" t="s">
        <v>105</v>
      </c>
      <c r="AJ8" s="352" t="s">
        <v>1283</v>
      </c>
      <c r="AK8" s="536" t="s">
        <v>1278</v>
      </c>
      <c r="AL8" s="62" t="s">
        <v>1113</v>
      </c>
      <c r="AM8" s="62">
        <v>1</v>
      </c>
      <c r="AN8" s="63">
        <v>32</v>
      </c>
      <c r="AO8" s="64">
        <v>12</v>
      </c>
      <c r="AP8" s="199">
        <f t="shared" si="3"/>
        <v>1891.2</v>
      </c>
      <c r="AQ8" s="201">
        <f t="shared" si="1"/>
        <v>157.6</v>
      </c>
      <c r="AR8" s="202">
        <v>0</v>
      </c>
      <c r="AS8" s="87"/>
      <c r="AT8" s="201">
        <f t="shared" si="2"/>
        <v>1891.2</v>
      </c>
      <c r="AU8" s="62" t="s">
        <v>1284</v>
      </c>
      <c r="AV8" s="66" t="s">
        <v>1099</v>
      </c>
      <c r="AW8" s="66" t="s">
        <v>92</v>
      </c>
      <c r="AX8" s="62" t="s">
        <v>1373</v>
      </c>
      <c r="AY8" s="62" t="s">
        <v>1604</v>
      </c>
      <c r="AZ8" s="765" t="s">
        <v>1568</v>
      </c>
      <c r="BA8" s="346">
        <v>43479</v>
      </c>
      <c r="BB8" s="682" t="s">
        <v>1610</v>
      </c>
      <c r="BC8" s="284">
        <v>43482</v>
      </c>
      <c r="BD8" s="540"/>
      <c r="BE8" s="598"/>
      <c r="BF8" s="535"/>
      <c r="BG8" s="535"/>
      <c r="BH8" s="535"/>
      <c r="BI8" s="535"/>
      <c r="BJ8" s="535"/>
      <c r="BK8" s="535"/>
      <c r="BL8" s="535"/>
      <c r="BM8" s="535"/>
      <c r="BN8" s="535"/>
      <c r="BO8" s="535"/>
      <c r="BP8" s="535"/>
      <c r="BQ8" s="535"/>
      <c r="BR8" s="535"/>
      <c r="BS8" s="535"/>
      <c r="BT8" s="535"/>
      <c r="BU8" s="535"/>
      <c r="BV8" s="535"/>
      <c r="BW8" s="535"/>
      <c r="BX8" s="535"/>
      <c r="BY8" s="535"/>
      <c r="BZ8" s="535"/>
      <c r="CA8" s="535"/>
      <c r="CB8" s="535"/>
      <c r="CC8" s="535"/>
      <c r="CD8" s="535"/>
      <c r="CE8" s="535"/>
      <c r="CF8" s="535"/>
      <c r="CG8" s="535"/>
      <c r="CH8" s="535"/>
      <c r="CI8" s="535"/>
      <c r="CJ8" s="535"/>
      <c r="CK8" s="535"/>
      <c r="CL8" s="535"/>
      <c r="CM8" s="535"/>
      <c r="CN8" s="535"/>
      <c r="CO8" s="535"/>
      <c r="CP8" s="535"/>
      <c r="CQ8" s="535"/>
      <c r="CR8" s="535"/>
      <c r="CS8" s="535"/>
      <c r="CT8" s="535"/>
      <c r="CU8" s="535"/>
      <c r="CV8" s="535"/>
      <c r="CW8" s="535"/>
      <c r="CX8" s="535"/>
      <c r="CY8" s="535"/>
      <c r="CZ8" s="535"/>
      <c r="DA8" s="535"/>
      <c r="DB8" s="535"/>
      <c r="DC8" s="535"/>
      <c r="DD8" s="535"/>
      <c r="DE8" s="535"/>
      <c r="DF8" s="535"/>
      <c r="DG8" s="535"/>
      <c r="DH8" s="535"/>
      <c r="DI8" s="535"/>
      <c r="DJ8" s="535"/>
      <c r="DK8" s="535"/>
      <c r="DL8" s="535"/>
      <c r="DM8" s="535"/>
      <c r="DN8" s="535"/>
      <c r="DO8" s="535"/>
      <c r="DP8" s="535"/>
      <c r="DQ8" s="535"/>
      <c r="DR8" s="535"/>
      <c r="DS8" s="535"/>
      <c r="DT8" s="535"/>
      <c r="DU8" s="535"/>
      <c r="DV8" s="535"/>
      <c r="DW8" s="535"/>
      <c r="DX8" s="535"/>
      <c r="DY8" s="535"/>
      <c r="DZ8" s="535"/>
      <c r="EA8" s="535"/>
      <c r="EB8" s="535"/>
      <c r="EC8" s="535"/>
      <c r="ED8" s="535"/>
      <c r="EE8" s="535"/>
      <c r="EF8" s="535"/>
      <c r="EG8" s="535"/>
      <c r="EH8" s="535"/>
      <c r="EI8" s="535"/>
      <c r="EJ8" s="535"/>
      <c r="EK8" s="535"/>
      <c r="EL8" s="535"/>
      <c r="EM8" s="535"/>
      <c r="EN8" s="535"/>
      <c r="EO8" s="535"/>
      <c r="EP8" s="535"/>
      <c r="EQ8" s="535"/>
      <c r="ER8" s="535"/>
      <c r="ES8" s="535"/>
      <c r="ET8" s="535"/>
      <c r="EU8" s="535"/>
      <c r="EV8" s="535"/>
      <c r="EW8" s="535"/>
      <c r="EX8" s="535"/>
      <c r="EY8" s="535"/>
      <c r="EZ8" s="535"/>
      <c r="FA8" s="535"/>
      <c r="FB8" s="535"/>
      <c r="FC8" s="535"/>
      <c r="FD8" s="535"/>
      <c r="FE8" s="535"/>
      <c r="FF8" s="535"/>
      <c r="FG8" s="535"/>
      <c r="FH8" s="535"/>
      <c r="FI8" s="535"/>
      <c r="FJ8" s="535"/>
      <c r="FK8" s="535"/>
      <c r="FL8" s="535"/>
      <c r="FM8" s="535"/>
      <c r="FN8" s="535"/>
      <c r="FO8" s="535"/>
      <c r="FP8" s="535"/>
      <c r="FQ8" s="535"/>
      <c r="FR8" s="535"/>
      <c r="FS8" s="535"/>
      <c r="FT8" s="535"/>
      <c r="FU8" s="535"/>
      <c r="FV8" s="535"/>
      <c r="FW8" s="535"/>
      <c r="FX8" s="535"/>
      <c r="FY8" s="535"/>
      <c r="FZ8" s="535"/>
      <c r="GA8" s="535"/>
      <c r="GB8" s="535"/>
      <c r="GC8" s="535"/>
      <c r="GD8" s="535"/>
      <c r="GE8" s="535"/>
      <c r="GF8" s="535"/>
      <c r="GG8" s="535"/>
      <c r="GH8" s="535"/>
      <c r="GI8" s="535"/>
      <c r="GJ8" s="535"/>
      <c r="GK8" s="535"/>
      <c r="GL8" s="535"/>
      <c r="GM8" s="535"/>
      <c r="GN8" s="535"/>
      <c r="GO8" s="535"/>
      <c r="GP8" s="535"/>
      <c r="GQ8" s="535"/>
      <c r="GR8" s="535"/>
      <c r="GS8" s="535"/>
      <c r="GT8" s="535"/>
      <c r="GU8" s="535"/>
      <c r="GV8" s="535"/>
      <c r="GW8" s="535"/>
      <c r="GX8" s="535"/>
      <c r="GY8" s="535"/>
      <c r="GZ8" s="535"/>
      <c r="HA8" s="535"/>
      <c r="HB8" s="535"/>
      <c r="HC8" s="535"/>
      <c r="HD8" s="535"/>
      <c r="HE8" s="535"/>
      <c r="HF8" s="535"/>
      <c r="HG8" s="535"/>
      <c r="HH8" s="535"/>
      <c r="HI8" s="535"/>
      <c r="HJ8" s="535"/>
      <c r="HK8" s="535"/>
      <c r="HL8" s="535"/>
      <c r="HM8" s="535"/>
      <c r="HN8" s="535"/>
      <c r="HO8" s="535"/>
      <c r="HP8" s="535"/>
      <c r="HQ8" s="535"/>
      <c r="HR8" s="535"/>
      <c r="HS8" s="535"/>
      <c r="HT8" s="535"/>
      <c r="HU8" s="535"/>
      <c r="HV8" s="535"/>
      <c r="HW8" s="535"/>
      <c r="HX8" s="535"/>
      <c r="HY8" s="535"/>
      <c r="HZ8" s="535"/>
      <c r="IA8" s="535"/>
      <c r="IB8" s="535"/>
      <c r="IC8" s="535"/>
      <c r="ID8" s="535"/>
      <c r="IE8" s="535"/>
      <c r="IF8" s="535"/>
      <c r="IG8" s="535"/>
      <c r="IH8" s="535"/>
      <c r="II8" s="535"/>
      <c r="IJ8" s="535"/>
      <c r="IK8" s="535"/>
      <c r="IL8" s="535"/>
      <c r="IM8" s="535"/>
      <c r="IN8" s="535"/>
      <c r="IO8" s="535"/>
      <c r="IP8" s="535"/>
      <c r="IQ8" s="535"/>
      <c r="IR8" s="535"/>
      <c r="IS8" s="535"/>
      <c r="IT8" s="535"/>
      <c r="IU8" s="535"/>
      <c r="IV8" s="535"/>
      <c r="IW8" s="535"/>
      <c r="IX8" s="535"/>
      <c r="IY8" s="535"/>
      <c r="IZ8" s="535"/>
      <c r="JA8" s="535"/>
      <c r="JB8" s="535"/>
      <c r="JC8" s="535"/>
      <c r="JD8" s="535"/>
      <c r="JE8" s="535"/>
      <c r="JF8" s="535"/>
      <c r="JG8" s="535"/>
      <c r="JH8" s="535"/>
      <c r="JI8" s="535"/>
      <c r="JJ8" s="535"/>
      <c r="JK8" s="535"/>
      <c r="JL8" s="535"/>
      <c r="JM8" s="535"/>
      <c r="JN8" s="535"/>
      <c r="JO8" s="535"/>
      <c r="JP8" s="535"/>
      <c r="JQ8" s="535"/>
      <c r="JR8" s="535"/>
      <c r="JS8" s="535"/>
      <c r="JT8" s="535"/>
      <c r="JU8" s="535"/>
      <c r="JV8" s="535"/>
      <c r="JW8" s="535"/>
      <c r="JX8" s="535"/>
      <c r="JY8" s="535"/>
      <c r="JZ8" s="535"/>
      <c r="KA8" s="535"/>
      <c r="KB8" s="535"/>
      <c r="KC8" s="535"/>
      <c r="KD8" s="535"/>
      <c r="KE8" s="535"/>
      <c r="KF8" s="535"/>
      <c r="KG8" s="535"/>
      <c r="KH8" s="535"/>
      <c r="KI8" s="535"/>
      <c r="KJ8" s="535"/>
      <c r="KK8" s="535"/>
      <c r="KL8" s="535"/>
      <c r="KM8" s="535"/>
      <c r="KN8" s="535"/>
      <c r="KO8" s="535"/>
      <c r="KP8" s="535"/>
      <c r="KQ8" s="535"/>
      <c r="KR8" s="535"/>
      <c r="KS8" s="535"/>
      <c r="KT8" s="535"/>
      <c r="KU8" s="535"/>
      <c r="KV8" s="535"/>
      <c r="KW8" s="535"/>
      <c r="KX8" s="535"/>
      <c r="KY8" s="535"/>
      <c r="KZ8" s="535"/>
      <c r="LA8" s="535"/>
      <c r="LB8" s="535"/>
      <c r="LC8" s="535"/>
      <c r="LD8" s="535"/>
      <c r="LE8" s="535"/>
      <c r="LF8" s="535"/>
      <c r="LG8" s="535"/>
      <c r="LH8" s="535"/>
      <c r="LI8" s="535"/>
      <c r="LJ8" s="535"/>
      <c r="LK8" s="535"/>
      <c r="LL8" s="535"/>
      <c r="LM8" s="535"/>
      <c r="LN8" s="535"/>
      <c r="LO8" s="535"/>
      <c r="LP8" s="535"/>
      <c r="LQ8" s="535"/>
      <c r="LR8" s="535"/>
      <c r="LS8" s="535"/>
      <c r="LT8" s="535"/>
      <c r="LU8" s="535"/>
      <c r="LV8" s="535"/>
      <c r="LW8" s="535"/>
      <c r="LX8" s="535"/>
      <c r="LY8" s="535"/>
      <c r="LZ8" s="535"/>
      <c r="MA8" s="535"/>
      <c r="MB8" s="535"/>
      <c r="MC8" s="535"/>
      <c r="MD8" s="535"/>
      <c r="ME8" s="535"/>
      <c r="MF8" s="535"/>
      <c r="MG8" s="535"/>
      <c r="MH8" s="535"/>
      <c r="MI8" s="535"/>
      <c r="MJ8" s="535"/>
      <c r="MK8" s="535"/>
      <c r="ML8" s="535"/>
      <c r="MM8" s="535"/>
      <c r="MN8" s="535"/>
      <c r="MO8" s="535"/>
      <c r="MP8" s="535"/>
      <c r="MQ8" s="535"/>
      <c r="MR8" s="535"/>
      <c r="MS8" s="535"/>
      <c r="MT8" s="535"/>
      <c r="MU8" s="535"/>
      <c r="MV8" s="535"/>
      <c r="MW8" s="535"/>
      <c r="MX8" s="535"/>
      <c r="MY8" s="535"/>
      <c r="MZ8" s="535"/>
      <c r="NA8" s="535"/>
      <c r="NB8" s="535"/>
      <c r="NC8" s="535"/>
      <c r="ND8" s="535"/>
      <c r="NE8" s="535"/>
      <c r="NF8" s="535"/>
      <c r="NG8" s="535"/>
      <c r="NH8" s="535"/>
      <c r="NI8" s="535"/>
      <c r="NJ8" s="535"/>
      <c r="NK8" s="535"/>
      <c r="NL8" s="535"/>
      <c r="NM8" s="535"/>
      <c r="NN8" s="535"/>
      <c r="NO8" s="535"/>
      <c r="NP8" s="535"/>
      <c r="NQ8" s="535"/>
      <c r="NR8" s="535"/>
      <c r="NS8" s="535"/>
      <c r="NT8" s="535"/>
      <c r="NU8" s="535"/>
      <c r="NV8" s="535"/>
      <c r="NW8" s="535"/>
      <c r="NX8" s="535"/>
      <c r="NY8" s="535"/>
      <c r="NZ8" s="535"/>
      <c r="OA8" s="535"/>
      <c r="OB8" s="535"/>
      <c r="OC8" s="535"/>
      <c r="OD8" s="535"/>
      <c r="OE8" s="535"/>
      <c r="OF8" s="535"/>
      <c r="OG8" s="535"/>
      <c r="OH8" s="535"/>
      <c r="OI8" s="535"/>
      <c r="OJ8" s="535"/>
      <c r="OK8" s="535"/>
      <c r="OL8" s="535"/>
      <c r="OM8" s="535"/>
      <c r="ON8" s="535"/>
      <c r="OO8" s="535"/>
      <c r="OP8" s="535"/>
      <c r="OQ8" s="535"/>
      <c r="OR8" s="535"/>
      <c r="OS8" s="535"/>
      <c r="OT8" s="535"/>
      <c r="OU8" s="535"/>
      <c r="OV8" s="535"/>
      <c r="OW8" s="535"/>
      <c r="OX8" s="535"/>
      <c r="OY8" s="535"/>
      <c r="OZ8" s="535"/>
      <c r="PA8" s="535"/>
      <c r="PB8" s="535"/>
      <c r="PC8" s="535"/>
      <c r="PD8" s="535"/>
      <c r="PE8" s="535"/>
      <c r="PF8" s="535"/>
      <c r="PG8" s="535"/>
      <c r="PH8" s="535"/>
      <c r="PI8" s="535"/>
      <c r="PJ8" s="535"/>
      <c r="PK8" s="535"/>
      <c r="PL8" s="535"/>
      <c r="PM8" s="535"/>
      <c r="PN8" s="535"/>
      <c r="PO8" s="535"/>
      <c r="PP8" s="535"/>
      <c r="PQ8" s="535"/>
      <c r="PR8" s="535"/>
      <c r="PS8" s="535"/>
      <c r="PT8" s="535"/>
      <c r="PU8" s="535"/>
      <c r="PV8" s="535"/>
      <c r="PW8" s="535"/>
      <c r="PX8" s="535"/>
      <c r="PY8" s="535"/>
      <c r="PZ8" s="535"/>
      <c r="QA8" s="535"/>
      <c r="QB8" s="535"/>
      <c r="QC8" s="535"/>
      <c r="QD8" s="535"/>
      <c r="QE8" s="535"/>
      <c r="QF8" s="535"/>
      <c r="QG8" s="535"/>
      <c r="QH8" s="535"/>
      <c r="QI8" s="535"/>
      <c r="QJ8" s="535"/>
      <c r="QK8" s="535"/>
      <c r="QL8" s="535"/>
      <c r="QM8" s="535"/>
      <c r="QN8" s="535"/>
      <c r="QO8" s="535"/>
      <c r="QP8" s="535"/>
      <c r="QQ8" s="535"/>
      <c r="QR8" s="535"/>
      <c r="QS8" s="535"/>
      <c r="QT8" s="535"/>
      <c r="QU8" s="535"/>
      <c r="QV8" s="535"/>
      <c r="QW8" s="535"/>
      <c r="QX8" s="535"/>
      <c r="QY8" s="535"/>
      <c r="QZ8" s="535"/>
      <c r="RA8" s="535"/>
      <c r="RB8" s="535"/>
      <c r="RC8" s="535"/>
      <c r="RD8" s="535"/>
      <c r="RE8" s="535"/>
      <c r="RF8" s="535"/>
      <c r="RG8" s="535"/>
      <c r="RH8" s="535"/>
      <c r="RI8" s="535"/>
      <c r="RJ8" s="535"/>
      <c r="RK8" s="535"/>
      <c r="RL8" s="535"/>
      <c r="RM8" s="535"/>
      <c r="RN8" s="535"/>
      <c r="RO8" s="535"/>
      <c r="RP8" s="535"/>
      <c r="RQ8" s="535"/>
      <c r="RR8" s="535"/>
      <c r="RS8" s="535"/>
      <c r="RT8" s="535"/>
      <c r="RU8" s="535"/>
      <c r="RV8" s="535"/>
      <c r="RW8" s="535"/>
      <c r="RX8" s="535"/>
      <c r="RY8" s="535"/>
      <c r="RZ8" s="535"/>
      <c r="SA8" s="535"/>
      <c r="SB8" s="535"/>
      <c r="SC8" s="535"/>
      <c r="SD8" s="535"/>
      <c r="SE8" s="535"/>
      <c r="SF8" s="535"/>
      <c r="SG8" s="535"/>
      <c r="SH8" s="535"/>
      <c r="SI8" s="535"/>
      <c r="SJ8" s="535"/>
      <c r="SK8" s="535"/>
      <c r="SL8" s="535"/>
      <c r="SM8" s="535"/>
      <c r="SN8" s="535"/>
      <c r="SO8" s="535"/>
      <c r="SP8" s="535"/>
      <c r="SQ8" s="535"/>
      <c r="SR8" s="535"/>
      <c r="SS8" s="535"/>
      <c r="ST8" s="535"/>
      <c r="SU8" s="535"/>
      <c r="SV8" s="535"/>
      <c r="SW8" s="535"/>
      <c r="SX8" s="535"/>
      <c r="SY8" s="535"/>
      <c r="SZ8" s="535"/>
      <c r="TA8" s="535"/>
      <c r="TB8" s="535"/>
      <c r="TC8" s="535"/>
      <c r="TD8" s="535"/>
      <c r="TE8" s="535"/>
      <c r="TF8" s="535"/>
      <c r="TG8" s="535"/>
      <c r="TH8" s="535"/>
      <c r="TI8" s="535"/>
      <c r="TJ8" s="535"/>
      <c r="TK8" s="535"/>
      <c r="TL8" s="535"/>
      <c r="TM8" s="535"/>
      <c r="TN8" s="535"/>
      <c r="TO8" s="535"/>
      <c r="TP8" s="535"/>
      <c r="TQ8" s="535"/>
      <c r="TR8" s="535"/>
      <c r="TS8" s="535"/>
      <c r="TT8" s="535"/>
      <c r="TU8" s="535"/>
      <c r="TV8" s="535"/>
      <c r="TW8" s="535"/>
      <c r="TX8" s="535"/>
      <c r="TY8" s="535"/>
      <c r="TZ8" s="535"/>
      <c r="UA8" s="535"/>
      <c r="UB8" s="535"/>
      <c r="UC8" s="535"/>
      <c r="UD8" s="535"/>
      <c r="UE8" s="535"/>
      <c r="UF8" s="535"/>
      <c r="UG8" s="535"/>
      <c r="UH8" s="535"/>
      <c r="UI8" s="535"/>
      <c r="UJ8" s="535"/>
      <c r="UK8" s="535"/>
      <c r="UL8" s="535"/>
      <c r="UM8" s="535"/>
      <c r="UN8" s="535"/>
      <c r="UO8" s="535"/>
      <c r="UP8" s="535"/>
      <c r="UQ8" s="535"/>
      <c r="UR8" s="535"/>
      <c r="US8" s="535"/>
      <c r="UT8" s="535"/>
      <c r="UU8" s="535"/>
      <c r="UV8" s="535"/>
      <c r="UW8" s="535"/>
      <c r="UX8" s="535"/>
      <c r="UY8" s="535"/>
      <c r="UZ8" s="535"/>
      <c r="VA8" s="535"/>
      <c r="VB8" s="535"/>
      <c r="VC8" s="535"/>
      <c r="VD8" s="535"/>
      <c r="VE8" s="535"/>
      <c r="VF8" s="535"/>
      <c r="VG8" s="535"/>
      <c r="VH8" s="535"/>
      <c r="VI8" s="535"/>
      <c r="VJ8" s="535"/>
      <c r="VK8" s="535"/>
      <c r="VL8" s="535"/>
      <c r="VM8" s="535"/>
      <c r="VN8" s="535"/>
      <c r="VO8" s="535"/>
      <c r="VP8" s="535"/>
      <c r="VQ8" s="535"/>
      <c r="VR8" s="535"/>
      <c r="VS8" s="535"/>
      <c r="VT8" s="535"/>
      <c r="VU8" s="535"/>
      <c r="VV8" s="535"/>
      <c r="VW8" s="535"/>
      <c r="VX8" s="535"/>
      <c r="VY8" s="535"/>
      <c r="VZ8" s="535"/>
      <c r="WA8" s="535"/>
      <c r="WB8" s="535"/>
      <c r="WC8" s="535"/>
      <c r="WD8" s="535"/>
      <c r="WE8" s="535"/>
      <c r="WF8" s="535"/>
      <c r="WG8" s="535"/>
      <c r="WH8" s="535"/>
      <c r="WI8" s="535"/>
      <c r="WJ8" s="535"/>
      <c r="WK8" s="535"/>
      <c r="WL8" s="535"/>
      <c r="WM8" s="535"/>
      <c r="WN8" s="535"/>
      <c r="WO8" s="535"/>
      <c r="WP8" s="535"/>
      <c r="WQ8" s="535"/>
      <c r="WR8" s="535"/>
      <c r="WS8" s="535"/>
      <c r="WT8" s="535"/>
      <c r="WU8" s="535"/>
      <c r="WV8" s="535"/>
      <c r="WW8" s="535"/>
      <c r="WX8" s="535"/>
      <c r="WY8" s="535"/>
      <c r="WZ8" s="535"/>
      <c r="XA8" s="535"/>
      <c r="XB8" s="535"/>
      <c r="XC8" s="535"/>
      <c r="XD8" s="535"/>
      <c r="XE8" s="535"/>
      <c r="XF8" s="535"/>
      <c r="XG8" s="535"/>
      <c r="XH8" s="535"/>
      <c r="XI8" s="535"/>
      <c r="XJ8" s="535"/>
      <c r="XK8" s="535"/>
      <c r="XL8" s="535"/>
      <c r="XM8" s="535"/>
      <c r="XN8" s="535"/>
      <c r="XO8" s="535"/>
      <c r="XP8" s="535"/>
      <c r="XQ8" s="535"/>
      <c r="XR8" s="535"/>
      <c r="XS8" s="535"/>
      <c r="XT8" s="535"/>
      <c r="XU8" s="535"/>
      <c r="XV8" s="535"/>
      <c r="XW8" s="535"/>
      <c r="XX8" s="535"/>
      <c r="XY8" s="535"/>
      <c r="XZ8" s="535"/>
      <c r="YA8" s="535"/>
      <c r="YB8" s="535"/>
      <c r="YC8" s="535"/>
      <c r="YD8" s="535"/>
      <c r="YE8" s="535"/>
      <c r="YF8" s="535"/>
      <c r="YG8" s="535"/>
      <c r="YH8" s="535"/>
      <c r="YI8" s="535"/>
      <c r="YJ8" s="535"/>
      <c r="YK8" s="535"/>
      <c r="YL8" s="535"/>
      <c r="YM8" s="535"/>
      <c r="YN8" s="535"/>
      <c r="YO8" s="535"/>
      <c r="YP8" s="535"/>
      <c r="YQ8" s="535"/>
      <c r="YR8" s="535"/>
      <c r="YS8" s="535"/>
      <c r="YT8" s="535"/>
      <c r="YU8" s="535"/>
      <c r="YV8" s="535"/>
      <c r="YW8" s="535"/>
      <c r="YX8" s="535"/>
      <c r="YY8" s="535"/>
      <c r="YZ8" s="535"/>
      <c r="ZA8" s="535"/>
      <c r="ZB8" s="535"/>
      <c r="ZC8" s="535"/>
      <c r="ZD8" s="535"/>
      <c r="ZE8" s="535"/>
      <c r="ZF8" s="535"/>
      <c r="ZG8" s="535"/>
      <c r="ZH8" s="535"/>
      <c r="ZI8" s="535"/>
      <c r="ZJ8" s="535"/>
      <c r="ZK8" s="535"/>
      <c r="ZL8" s="535"/>
      <c r="ZM8" s="535"/>
      <c r="ZN8" s="535"/>
      <c r="ZO8" s="535"/>
      <c r="ZP8" s="535"/>
      <c r="ZQ8" s="535"/>
      <c r="ZR8" s="535"/>
      <c r="ZS8" s="535"/>
      <c r="ZT8" s="535"/>
      <c r="ZU8" s="535"/>
      <c r="ZV8" s="535"/>
      <c r="ZW8" s="535"/>
      <c r="ZX8" s="535"/>
      <c r="ZY8" s="535"/>
      <c r="ZZ8" s="535"/>
      <c r="AAA8" s="535"/>
      <c r="AAB8" s="535"/>
      <c r="AAC8" s="535"/>
      <c r="AAD8" s="535"/>
      <c r="AAE8" s="535"/>
      <c r="AAF8" s="535"/>
      <c r="AAG8" s="535"/>
      <c r="AAH8" s="535"/>
      <c r="AAI8" s="535"/>
      <c r="AAJ8" s="535"/>
      <c r="AAK8" s="535"/>
      <c r="AAL8" s="535"/>
      <c r="AAM8" s="535"/>
      <c r="AAN8" s="535"/>
      <c r="AAO8" s="535"/>
      <c r="AAP8" s="535"/>
      <c r="AAQ8" s="535"/>
      <c r="AAR8" s="535"/>
      <c r="AAS8" s="535"/>
      <c r="AAT8" s="535"/>
      <c r="AAU8" s="535"/>
      <c r="AAV8" s="535"/>
      <c r="AAW8" s="535"/>
      <c r="AAX8" s="535"/>
      <c r="AAY8" s="535"/>
      <c r="AAZ8" s="535"/>
      <c r="ABA8" s="535"/>
      <c r="ABB8" s="535"/>
      <c r="ABC8" s="535"/>
      <c r="ABD8" s="535"/>
      <c r="ABE8" s="535"/>
      <c r="ABF8" s="535"/>
      <c r="ABG8" s="535"/>
      <c r="ABH8" s="535"/>
      <c r="ABI8" s="535"/>
      <c r="ABJ8" s="535"/>
      <c r="ABK8" s="535"/>
      <c r="ABL8" s="535"/>
      <c r="ABM8" s="535"/>
      <c r="ABN8" s="535"/>
      <c r="ABO8" s="535"/>
      <c r="ABP8" s="535"/>
      <c r="ABQ8" s="535"/>
      <c r="ABR8" s="535"/>
      <c r="ABS8" s="535"/>
      <c r="ABT8" s="535"/>
      <c r="ABU8" s="535"/>
      <c r="ABV8" s="535"/>
      <c r="ABW8" s="535"/>
      <c r="ABX8" s="535"/>
      <c r="ABY8" s="535"/>
      <c r="ABZ8" s="535"/>
      <c r="ACA8" s="535"/>
      <c r="ACB8" s="535"/>
      <c r="ACC8" s="535"/>
      <c r="ACD8" s="535"/>
      <c r="ACE8" s="535"/>
      <c r="ACF8" s="535"/>
      <c r="ACG8" s="535"/>
      <c r="ACH8" s="535"/>
      <c r="ACI8" s="535"/>
      <c r="ACJ8" s="535"/>
      <c r="ACK8" s="535"/>
      <c r="ACL8" s="535"/>
      <c r="ACM8" s="535"/>
      <c r="ACN8" s="535"/>
      <c r="ACO8" s="535"/>
      <c r="ACP8" s="535"/>
      <c r="ACQ8" s="535"/>
      <c r="ACR8" s="535"/>
      <c r="ACS8" s="535"/>
      <c r="ACT8" s="535"/>
      <c r="ACU8" s="535"/>
      <c r="ACV8" s="535"/>
      <c r="ACW8" s="535"/>
      <c r="ACX8" s="535"/>
      <c r="ACY8" s="535"/>
      <c r="ACZ8" s="535"/>
      <c r="ADA8" s="535"/>
      <c r="ADB8" s="535"/>
      <c r="ADC8" s="535"/>
      <c r="ADD8" s="535"/>
      <c r="ADE8" s="535"/>
      <c r="ADF8" s="535"/>
      <c r="ADG8" s="535"/>
      <c r="ADH8" s="535"/>
      <c r="ADI8" s="535"/>
      <c r="ADJ8" s="535"/>
      <c r="ADK8" s="535"/>
      <c r="ADL8" s="535"/>
      <c r="ADM8" s="535"/>
      <c r="ADN8" s="535"/>
      <c r="ADO8" s="535"/>
      <c r="ADP8" s="535"/>
      <c r="ADQ8" s="535"/>
      <c r="ADR8" s="535"/>
      <c r="ADS8" s="535"/>
      <c r="ADT8" s="535"/>
      <c r="ADU8" s="535"/>
      <c r="ADV8" s="535"/>
      <c r="ADW8" s="535"/>
      <c r="ADX8" s="535"/>
      <c r="ADY8" s="535"/>
      <c r="ADZ8" s="535"/>
      <c r="AEA8" s="535"/>
      <c r="AEB8" s="535"/>
      <c r="AEC8" s="535"/>
      <c r="AED8" s="535"/>
      <c r="AEE8" s="535"/>
      <c r="AEF8" s="535"/>
      <c r="AEG8" s="535"/>
      <c r="AEH8" s="535"/>
      <c r="AEI8" s="535"/>
      <c r="AEJ8" s="535"/>
      <c r="AEK8" s="535"/>
      <c r="AEL8" s="535"/>
      <c r="AEM8" s="535"/>
      <c r="AEN8" s="535"/>
      <c r="AEO8" s="535"/>
      <c r="AEP8" s="535"/>
      <c r="AEQ8" s="535"/>
      <c r="AER8" s="535"/>
      <c r="AES8" s="535"/>
      <c r="AET8" s="535"/>
      <c r="AEU8" s="535"/>
      <c r="AEV8" s="535"/>
      <c r="AEW8" s="535"/>
      <c r="AEX8" s="535"/>
      <c r="AEY8" s="535"/>
      <c r="AEZ8" s="535"/>
      <c r="AFA8" s="535"/>
      <c r="AFB8" s="535"/>
      <c r="AFC8" s="535"/>
      <c r="AFD8" s="535"/>
      <c r="AFE8" s="535"/>
      <c r="AFF8" s="535"/>
      <c r="AFG8" s="535"/>
      <c r="AFH8" s="535"/>
      <c r="AFI8" s="535"/>
      <c r="AFJ8" s="535"/>
      <c r="AFK8" s="535"/>
      <c r="AFL8" s="535"/>
      <c r="AFM8" s="535"/>
      <c r="AFN8" s="535"/>
      <c r="AFO8" s="535"/>
      <c r="AFP8" s="535"/>
      <c r="AFQ8" s="535"/>
      <c r="AFR8" s="535"/>
      <c r="AFS8" s="535"/>
      <c r="AFT8" s="535"/>
      <c r="AFU8" s="535"/>
      <c r="AFV8" s="535"/>
      <c r="AFW8" s="535"/>
      <c r="AFX8" s="535"/>
      <c r="AFY8" s="535"/>
      <c r="AFZ8" s="535"/>
      <c r="AGA8" s="535"/>
      <c r="AGB8" s="535"/>
      <c r="AGC8" s="535"/>
      <c r="AGD8" s="535"/>
      <c r="AGE8" s="535"/>
      <c r="AGF8" s="535"/>
      <c r="AGG8" s="535"/>
      <c r="AGH8" s="535"/>
    </row>
    <row r="9" spans="1:870" x14ac:dyDescent="0.2">
      <c r="B9" s="38" t="s">
        <v>1184</v>
      </c>
      <c r="C9" s="39" t="s">
        <v>1184</v>
      </c>
      <c r="D9" s="655">
        <v>43473</v>
      </c>
      <c r="E9" s="655">
        <v>43473</v>
      </c>
      <c r="F9" s="673" t="s">
        <v>1430</v>
      </c>
      <c r="G9" s="43" t="s">
        <v>163</v>
      </c>
      <c r="H9" s="43" t="s">
        <v>1364</v>
      </c>
      <c r="I9" s="45">
        <v>12</v>
      </c>
      <c r="J9" s="44" t="s">
        <v>61</v>
      </c>
      <c r="K9" s="47" t="s">
        <v>395</v>
      </c>
      <c r="L9" s="43">
        <v>148804</v>
      </c>
      <c r="M9" s="44" t="s">
        <v>1220</v>
      </c>
      <c r="N9" s="48" t="s">
        <v>1321</v>
      </c>
      <c r="O9" s="49" t="s">
        <v>1107</v>
      </c>
      <c r="P9" s="50">
        <v>43830</v>
      </c>
      <c r="Q9" s="90" t="s">
        <v>1253</v>
      </c>
      <c r="R9" s="270" t="s">
        <v>1255</v>
      </c>
      <c r="S9" s="77">
        <v>43465</v>
      </c>
      <c r="T9" s="54">
        <v>0</v>
      </c>
      <c r="U9" s="55" t="s">
        <v>1106</v>
      </c>
      <c r="V9" s="56">
        <v>1</v>
      </c>
      <c r="W9" s="56">
        <v>0</v>
      </c>
      <c r="X9" s="56">
        <v>0</v>
      </c>
      <c r="Y9" s="536" t="s">
        <v>1279</v>
      </c>
      <c r="Z9" s="536" t="s">
        <v>1272</v>
      </c>
      <c r="AA9" s="536" t="s">
        <v>1273</v>
      </c>
      <c r="AB9" s="529" t="s">
        <v>1274</v>
      </c>
      <c r="AC9" s="530" t="s">
        <v>1275</v>
      </c>
      <c r="AD9" s="530" t="s">
        <v>1276</v>
      </c>
      <c r="AE9" s="530" t="s">
        <v>1277</v>
      </c>
      <c r="AF9" s="537" t="s">
        <v>345</v>
      </c>
      <c r="AG9" s="352" t="s">
        <v>1280</v>
      </c>
      <c r="AH9" s="536" t="s">
        <v>1468</v>
      </c>
      <c r="AI9" s="536" t="s">
        <v>105</v>
      </c>
      <c r="AJ9" s="352" t="s">
        <v>1283</v>
      </c>
      <c r="AK9" s="536" t="s">
        <v>1278</v>
      </c>
      <c r="AL9" s="62" t="s">
        <v>1113</v>
      </c>
      <c r="AM9" s="62">
        <v>2</v>
      </c>
      <c r="AN9" s="63">
        <v>64</v>
      </c>
      <c r="AO9" s="64">
        <v>12</v>
      </c>
      <c r="AP9" s="199">
        <f t="shared" si="3"/>
        <v>3782.4</v>
      </c>
      <c r="AQ9" s="201">
        <f t="shared" si="1"/>
        <v>315.2</v>
      </c>
      <c r="AR9" s="202">
        <v>0</v>
      </c>
      <c r="AS9" s="87"/>
      <c r="AT9" s="201">
        <f t="shared" si="2"/>
        <v>3782.4</v>
      </c>
      <c r="AU9" s="62" t="s">
        <v>1281</v>
      </c>
      <c r="AV9" s="66" t="s">
        <v>1099</v>
      </c>
      <c r="AW9" s="66" t="s">
        <v>92</v>
      </c>
      <c r="AX9" s="62" t="s">
        <v>1373</v>
      </c>
      <c r="AY9" s="62" t="s">
        <v>1604</v>
      </c>
      <c r="AZ9" s="765" t="s">
        <v>1569</v>
      </c>
      <c r="BA9" s="346">
        <v>43479</v>
      </c>
      <c r="BB9" s="682" t="s">
        <v>1611</v>
      </c>
      <c r="BC9" s="284">
        <v>43482</v>
      </c>
      <c r="BD9" s="540"/>
      <c r="BE9" s="598"/>
      <c r="BF9" s="535"/>
      <c r="BG9" s="535"/>
      <c r="BH9" s="535"/>
      <c r="BI9" s="535"/>
      <c r="BJ9" s="535"/>
      <c r="BK9" s="535"/>
      <c r="BL9" s="535"/>
      <c r="BM9" s="535"/>
      <c r="BN9" s="535"/>
      <c r="BO9" s="535"/>
      <c r="BP9" s="535"/>
      <c r="BQ9" s="535"/>
      <c r="BR9" s="535"/>
      <c r="BS9" s="535"/>
      <c r="BT9" s="535"/>
      <c r="BU9" s="535"/>
      <c r="BV9" s="535"/>
      <c r="BW9" s="535"/>
      <c r="BX9" s="535"/>
      <c r="BY9" s="535"/>
      <c r="BZ9" s="535"/>
      <c r="CA9" s="535"/>
      <c r="CB9" s="535"/>
      <c r="CC9" s="535"/>
      <c r="CD9" s="535"/>
      <c r="CE9" s="535"/>
      <c r="CF9" s="535"/>
      <c r="CG9" s="535"/>
      <c r="CH9" s="535"/>
      <c r="CI9" s="535"/>
      <c r="CJ9" s="535"/>
      <c r="CK9" s="535"/>
      <c r="CL9" s="535"/>
      <c r="CM9" s="535"/>
      <c r="CN9" s="535"/>
      <c r="CO9" s="535"/>
      <c r="CP9" s="535"/>
      <c r="CQ9" s="535"/>
      <c r="CR9" s="535"/>
      <c r="CS9" s="535"/>
      <c r="CT9" s="535"/>
      <c r="CU9" s="535"/>
      <c r="CV9" s="535"/>
      <c r="CW9" s="535"/>
      <c r="CX9" s="535"/>
      <c r="CY9" s="535"/>
      <c r="CZ9" s="535"/>
      <c r="DA9" s="535"/>
      <c r="DB9" s="535"/>
      <c r="DC9" s="535"/>
      <c r="DD9" s="535"/>
      <c r="DE9" s="535"/>
      <c r="DF9" s="535"/>
      <c r="DG9" s="535"/>
      <c r="DH9" s="535"/>
      <c r="DI9" s="535"/>
      <c r="DJ9" s="535"/>
      <c r="DK9" s="535"/>
      <c r="DL9" s="535"/>
      <c r="DM9" s="535"/>
      <c r="DN9" s="535"/>
      <c r="DO9" s="535"/>
      <c r="DP9" s="535"/>
      <c r="DQ9" s="535"/>
      <c r="DR9" s="535"/>
      <c r="DS9" s="535"/>
      <c r="DT9" s="535"/>
      <c r="DU9" s="535"/>
      <c r="DV9" s="535"/>
      <c r="DW9" s="535"/>
      <c r="DX9" s="535"/>
      <c r="DY9" s="535"/>
      <c r="DZ9" s="535"/>
      <c r="EA9" s="535"/>
      <c r="EB9" s="535"/>
      <c r="EC9" s="535"/>
      <c r="ED9" s="535"/>
      <c r="EE9" s="535"/>
      <c r="EF9" s="535"/>
      <c r="EG9" s="535"/>
      <c r="EH9" s="535"/>
      <c r="EI9" s="535"/>
      <c r="EJ9" s="535"/>
      <c r="EK9" s="535"/>
      <c r="EL9" s="535"/>
      <c r="EM9" s="535"/>
      <c r="EN9" s="535"/>
      <c r="EO9" s="535"/>
      <c r="EP9" s="535"/>
      <c r="EQ9" s="535"/>
      <c r="ER9" s="535"/>
      <c r="ES9" s="535"/>
      <c r="ET9" s="535"/>
      <c r="EU9" s="535"/>
      <c r="EV9" s="535"/>
      <c r="EW9" s="535"/>
      <c r="EX9" s="535"/>
      <c r="EY9" s="535"/>
      <c r="EZ9" s="535"/>
      <c r="FA9" s="535"/>
      <c r="FB9" s="535"/>
      <c r="FC9" s="535"/>
      <c r="FD9" s="535"/>
      <c r="FE9" s="535"/>
      <c r="FF9" s="535"/>
      <c r="FG9" s="535"/>
      <c r="FH9" s="535"/>
      <c r="FI9" s="535"/>
      <c r="FJ9" s="535"/>
      <c r="FK9" s="535"/>
      <c r="FL9" s="535"/>
      <c r="FM9" s="535"/>
      <c r="FN9" s="535"/>
      <c r="FO9" s="535"/>
      <c r="FP9" s="535"/>
      <c r="FQ9" s="535"/>
      <c r="FR9" s="535"/>
      <c r="FS9" s="535"/>
      <c r="FT9" s="535"/>
      <c r="FU9" s="535"/>
      <c r="FV9" s="535"/>
      <c r="FW9" s="535"/>
      <c r="FX9" s="535"/>
      <c r="FY9" s="535"/>
      <c r="FZ9" s="535"/>
      <c r="GA9" s="535"/>
      <c r="GB9" s="535"/>
      <c r="GC9" s="535"/>
      <c r="GD9" s="535"/>
      <c r="GE9" s="535"/>
      <c r="GF9" s="535"/>
      <c r="GG9" s="535"/>
      <c r="GH9" s="535"/>
      <c r="GI9" s="535"/>
      <c r="GJ9" s="535"/>
      <c r="GK9" s="535"/>
      <c r="GL9" s="535"/>
      <c r="GM9" s="535"/>
      <c r="GN9" s="535"/>
      <c r="GO9" s="535"/>
      <c r="GP9" s="535"/>
      <c r="GQ9" s="535"/>
      <c r="GR9" s="535"/>
      <c r="GS9" s="535"/>
      <c r="GT9" s="535"/>
      <c r="GU9" s="535"/>
      <c r="GV9" s="535"/>
      <c r="GW9" s="535"/>
      <c r="GX9" s="535"/>
      <c r="GY9" s="535"/>
      <c r="GZ9" s="535"/>
      <c r="HA9" s="535"/>
      <c r="HB9" s="535"/>
      <c r="HC9" s="535"/>
      <c r="HD9" s="535"/>
      <c r="HE9" s="535"/>
      <c r="HF9" s="535"/>
      <c r="HG9" s="535"/>
      <c r="HH9" s="535"/>
      <c r="HI9" s="535"/>
      <c r="HJ9" s="535"/>
      <c r="HK9" s="535"/>
      <c r="HL9" s="535"/>
      <c r="HM9" s="535"/>
      <c r="HN9" s="535"/>
      <c r="HO9" s="535"/>
      <c r="HP9" s="535"/>
      <c r="HQ9" s="535"/>
      <c r="HR9" s="535"/>
      <c r="HS9" s="535"/>
      <c r="HT9" s="535"/>
      <c r="HU9" s="535"/>
      <c r="HV9" s="535"/>
      <c r="HW9" s="535"/>
      <c r="HX9" s="535"/>
      <c r="HY9" s="535"/>
      <c r="HZ9" s="535"/>
      <c r="IA9" s="535"/>
      <c r="IB9" s="535"/>
      <c r="IC9" s="535"/>
      <c r="ID9" s="535"/>
      <c r="IE9" s="535"/>
      <c r="IF9" s="535"/>
      <c r="IG9" s="535"/>
      <c r="IH9" s="535"/>
      <c r="II9" s="535"/>
      <c r="IJ9" s="535"/>
      <c r="IK9" s="535"/>
      <c r="IL9" s="535"/>
      <c r="IM9" s="535"/>
      <c r="IN9" s="535"/>
      <c r="IO9" s="535"/>
      <c r="IP9" s="535"/>
      <c r="IQ9" s="535"/>
      <c r="IR9" s="535"/>
      <c r="IS9" s="535"/>
      <c r="IT9" s="535"/>
      <c r="IU9" s="535"/>
      <c r="IV9" s="535"/>
      <c r="IW9" s="535"/>
      <c r="IX9" s="535"/>
      <c r="IY9" s="535"/>
      <c r="IZ9" s="535"/>
      <c r="JA9" s="535"/>
      <c r="JB9" s="535"/>
      <c r="JC9" s="535"/>
      <c r="JD9" s="535"/>
      <c r="JE9" s="535"/>
      <c r="JF9" s="535"/>
      <c r="JG9" s="535"/>
      <c r="JH9" s="535"/>
      <c r="JI9" s="535"/>
      <c r="JJ9" s="535"/>
      <c r="JK9" s="535"/>
      <c r="JL9" s="535"/>
      <c r="JM9" s="535"/>
      <c r="JN9" s="535"/>
      <c r="JO9" s="535"/>
      <c r="JP9" s="535"/>
      <c r="JQ9" s="535"/>
      <c r="JR9" s="535"/>
      <c r="JS9" s="535"/>
      <c r="JT9" s="535"/>
      <c r="JU9" s="535"/>
      <c r="JV9" s="535"/>
      <c r="JW9" s="535"/>
      <c r="JX9" s="535"/>
      <c r="JY9" s="535"/>
      <c r="JZ9" s="535"/>
      <c r="KA9" s="535"/>
      <c r="KB9" s="535"/>
      <c r="KC9" s="535"/>
      <c r="KD9" s="535"/>
      <c r="KE9" s="535"/>
      <c r="KF9" s="535"/>
      <c r="KG9" s="535"/>
      <c r="KH9" s="535"/>
      <c r="KI9" s="535"/>
      <c r="KJ9" s="535"/>
      <c r="KK9" s="535"/>
      <c r="KL9" s="535"/>
      <c r="KM9" s="535"/>
      <c r="KN9" s="535"/>
      <c r="KO9" s="535"/>
      <c r="KP9" s="535"/>
      <c r="KQ9" s="535"/>
      <c r="KR9" s="535"/>
      <c r="KS9" s="535"/>
      <c r="KT9" s="535"/>
      <c r="KU9" s="535"/>
      <c r="KV9" s="535"/>
      <c r="KW9" s="535"/>
      <c r="KX9" s="535"/>
      <c r="KY9" s="535"/>
      <c r="KZ9" s="535"/>
      <c r="LA9" s="535"/>
      <c r="LB9" s="535"/>
      <c r="LC9" s="535"/>
      <c r="LD9" s="535"/>
      <c r="LE9" s="535"/>
      <c r="LF9" s="535"/>
      <c r="LG9" s="535"/>
      <c r="LH9" s="535"/>
      <c r="LI9" s="535"/>
      <c r="LJ9" s="535"/>
      <c r="LK9" s="535"/>
      <c r="LL9" s="535"/>
      <c r="LM9" s="535"/>
      <c r="LN9" s="535"/>
      <c r="LO9" s="535"/>
      <c r="LP9" s="535"/>
      <c r="LQ9" s="535"/>
      <c r="LR9" s="535"/>
      <c r="LS9" s="535"/>
      <c r="LT9" s="535"/>
      <c r="LU9" s="535"/>
      <c r="LV9" s="535"/>
      <c r="LW9" s="535"/>
      <c r="LX9" s="535"/>
      <c r="LY9" s="535"/>
      <c r="LZ9" s="535"/>
      <c r="MA9" s="535"/>
      <c r="MB9" s="535"/>
      <c r="MC9" s="535"/>
      <c r="MD9" s="535"/>
      <c r="ME9" s="535"/>
      <c r="MF9" s="535"/>
      <c r="MG9" s="535"/>
      <c r="MH9" s="535"/>
      <c r="MI9" s="535"/>
      <c r="MJ9" s="535"/>
      <c r="MK9" s="535"/>
      <c r="ML9" s="535"/>
      <c r="MM9" s="535"/>
      <c r="MN9" s="535"/>
      <c r="MO9" s="535"/>
      <c r="MP9" s="535"/>
      <c r="MQ9" s="535"/>
      <c r="MR9" s="535"/>
      <c r="MS9" s="535"/>
      <c r="MT9" s="535"/>
      <c r="MU9" s="535"/>
      <c r="MV9" s="535"/>
      <c r="MW9" s="535"/>
      <c r="MX9" s="535"/>
      <c r="MY9" s="535"/>
      <c r="MZ9" s="535"/>
      <c r="NA9" s="535"/>
      <c r="NB9" s="535"/>
      <c r="NC9" s="535"/>
      <c r="ND9" s="535"/>
      <c r="NE9" s="535"/>
      <c r="NF9" s="535"/>
      <c r="NG9" s="535"/>
      <c r="NH9" s="535"/>
      <c r="NI9" s="535"/>
      <c r="NJ9" s="535"/>
      <c r="NK9" s="535"/>
      <c r="NL9" s="535"/>
      <c r="NM9" s="535"/>
      <c r="NN9" s="535"/>
      <c r="NO9" s="535"/>
      <c r="NP9" s="535"/>
      <c r="NQ9" s="535"/>
      <c r="NR9" s="535"/>
      <c r="NS9" s="535"/>
      <c r="NT9" s="535"/>
      <c r="NU9" s="535"/>
      <c r="NV9" s="535"/>
      <c r="NW9" s="535"/>
      <c r="NX9" s="535"/>
      <c r="NY9" s="535"/>
      <c r="NZ9" s="535"/>
      <c r="OA9" s="535"/>
      <c r="OB9" s="535"/>
      <c r="OC9" s="535"/>
      <c r="OD9" s="535"/>
      <c r="OE9" s="535"/>
      <c r="OF9" s="535"/>
      <c r="OG9" s="535"/>
      <c r="OH9" s="535"/>
      <c r="OI9" s="535"/>
      <c r="OJ9" s="535"/>
      <c r="OK9" s="535"/>
      <c r="OL9" s="535"/>
      <c r="OM9" s="535"/>
      <c r="ON9" s="535"/>
      <c r="OO9" s="535"/>
      <c r="OP9" s="535"/>
      <c r="OQ9" s="535"/>
      <c r="OR9" s="535"/>
      <c r="OS9" s="535"/>
      <c r="OT9" s="535"/>
      <c r="OU9" s="535"/>
      <c r="OV9" s="535"/>
      <c r="OW9" s="535"/>
      <c r="OX9" s="535"/>
      <c r="OY9" s="535"/>
      <c r="OZ9" s="535"/>
      <c r="PA9" s="535"/>
      <c r="PB9" s="535"/>
      <c r="PC9" s="535"/>
      <c r="PD9" s="535"/>
      <c r="PE9" s="535"/>
      <c r="PF9" s="535"/>
      <c r="PG9" s="535"/>
      <c r="PH9" s="535"/>
      <c r="PI9" s="535"/>
      <c r="PJ9" s="535"/>
      <c r="PK9" s="535"/>
      <c r="PL9" s="535"/>
      <c r="PM9" s="535"/>
      <c r="PN9" s="535"/>
      <c r="PO9" s="535"/>
      <c r="PP9" s="535"/>
      <c r="PQ9" s="535"/>
      <c r="PR9" s="535"/>
      <c r="PS9" s="535"/>
      <c r="PT9" s="535"/>
      <c r="PU9" s="535"/>
      <c r="PV9" s="535"/>
      <c r="PW9" s="535"/>
      <c r="PX9" s="535"/>
      <c r="PY9" s="535"/>
      <c r="PZ9" s="535"/>
      <c r="QA9" s="535"/>
      <c r="QB9" s="535"/>
      <c r="QC9" s="535"/>
      <c r="QD9" s="535"/>
      <c r="QE9" s="535"/>
      <c r="QF9" s="535"/>
      <c r="QG9" s="535"/>
      <c r="QH9" s="535"/>
      <c r="QI9" s="535"/>
      <c r="QJ9" s="535"/>
      <c r="QK9" s="535"/>
      <c r="QL9" s="535"/>
      <c r="QM9" s="535"/>
      <c r="QN9" s="535"/>
      <c r="QO9" s="535"/>
      <c r="QP9" s="535"/>
      <c r="QQ9" s="535"/>
      <c r="QR9" s="535"/>
      <c r="QS9" s="535"/>
      <c r="QT9" s="535"/>
      <c r="QU9" s="535"/>
      <c r="QV9" s="535"/>
      <c r="QW9" s="535"/>
      <c r="QX9" s="535"/>
      <c r="QY9" s="535"/>
      <c r="QZ9" s="535"/>
      <c r="RA9" s="535"/>
      <c r="RB9" s="535"/>
      <c r="RC9" s="535"/>
      <c r="RD9" s="535"/>
      <c r="RE9" s="535"/>
      <c r="RF9" s="535"/>
      <c r="RG9" s="535"/>
      <c r="RH9" s="535"/>
      <c r="RI9" s="535"/>
      <c r="RJ9" s="535"/>
      <c r="RK9" s="535"/>
      <c r="RL9" s="535"/>
      <c r="RM9" s="535"/>
      <c r="RN9" s="535"/>
      <c r="RO9" s="535"/>
      <c r="RP9" s="535"/>
      <c r="RQ9" s="535"/>
      <c r="RR9" s="535"/>
      <c r="RS9" s="535"/>
      <c r="RT9" s="535"/>
      <c r="RU9" s="535"/>
      <c r="RV9" s="535"/>
      <c r="RW9" s="535"/>
      <c r="RX9" s="535"/>
      <c r="RY9" s="535"/>
      <c r="RZ9" s="535"/>
      <c r="SA9" s="535"/>
      <c r="SB9" s="535"/>
      <c r="SC9" s="535"/>
      <c r="SD9" s="535"/>
      <c r="SE9" s="535"/>
      <c r="SF9" s="535"/>
      <c r="SG9" s="535"/>
      <c r="SH9" s="535"/>
      <c r="SI9" s="535"/>
      <c r="SJ9" s="535"/>
      <c r="SK9" s="535"/>
      <c r="SL9" s="535"/>
      <c r="SM9" s="535"/>
      <c r="SN9" s="535"/>
      <c r="SO9" s="535"/>
      <c r="SP9" s="535"/>
      <c r="SQ9" s="535"/>
      <c r="SR9" s="535"/>
      <c r="SS9" s="535"/>
      <c r="ST9" s="535"/>
      <c r="SU9" s="535"/>
      <c r="SV9" s="535"/>
      <c r="SW9" s="535"/>
      <c r="SX9" s="535"/>
      <c r="SY9" s="535"/>
      <c r="SZ9" s="535"/>
      <c r="TA9" s="535"/>
      <c r="TB9" s="535"/>
      <c r="TC9" s="535"/>
      <c r="TD9" s="535"/>
      <c r="TE9" s="535"/>
      <c r="TF9" s="535"/>
      <c r="TG9" s="535"/>
      <c r="TH9" s="535"/>
      <c r="TI9" s="535"/>
      <c r="TJ9" s="535"/>
      <c r="TK9" s="535"/>
      <c r="TL9" s="535"/>
      <c r="TM9" s="535"/>
      <c r="TN9" s="535"/>
      <c r="TO9" s="535"/>
      <c r="TP9" s="535"/>
      <c r="TQ9" s="535"/>
      <c r="TR9" s="535"/>
      <c r="TS9" s="535"/>
      <c r="TT9" s="535"/>
      <c r="TU9" s="535"/>
      <c r="TV9" s="535"/>
      <c r="TW9" s="535"/>
      <c r="TX9" s="535"/>
      <c r="TY9" s="535"/>
      <c r="TZ9" s="535"/>
      <c r="UA9" s="535"/>
      <c r="UB9" s="535"/>
      <c r="UC9" s="535"/>
      <c r="UD9" s="535"/>
      <c r="UE9" s="535"/>
      <c r="UF9" s="535"/>
      <c r="UG9" s="535"/>
      <c r="UH9" s="535"/>
      <c r="UI9" s="535"/>
      <c r="UJ9" s="535"/>
      <c r="UK9" s="535"/>
      <c r="UL9" s="535"/>
      <c r="UM9" s="535"/>
      <c r="UN9" s="535"/>
      <c r="UO9" s="535"/>
      <c r="UP9" s="535"/>
      <c r="UQ9" s="535"/>
      <c r="UR9" s="535"/>
      <c r="US9" s="535"/>
      <c r="UT9" s="535"/>
      <c r="UU9" s="535"/>
      <c r="UV9" s="535"/>
      <c r="UW9" s="535"/>
      <c r="UX9" s="535"/>
      <c r="UY9" s="535"/>
      <c r="UZ9" s="535"/>
      <c r="VA9" s="535"/>
      <c r="VB9" s="535"/>
      <c r="VC9" s="535"/>
      <c r="VD9" s="535"/>
      <c r="VE9" s="535"/>
      <c r="VF9" s="535"/>
      <c r="VG9" s="535"/>
      <c r="VH9" s="535"/>
      <c r="VI9" s="535"/>
      <c r="VJ9" s="535"/>
      <c r="VK9" s="535"/>
      <c r="VL9" s="535"/>
      <c r="VM9" s="535"/>
      <c r="VN9" s="535"/>
      <c r="VO9" s="535"/>
      <c r="VP9" s="535"/>
      <c r="VQ9" s="535"/>
      <c r="VR9" s="535"/>
      <c r="VS9" s="535"/>
      <c r="VT9" s="535"/>
      <c r="VU9" s="535"/>
      <c r="VV9" s="535"/>
      <c r="VW9" s="535"/>
      <c r="VX9" s="535"/>
      <c r="VY9" s="535"/>
      <c r="VZ9" s="535"/>
      <c r="WA9" s="535"/>
      <c r="WB9" s="535"/>
      <c r="WC9" s="535"/>
      <c r="WD9" s="535"/>
      <c r="WE9" s="535"/>
      <c r="WF9" s="535"/>
      <c r="WG9" s="535"/>
      <c r="WH9" s="535"/>
      <c r="WI9" s="535"/>
      <c r="WJ9" s="535"/>
      <c r="WK9" s="535"/>
      <c r="WL9" s="535"/>
      <c r="WM9" s="535"/>
      <c r="WN9" s="535"/>
      <c r="WO9" s="535"/>
      <c r="WP9" s="535"/>
      <c r="WQ9" s="535"/>
      <c r="WR9" s="535"/>
      <c r="WS9" s="535"/>
      <c r="WT9" s="535"/>
      <c r="WU9" s="535"/>
      <c r="WV9" s="535"/>
      <c r="WW9" s="535"/>
      <c r="WX9" s="535"/>
      <c r="WY9" s="535"/>
      <c r="WZ9" s="535"/>
      <c r="XA9" s="535"/>
      <c r="XB9" s="535"/>
      <c r="XC9" s="535"/>
      <c r="XD9" s="535"/>
      <c r="XE9" s="535"/>
      <c r="XF9" s="535"/>
      <c r="XG9" s="535"/>
      <c r="XH9" s="535"/>
      <c r="XI9" s="535"/>
      <c r="XJ9" s="535"/>
      <c r="XK9" s="535"/>
      <c r="XL9" s="535"/>
      <c r="XM9" s="535"/>
      <c r="XN9" s="535"/>
      <c r="XO9" s="535"/>
      <c r="XP9" s="535"/>
      <c r="XQ9" s="535"/>
      <c r="XR9" s="535"/>
      <c r="XS9" s="535"/>
      <c r="XT9" s="535"/>
      <c r="XU9" s="535"/>
      <c r="XV9" s="535"/>
      <c r="XW9" s="535"/>
      <c r="XX9" s="535"/>
      <c r="XY9" s="535"/>
      <c r="XZ9" s="535"/>
      <c r="YA9" s="535"/>
      <c r="YB9" s="535"/>
      <c r="YC9" s="535"/>
      <c r="YD9" s="535"/>
      <c r="YE9" s="535"/>
      <c r="YF9" s="535"/>
      <c r="YG9" s="535"/>
      <c r="YH9" s="535"/>
      <c r="YI9" s="535"/>
      <c r="YJ9" s="535"/>
      <c r="YK9" s="535"/>
      <c r="YL9" s="535"/>
      <c r="YM9" s="535"/>
      <c r="YN9" s="535"/>
      <c r="YO9" s="535"/>
      <c r="YP9" s="535"/>
      <c r="YQ9" s="535"/>
      <c r="YR9" s="535"/>
      <c r="YS9" s="535"/>
      <c r="YT9" s="535"/>
      <c r="YU9" s="535"/>
      <c r="YV9" s="535"/>
      <c r="YW9" s="535"/>
      <c r="YX9" s="535"/>
      <c r="YY9" s="535"/>
      <c r="YZ9" s="535"/>
      <c r="ZA9" s="535"/>
      <c r="ZB9" s="535"/>
      <c r="ZC9" s="535"/>
      <c r="ZD9" s="535"/>
      <c r="ZE9" s="535"/>
      <c r="ZF9" s="535"/>
      <c r="ZG9" s="535"/>
      <c r="ZH9" s="535"/>
      <c r="ZI9" s="535"/>
      <c r="ZJ9" s="535"/>
      <c r="ZK9" s="535"/>
      <c r="ZL9" s="535"/>
      <c r="ZM9" s="535"/>
      <c r="ZN9" s="535"/>
      <c r="ZO9" s="535"/>
      <c r="ZP9" s="535"/>
      <c r="ZQ9" s="535"/>
      <c r="ZR9" s="535"/>
      <c r="ZS9" s="535"/>
      <c r="ZT9" s="535"/>
      <c r="ZU9" s="535"/>
      <c r="ZV9" s="535"/>
      <c r="ZW9" s="535"/>
      <c r="ZX9" s="535"/>
      <c r="ZY9" s="535"/>
      <c r="ZZ9" s="535"/>
      <c r="AAA9" s="535"/>
      <c r="AAB9" s="535"/>
      <c r="AAC9" s="535"/>
      <c r="AAD9" s="535"/>
      <c r="AAE9" s="535"/>
      <c r="AAF9" s="535"/>
      <c r="AAG9" s="535"/>
      <c r="AAH9" s="535"/>
      <c r="AAI9" s="535"/>
      <c r="AAJ9" s="535"/>
      <c r="AAK9" s="535"/>
      <c r="AAL9" s="535"/>
      <c r="AAM9" s="535"/>
      <c r="AAN9" s="535"/>
      <c r="AAO9" s="535"/>
      <c r="AAP9" s="535"/>
      <c r="AAQ9" s="535"/>
      <c r="AAR9" s="535"/>
      <c r="AAS9" s="535"/>
      <c r="AAT9" s="535"/>
      <c r="AAU9" s="535"/>
      <c r="AAV9" s="535"/>
      <c r="AAW9" s="535"/>
      <c r="AAX9" s="535"/>
      <c r="AAY9" s="535"/>
      <c r="AAZ9" s="535"/>
      <c r="ABA9" s="535"/>
      <c r="ABB9" s="535"/>
      <c r="ABC9" s="535"/>
      <c r="ABD9" s="535"/>
      <c r="ABE9" s="535"/>
      <c r="ABF9" s="535"/>
      <c r="ABG9" s="535"/>
      <c r="ABH9" s="535"/>
      <c r="ABI9" s="535"/>
      <c r="ABJ9" s="535"/>
      <c r="ABK9" s="535"/>
      <c r="ABL9" s="535"/>
      <c r="ABM9" s="535"/>
      <c r="ABN9" s="535"/>
      <c r="ABO9" s="535"/>
      <c r="ABP9" s="535"/>
      <c r="ABQ9" s="535"/>
      <c r="ABR9" s="535"/>
      <c r="ABS9" s="535"/>
      <c r="ABT9" s="535"/>
      <c r="ABU9" s="535"/>
      <c r="ABV9" s="535"/>
      <c r="ABW9" s="535"/>
      <c r="ABX9" s="535"/>
      <c r="ABY9" s="535"/>
      <c r="ABZ9" s="535"/>
      <c r="ACA9" s="535"/>
      <c r="ACB9" s="535"/>
      <c r="ACC9" s="535"/>
      <c r="ACD9" s="535"/>
      <c r="ACE9" s="535"/>
      <c r="ACF9" s="535"/>
      <c r="ACG9" s="535"/>
      <c r="ACH9" s="535"/>
      <c r="ACI9" s="535"/>
      <c r="ACJ9" s="535"/>
      <c r="ACK9" s="535"/>
      <c r="ACL9" s="535"/>
      <c r="ACM9" s="535"/>
      <c r="ACN9" s="535"/>
      <c r="ACO9" s="535"/>
      <c r="ACP9" s="535"/>
      <c r="ACQ9" s="535"/>
      <c r="ACR9" s="535"/>
      <c r="ACS9" s="535"/>
      <c r="ACT9" s="535"/>
      <c r="ACU9" s="535"/>
      <c r="ACV9" s="535"/>
      <c r="ACW9" s="535"/>
      <c r="ACX9" s="535"/>
      <c r="ACY9" s="535"/>
      <c r="ACZ9" s="535"/>
      <c r="ADA9" s="535"/>
      <c r="ADB9" s="535"/>
      <c r="ADC9" s="535"/>
      <c r="ADD9" s="535"/>
      <c r="ADE9" s="535"/>
      <c r="ADF9" s="535"/>
      <c r="ADG9" s="535"/>
      <c r="ADH9" s="535"/>
      <c r="ADI9" s="535"/>
      <c r="ADJ9" s="535"/>
      <c r="ADK9" s="535"/>
      <c r="ADL9" s="535"/>
      <c r="ADM9" s="535"/>
      <c r="ADN9" s="535"/>
      <c r="ADO9" s="535"/>
      <c r="ADP9" s="535"/>
      <c r="ADQ9" s="535"/>
      <c r="ADR9" s="535"/>
      <c r="ADS9" s="535"/>
      <c r="ADT9" s="535"/>
      <c r="ADU9" s="535"/>
      <c r="ADV9" s="535"/>
      <c r="ADW9" s="535"/>
      <c r="ADX9" s="535"/>
      <c r="ADY9" s="535"/>
      <c r="ADZ9" s="535"/>
      <c r="AEA9" s="535"/>
      <c r="AEB9" s="535"/>
      <c r="AEC9" s="535"/>
      <c r="AED9" s="535"/>
      <c r="AEE9" s="535"/>
      <c r="AEF9" s="535"/>
      <c r="AEG9" s="535"/>
      <c r="AEH9" s="535"/>
      <c r="AEI9" s="535"/>
      <c r="AEJ9" s="535"/>
      <c r="AEK9" s="535"/>
      <c r="AEL9" s="535"/>
      <c r="AEM9" s="535"/>
      <c r="AEN9" s="535"/>
      <c r="AEO9" s="535"/>
      <c r="AEP9" s="535"/>
      <c r="AEQ9" s="535"/>
      <c r="AER9" s="535"/>
      <c r="AES9" s="535"/>
      <c r="AET9" s="535"/>
      <c r="AEU9" s="535"/>
      <c r="AEV9" s="535"/>
      <c r="AEW9" s="535"/>
      <c r="AEX9" s="535"/>
      <c r="AEY9" s="535"/>
      <c r="AEZ9" s="535"/>
      <c r="AFA9" s="535"/>
      <c r="AFB9" s="535"/>
      <c r="AFC9" s="535"/>
      <c r="AFD9" s="535"/>
      <c r="AFE9" s="535"/>
      <c r="AFF9" s="535"/>
      <c r="AFG9" s="535"/>
      <c r="AFH9" s="535"/>
      <c r="AFI9" s="535"/>
      <c r="AFJ9" s="535"/>
      <c r="AFK9" s="535"/>
      <c r="AFL9" s="535"/>
      <c r="AFM9" s="535"/>
      <c r="AFN9" s="535"/>
      <c r="AFO9" s="535"/>
      <c r="AFP9" s="535"/>
      <c r="AFQ9" s="535"/>
      <c r="AFR9" s="535"/>
      <c r="AFS9" s="535"/>
      <c r="AFT9" s="535"/>
      <c r="AFU9" s="535"/>
      <c r="AFV9" s="535"/>
      <c r="AFW9" s="535"/>
      <c r="AFX9" s="535"/>
      <c r="AFY9" s="535"/>
      <c r="AFZ9" s="535"/>
      <c r="AGA9" s="535"/>
      <c r="AGB9" s="535"/>
      <c r="AGC9" s="535"/>
      <c r="AGD9" s="535"/>
      <c r="AGE9" s="535"/>
      <c r="AGF9" s="535"/>
      <c r="AGG9" s="535"/>
      <c r="AGH9" s="535"/>
    </row>
    <row r="10" spans="1:870" x14ac:dyDescent="0.2">
      <c r="B10" s="38" t="s">
        <v>1185</v>
      </c>
      <c r="C10" s="39" t="s">
        <v>1185</v>
      </c>
      <c r="D10" s="655">
        <v>43473</v>
      </c>
      <c r="E10" s="655">
        <v>43473</v>
      </c>
      <c r="F10" s="673" t="s">
        <v>1431</v>
      </c>
      <c r="G10" s="43" t="s">
        <v>163</v>
      </c>
      <c r="H10" s="43" t="s">
        <v>1216</v>
      </c>
      <c r="I10" s="45">
        <v>12</v>
      </c>
      <c r="J10" s="44" t="s">
        <v>61</v>
      </c>
      <c r="K10" s="47" t="s">
        <v>395</v>
      </c>
      <c r="L10" s="43">
        <v>148804</v>
      </c>
      <c r="M10" s="44" t="s">
        <v>1220</v>
      </c>
      <c r="N10" s="48" t="s">
        <v>1321</v>
      </c>
      <c r="O10" s="49" t="s">
        <v>1107</v>
      </c>
      <c r="P10" s="50">
        <v>43830</v>
      </c>
      <c r="Q10" s="90" t="s">
        <v>1253</v>
      </c>
      <c r="R10" s="270" t="s">
        <v>1254</v>
      </c>
      <c r="S10" s="77">
        <v>43465</v>
      </c>
      <c r="T10" s="54">
        <v>0</v>
      </c>
      <c r="U10" s="55" t="s">
        <v>1106</v>
      </c>
      <c r="V10" s="56">
        <v>1</v>
      </c>
      <c r="W10" s="56">
        <v>0</v>
      </c>
      <c r="X10" s="56">
        <v>0</v>
      </c>
      <c r="Y10" s="536" t="s">
        <v>1279</v>
      </c>
      <c r="Z10" s="536" t="s">
        <v>1272</v>
      </c>
      <c r="AA10" s="536" t="s">
        <v>1273</v>
      </c>
      <c r="AB10" s="529" t="s">
        <v>1274</v>
      </c>
      <c r="AC10" s="530" t="s">
        <v>1275</v>
      </c>
      <c r="AD10" s="530" t="s">
        <v>1276</v>
      </c>
      <c r="AE10" s="530" t="s">
        <v>1277</v>
      </c>
      <c r="AF10" s="537" t="s">
        <v>345</v>
      </c>
      <c r="AG10" s="352" t="s">
        <v>1280</v>
      </c>
      <c r="AH10" s="536" t="s">
        <v>1470</v>
      </c>
      <c r="AI10" s="536" t="s">
        <v>105</v>
      </c>
      <c r="AJ10" s="352" t="s">
        <v>1283</v>
      </c>
      <c r="AK10" s="536" t="s">
        <v>1278</v>
      </c>
      <c r="AL10" s="62" t="s">
        <v>1113</v>
      </c>
      <c r="AM10" s="62">
        <v>2</v>
      </c>
      <c r="AN10" s="63">
        <v>64</v>
      </c>
      <c r="AO10" s="64">
        <v>12</v>
      </c>
      <c r="AP10" s="199">
        <f t="shared" si="3"/>
        <v>3782.4</v>
      </c>
      <c r="AQ10" s="201">
        <f t="shared" ref="AQ10:AQ45" si="4">IF(V10=1,AP10/12,"0,00")</f>
        <v>315.2</v>
      </c>
      <c r="AR10" s="202">
        <v>0</v>
      </c>
      <c r="AS10" s="87"/>
      <c r="AT10" s="201">
        <f t="shared" si="2"/>
        <v>3782.4</v>
      </c>
      <c r="AU10" s="62" t="s">
        <v>1281</v>
      </c>
      <c r="AV10" s="66" t="s">
        <v>1099</v>
      </c>
      <c r="AW10" s="66" t="s">
        <v>92</v>
      </c>
      <c r="AX10" s="62" t="s">
        <v>1373</v>
      </c>
      <c r="AY10" s="62" t="s">
        <v>1604</v>
      </c>
      <c r="AZ10" s="765" t="s">
        <v>1570</v>
      </c>
      <c r="BA10" s="346">
        <v>43479</v>
      </c>
      <c r="BB10" s="682" t="s">
        <v>1612</v>
      </c>
      <c r="BC10" s="284">
        <v>43482</v>
      </c>
      <c r="BD10" s="540"/>
      <c r="BE10" s="598"/>
      <c r="BF10" s="535"/>
      <c r="BG10" s="535"/>
      <c r="BH10" s="535"/>
      <c r="BI10" s="535"/>
      <c r="BJ10" s="535"/>
      <c r="BK10" s="535"/>
      <c r="BL10" s="535"/>
      <c r="BM10" s="535"/>
      <c r="BN10" s="535"/>
      <c r="BO10" s="535"/>
      <c r="BP10" s="535"/>
      <c r="BQ10" s="535"/>
      <c r="BR10" s="535"/>
      <c r="BS10" s="535"/>
      <c r="BT10" s="535"/>
      <c r="BU10" s="535"/>
      <c r="BV10" s="535"/>
      <c r="BW10" s="535"/>
      <c r="BX10" s="535"/>
      <c r="BY10" s="535"/>
      <c r="BZ10" s="535"/>
      <c r="CA10" s="535"/>
      <c r="CB10" s="535"/>
      <c r="CC10" s="535"/>
      <c r="CD10" s="535"/>
      <c r="CE10" s="535"/>
      <c r="CF10" s="535"/>
      <c r="CG10" s="535"/>
      <c r="CH10" s="535"/>
      <c r="CI10" s="535"/>
      <c r="CJ10" s="535"/>
      <c r="CK10" s="535"/>
      <c r="CL10" s="535"/>
      <c r="CM10" s="535"/>
      <c r="CN10" s="535"/>
      <c r="CO10" s="535"/>
      <c r="CP10" s="535"/>
      <c r="CQ10" s="535"/>
      <c r="CR10" s="535"/>
      <c r="CS10" s="535"/>
      <c r="CT10" s="535"/>
      <c r="CU10" s="535"/>
      <c r="CV10" s="535"/>
      <c r="CW10" s="535"/>
      <c r="CX10" s="535"/>
      <c r="CY10" s="535"/>
      <c r="CZ10" s="535"/>
      <c r="DA10" s="535"/>
      <c r="DB10" s="535"/>
      <c r="DC10" s="535"/>
      <c r="DD10" s="535"/>
      <c r="DE10" s="535"/>
      <c r="DF10" s="535"/>
      <c r="DG10" s="535"/>
      <c r="DH10" s="535"/>
      <c r="DI10" s="535"/>
      <c r="DJ10" s="535"/>
      <c r="DK10" s="535"/>
      <c r="DL10" s="535"/>
      <c r="DM10" s="535"/>
      <c r="DN10" s="535"/>
      <c r="DO10" s="535"/>
      <c r="DP10" s="535"/>
      <c r="DQ10" s="535"/>
      <c r="DR10" s="535"/>
      <c r="DS10" s="535"/>
      <c r="DT10" s="535"/>
      <c r="DU10" s="535"/>
      <c r="DV10" s="535"/>
      <c r="DW10" s="535"/>
      <c r="DX10" s="535"/>
      <c r="DY10" s="535"/>
      <c r="DZ10" s="535"/>
      <c r="EA10" s="535"/>
      <c r="EB10" s="535"/>
      <c r="EC10" s="535"/>
      <c r="ED10" s="535"/>
      <c r="EE10" s="535"/>
      <c r="EF10" s="535"/>
      <c r="EG10" s="535"/>
      <c r="EH10" s="535"/>
      <c r="EI10" s="535"/>
      <c r="EJ10" s="535"/>
      <c r="EK10" s="535"/>
      <c r="EL10" s="535"/>
      <c r="EM10" s="535"/>
      <c r="EN10" s="535"/>
      <c r="EO10" s="535"/>
      <c r="EP10" s="535"/>
      <c r="EQ10" s="535"/>
      <c r="ER10" s="535"/>
      <c r="ES10" s="535"/>
      <c r="ET10" s="535"/>
      <c r="EU10" s="535"/>
      <c r="EV10" s="535"/>
      <c r="EW10" s="535"/>
      <c r="EX10" s="535"/>
      <c r="EY10" s="535"/>
      <c r="EZ10" s="535"/>
      <c r="FA10" s="535"/>
      <c r="FB10" s="535"/>
      <c r="FC10" s="535"/>
      <c r="FD10" s="535"/>
      <c r="FE10" s="535"/>
      <c r="FF10" s="535"/>
      <c r="FG10" s="535"/>
      <c r="FH10" s="535"/>
      <c r="FI10" s="535"/>
      <c r="FJ10" s="535"/>
      <c r="FK10" s="535"/>
      <c r="FL10" s="535"/>
      <c r="FM10" s="535"/>
      <c r="FN10" s="535"/>
      <c r="FO10" s="535"/>
      <c r="FP10" s="535"/>
      <c r="FQ10" s="535"/>
      <c r="FR10" s="535"/>
      <c r="FS10" s="535"/>
      <c r="FT10" s="535"/>
      <c r="FU10" s="535"/>
      <c r="FV10" s="535"/>
      <c r="FW10" s="535"/>
      <c r="FX10" s="535"/>
      <c r="FY10" s="535"/>
      <c r="FZ10" s="535"/>
      <c r="GA10" s="535"/>
      <c r="GB10" s="535"/>
      <c r="GC10" s="535"/>
      <c r="GD10" s="535"/>
      <c r="GE10" s="535"/>
      <c r="GF10" s="535"/>
      <c r="GG10" s="535"/>
      <c r="GH10" s="535"/>
      <c r="GI10" s="535"/>
      <c r="GJ10" s="535"/>
      <c r="GK10" s="535"/>
      <c r="GL10" s="535"/>
      <c r="GM10" s="535"/>
      <c r="GN10" s="535"/>
      <c r="GO10" s="535"/>
      <c r="GP10" s="535"/>
      <c r="GQ10" s="535"/>
      <c r="GR10" s="535"/>
      <c r="GS10" s="535"/>
      <c r="GT10" s="535"/>
      <c r="GU10" s="535"/>
      <c r="GV10" s="535"/>
      <c r="GW10" s="535"/>
      <c r="GX10" s="535"/>
      <c r="GY10" s="535"/>
      <c r="GZ10" s="535"/>
      <c r="HA10" s="535"/>
      <c r="HB10" s="535"/>
      <c r="HC10" s="535"/>
      <c r="HD10" s="535"/>
      <c r="HE10" s="535"/>
      <c r="HF10" s="535"/>
      <c r="HG10" s="535"/>
      <c r="HH10" s="535"/>
      <c r="HI10" s="535"/>
      <c r="HJ10" s="535"/>
      <c r="HK10" s="535"/>
      <c r="HL10" s="535"/>
      <c r="HM10" s="535"/>
      <c r="HN10" s="535"/>
      <c r="HO10" s="535"/>
      <c r="HP10" s="535"/>
      <c r="HQ10" s="535"/>
      <c r="HR10" s="535"/>
      <c r="HS10" s="535"/>
      <c r="HT10" s="535"/>
      <c r="HU10" s="535"/>
      <c r="HV10" s="535"/>
      <c r="HW10" s="535"/>
      <c r="HX10" s="535"/>
      <c r="HY10" s="535"/>
      <c r="HZ10" s="535"/>
      <c r="IA10" s="535"/>
      <c r="IB10" s="535"/>
      <c r="IC10" s="535"/>
      <c r="ID10" s="535"/>
      <c r="IE10" s="535"/>
      <c r="IF10" s="535"/>
      <c r="IG10" s="535"/>
      <c r="IH10" s="535"/>
      <c r="II10" s="535"/>
      <c r="IJ10" s="535"/>
      <c r="IK10" s="535"/>
      <c r="IL10" s="535"/>
      <c r="IM10" s="535"/>
      <c r="IN10" s="535"/>
      <c r="IO10" s="535"/>
      <c r="IP10" s="535"/>
      <c r="IQ10" s="535"/>
      <c r="IR10" s="535"/>
      <c r="IS10" s="535"/>
      <c r="IT10" s="535"/>
      <c r="IU10" s="535"/>
      <c r="IV10" s="535"/>
      <c r="IW10" s="535"/>
      <c r="IX10" s="535"/>
      <c r="IY10" s="535"/>
      <c r="IZ10" s="535"/>
      <c r="JA10" s="535"/>
      <c r="JB10" s="535"/>
      <c r="JC10" s="535"/>
      <c r="JD10" s="535"/>
      <c r="JE10" s="535"/>
      <c r="JF10" s="535"/>
      <c r="JG10" s="535"/>
      <c r="JH10" s="535"/>
      <c r="JI10" s="535"/>
      <c r="JJ10" s="535"/>
      <c r="JK10" s="535"/>
      <c r="JL10" s="535"/>
      <c r="JM10" s="535"/>
      <c r="JN10" s="535"/>
      <c r="JO10" s="535"/>
      <c r="JP10" s="535"/>
      <c r="JQ10" s="535"/>
      <c r="JR10" s="535"/>
      <c r="JS10" s="535"/>
      <c r="JT10" s="535"/>
      <c r="JU10" s="535"/>
      <c r="JV10" s="535"/>
      <c r="JW10" s="535"/>
      <c r="JX10" s="535"/>
      <c r="JY10" s="535"/>
      <c r="JZ10" s="535"/>
      <c r="KA10" s="535"/>
      <c r="KB10" s="535"/>
      <c r="KC10" s="535"/>
      <c r="KD10" s="535"/>
      <c r="KE10" s="535"/>
      <c r="KF10" s="535"/>
      <c r="KG10" s="535"/>
      <c r="KH10" s="535"/>
      <c r="KI10" s="535"/>
      <c r="KJ10" s="535"/>
      <c r="KK10" s="535"/>
      <c r="KL10" s="535"/>
      <c r="KM10" s="535"/>
      <c r="KN10" s="535"/>
      <c r="KO10" s="535"/>
      <c r="KP10" s="535"/>
      <c r="KQ10" s="535"/>
      <c r="KR10" s="535"/>
      <c r="KS10" s="535"/>
      <c r="KT10" s="535"/>
      <c r="KU10" s="535"/>
      <c r="KV10" s="535"/>
      <c r="KW10" s="535"/>
      <c r="KX10" s="535"/>
      <c r="KY10" s="535"/>
      <c r="KZ10" s="535"/>
      <c r="LA10" s="535"/>
      <c r="LB10" s="535"/>
      <c r="LC10" s="535"/>
      <c r="LD10" s="535"/>
      <c r="LE10" s="535"/>
      <c r="LF10" s="535"/>
      <c r="LG10" s="535"/>
      <c r="LH10" s="535"/>
      <c r="LI10" s="535"/>
      <c r="LJ10" s="535"/>
      <c r="LK10" s="535"/>
      <c r="LL10" s="535"/>
      <c r="LM10" s="535"/>
      <c r="LN10" s="535"/>
      <c r="LO10" s="535"/>
      <c r="LP10" s="535"/>
      <c r="LQ10" s="535"/>
      <c r="LR10" s="535"/>
      <c r="LS10" s="535"/>
      <c r="LT10" s="535"/>
      <c r="LU10" s="535"/>
      <c r="LV10" s="535"/>
      <c r="LW10" s="535"/>
      <c r="LX10" s="535"/>
      <c r="LY10" s="535"/>
      <c r="LZ10" s="535"/>
      <c r="MA10" s="535"/>
      <c r="MB10" s="535"/>
      <c r="MC10" s="535"/>
      <c r="MD10" s="535"/>
      <c r="ME10" s="535"/>
      <c r="MF10" s="535"/>
      <c r="MG10" s="535"/>
      <c r="MH10" s="535"/>
      <c r="MI10" s="535"/>
      <c r="MJ10" s="535"/>
      <c r="MK10" s="535"/>
      <c r="ML10" s="535"/>
      <c r="MM10" s="535"/>
      <c r="MN10" s="535"/>
      <c r="MO10" s="535"/>
      <c r="MP10" s="535"/>
      <c r="MQ10" s="535"/>
      <c r="MR10" s="535"/>
      <c r="MS10" s="535"/>
      <c r="MT10" s="535"/>
      <c r="MU10" s="535"/>
      <c r="MV10" s="535"/>
      <c r="MW10" s="535"/>
      <c r="MX10" s="535"/>
      <c r="MY10" s="535"/>
      <c r="MZ10" s="535"/>
      <c r="NA10" s="535"/>
      <c r="NB10" s="535"/>
      <c r="NC10" s="535"/>
      <c r="ND10" s="535"/>
      <c r="NE10" s="535"/>
      <c r="NF10" s="535"/>
      <c r="NG10" s="535"/>
      <c r="NH10" s="535"/>
      <c r="NI10" s="535"/>
      <c r="NJ10" s="535"/>
      <c r="NK10" s="535"/>
      <c r="NL10" s="535"/>
      <c r="NM10" s="535"/>
      <c r="NN10" s="535"/>
      <c r="NO10" s="535"/>
      <c r="NP10" s="535"/>
      <c r="NQ10" s="535"/>
      <c r="NR10" s="535"/>
      <c r="NS10" s="535"/>
      <c r="NT10" s="535"/>
      <c r="NU10" s="535"/>
      <c r="NV10" s="535"/>
      <c r="NW10" s="535"/>
      <c r="NX10" s="535"/>
      <c r="NY10" s="535"/>
      <c r="NZ10" s="535"/>
      <c r="OA10" s="535"/>
      <c r="OB10" s="535"/>
      <c r="OC10" s="535"/>
      <c r="OD10" s="535"/>
      <c r="OE10" s="535"/>
      <c r="OF10" s="535"/>
      <c r="OG10" s="535"/>
      <c r="OH10" s="535"/>
      <c r="OI10" s="535"/>
      <c r="OJ10" s="535"/>
      <c r="OK10" s="535"/>
      <c r="OL10" s="535"/>
      <c r="OM10" s="535"/>
      <c r="ON10" s="535"/>
      <c r="OO10" s="535"/>
      <c r="OP10" s="535"/>
      <c r="OQ10" s="535"/>
      <c r="OR10" s="535"/>
      <c r="OS10" s="535"/>
      <c r="OT10" s="535"/>
      <c r="OU10" s="535"/>
      <c r="OV10" s="535"/>
      <c r="OW10" s="535"/>
      <c r="OX10" s="535"/>
      <c r="OY10" s="535"/>
      <c r="OZ10" s="535"/>
      <c r="PA10" s="535"/>
      <c r="PB10" s="535"/>
      <c r="PC10" s="535"/>
      <c r="PD10" s="535"/>
      <c r="PE10" s="535"/>
      <c r="PF10" s="535"/>
      <c r="PG10" s="535"/>
      <c r="PH10" s="535"/>
      <c r="PI10" s="535"/>
      <c r="PJ10" s="535"/>
      <c r="PK10" s="535"/>
      <c r="PL10" s="535"/>
      <c r="PM10" s="535"/>
      <c r="PN10" s="535"/>
      <c r="PO10" s="535"/>
      <c r="PP10" s="535"/>
      <c r="PQ10" s="535"/>
      <c r="PR10" s="535"/>
      <c r="PS10" s="535"/>
      <c r="PT10" s="535"/>
      <c r="PU10" s="535"/>
      <c r="PV10" s="535"/>
      <c r="PW10" s="535"/>
      <c r="PX10" s="535"/>
      <c r="PY10" s="535"/>
      <c r="PZ10" s="535"/>
      <c r="QA10" s="535"/>
      <c r="QB10" s="535"/>
      <c r="QC10" s="535"/>
      <c r="QD10" s="535"/>
      <c r="QE10" s="535"/>
      <c r="QF10" s="535"/>
      <c r="QG10" s="535"/>
      <c r="QH10" s="535"/>
      <c r="QI10" s="535"/>
      <c r="QJ10" s="535"/>
      <c r="QK10" s="535"/>
      <c r="QL10" s="535"/>
      <c r="QM10" s="535"/>
      <c r="QN10" s="535"/>
      <c r="QO10" s="535"/>
      <c r="QP10" s="535"/>
      <c r="QQ10" s="535"/>
      <c r="QR10" s="535"/>
      <c r="QS10" s="535"/>
      <c r="QT10" s="535"/>
      <c r="QU10" s="535"/>
      <c r="QV10" s="535"/>
      <c r="QW10" s="535"/>
      <c r="QX10" s="535"/>
      <c r="QY10" s="535"/>
      <c r="QZ10" s="535"/>
      <c r="RA10" s="535"/>
      <c r="RB10" s="535"/>
      <c r="RC10" s="535"/>
      <c r="RD10" s="535"/>
      <c r="RE10" s="535"/>
      <c r="RF10" s="535"/>
      <c r="RG10" s="535"/>
      <c r="RH10" s="535"/>
      <c r="RI10" s="535"/>
      <c r="RJ10" s="535"/>
      <c r="RK10" s="535"/>
      <c r="RL10" s="535"/>
      <c r="RM10" s="535"/>
      <c r="RN10" s="535"/>
      <c r="RO10" s="535"/>
      <c r="RP10" s="535"/>
      <c r="RQ10" s="535"/>
      <c r="RR10" s="535"/>
      <c r="RS10" s="535"/>
      <c r="RT10" s="535"/>
      <c r="RU10" s="535"/>
      <c r="RV10" s="535"/>
      <c r="RW10" s="535"/>
      <c r="RX10" s="535"/>
      <c r="RY10" s="535"/>
      <c r="RZ10" s="535"/>
      <c r="SA10" s="535"/>
      <c r="SB10" s="535"/>
      <c r="SC10" s="535"/>
      <c r="SD10" s="535"/>
      <c r="SE10" s="535"/>
      <c r="SF10" s="535"/>
      <c r="SG10" s="535"/>
      <c r="SH10" s="535"/>
      <c r="SI10" s="535"/>
      <c r="SJ10" s="535"/>
      <c r="SK10" s="535"/>
      <c r="SL10" s="535"/>
      <c r="SM10" s="535"/>
      <c r="SN10" s="535"/>
      <c r="SO10" s="535"/>
      <c r="SP10" s="535"/>
      <c r="SQ10" s="535"/>
      <c r="SR10" s="535"/>
      <c r="SS10" s="535"/>
      <c r="ST10" s="535"/>
      <c r="SU10" s="535"/>
      <c r="SV10" s="535"/>
      <c r="SW10" s="535"/>
      <c r="SX10" s="535"/>
      <c r="SY10" s="535"/>
      <c r="SZ10" s="535"/>
      <c r="TA10" s="535"/>
      <c r="TB10" s="535"/>
      <c r="TC10" s="535"/>
      <c r="TD10" s="535"/>
      <c r="TE10" s="535"/>
      <c r="TF10" s="535"/>
      <c r="TG10" s="535"/>
      <c r="TH10" s="535"/>
      <c r="TI10" s="535"/>
      <c r="TJ10" s="535"/>
      <c r="TK10" s="535"/>
      <c r="TL10" s="535"/>
      <c r="TM10" s="535"/>
      <c r="TN10" s="535"/>
      <c r="TO10" s="535"/>
      <c r="TP10" s="535"/>
      <c r="TQ10" s="535"/>
      <c r="TR10" s="535"/>
      <c r="TS10" s="535"/>
      <c r="TT10" s="535"/>
      <c r="TU10" s="535"/>
      <c r="TV10" s="535"/>
      <c r="TW10" s="535"/>
      <c r="TX10" s="535"/>
      <c r="TY10" s="535"/>
      <c r="TZ10" s="535"/>
      <c r="UA10" s="535"/>
      <c r="UB10" s="535"/>
      <c r="UC10" s="535"/>
      <c r="UD10" s="535"/>
      <c r="UE10" s="535"/>
      <c r="UF10" s="535"/>
      <c r="UG10" s="535"/>
      <c r="UH10" s="535"/>
      <c r="UI10" s="535"/>
      <c r="UJ10" s="535"/>
      <c r="UK10" s="535"/>
      <c r="UL10" s="535"/>
      <c r="UM10" s="535"/>
      <c r="UN10" s="535"/>
      <c r="UO10" s="535"/>
      <c r="UP10" s="535"/>
      <c r="UQ10" s="535"/>
      <c r="UR10" s="535"/>
      <c r="US10" s="535"/>
      <c r="UT10" s="535"/>
      <c r="UU10" s="535"/>
      <c r="UV10" s="535"/>
      <c r="UW10" s="535"/>
      <c r="UX10" s="535"/>
      <c r="UY10" s="535"/>
      <c r="UZ10" s="535"/>
      <c r="VA10" s="535"/>
      <c r="VB10" s="535"/>
      <c r="VC10" s="535"/>
      <c r="VD10" s="535"/>
      <c r="VE10" s="535"/>
      <c r="VF10" s="535"/>
      <c r="VG10" s="535"/>
      <c r="VH10" s="535"/>
      <c r="VI10" s="535"/>
      <c r="VJ10" s="535"/>
      <c r="VK10" s="535"/>
      <c r="VL10" s="535"/>
      <c r="VM10" s="535"/>
      <c r="VN10" s="535"/>
      <c r="VO10" s="535"/>
      <c r="VP10" s="535"/>
      <c r="VQ10" s="535"/>
      <c r="VR10" s="535"/>
      <c r="VS10" s="535"/>
      <c r="VT10" s="535"/>
      <c r="VU10" s="535"/>
      <c r="VV10" s="535"/>
      <c r="VW10" s="535"/>
      <c r="VX10" s="535"/>
      <c r="VY10" s="535"/>
      <c r="VZ10" s="535"/>
      <c r="WA10" s="535"/>
      <c r="WB10" s="535"/>
      <c r="WC10" s="535"/>
      <c r="WD10" s="535"/>
      <c r="WE10" s="535"/>
      <c r="WF10" s="535"/>
      <c r="WG10" s="535"/>
      <c r="WH10" s="535"/>
      <c r="WI10" s="535"/>
      <c r="WJ10" s="535"/>
      <c r="WK10" s="535"/>
      <c r="WL10" s="535"/>
      <c r="WM10" s="535"/>
      <c r="WN10" s="535"/>
      <c r="WO10" s="535"/>
      <c r="WP10" s="535"/>
      <c r="WQ10" s="535"/>
      <c r="WR10" s="535"/>
      <c r="WS10" s="535"/>
      <c r="WT10" s="535"/>
      <c r="WU10" s="535"/>
      <c r="WV10" s="535"/>
      <c r="WW10" s="535"/>
      <c r="WX10" s="535"/>
      <c r="WY10" s="535"/>
      <c r="WZ10" s="535"/>
      <c r="XA10" s="535"/>
      <c r="XB10" s="535"/>
      <c r="XC10" s="535"/>
      <c r="XD10" s="535"/>
      <c r="XE10" s="535"/>
      <c r="XF10" s="535"/>
      <c r="XG10" s="535"/>
      <c r="XH10" s="535"/>
      <c r="XI10" s="535"/>
      <c r="XJ10" s="535"/>
      <c r="XK10" s="535"/>
      <c r="XL10" s="535"/>
      <c r="XM10" s="535"/>
      <c r="XN10" s="535"/>
      <c r="XO10" s="535"/>
      <c r="XP10" s="535"/>
      <c r="XQ10" s="535"/>
      <c r="XR10" s="535"/>
      <c r="XS10" s="535"/>
      <c r="XT10" s="535"/>
      <c r="XU10" s="535"/>
      <c r="XV10" s="535"/>
      <c r="XW10" s="535"/>
      <c r="XX10" s="535"/>
      <c r="XY10" s="535"/>
      <c r="XZ10" s="535"/>
      <c r="YA10" s="535"/>
      <c r="YB10" s="535"/>
      <c r="YC10" s="535"/>
      <c r="YD10" s="535"/>
      <c r="YE10" s="535"/>
      <c r="YF10" s="535"/>
      <c r="YG10" s="535"/>
      <c r="YH10" s="535"/>
      <c r="YI10" s="535"/>
      <c r="YJ10" s="535"/>
      <c r="YK10" s="535"/>
      <c r="YL10" s="535"/>
      <c r="YM10" s="535"/>
      <c r="YN10" s="535"/>
      <c r="YO10" s="535"/>
      <c r="YP10" s="535"/>
      <c r="YQ10" s="535"/>
      <c r="YR10" s="535"/>
      <c r="YS10" s="535"/>
      <c r="YT10" s="535"/>
      <c r="YU10" s="535"/>
      <c r="YV10" s="535"/>
      <c r="YW10" s="535"/>
      <c r="YX10" s="535"/>
      <c r="YY10" s="535"/>
      <c r="YZ10" s="535"/>
      <c r="ZA10" s="535"/>
      <c r="ZB10" s="535"/>
      <c r="ZC10" s="535"/>
      <c r="ZD10" s="535"/>
      <c r="ZE10" s="535"/>
      <c r="ZF10" s="535"/>
      <c r="ZG10" s="535"/>
      <c r="ZH10" s="535"/>
      <c r="ZI10" s="535"/>
      <c r="ZJ10" s="535"/>
      <c r="ZK10" s="535"/>
      <c r="ZL10" s="535"/>
      <c r="ZM10" s="535"/>
      <c r="ZN10" s="535"/>
      <c r="ZO10" s="535"/>
      <c r="ZP10" s="535"/>
      <c r="ZQ10" s="535"/>
      <c r="ZR10" s="535"/>
      <c r="ZS10" s="535"/>
      <c r="ZT10" s="535"/>
      <c r="ZU10" s="535"/>
      <c r="ZV10" s="535"/>
      <c r="ZW10" s="535"/>
      <c r="ZX10" s="535"/>
      <c r="ZY10" s="535"/>
      <c r="ZZ10" s="535"/>
      <c r="AAA10" s="535"/>
      <c r="AAB10" s="535"/>
      <c r="AAC10" s="535"/>
      <c r="AAD10" s="535"/>
      <c r="AAE10" s="535"/>
      <c r="AAF10" s="535"/>
      <c r="AAG10" s="535"/>
      <c r="AAH10" s="535"/>
      <c r="AAI10" s="535"/>
      <c r="AAJ10" s="535"/>
      <c r="AAK10" s="535"/>
      <c r="AAL10" s="535"/>
      <c r="AAM10" s="535"/>
      <c r="AAN10" s="535"/>
      <c r="AAO10" s="535"/>
      <c r="AAP10" s="535"/>
      <c r="AAQ10" s="535"/>
      <c r="AAR10" s="535"/>
      <c r="AAS10" s="535"/>
      <c r="AAT10" s="535"/>
      <c r="AAU10" s="535"/>
      <c r="AAV10" s="535"/>
      <c r="AAW10" s="535"/>
      <c r="AAX10" s="535"/>
      <c r="AAY10" s="535"/>
      <c r="AAZ10" s="535"/>
      <c r="ABA10" s="535"/>
      <c r="ABB10" s="535"/>
      <c r="ABC10" s="535"/>
      <c r="ABD10" s="535"/>
      <c r="ABE10" s="535"/>
      <c r="ABF10" s="535"/>
      <c r="ABG10" s="535"/>
      <c r="ABH10" s="535"/>
      <c r="ABI10" s="535"/>
      <c r="ABJ10" s="535"/>
      <c r="ABK10" s="535"/>
      <c r="ABL10" s="535"/>
      <c r="ABM10" s="535"/>
      <c r="ABN10" s="535"/>
      <c r="ABO10" s="535"/>
      <c r="ABP10" s="535"/>
      <c r="ABQ10" s="535"/>
      <c r="ABR10" s="535"/>
      <c r="ABS10" s="535"/>
      <c r="ABT10" s="535"/>
      <c r="ABU10" s="535"/>
      <c r="ABV10" s="535"/>
      <c r="ABW10" s="535"/>
      <c r="ABX10" s="535"/>
      <c r="ABY10" s="535"/>
      <c r="ABZ10" s="535"/>
      <c r="ACA10" s="535"/>
      <c r="ACB10" s="535"/>
      <c r="ACC10" s="535"/>
      <c r="ACD10" s="535"/>
      <c r="ACE10" s="535"/>
      <c r="ACF10" s="535"/>
      <c r="ACG10" s="535"/>
      <c r="ACH10" s="535"/>
      <c r="ACI10" s="535"/>
      <c r="ACJ10" s="535"/>
      <c r="ACK10" s="535"/>
      <c r="ACL10" s="535"/>
      <c r="ACM10" s="535"/>
      <c r="ACN10" s="535"/>
      <c r="ACO10" s="535"/>
      <c r="ACP10" s="535"/>
      <c r="ACQ10" s="535"/>
      <c r="ACR10" s="535"/>
      <c r="ACS10" s="535"/>
      <c r="ACT10" s="535"/>
      <c r="ACU10" s="535"/>
      <c r="ACV10" s="535"/>
      <c r="ACW10" s="535"/>
      <c r="ACX10" s="535"/>
      <c r="ACY10" s="535"/>
      <c r="ACZ10" s="535"/>
      <c r="ADA10" s="535"/>
      <c r="ADB10" s="535"/>
      <c r="ADC10" s="535"/>
      <c r="ADD10" s="535"/>
      <c r="ADE10" s="535"/>
      <c r="ADF10" s="535"/>
      <c r="ADG10" s="535"/>
      <c r="ADH10" s="535"/>
      <c r="ADI10" s="535"/>
      <c r="ADJ10" s="535"/>
      <c r="ADK10" s="535"/>
      <c r="ADL10" s="535"/>
      <c r="ADM10" s="535"/>
      <c r="ADN10" s="535"/>
      <c r="ADO10" s="535"/>
      <c r="ADP10" s="535"/>
      <c r="ADQ10" s="535"/>
      <c r="ADR10" s="535"/>
      <c r="ADS10" s="535"/>
      <c r="ADT10" s="535"/>
      <c r="ADU10" s="535"/>
      <c r="ADV10" s="535"/>
      <c r="ADW10" s="535"/>
      <c r="ADX10" s="535"/>
      <c r="ADY10" s="535"/>
      <c r="ADZ10" s="535"/>
      <c r="AEA10" s="535"/>
      <c r="AEB10" s="535"/>
      <c r="AEC10" s="535"/>
      <c r="AED10" s="535"/>
      <c r="AEE10" s="535"/>
      <c r="AEF10" s="535"/>
      <c r="AEG10" s="535"/>
      <c r="AEH10" s="535"/>
      <c r="AEI10" s="535"/>
      <c r="AEJ10" s="535"/>
      <c r="AEK10" s="535"/>
      <c r="AEL10" s="535"/>
      <c r="AEM10" s="535"/>
      <c r="AEN10" s="535"/>
      <c r="AEO10" s="535"/>
      <c r="AEP10" s="535"/>
      <c r="AEQ10" s="535"/>
      <c r="AER10" s="535"/>
      <c r="AES10" s="535"/>
      <c r="AET10" s="535"/>
      <c r="AEU10" s="535"/>
      <c r="AEV10" s="535"/>
      <c r="AEW10" s="535"/>
      <c r="AEX10" s="535"/>
      <c r="AEY10" s="535"/>
      <c r="AEZ10" s="535"/>
      <c r="AFA10" s="535"/>
      <c r="AFB10" s="535"/>
      <c r="AFC10" s="535"/>
      <c r="AFD10" s="535"/>
      <c r="AFE10" s="535"/>
      <c r="AFF10" s="535"/>
      <c r="AFG10" s="535"/>
      <c r="AFH10" s="535"/>
      <c r="AFI10" s="535"/>
      <c r="AFJ10" s="535"/>
      <c r="AFK10" s="535"/>
      <c r="AFL10" s="535"/>
      <c r="AFM10" s="535"/>
      <c r="AFN10" s="535"/>
      <c r="AFO10" s="535"/>
      <c r="AFP10" s="535"/>
      <c r="AFQ10" s="535"/>
      <c r="AFR10" s="535"/>
      <c r="AFS10" s="535"/>
      <c r="AFT10" s="535"/>
      <c r="AFU10" s="535"/>
      <c r="AFV10" s="535"/>
      <c r="AFW10" s="535"/>
      <c r="AFX10" s="535"/>
      <c r="AFY10" s="535"/>
      <c r="AFZ10" s="535"/>
      <c r="AGA10" s="535"/>
      <c r="AGB10" s="535"/>
      <c r="AGC10" s="535"/>
      <c r="AGD10" s="535"/>
      <c r="AGE10" s="535"/>
      <c r="AGF10" s="535"/>
      <c r="AGG10" s="535"/>
      <c r="AGH10" s="535"/>
    </row>
    <row r="11" spans="1:870" x14ac:dyDescent="0.2">
      <c r="B11" s="38" t="s">
        <v>1186</v>
      </c>
      <c r="C11" s="39" t="s">
        <v>1186</v>
      </c>
      <c r="D11" s="655">
        <v>43473</v>
      </c>
      <c r="E11" s="655">
        <v>43473</v>
      </c>
      <c r="F11" s="673" t="s">
        <v>1432</v>
      </c>
      <c r="G11" s="43" t="s">
        <v>163</v>
      </c>
      <c r="H11" s="43" t="s">
        <v>1216</v>
      </c>
      <c r="I11" s="45">
        <v>12</v>
      </c>
      <c r="J11" s="44" t="s">
        <v>61</v>
      </c>
      <c r="K11" s="47" t="s">
        <v>718</v>
      </c>
      <c r="L11" s="43">
        <v>427767</v>
      </c>
      <c r="M11" s="44" t="s">
        <v>1222</v>
      </c>
      <c r="N11" s="48" t="s">
        <v>1323</v>
      </c>
      <c r="O11" s="49" t="s">
        <v>1107</v>
      </c>
      <c r="P11" s="50">
        <v>43830</v>
      </c>
      <c r="Q11" s="90" t="s">
        <v>1253</v>
      </c>
      <c r="R11" s="90" t="s">
        <v>1257</v>
      </c>
      <c r="S11" s="77">
        <v>43465</v>
      </c>
      <c r="T11" s="54">
        <v>0</v>
      </c>
      <c r="U11" s="55" t="s">
        <v>1106</v>
      </c>
      <c r="V11" s="56">
        <v>1</v>
      </c>
      <c r="W11" s="56">
        <v>0</v>
      </c>
      <c r="X11" s="56">
        <v>0</v>
      </c>
      <c r="Y11" s="536" t="s">
        <v>1304</v>
      </c>
      <c r="Z11" s="536" t="s">
        <v>1272</v>
      </c>
      <c r="AA11" s="536" t="s">
        <v>1273</v>
      </c>
      <c r="AB11" s="529" t="s">
        <v>1274</v>
      </c>
      <c r="AC11" s="530" t="s">
        <v>1275</v>
      </c>
      <c r="AD11" s="530" t="s">
        <v>1424</v>
      </c>
      <c r="AE11" s="530" t="s">
        <v>1277</v>
      </c>
      <c r="AF11" s="537" t="s">
        <v>345</v>
      </c>
      <c r="AG11" s="352" t="s">
        <v>1280</v>
      </c>
      <c r="AH11" s="536" t="s">
        <v>1471</v>
      </c>
      <c r="AI11" s="536" t="s">
        <v>105</v>
      </c>
      <c r="AJ11" s="352" t="s">
        <v>1283</v>
      </c>
      <c r="AK11" s="536" t="s">
        <v>1278</v>
      </c>
      <c r="AL11" s="62" t="s">
        <v>1113</v>
      </c>
      <c r="AM11" s="62">
        <v>2</v>
      </c>
      <c r="AN11" s="63">
        <v>64</v>
      </c>
      <c r="AO11" s="64">
        <v>12</v>
      </c>
      <c r="AP11" s="199">
        <f t="shared" si="3"/>
        <v>3782.4</v>
      </c>
      <c r="AQ11" s="201">
        <f t="shared" si="4"/>
        <v>315.2</v>
      </c>
      <c r="AR11" s="202">
        <v>0</v>
      </c>
      <c r="AS11" s="87"/>
      <c r="AT11" s="201">
        <f t="shared" si="2"/>
        <v>3782.4</v>
      </c>
      <c r="AU11" s="62" t="s">
        <v>1284</v>
      </c>
      <c r="AV11" s="66" t="s">
        <v>1099</v>
      </c>
      <c r="AW11" s="66" t="s">
        <v>92</v>
      </c>
      <c r="AX11" s="62" t="s">
        <v>1373</v>
      </c>
      <c r="AY11" s="62" t="s">
        <v>1604</v>
      </c>
      <c r="AZ11" s="766" t="s">
        <v>1571</v>
      </c>
      <c r="BA11" s="346">
        <v>43479</v>
      </c>
      <c r="BB11" s="682" t="s">
        <v>1613</v>
      </c>
      <c r="BC11" s="284">
        <v>43482</v>
      </c>
      <c r="BD11" s="540"/>
      <c r="BE11" s="598"/>
      <c r="BF11" s="535"/>
      <c r="BG11" s="535"/>
      <c r="BH11" s="535"/>
      <c r="BI11" s="535"/>
      <c r="BJ11" s="535"/>
      <c r="BK11" s="535"/>
      <c r="BL11" s="535"/>
      <c r="BM11" s="535"/>
      <c r="BN11" s="535"/>
      <c r="BO11" s="535"/>
      <c r="BP11" s="535"/>
      <c r="BQ11" s="535"/>
      <c r="BR11" s="535"/>
      <c r="BS11" s="535"/>
      <c r="BT11" s="535"/>
      <c r="BU11" s="535"/>
      <c r="BV11" s="535"/>
      <c r="BW11" s="535"/>
      <c r="BX11" s="535"/>
      <c r="BY11" s="535"/>
      <c r="BZ11" s="535"/>
      <c r="CA11" s="535"/>
      <c r="CB11" s="535"/>
      <c r="CC11" s="535"/>
      <c r="CD11" s="535"/>
      <c r="CE11" s="535"/>
      <c r="CF11" s="535"/>
      <c r="CG11" s="535"/>
      <c r="CH11" s="535"/>
      <c r="CI11" s="535"/>
      <c r="CJ11" s="535"/>
      <c r="CK11" s="535"/>
      <c r="CL11" s="535"/>
      <c r="CM11" s="535"/>
      <c r="CN11" s="535"/>
      <c r="CO11" s="535"/>
      <c r="CP11" s="535"/>
      <c r="CQ11" s="535"/>
      <c r="CR11" s="535"/>
      <c r="CS11" s="535"/>
      <c r="CT11" s="535"/>
      <c r="CU11" s="535"/>
      <c r="CV11" s="535"/>
      <c r="CW11" s="535"/>
      <c r="CX11" s="535"/>
      <c r="CY11" s="535"/>
      <c r="CZ11" s="535"/>
      <c r="DA11" s="535"/>
      <c r="DB11" s="535"/>
      <c r="DC11" s="535"/>
      <c r="DD11" s="535"/>
      <c r="DE11" s="535"/>
      <c r="DF11" s="535"/>
      <c r="DG11" s="535"/>
      <c r="DH11" s="535"/>
      <c r="DI11" s="535"/>
      <c r="DJ11" s="535"/>
      <c r="DK11" s="535"/>
      <c r="DL11" s="535"/>
      <c r="DM11" s="535"/>
      <c r="DN11" s="535"/>
      <c r="DO11" s="535"/>
      <c r="DP11" s="535"/>
      <c r="DQ11" s="535"/>
      <c r="DR11" s="535"/>
      <c r="DS11" s="535"/>
      <c r="DT11" s="535"/>
      <c r="DU11" s="535"/>
      <c r="DV11" s="535"/>
      <c r="DW11" s="535"/>
      <c r="DX11" s="535"/>
      <c r="DY11" s="535"/>
      <c r="DZ11" s="535"/>
      <c r="EA11" s="535"/>
      <c r="EB11" s="535"/>
      <c r="EC11" s="535"/>
      <c r="ED11" s="535"/>
      <c r="EE11" s="535"/>
      <c r="EF11" s="535"/>
      <c r="EG11" s="535"/>
      <c r="EH11" s="535"/>
      <c r="EI11" s="535"/>
      <c r="EJ11" s="535"/>
      <c r="EK11" s="535"/>
      <c r="EL11" s="535"/>
      <c r="EM11" s="535"/>
      <c r="EN11" s="535"/>
      <c r="EO11" s="535"/>
      <c r="EP11" s="535"/>
      <c r="EQ11" s="535"/>
      <c r="ER11" s="535"/>
      <c r="ES11" s="535"/>
      <c r="ET11" s="535"/>
      <c r="EU11" s="535"/>
      <c r="EV11" s="535"/>
      <c r="EW11" s="535"/>
      <c r="EX11" s="535"/>
      <c r="EY11" s="535"/>
      <c r="EZ11" s="535"/>
      <c r="FA11" s="535"/>
      <c r="FB11" s="535"/>
      <c r="FC11" s="535"/>
      <c r="FD11" s="535"/>
      <c r="FE11" s="535"/>
      <c r="FF11" s="535"/>
      <c r="FG11" s="535"/>
      <c r="FH11" s="535"/>
      <c r="FI11" s="535"/>
      <c r="FJ11" s="535"/>
      <c r="FK11" s="535"/>
      <c r="FL11" s="535"/>
      <c r="FM11" s="535"/>
      <c r="FN11" s="535"/>
      <c r="FO11" s="535"/>
      <c r="FP11" s="535"/>
      <c r="FQ11" s="535"/>
      <c r="FR11" s="535"/>
      <c r="FS11" s="535"/>
      <c r="FT11" s="535"/>
      <c r="FU11" s="535"/>
      <c r="FV11" s="535"/>
      <c r="FW11" s="535"/>
      <c r="FX11" s="535"/>
      <c r="FY11" s="535"/>
      <c r="FZ11" s="535"/>
      <c r="GA11" s="535"/>
      <c r="GB11" s="535"/>
      <c r="GC11" s="535"/>
      <c r="GD11" s="535"/>
      <c r="GE11" s="535"/>
      <c r="GF11" s="535"/>
      <c r="GG11" s="535"/>
      <c r="GH11" s="535"/>
      <c r="GI11" s="535"/>
      <c r="GJ11" s="535"/>
      <c r="GK11" s="535"/>
      <c r="GL11" s="535"/>
      <c r="GM11" s="535"/>
      <c r="GN11" s="535"/>
      <c r="GO11" s="535"/>
      <c r="GP11" s="535"/>
      <c r="GQ11" s="535"/>
      <c r="GR11" s="535"/>
      <c r="GS11" s="535"/>
      <c r="GT11" s="535"/>
      <c r="GU11" s="535"/>
      <c r="GV11" s="535"/>
      <c r="GW11" s="535"/>
      <c r="GX11" s="535"/>
      <c r="GY11" s="535"/>
      <c r="GZ11" s="535"/>
      <c r="HA11" s="535"/>
      <c r="HB11" s="535"/>
      <c r="HC11" s="535"/>
      <c r="HD11" s="535"/>
      <c r="HE11" s="535"/>
      <c r="HF11" s="535"/>
      <c r="HG11" s="535"/>
      <c r="HH11" s="535"/>
      <c r="HI11" s="535"/>
      <c r="HJ11" s="535"/>
      <c r="HK11" s="535"/>
      <c r="HL11" s="535"/>
      <c r="HM11" s="535"/>
      <c r="HN11" s="535"/>
      <c r="HO11" s="535"/>
      <c r="HP11" s="535"/>
      <c r="HQ11" s="535"/>
      <c r="HR11" s="535"/>
      <c r="HS11" s="535"/>
      <c r="HT11" s="535"/>
      <c r="HU11" s="535"/>
      <c r="HV11" s="535"/>
      <c r="HW11" s="535"/>
      <c r="HX11" s="535"/>
      <c r="HY11" s="535"/>
      <c r="HZ11" s="535"/>
      <c r="IA11" s="535"/>
      <c r="IB11" s="535"/>
      <c r="IC11" s="535"/>
      <c r="ID11" s="535"/>
      <c r="IE11" s="535"/>
      <c r="IF11" s="535"/>
      <c r="IG11" s="535"/>
      <c r="IH11" s="535"/>
      <c r="II11" s="535"/>
      <c r="IJ11" s="535"/>
      <c r="IK11" s="535"/>
      <c r="IL11" s="535"/>
      <c r="IM11" s="535"/>
      <c r="IN11" s="535"/>
      <c r="IO11" s="535"/>
      <c r="IP11" s="535"/>
      <c r="IQ11" s="535"/>
      <c r="IR11" s="535"/>
      <c r="IS11" s="535"/>
      <c r="IT11" s="535"/>
      <c r="IU11" s="535"/>
      <c r="IV11" s="535"/>
      <c r="IW11" s="535"/>
      <c r="IX11" s="535"/>
      <c r="IY11" s="535"/>
      <c r="IZ11" s="535"/>
      <c r="JA11" s="535"/>
      <c r="JB11" s="535"/>
      <c r="JC11" s="535"/>
      <c r="JD11" s="535"/>
      <c r="JE11" s="535"/>
      <c r="JF11" s="535"/>
      <c r="JG11" s="535"/>
      <c r="JH11" s="535"/>
      <c r="JI11" s="535"/>
      <c r="JJ11" s="535"/>
      <c r="JK11" s="535"/>
      <c r="JL11" s="535"/>
      <c r="JM11" s="535"/>
      <c r="JN11" s="535"/>
      <c r="JO11" s="535"/>
      <c r="JP11" s="535"/>
      <c r="JQ11" s="535"/>
      <c r="JR11" s="535"/>
      <c r="JS11" s="535"/>
      <c r="JT11" s="535"/>
      <c r="JU11" s="535"/>
      <c r="JV11" s="535"/>
      <c r="JW11" s="535"/>
      <c r="JX11" s="535"/>
      <c r="JY11" s="535"/>
      <c r="JZ11" s="535"/>
      <c r="KA11" s="535"/>
      <c r="KB11" s="535"/>
      <c r="KC11" s="535"/>
      <c r="KD11" s="535"/>
      <c r="KE11" s="535"/>
      <c r="KF11" s="535"/>
      <c r="KG11" s="535"/>
      <c r="KH11" s="535"/>
      <c r="KI11" s="535"/>
      <c r="KJ11" s="535"/>
      <c r="KK11" s="535"/>
      <c r="KL11" s="535"/>
      <c r="KM11" s="535"/>
      <c r="KN11" s="535"/>
      <c r="KO11" s="535"/>
      <c r="KP11" s="535"/>
      <c r="KQ11" s="535"/>
      <c r="KR11" s="535"/>
      <c r="KS11" s="535"/>
      <c r="KT11" s="535"/>
      <c r="KU11" s="535"/>
      <c r="KV11" s="535"/>
      <c r="KW11" s="535"/>
      <c r="KX11" s="535"/>
      <c r="KY11" s="535"/>
      <c r="KZ11" s="535"/>
      <c r="LA11" s="535"/>
      <c r="LB11" s="535"/>
      <c r="LC11" s="535"/>
      <c r="LD11" s="535"/>
      <c r="LE11" s="535"/>
      <c r="LF11" s="535"/>
      <c r="LG11" s="535"/>
      <c r="LH11" s="535"/>
      <c r="LI11" s="535"/>
      <c r="LJ11" s="535"/>
      <c r="LK11" s="535"/>
      <c r="LL11" s="535"/>
      <c r="LM11" s="535"/>
      <c r="LN11" s="535"/>
      <c r="LO11" s="535"/>
      <c r="LP11" s="535"/>
      <c r="LQ11" s="535"/>
      <c r="LR11" s="535"/>
      <c r="LS11" s="535"/>
      <c r="LT11" s="535"/>
      <c r="LU11" s="535"/>
      <c r="LV11" s="535"/>
      <c r="LW11" s="535"/>
      <c r="LX11" s="535"/>
      <c r="LY11" s="535"/>
      <c r="LZ11" s="535"/>
      <c r="MA11" s="535"/>
      <c r="MB11" s="535"/>
      <c r="MC11" s="535"/>
      <c r="MD11" s="535"/>
      <c r="ME11" s="535"/>
      <c r="MF11" s="535"/>
      <c r="MG11" s="535"/>
      <c r="MH11" s="535"/>
      <c r="MI11" s="535"/>
      <c r="MJ11" s="535"/>
      <c r="MK11" s="535"/>
      <c r="ML11" s="535"/>
      <c r="MM11" s="535"/>
      <c r="MN11" s="535"/>
      <c r="MO11" s="535"/>
      <c r="MP11" s="535"/>
      <c r="MQ11" s="535"/>
      <c r="MR11" s="535"/>
      <c r="MS11" s="535"/>
      <c r="MT11" s="535"/>
      <c r="MU11" s="535"/>
      <c r="MV11" s="535"/>
      <c r="MW11" s="535"/>
      <c r="MX11" s="535"/>
      <c r="MY11" s="535"/>
      <c r="MZ11" s="535"/>
      <c r="NA11" s="535"/>
      <c r="NB11" s="535"/>
      <c r="NC11" s="535"/>
      <c r="ND11" s="535"/>
      <c r="NE11" s="535"/>
      <c r="NF11" s="535"/>
      <c r="NG11" s="535"/>
      <c r="NH11" s="535"/>
      <c r="NI11" s="535"/>
      <c r="NJ11" s="535"/>
      <c r="NK11" s="535"/>
      <c r="NL11" s="535"/>
      <c r="NM11" s="535"/>
      <c r="NN11" s="535"/>
      <c r="NO11" s="535"/>
      <c r="NP11" s="535"/>
      <c r="NQ11" s="535"/>
      <c r="NR11" s="535"/>
      <c r="NS11" s="535"/>
      <c r="NT11" s="535"/>
      <c r="NU11" s="535"/>
      <c r="NV11" s="535"/>
      <c r="NW11" s="535"/>
      <c r="NX11" s="535"/>
      <c r="NY11" s="535"/>
      <c r="NZ11" s="535"/>
      <c r="OA11" s="535"/>
      <c r="OB11" s="535"/>
      <c r="OC11" s="535"/>
      <c r="OD11" s="535"/>
      <c r="OE11" s="535"/>
      <c r="OF11" s="535"/>
      <c r="OG11" s="535"/>
      <c r="OH11" s="535"/>
      <c r="OI11" s="535"/>
      <c r="OJ11" s="535"/>
      <c r="OK11" s="535"/>
      <c r="OL11" s="535"/>
      <c r="OM11" s="535"/>
      <c r="ON11" s="535"/>
      <c r="OO11" s="535"/>
      <c r="OP11" s="535"/>
      <c r="OQ11" s="535"/>
      <c r="OR11" s="535"/>
      <c r="OS11" s="535"/>
      <c r="OT11" s="535"/>
      <c r="OU11" s="535"/>
      <c r="OV11" s="535"/>
      <c r="OW11" s="535"/>
      <c r="OX11" s="535"/>
      <c r="OY11" s="535"/>
      <c r="OZ11" s="535"/>
      <c r="PA11" s="535"/>
      <c r="PB11" s="535"/>
      <c r="PC11" s="535"/>
      <c r="PD11" s="535"/>
      <c r="PE11" s="535"/>
      <c r="PF11" s="535"/>
      <c r="PG11" s="535"/>
      <c r="PH11" s="535"/>
      <c r="PI11" s="535"/>
      <c r="PJ11" s="535"/>
      <c r="PK11" s="535"/>
      <c r="PL11" s="535"/>
      <c r="PM11" s="535"/>
      <c r="PN11" s="535"/>
      <c r="PO11" s="535"/>
      <c r="PP11" s="535"/>
      <c r="PQ11" s="535"/>
      <c r="PR11" s="535"/>
      <c r="PS11" s="535"/>
      <c r="PT11" s="535"/>
      <c r="PU11" s="535"/>
      <c r="PV11" s="535"/>
      <c r="PW11" s="535"/>
      <c r="PX11" s="535"/>
      <c r="PY11" s="535"/>
      <c r="PZ11" s="535"/>
      <c r="QA11" s="535"/>
      <c r="QB11" s="535"/>
      <c r="QC11" s="535"/>
      <c r="QD11" s="535"/>
      <c r="QE11" s="535"/>
      <c r="QF11" s="535"/>
      <c r="QG11" s="535"/>
      <c r="QH11" s="535"/>
      <c r="QI11" s="535"/>
      <c r="QJ11" s="535"/>
      <c r="QK11" s="535"/>
      <c r="QL11" s="535"/>
      <c r="QM11" s="535"/>
      <c r="QN11" s="535"/>
      <c r="QO11" s="535"/>
      <c r="QP11" s="535"/>
      <c r="QQ11" s="535"/>
      <c r="QR11" s="535"/>
      <c r="QS11" s="535"/>
      <c r="QT11" s="535"/>
      <c r="QU11" s="535"/>
      <c r="QV11" s="535"/>
      <c r="QW11" s="535"/>
      <c r="QX11" s="535"/>
      <c r="QY11" s="535"/>
      <c r="QZ11" s="535"/>
      <c r="RA11" s="535"/>
      <c r="RB11" s="535"/>
      <c r="RC11" s="535"/>
      <c r="RD11" s="535"/>
      <c r="RE11" s="535"/>
      <c r="RF11" s="535"/>
      <c r="RG11" s="535"/>
      <c r="RH11" s="535"/>
      <c r="RI11" s="535"/>
      <c r="RJ11" s="535"/>
      <c r="RK11" s="535"/>
      <c r="RL11" s="535"/>
      <c r="RM11" s="535"/>
      <c r="RN11" s="535"/>
      <c r="RO11" s="535"/>
      <c r="RP11" s="535"/>
      <c r="RQ11" s="535"/>
      <c r="RR11" s="535"/>
      <c r="RS11" s="535"/>
      <c r="RT11" s="535"/>
      <c r="RU11" s="535"/>
      <c r="RV11" s="535"/>
      <c r="RW11" s="535"/>
      <c r="RX11" s="535"/>
      <c r="RY11" s="535"/>
      <c r="RZ11" s="535"/>
      <c r="SA11" s="535"/>
      <c r="SB11" s="535"/>
      <c r="SC11" s="535"/>
      <c r="SD11" s="535"/>
      <c r="SE11" s="535"/>
      <c r="SF11" s="535"/>
      <c r="SG11" s="535"/>
      <c r="SH11" s="535"/>
      <c r="SI11" s="535"/>
      <c r="SJ11" s="535"/>
      <c r="SK11" s="535"/>
      <c r="SL11" s="535"/>
      <c r="SM11" s="535"/>
      <c r="SN11" s="535"/>
      <c r="SO11" s="535"/>
      <c r="SP11" s="535"/>
      <c r="SQ11" s="535"/>
      <c r="SR11" s="535"/>
      <c r="SS11" s="535"/>
      <c r="ST11" s="535"/>
      <c r="SU11" s="535"/>
      <c r="SV11" s="535"/>
      <c r="SW11" s="535"/>
      <c r="SX11" s="535"/>
      <c r="SY11" s="535"/>
      <c r="SZ11" s="535"/>
      <c r="TA11" s="535"/>
      <c r="TB11" s="535"/>
      <c r="TC11" s="535"/>
      <c r="TD11" s="535"/>
      <c r="TE11" s="535"/>
      <c r="TF11" s="535"/>
      <c r="TG11" s="535"/>
      <c r="TH11" s="535"/>
      <c r="TI11" s="535"/>
      <c r="TJ11" s="535"/>
      <c r="TK11" s="535"/>
      <c r="TL11" s="535"/>
      <c r="TM11" s="535"/>
      <c r="TN11" s="535"/>
      <c r="TO11" s="535"/>
      <c r="TP11" s="535"/>
      <c r="TQ11" s="535"/>
      <c r="TR11" s="535"/>
      <c r="TS11" s="535"/>
      <c r="TT11" s="535"/>
      <c r="TU11" s="535"/>
      <c r="TV11" s="535"/>
      <c r="TW11" s="535"/>
      <c r="TX11" s="535"/>
      <c r="TY11" s="535"/>
      <c r="TZ11" s="535"/>
      <c r="UA11" s="535"/>
      <c r="UB11" s="535"/>
      <c r="UC11" s="535"/>
      <c r="UD11" s="535"/>
      <c r="UE11" s="535"/>
      <c r="UF11" s="535"/>
      <c r="UG11" s="535"/>
      <c r="UH11" s="535"/>
      <c r="UI11" s="535"/>
      <c r="UJ11" s="535"/>
      <c r="UK11" s="535"/>
      <c r="UL11" s="535"/>
      <c r="UM11" s="535"/>
      <c r="UN11" s="535"/>
      <c r="UO11" s="535"/>
      <c r="UP11" s="535"/>
      <c r="UQ11" s="535"/>
      <c r="UR11" s="535"/>
      <c r="US11" s="535"/>
      <c r="UT11" s="535"/>
      <c r="UU11" s="535"/>
      <c r="UV11" s="535"/>
      <c r="UW11" s="535"/>
      <c r="UX11" s="535"/>
      <c r="UY11" s="535"/>
      <c r="UZ11" s="535"/>
      <c r="VA11" s="535"/>
      <c r="VB11" s="535"/>
      <c r="VC11" s="535"/>
      <c r="VD11" s="535"/>
      <c r="VE11" s="535"/>
      <c r="VF11" s="535"/>
      <c r="VG11" s="535"/>
      <c r="VH11" s="535"/>
      <c r="VI11" s="535"/>
      <c r="VJ11" s="535"/>
      <c r="VK11" s="535"/>
      <c r="VL11" s="535"/>
      <c r="VM11" s="535"/>
      <c r="VN11" s="535"/>
      <c r="VO11" s="535"/>
      <c r="VP11" s="535"/>
      <c r="VQ11" s="535"/>
      <c r="VR11" s="535"/>
      <c r="VS11" s="535"/>
      <c r="VT11" s="535"/>
      <c r="VU11" s="535"/>
      <c r="VV11" s="535"/>
      <c r="VW11" s="535"/>
      <c r="VX11" s="535"/>
      <c r="VY11" s="535"/>
      <c r="VZ11" s="535"/>
      <c r="WA11" s="535"/>
      <c r="WB11" s="535"/>
      <c r="WC11" s="535"/>
      <c r="WD11" s="535"/>
      <c r="WE11" s="535"/>
      <c r="WF11" s="535"/>
      <c r="WG11" s="535"/>
      <c r="WH11" s="535"/>
      <c r="WI11" s="535"/>
      <c r="WJ11" s="535"/>
      <c r="WK11" s="535"/>
      <c r="WL11" s="535"/>
      <c r="WM11" s="535"/>
      <c r="WN11" s="535"/>
      <c r="WO11" s="535"/>
      <c r="WP11" s="535"/>
      <c r="WQ11" s="535"/>
      <c r="WR11" s="535"/>
      <c r="WS11" s="535"/>
      <c r="WT11" s="535"/>
      <c r="WU11" s="535"/>
      <c r="WV11" s="535"/>
      <c r="WW11" s="535"/>
      <c r="WX11" s="535"/>
      <c r="WY11" s="535"/>
      <c r="WZ11" s="535"/>
      <c r="XA11" s="535"/>
      <c r="XB11" s="535"/>
      <c r="XC11" s="535"/>
      <c r="XD11" s="535"/>
      <c r="XE11" s="535"/>
      <c r="XF11" s="535"/>
      <c r="XG11" s="535"/>
      <c r="XH11" s="535"/>
      <c r="XI11" s="535"/>
      <c r="XJ11" s="535"/>
      <c r="XK11" s="535"/>
      <c r="XL11" s="535"/>
      <c r="XM11" s="535"/>
      <c r="XN11" s="535"/>
      <c r="XO11" s="535"/>
      <c r="XP11" s="535"/>
      <c r="XQ11" s="535"/>
      <c r="XR11" s="535"/>
      <c r="XS11" s="535"/>
      <c r="XT11" s="535"/>
      <c r="XU11" s="535"/>
      <c r="XV11" s="535"/>
      <c r="XW11" s="535"/>
      <c r="XX11" s="535"/>
      <c r="XY11" s="535"/>
      <c r="XZ11" s="535"/>
      <c r="YA11" s="535"/>
      <c r="YB11" s="535"/>
      <c r="YC11" s="535"/>
      <c r="YD11" s="535"/>
      <c r="YE11" s="535"/>
      <c r="YF11" s="535"/>
      <c r="YG11" s="535"/>
      <c r="YH11" s="535"/>
      <c r="YI11" s="535"/>
      <c r="YJ11" s="535"/>
      <c r="YK11" s="535"/>
      <c r="YL11" s="535"/>
      <c r="YM11" s="535"/>
      <c r="YN11" s="535"/>
      <c r="YO11" s="535"/>
      <c r="YP11" s="535"/>
      <c r="YQ11" s="535"/>
      <c r="YR11" s="535"/>
      <c r="YS11" s="535"/>
      <c r="YT11" s="535"/>
      <c r="YU11" s="535"/>
      <c r="YV11" s="535"/>
      <c r="YW11" s="535"/>
      <c r="YX11" s="535"/>
      <c r="YY11" s="535"/>
      <c r="YZ11" s="535"/>
      <c r="ZA11" s="535"/>
      <c r="ZB11" s="535"/>
      <c r="ZC11" s="535"/>
      <c r="ZD11" s="535"/>
      <c r="ZE11" s="535"/>
      <c r="ZF11" s="535"/>
      <c r="ZG11" s="535"/>
      <c r="ZH11" s="535"/>
      <c r="ZI11" s="535"/>
      <c r="ZJ11" s="535"/>
      <c r="ZK11" s="535"/>
      <c r="ZL11" s="535"/>
      <c r="ZM11" s="535"/>
      <c r="ZN11" s="535"/>
      <c r="ZO11" s="535"/>
      <c r="ZP11" s="535"/>
      <c r="ZQ11" s="535"/>
      <c r="ZR11" s="535"/>
      <c r="ZS11" s="535"/>
      <c r="ZT11" s="535"/>
      <c r="ZU11" s="535"/>
      <c r="ZV11" s="535"/>
      <c r="ZW11" s="535"/>
      <c r="ZX11" s="535"/>
      <c r="ZY11" s="535"/>
      <c r="ZZ11" s="535"/>
      <c r="AAA11" s="535"/>
      <c r="AAB11" s="535"/>
      <c r="AAC11" s="535"/>
      <c r="AAD11" s="535"/>
      <c r="AAE11" s="535"/>
      <c r="AAF11" s="535"/>
      <c r="AAG11" s="535"/>
      <c r="AAH11" s="535"/>
      <c r="AAI11" s="535"/>
      <c r="AAJ11" s="535"/>
      <c r="AAK11" s="535"/>
      <c r="AAL11" s="535"/>
      <c r="AAM11" s="535"/>
      <c r="AAN11" s="535"/>
      <c r="AAO11" s="535"/>
      <c r="AAP11" s="535"/>
      <c r="AAQ11" s="535"/>
      <c r="AAR11" s="535"/>
      <c r="AAS11" s="535"/>
      <c r="AAT11" s="535"/>
      <c r="AAU11" s="535"/>
      <c r="AAV11" s="535"/>
      <c r="AAW11" s="535"/>
      <c r="AAX11" s="535"/>
      <c r="AAY11" s="535"/>
      <c r="AAZ11" s="535"/>
      <c r="ABA11" s="535"/>
      <c r="ABB11" s="535"/>
      <c r="ABC11" s="535"/>
      <c r="ABD11" s="535"/>
      <c r="ABE11" s="535"/>
      <c r="ABF11" s="535"/>
      <c r="ABG11" s="535"/>
      <c r="ABH11" s="535"/>
      <c r="ABI11" s="535"/>
      <c r="ABJ11" s="535"/>
      <c r="ABK11" s="535"/>
      <c r="ABL11" s="535"/>
      <c r="ABM11" s="535"/>
      <c r="ABN11" s="535"/>
      <c r="ABO11" s="535"/>
      <c r="ABP11" s="535"/>
      <c r="ABQ11" s="535"/>
      <c r="ABR11" s="535"/>
      <c r="ABS11" s="535"/>
      <c r="ABT11" s="535"/>
      <c r="ABU11" s="535"/>
      <c r="ABV11" s="535"/>
      <c r="ABW11" s="535"/>
      <c r="ABX11" s="535"/>
      <c r="ABY11" s="535"/>
      <c r="ABZ11" s="535"/>
      <c r="ACA11" s="535"/>
      <c r="ACB11" s="535"/>
      <c r="ACC11" s="535"/>
      <c r="ACD11" s="535"/>
      <c r="ACE11" s="535"/>
      <c r="ACF11" s="535"/>
      <c r="ACG11" s="535"/>
      <c r="ACH11" s="535"/>
      <c r="ACI11" s="535"/>
      <c r="ACJ11" s="535"/>
      <c r="ACK11" s="535"/>
      <c r="ACL11" s="535"/>
      <c r="ACM11" s="535"/>
      <c r="ACN11" s="535"/>
      <c r="ACO11" s="535"/>
      <c r="ACP11" s="535"/>
      <c r="ACQ11" s="535"/>
      <c r="ACR11" s="535"/>
      <c r="ACS11" s="535"/>
      <c r="ACT11" s="535"/>
      <c r="ACU11" s="535"/>
      <c r="ACV11" s="535"/>
      <c r="ACW11" s="535"/>
      <c r="ACX11" s="535"/>
      <c r="ACY11" s="535"/>
      <c r="ACZ11" s="535"/>
      <c r="ADA11" s="535"/>
      <c r="ADB11" s="535"/>
      <c r="ADC11" s="535"/>
      <c r="ADD11" s="535"/>
      <c r="ADE11" s="535"/>
      <c r="ADF11" s="535"/>
      <c r="ADG11" s="535"/>
      <c r="ADH11" s="535"/>
      <c r="ADI11" s="535"/>
      <c r="ADJ11" s="535"/>
      <c r="ADK11" s="535"/>
      <c r="ADL11" s="535"/>
      <c r="ADM11" s="535"/>
      <c r="ADN11" s="535"/>
      <c r="ADO11" s="535"/>
      <c r="ADP11" s="535"/>
      <c r="ADQ11" s="535"/>
      <c r="ADR11" s="535"/>
      <c r="ADS11" s="535"/>
      <c r="ADT11" s="535"/>
      <c r="ADU11" s="535"/>
      <c r="ADV11" s="535"/>
      <c r="ADW11" s="535"/>
      <c r="ADX11" s="535"/>
      <c r="ADY11" s="535"/>
      <c r="ADZ11" s="535"/>
      <c r="AEA11" s="535"/>
      <c r="AEB11" s="535"/>
      <c r="AEC11" s="535"/>
      <c r="AED11" s="535"/>
      <c r="AEE11" s="535"/>
      <c r="AEF11" s="535"/>
      <c r="AEG11" s="535"/>
      <c r="AEH11" s="535"/>
      <c r="AEI11" s="535"/>
      <c r="AEJ11" s="535"/>
      <c r="AEK11" s="535"/>
      <c r="AEL11" s="535"/>
      <c r="AEM11" s="535"/>
      <c r="AEN11" s="535"/>
      <c r="AEO11" s="535"/>
      <c r="AEP11" s="535"/>
      <c r="AEQ11" s="535"/>
      <c r="AER11" s="535"/>
      <c r="AES11" s="535"/>
      <c r="AET11" s="535"/>
      <c r="AEU11" s="535"/>
      <c r="AEV11" s="535"/>
      <c r="AEW11" s="535"/>
      <c r="AEX11" s="535"/>
      <c r="AEY11" s="535"/>
      <c r="AEZ11" s="535"/>
      <c r="AFA11" s="535"/>
      <c r="AFB11" s="535"/>
      <c r="AFC11" s="535"/>
      <c r="AFD11" s="535"/>
      <c r="AFE11" s="535"/>
      <c r="AFF11" s="535"/>
      <c r="AFG11" s="535"/>
      <c r="AFH11" s="535"/>
      <c r="AFI11" s="535"/>
      <c r="AFJ11" s="535"/>
      <c r="AFK11" s="535"/>
      <c r="AFL11" s="535"/>
      <c r="AFM11" s="535"/>
      <c r="AFN11" s="535"/>
      <c r="AFO11" s="535"/>
      <c r="AFP11" s="535"/>
      <c r="AFQ11" s="535"/>
      <c r="AFR11" s="535"/>
      <c r="AFS11" s="535"/>
      <c r="AFT11" s="535"/>
      <c r="AFU11" s="535"/>
      <c r="AFV11" s="535"/>
      <c r="AFW11" s="535"/>
      <c r="AFX11" s="535"/>
      <c r="AFY11" s="535"/>
      <c r="AFZ11" s="535"/>
      <c r="AGA11" s="535"/>
      <c r="AGB11" s="535"/>
      <c r="AGC11" s="535"/>
      <c r="AGD11" s="535"/>
      <c r="AGE11" s="535"/>
      <c r="AGF11" s="535"/>
      <c r="AGG11" s="535"/>
      <c r="AGH11" s="535"/>
      <c r="AGI11" s="535"/>
      <c r="AGJ11" s="535"/>
      <c r="AGK11" s="535"/>
      <c r="AGL11" s="535"/>
    </row>
    <row r="12" spans="1:870" x14ac:dyDescent="0.2">
      <c r="B12" s="38" t="s">
        <v>1187</v>
      </c>
      <c r="C12" s="39" t="s">
        <v>1187</v>
      </c>
      <c r="D12" s="655">
        <v>43473</v>
      </c>
      <c r="E12" s="655">
        <v>43473</v>
      </c>
      <c r="F12" s="673" t="s">
        <v>1433</v>
      </c>
      <c r="G12" s="43" t="s">
        <v>163</v>
      </c>
      <c r="H12" s="43" t="s">
        <v>1216</v>
      </c>
      <c r="I12" s="45">
        <v>12</v>
      </c>
      <c r="J12" s="44" t="s">
        <v>61</v>
      </c>
      <c r="K12" s="47" t="s">
        <v>1249</v>
      </c>
      <c r="L12" s="91">
        <v>9022</v>
      </c>
      <c r="M12" s="44" t="s">
        <v>1250</v>
      </c>
      <c r="N12" s="48" t="s">
        <v>1337</v>
      </c>
      <c r="O12" s="49" t="s">
        <v>1107</v>
      </c>
      <c r="P12" s="50">
        <v>43830</v>
      </c>
      <c r="Q12" s="90" t="s">
        <v>1285</v>
      </c>
      <c r="R12" s="53" t="s">
        <v>1270</v>
      </c>
      <c r="S12" s="77">
        <v>43465</v>
      </c>
      <c r="T12" s="54">
        <v>0</v>
      </c>
      <c r="U12" s="55" t="s">
        <v>1106</v>
      </c>
      <c r="V12" s="56">
        <v>1</v>
      </c>
      <c r="W12" s="56">
        <v>0</v>
      </c>
      <c r="X12" s="56">
        <v>0</v>
      </c>
      <c r="Y12" s="536" t="s">
        <v>1286</v>
      </c>
      <c r="Z12" s="536" t="s">
        <v>1272</v>
      </c>
      <c r="AA12" s="536" t="s">
        <v>1273</v>
      </c>
      <c r="AB12" s="529" t="s">
        <v>1274</v>
      </c>
      <c r="AC12" s="530" t="s">
        <v>1275</v>
      </c>
      <c r="AD12" s="530" t="s">
        <v>1424</v>
      </c>
      <c r="AE12" s="530" t="s">
        <v>1277</v>
      </c>
      <c r="AF12" s="537" t="s">
        <v>345</v>
      </c>
      <c r="AG12" s="352" t="s">
        <v>1280</v>
      </c>
      <c r="AH12" s="536" t="s">
        <v>1472</v>
      </c>
      <c r="AI12" s="536" t="s">
        <v>105</v>
      </c>
      <c r="AJ12" s="352" t="s">
        <v>1283</v>
      </c>
      <c r="AK12" s="536" t="s">
        <v>1278</v>
      </c>
      <c r="AL12" s="62" t="s">
        <v>1113</v>
      </c>
      <c r="AM12" s="62">
        <v>1</v>
      </c>
      <c r="AN12" s="63">
        <v>32</v>
      </c>
      <c r="AO12" s="64">
        <v>12</v>
      </c>
      <c r="AP12" s="199">
        <f t="shared" si="3"/>
        <v>1891.2</v>
      </c>
      <c r="AQ12" s="201">
        <f t="shared" si="4"/>
        <v>157.6</v>
      </c>
      <c r="AR12" s="202">
        <v>0</v>
      </c>
      <c r="AS12" s="87"/>
      <c r="AT12" s="201">
        <f t="shared" si="2"/>
        <v>1891.2</v>
      </c>
      <c r="AU12" s="62" t="s">
        <v>1284</v>
      </c>
      <c r="AV12" s="66" t="s">
        <v>1099</v>
      </c>
      <c r="AW12" s="66" t="s">
        <v>92</v>
      </c>
      <c r="AX12" s="62" t="s">
        <v>1373</v>
      </c>
      <c r="AY12" s="62" t="s">
        <v>1604</v>
      </c>
      <c r="AZ12" s="767" t="s">
        <v>1572</v>
      </c>
      <c r="BA12" s="346">
        <v>43479</v>
      </c>
      <c r="BB12" s="682" t="s">
        <v>1614</v>
      </c>
      <c r="BC12" s="284">
        <v>43482</v>
      </c>
      <c r="BD12" s="540"/>
      <c r="BE12" s="598"/>
      <c r="BF12" s="535"/>
      <c r="BG12" s="535"/>
      <c r="BH12" s="535"/>
      <c r="BI12" s="535"/>
      <c r="BJ12" s="535"/>
      <c r="BK12" s="535"/>
      <c r="BL12" s="535"/>
      <c r="BM12" s="535"/>
      <c r="BN12" s="535"/>
      <c r="BO12" s="535"/>
      <c r="BP12" s="535"/>
      <c r="BQ12" s="535"/>
      <c r="BR12" s="535"/>
      <c r="BS12" s="535"/>
      <c r="BT12" s="535"/>
      <c r="BU12" s="535"/>
      <c r="BV12" s="535"/>
      <c r="BW12" s="535"/>
      <c r="BX12" s="535"/>
      <c r="BY12" s="535"/>
      <c r="BZ12" s="535"/>
      <c r="CA12" s="535"/>
      <c r="CB12" s="535"/>
      <c r="CC12" s="535"/>
      <c r="CD12" s="535"/>
      <c r="CE12" s="535"/>
      <c r="CF12" s="535"/>
      <c r="CG12" s="535"/>
      <c r="CH12" s="535"/>
      <c r="CI12" s="535"/>
      <c r="CJ12" s="535"/>
      <c r="CK12" s="535"/>
      <c r="CL12" s="535"/>
      <c r="CM12" s="535"/>
      <c r="CN12" s="535"/>
      <c r="CO12" s="535"/>
      <c r="CP12" s="535"/>
      <c r="CQ12" s="535"/>
      <c r="CR12" s="535"/>
      <c r="CS12" s="535"/>
      <c r="CT12" s="535"/>
      <c r="CU12" s="535"/>
      <c r="CV12" s="535"/>
      <c r="CW12" s="535"/>
      <c r="CX12" s="535"/>
      <c r="CY12" s="535"/>
      <c r="CZ12" s="535"/>
      <c r="DA12" s="535"/>
      <c r="DB12" s="535"/>
      <c r="DC12" s="535"/>
      <c r="DD12" s="535"/>
      <c r="DE12" s="535"/>
      <c r="DF12" s="535"/>
      <c r="DG12" s="535"/>
      <c r="DH12" s="535"/>
      <c r="DI12" s="535"/>
      <c r="DJ12" s="535"/>
      <c r="DK12" s="535"/>
      <c r="DL12" s="535"/>
      <c r="DM12" s="535"/>
      <c r="DN12" s="535"/>
      <c r="DO12" s="535"/>
      <c r="DP12" s="535"/>
      <c r="DQ12" s="535"/>
      <c r="DR12" s="535"/>
      <c r="DS12" s="535"/>
      <c r="DT12" s="535"/>
      <c r="DU12" s="535"/>
      <c r="DV12" s="535"/>
      <c r="DW12" s="535"/>
      <c r="DX12" s="535"/>
      <c r="DY12" s="535"/>
      <c r="DZ12" s="535"/>
      <c r="EA12" s="535"/>
      <c r="EB12" s="535"/>
      <c r="EC12" s="535"/>
      <c r="ED12" s="535"/>
      <c r="EE12" s="535"/>
      <c r="EF12" s="535"/>
      <c r="EG12" s="535"/>
      <c r="EH12" s="535"/>
      <c r="EI12" s="535"/>
      <c r="EJ12" s="535"/>
      <c r="EK12" s="535"/>
      <c r="EL12" s="535"/>
      <c r="EM12" s="535"/>
      <c r="EN12" s="535"/>
      <c r="EO12" s="535"/>
      <c r="EP12" s="535"/>
      <c r="EQ12" s="535"/>
      <c r="ER12" s="535"/>
      <c r="ES12" s="535"/>
      <c r="ET12" s="535"/>
      <c r="EU12" s="535"/>
      <c r="EV12" s="535"/>
      <c r="EW12" s="535"/>
      <c r="EX12" s="535"/>
      <c r="EY12" s="535"/>
      <c r="EZ12" s="535"/>
      <c r="FA12" s="535"/>
      <c r="FB12" s="535"/>
      <c r="FC12" s="535"/>
      <c r="FD12" s="535"/>
      <c r="FE12" s="535"/>
      <c r="FF12" s="535"/>
      <c r="FG12" s="535"/>
      <c r="FH12" s="535"/>
      <c r="FI12" s="535"/>
      <c r="FJ12" s="535"/>
      <c r="FK12" s="535"/>
      <c r="FL12" s="535"/>
      <c r="FM12" s="535"/>
      <c r="FN12" s="535"/>
      <c r="FO12" s="535"/>
      <c r="FP12" s="535"/>
      <c r="FQ12" s="535"/>
      <c r="FR12" s="535"/>
      <c r="FS12" s="535"/>
      <c r="FT12" s="535"/>
      <c r="FU12" s="535"/>
      <c r="FV12" s="535"/>
      <c r="FW12" s="535"/>
      <c r="FX12" s="535"/>
      <c r="FY12" s="535"/>
      <c r="FZ12" s="535"/>
      <c r="GA12" s="535"/>
      <c r="GB12" s="535"/>
      <c r="GC12" s="535"/>
      <c r="GD12" s="535"/>
      <c r="GE12" s="535"/>
      <c r="GF12" s="535"/>
      <c r="GG12" s="535"/>
      <c r="GH12" s="535"/>
      <c r="GI12" s="535"/>
      <c r="GJ12" s="535"/>
      <c r="GK12" s="535"/>
      <c r="GL12" s="535"/>
      <c r="GM12" s="535"/>
      <c r="GN12" s="535"/>
      <c r="GO12" s="535"/>
      <c r="GP12" s="535"/>
      <c r="GQ12" s="535"/>
      <c r="GR12" s="535"/>
      <c r="GS12" s="535"/>
      <c r="GT12" s="535"/>
      <c r="GU12" s="535"/>
      <c r="GV12" s="535"/>
      <c r="GW12" s="535"/>
      <c r="GX12" s="535"/>
      <c r="GY12" s="535"/>
      <c r="GZ12" s="535"/>
      <c r="HA12" s="535"/>
      <c r="HB12" s="535"/>
      <c r="HC12" s="535"/>
      <c r="HD12" s="535"/>
      <c r="HE12" s="535"/>
      <c r="HF12" s="535"/>
      <c r="HG12" s="535"/>
      <c r="HH12" s="535"/>
      <c r="HI12" s="535"/>
      <c r="HJ12" s="535"/>
      <c r="HK12" s="535"/>
      <c r="HL12" s="535"/>
      <c r="HM12" s="535"/>
      <c r="HN12" s="535"/>
      <c r="HO12" s="535"/>
      <c r="HP12" s="535"/>
      <c r="HQ12" s="535"/>
      <c r="HR12" s="535"/>
      <c r="HS12" s="535"/>
      <c r="HT12" s="535"/>
      <c r="HU12" s="535"/>
      <c r="HV12" s="535"/>
      <c r="HW12" s="535"/>
      <c r="HX12" s="535"/>
      <c r="HY12" s="535"/>
      <c r="HZ12" s="535"/>
      <c r="IA12" s="535"/>
      <c r="IB12" s="535"/>
      <c r="IC12" s="535"/>
      <c r="ID12" s="535"/>
      <c r="IE12" s="535"/>
      <c r="IF12" s="535"/>
      <c r="IG12" s="535"/>
      <c r="IH12" s="535"/>
      <c r="II12" s="535"/>
      <c r="IJ12" s="535"/>
      <c r="IK12" s="535"/>
      <c r="IL12" s="535"/>
      <c r="IM12" s="535"/>
      <c r="IN12" s="535"/>
      <c r="IO12" s="535"/>
      <c r="IP12" s="535"/>
      <c r="IQ12" s="535"/>
      <c r="IR12" s="535"/>
      <c r="IS12" s="535"/>
      <c r="IT12" s="535"/>
      <c r="IU12" s="535"/>
      <c r="IV12" s="535"/>
      <c r="IW12" s="535"/>
      <c r="IX12" s="535"/>
      <c r="IY12" s="535"/>
      <c r="IZ12" s="535"/>
      <c r="JA12" s="535"/>
      <c r="JB12" s="535"/>
      <c r="JC12" s="535"/>
      <c r="JD12" s="535"/>
      <c r="JE12" s="535"/>
      <c r="JF12" s="535"/>
      <c r="JG12" s="535"/>
      <c r="JH12" s="535"/>
      <c r="JI12" s="535"/>
      <c r="JJ12" s="535"/>
      <c r="JK12" s="535"/>
      <c r="JL12" s="535"/>
      <c r="JM12" s="535"/>
      <c r="JN12" s="535"/>
      <c r="JO12" s="535"/>
      <c r="JP12" s="535"/>
      <c r="JQ12" s="535"/>
      <c r="JR12" s="535"/>
      <c r="JS12" s="535"/>
      <c r="JT12" s="535"/>
      <c r="JU12" s="535"/>
      <c r="JV12" s="535"/>
      <c r="JW12" s="535"/>
      <c r="JX12" s="535"/>
      <c r="JY12" s="535"/>
      <c r="JZ12" s="535"/>
      <c r="KA12" s="535"/>
      <c r="KB12" s="535"/>
      <c r="KC12" s="535"/>
      <c r="KD12" s="535"/>
      <c r="KE12" s="535"/>
      <c r="KF12" s="535"/>
      <c r="KG12" s="535"/>
      <c r="KH12" s="535"/>
      <c r="KI12" s="535"/>
      <c r="KJ12" s="535"/>
      <c r="KK12" s="535"/>
      <c r="KL12" s="535"/>
      <c r="KM12" s="535"/>
      <c r="KN12" s="535"/>
      <c r="KO12" s="535"/>
      <c r="KP12" s="535"/>
      <c r="KQ12" s="535"/>
      <c r="KR12" s="535"/>
      <c r="KS12" s="535"/>
      <c r="KT12" s="535"/>
      <c r="KU12" s="535"/>
      <c r="KV12" s="535"/>
      <c r="KW12" s="535"/>
      <c r="KX12" s="535"/>
      <c r="KY12" s="535"/>
      <c r="KZ12" s="535"/>
      <c r="LA12" s="535"/>
      <c r="LB12" s="535"/>
      <c r="LC12" s="535"/>
      <c r="LD12" s="535"/>
      <c r="LE12" s="535"/>
      <c r="LF12" s="535"/>
      <c r="LG12" s="535"/>
      <c r="LH12" s="535"/>
      <c r="LI12" s="535"/>
      <c r="LJ12" s="535"/>
      <c r="LK12" s="535"/>
      <c r="LL12" s="535"/>
      <c r="LM12" s="535"/>
      <c r="LN12" s="535"/>
      <c r="LO12" s="535"/>
      <c r="LP12" s="535"/>
      <c r="LQ12" s="535"/>
      <c r="LR12" s="535"/>
      <c r="LS12" s="535"/>
      <c r="LT12" s="535"/>
      <c r="LU12" s="535"/>
      <c r="LV12" s="535"/>
      <c r="LW12" s="535"/>
      <c r="LX12" s="535"/>
      <c r="LY12" s="535"/>
      <c r="LZ12" s="535"/>
      <c r="MA12" s="535"/>
      <c r="MB12" s="535"/>
      <c r="MC12" s="535"/>
      <c r="MD12" s="535"/>
      <c r="ME12" s="535"/>
      <c r="MF12" s="535"/>
      <c r="MG12" s="535"/>
      <c r="MH12" s="535"/>
      <c r="MI12" s="535"/>
      <c r="MJ12" s="535"/>
      <c r="MK12" s="535"/>
      <c r="ML12" s="535"/>
      <c r="MM12" s="535"/>
      <c r="MN12" s="535"/>
      <c r="MO12" s="535"/>
      <c r="MP12" s="535"/>
      <c r="MQ12" s="535"/>
      <c r="MR12" s="535"/>
      <c r="MS12" s="535"/>
      <c r="MT12" s="535"/>
      <c r="MU12" s="535"/>
      <c r="MV12" s="535"/>
      <c r="MW12" s="535"/>
      <c r="MX12" s="535"/>
      <c r="MY12" s="535"/>
      <c r="MZ12" s="535"/>
      <c r="NA12" s="535"/>
      <c r="NB12" s="535"/>
      <c r="NC12" s="535"/>
      <c r="ND12" s="535"/>
      <c r="NE12" s="535"/>
      <c r="NF12" s="535"/>
      <c r="NG12" s="535"/>
      <c r="NH12" s="535"/>
      <c r="NI12" s="535"/>
      <c r="NJ12" s="535"/>
      <c r="NK12" s="535"/>
      <c r="NL12" s="535"/>
      <c r="NM12" s="535"/>
      <c r="NN12" s="535"/>
      <c r="NO12" s="535"/>
      <c r="NP12" s="535"/>
      <c r="NQ12" s="535"/>
      <c r="NR12" s="535"/>
      <c r="NS12" s="535"/>
      <c r="NT12" s="535"/>
      <c r="NU12" s="535"/>
      <c r="NV12" s="535"/>
      <c r="NW12" s="535"/>
      <c r="NX12" s="535"/>
      <c r="NY12" s="535"/>
      <c r="NZ12" s="535"/>
      <c r="OA12" s="535"/>
      <c r="OB12" s="535"/>
      <c r="OC12" s="535"/>
      <c r="OD12" s="535"/>
      <c r="OE12" s="535"/>
      <c r="OF12" s="535"/>
      <c r="OG12" s="535"/>
      <c r="OH12" s="535"/>
      <c r="OI12" s="535"/>
      <c r="OJ12" s="535"/>
      <c r="OK12" s="535"/>
      <c r="OL12" s="535"/>
      <c r="OM12" s="535"/>
      <c r="ON12" s="535"/>
      <c r="OO12" s="535"/>
      <c r="OP12" s="535"/>
      <c r="OQ12" s="535"/>
      <c r="OR12" s="535"/>
      <c r="OS12" s="535"/>
      <c r="OT12" s="535"/>
      <c r="OU12" s="535"/>
      <c r="OV12" s="535"/>
      <c r="OW12" s="535"/>
      <c r="OX12" s="535"/>
      <c r="OY12" s="535"/>
      <c r="OZ12" s="535"/>
      <c r="PA12" s="535"/>
      <c r="PB12" s="535"/>
      <c r="PC12" s="535"/>
      <c r="PD12" s="535"/>
      <c r="PE12" s="535"/>
      <c r="PF12" s="535"/>
      <c r="PG12" s="535"/>
      <c r="PH12" s="535"/>
      <c r="PI12" s="535"/>
      <c r="PJ12" s="535"/>
      <c r="PK12" s="535"/>
      <c r="PL12" s="535"/>
      <c r="PM12" s="535"/>
      <c r="PN12" s="535"/>
      <c r="PO12" s="535"/>
      <c r="PP12" s="535"/>
      <c r="PQ12" s="535"/>
      <c r="PR12" s="535"/>
      <c r="PS12" s="535"/>
      <c r="PT12" s="535"/>
      <c r="PU12" s="535"/>
      <c r="PV12" s="535"/>
      <c r="PW12" s="535"/>
      <c r="PX12" s="535"/>
      <c r="PY12" s="535"/>
      <c r="PZ12" s="535"/>
      <c r="QA12" s="535"/>
      <c r="QB12" s="535"/>
      <c r="QC12" s="535"/>
      <c r="QD12" s="535"/>
      <c r="QE12" s="535"/>
      <c r="QF12" s="535"/>
      <c r="QG12" s="535"/>
      <c r="QH12" s="535"/>
      <c r="QI12" s="535"/>
      <c r="QJ12" s="535"/>
      <c r="QK12" s="535"/>
      <c r="QL12" s="535"/>
      <c r="QM12" s="535"/>
      <c r="QN12" s="535"/>
      <c r="QO12" s="535"/>
      <c r="QP12" s="535"/>
      <c r="QQ12" s="535"/>
      <c r="QR12" s="535"/>
      <c r="QS12" s="535"/>
      <c r="QT12" s="535"/>
      <c r="QU12" s="535"/>
      <c r="QV12" s="535"/>
      <c r="QW12" s="535"/>
      <c r="QX12" s="535"/>
      <c r="QY12" s="535"/>
      <c r="QZ12" s="535"/>
      <c r="RA12" s="535"/>
      <c r="RB12" s="535"/>
      <c r="RC12" s="535"/>
      <c r="RD12" s="535"/>
      <c r="RE12" s="535"/>
      <c r="RF12" s="535"/>
      <c r="RG12" s="535"/>
      <c r="RH12" s="535"/>
      <c r="RI12" s="535"/>
      <c r="RJ12" s="535"/>
      <c r="RK12" s="535"/>
      <c r="RL12" s="535"/>
      <c r="RM12" s="535"/>
      <c r="RN12" s="535"/>
      <c r="RO12" s="535"/>
      <c r="RP12" s="535"/>
      <c r="RQ12" s="535"/>
      <c r="RR12" s="535"/>
      <c r="RS12" s="535"/>
      <c r="RT12" s="535"/>
      <c r="RU12" s="535"/>
      <c r="RV12" s="535"/>
      <c r="RW12" s="535"/>
      <c r="RX12" s="535"/>
      <c r="RY12" s="535"/>
      <c r="RZ12" s="535"/>
      <c r="SA12" s="535"/>
      <c r="SB12" s="535"/>
      <c r="SC12" s="535"/>
      <c r="SD12" s="535"/>
      <c r="SE12" s="535"/>
      <c r="SF12" s="535"/>
      <c r="SG12" s="535"/>
      <c r="SH12" s="535"/>
      <c r="SI12" s="535"/>
      <c r="SJ12" s="535"/>
      <c r="SK12" s="535"/>
      <c r="SL12" s="535"/>
      <c r="SM12" s="535"/>
      <c r="SN12" s="535"/>
      <c r="SO12" s="535"/>
      <c r="SP12" s="535"/>
      <c r="SQ12" s="535"/>
      <c r="SR12" s="535"/>
      <c r="SS12" s="535"/>
      <c r="ST12" s="535"/>
      <c r="SU12" s="535"/>
      <c r="SV12" s="535"/>
      <c r="SW12" s="535"/>
      <c r="SX12" s="535"/>
      <c r="SY12" s="535"/>
      <c r="SZ12" s="535"/>
      <c r="TA12" s="535"/>
      <c r="TB12" s="535"/>
      <c r="TC12" s="535"/>
      <c r="TD12" s="535"/>
      <c r="TE12" s="535"/>
      <c r="TF12" s="535"/>
      <c r="TG12" s="535"/>
      <c r="TH12" s="535"/>
      <c r="TI12" s="535"/>
      <c r="TJ12" s="535"/>
      <c r="TK12" s="535"/>
      <c r="TL12" s="535"/>
      <c r="TM12" s="535"/>
      <c r="TN12" s="535"/>
      <c r="TO12" s="535"/>
      <c r="TP12" s="535"/>
      <c r="TQ12" s="535"/>
      <c r="TR12" s="535"/>
      <c r="TS12" s="535"/>
      <c r="TT12" s="535"/>
      <c r="TU12" s="535"/>
      <c r="TV12" s="535"/>
      <c r="TW12" s="535"/>
      <c r="TX12" s="535"/>
      <c r="TY12" s="535"/>
      <c r="TZ12" s="535"/>
      <c r="UA12" s="535"/>
      <c r="UB12" s="535"/>
      <c r="UC12" s="535"/>
      <c r="UD12" s="535"/>
      <c r="UE12" s="535"/>
      <c r="UF12" s="535"/>
      <c r="UG12" s="535"/>
      <c r="UH12" s="535"/>
      <c r="UI12" s="535"/>
      <c r="UJ12" s="535"/>
      <c r="UK12" s="535"/>
      <c r="UL12" s="535"/>
      <c r="UM12" s="535"/>
      <c r="UN12" s="535"/>
      <c r="UO12" s="535"/>
      <c r="UP12" s="535"/>
      <c r="UQ12" s="535"/>
      <c r="UR12" s="535"/>
      <c r="US12" s="535"/>
      <c r="UT12" s="535"/>
      <c r="UU12" s="535"/>
      <c r="UV12" s="535"/>
      <c r="UW12" s="535"/>
      <c r="UX12" s="535"/>
      <c r="UY12" s="535"/>
      <c r="UZ12" s="535"/>
      <c r="VA12" s="535"/>
      <c r="VB12" s="535"/>
      <c r="VC12" s="535"/>
      <c r="VD12" s="535"/>
      <c r="VE12" s="535"/>
      <c r="VF12" s="535"/>
      <c r="VG12" s="535"/>
      <c r="VH12" s="535"/>
      <c r="VI12" s="535"/>
      <c r="VJ12" s="535"/>
      <c r="VK12" s="535"/>
      <c r="VL12" s="535"/>
      <c r="VM12" s="535"/>
      <c r="VN12" s="535"/>
      <c r="VO12" s="535"/>
      <c r="VP12" s="535"/>
      <c r="VQ12" s="535"/>
      <c r="VR12" s="535"/>
      <c r="VS12" s="535"/>
      <c r="VT12" s="535"/>
      <c r="VU12" s="535"/>
      <c r="VV12" s="535"/>
      <c r="VW12" s="535"/>
      <c r="VX12" s="535"/>
      <c r="VY12" s="535"/>
      <c r="VZ12" s="535"/>
      <c r="WA12" s="535"/>
      <c r="WB12" s="535"/>
      <c r="WC12" s="535"/>
      <c r="WD12" s="535"/>
      <c r="WE12" s="535"/>
      <c r="WF12" s="535"/>
      <c r="WG12" s="535"/>
      <c r="WH12" s="535"/>
      <c r="WI12" s="535"/>
      <c r="WJ12" s="535"/>
      <c r="WK12" s="535"/>
      <c r="WL12" s="535"/>
      <c r="WM12" s="535"/>
      <c r="WN12" s="535"/>
      <c r="WO12" s="535"/>
      <c r="WP12" s="535"/>
      <c r="WQ12" s="535"/>
      <c r="WR12" s="535"/>
      <c r="WS12" s="535"/>
      <c r="WT12" s="535"/>
      <c r="WU12" s="535"/>
      <c r="WV12" s="535"/>
      <c r="WW12" s="535"/>
      <c r="WX12" s="535"/>
      <c r="WY12" s="535"/>
      <c r="WZ12" s="535"/>
      <c r="XA12" s="535"/>
      <c r="XB12" s="535"/>
      <c r="XC12" s="535"/>
      <c r="XD12" s="535"/>
      <c r="XE12" s="535"/>
      <c r="XF12" s="535"/>
      <c r="XG12" s="535"/>
      <c r="XH12" s="535"/>
      <c r="XI12" s="535"/>
      <c r="XJ12" s="535"/>
      <c r="XK12" s="535"/>
      <c r="XL12" s="535"/>
      <c r="XM12" s="535"/>
      <c r="XN12" s="535"/>
      <c r="XO12" s="535"/>
      <c r="XP12" s="535"/>
      <c r="XQ12" s="535"/>
      <c r="XR12" s="535"/>
      <c r="XS12" s="535"/>
      <c r="XT12" s="535"/>
      <c r="XU12" s="535"/>
      <c r="XV12" s="535"/>
      <c r="XW12" s="535"/>
      <c r="XX12" s="535"/>
      <c r="XY12" s="535"/>
      <c r="XZ12" s="535"/>
      <c r="YA12" s="535"/>
      <c r="YB12" s="535"/>
      <c r="YC12" s="535"/>
      <c r="YD12" s="535"/>
      <c r="YE12" s="535"/>
      <c r="YF12" s="535"/>
      <c r="YG12" s="535"/>
      <c r="YH12" s="535"/>
      <c r="YI12" s="535"/>
      <c r="YJ12" s="535"/>
      <c r="YK12" s="535"/>
      <c r="YL12" s="535"/>
      <c r="YM12" s="535"/>
      <c r="YN12" s="535"/>
      <c r="YO12" s="535"/>
      <c r="YP12" s="535"/>
      <c r="YQ12" s="535"/>
      <c r="YR12" s="535"/>
      <c r="YS12" s="535"/>
      <c r="YT12" s="535"/>
      <c r="YU12" s="535"/>
      <c r="YV12" s="535"/>
      <c r="YW12" s="535"/>
      <c r="YX12" s="535"/>
      <c r="YY12" s="535"/>
      <c r="YZ12" s="535"/>
      <c r="ZA12" s="535"/>
      <c r="ZB12" s="535"/>
      <c r="ZC12" s="535"/>
      <c r="ZD12" s="535"/>
      <c r="ZE12" s="535"/>
      <c r="ZF12" s="535"/>
      <c r="ZG12" s="535"/>
      <c r="ZH12" s="535"/>
      <c r="ZI12" s="535"/>
      <c r="ZJ12" s="535"/>
      <c r="ZK12" s="535"/>
      <c r="ZL12" s="535"/>
      <c r="ZM12" s="535"/>
      <c r="ZN12" s="535"/>
      <c r="ZO12" s="535"/>
      <c r="ZP12" s="535"/>
      <c r="ZQ12" s="535"/>
      <c r="ZR12" s="535"/>
      <c r="ZS12" s="535"/>
      <c r="ZT12" s="535"/>
      <c r="ZU12" s="535"/>
      <c r="ZV12" s="535"/>
      <c r="ZW12" s="535"/>
      <c r="ZX12" s="535"/>
      <c r="ZY12" s="535"/>
      <c r="ZZ12" s="535"/>
      <c r="AAA12" s="535"/>
      <c r="AAB12" s="535"/>
      <c r="AAC12" s="535"/>
      <c r="AAD12" s="535"/>
      <c r="AAE12" s="535"/>
      <c r="AAF12" s="535"/>
      <c r="AAG12" s="535"/>
      <c r="AAH12" s="535"/>
      <c r="AAI12" s="535"/>
      <c r="AAJ12" s="535"/>
      <c r="AAK12" s="535"/>
      <c r="AAL12" s="535"/>
      <c r="AAM12" s="535"/>
      <c r="AAN12" s="535"/>
      <c r="AAO12" s="535"/>
      <c r="AAP12" s="535"/>
      <c r="AAQ12" s="535"/>
      <c r="AAR12" s="535"/>
      <c r="AAS12" s="535"/>
      <c r="AAT12" s="535"/>
      <c r="AAU12" s="535"/>
      <c r="AAV12" s="535"/>
      <c r="AAW12" s="535"/>
      <c r="AAX12" s="535"/>
      <c r="AAY12" s="535"/>
      <c r="AAZ12" s="535"/>
      <c r="ABA12" s="535"/>
      <c r="ABB12" s="535"/>
      <c r="ABC12" s="535"/>
      <c r="ABD12" s="535"/>
      <c r="ABE12" s="535"/>
      <c r="ABF12" s="535"/>
      <c r="ABG12" s="535"/>
      <c r="ABH12" s="535"/>
      <c r="ABI12" s="535"/>
      <c r="ABJ12" s="535"/>
      <c r="ABK12" s="535"/>
      <c r="ABL12" s="535"/>
      <c r="ABM12" s="535"/>
      <c r="ABN12" s="535"/>
      <c r="ABO12" s="535"/>
      <c r="ABP12" s="535"/>
      <c r="ABQ12" s="535"/>
      <c r="ABR12" s="535"/>
      <c r="ABS12" s="535"/>
      <c r="ABT12" s="535"/>
      <c r="ABU12" s="535"/>
      <c r="ABV12" s="535"/>
      <c r="ABW12" s="535"/>
      <c r="ABX12" s="535"/>
      <c r="ABY12" s="535"/>
      <c r="ABZ12" s="535"/>
      <c r="ACA12" s="535"/>
      <c r="ACB12" s="535"/>
      <c r="ACC12" s="535"/>
      <c r="ACD12" s="535"/>
      <c r="ACE12" s="535"/>
      <c r="ACF12" s="535"/>
      <c r="ACG12" s="535"/>
      <c r="ACH12" s="535"/>
      <c r="ACI12" s="535"/>
      <c r="ACJ12" s="535"/>
      <c r="ACK12" s="535"/>
      <c r="ACL12" s="535"/>
      <c r="ACM12" s="535"/>
      <c r="ACN12" s="535"/>
      <c r="ACO12" s="535"/>
      <c r="ACP12" s="535"/>
      <c r="ACQ12" s="535"/>
      <c r="ACR12" s="535"/>
      <c r="ACS12" s="535"/>
      <c r="ACT12" s="535"/>
      <c r="ACU12" s="535"/>
      <c r="ACV12" s="535"/>
      <c r="ACW12" s="535"/>
      <c r="ACX12" s="535"/>
      <c r="ACY12" s="535"/>
      <c r="ACZ12" s="535"/>
      <c r="ADA12" s="535"/>
      <c r="ADB12" s="535"/>
      <c r="ADC12" s="535"/>
      <c r="ADD12" s="535"/>
      <c r="ADE12" s="535"/>
      <c r="ADF12" s="535"/>
      <c r="ADG12" s="535"/>
      <c r="ADH12" s="535"/>
      <c r="ADI12" s="535"/>
      <c r="ADJ12" s="535"/>
      <c r="ADK12" s="535"/>
      <c r="ADL12" s="535"/>
      <c r="ADM12" s="535"/>
      <c r="ADN12" s="535"/>
      <c r="ADO12" s="535"/>
      <c r="ADP12" s="535"/>
      <c r="ADQ12" s="535"/>
      <c r="ADR12" s="535"/>
      <c r="ADS12" s="535"/>
      <c r="ADT12" s="535"/>
      <c r="ADU12" s="535"/>
      <c r="ADV12" s="535"/>
      <c r="ADW12" s="535"/>
      <c r="ADX12" s="535"/>
      <c r="ADY12" s="535"/>
      <c r="ADZ12" s="535"/>
      <c r="AEA12" s="535"/>
      <c r="AEB12" s="535"/>
      <c r="AEC12" s="535"/>
      <c r="AED12" s="535"/>
      <c r="AEE12" s="535"/>
      <c r="AEF12" s="535"/>
      <c r="AEG12" s="535"/>
      <c r="AEH12" s="535"/>
      <c r="AEI12" s="535"/>
      <c r="AEJ12" s="535"/>
      <c r="AEK12" s="535"/>
      <c r="AEL12" s="535"/>
      <c r="AEM12" s="535"/>
      <c r="AEN12" s="535"/>
      <c r="AEO12" s="535"/>
      <c r="AEP12" s="535"/>
      <c r="AEQ12" s="535"/>
      <c r="AER12" s="535"/>
      <c r="AES12" s="535"/>
      <c r="AET12" s="535"/>
      <c r="AEU12" s="535"/>
      <c r="AEV12" s="535"/>
      <c r="AEW12" s="535"/>
      <c r="AEX12" s="535"/>
      <c r="AEY12" s="535"/>
      <c r="AEZ12" s="535"/>
      <c r="AFA12" s="535"/>
      <c r="AFB12" s="535"/>
      <c r="AFC12" s="535"/>
      <c r="AFD12" s="535"/>
      <c r="AFE12" s="535"/>
      <c r="AFF12" s="535"/>
      <c r="AFG12" s="535"/>
      <c r="AFH12" s="535"/>
      <c r="AFI12" s="535"/>
      <c r="AFJ12" s="535"/>
      <c r="AFK12" s="535"/>
      <c r="AFL12" s="535"/>
      <c r="AFM12" s="535"/>
      <c r="AFN12" s="535"/>
      <c r="AFO12" s="535"/>
      <c r="AFP12" s="535"/>
      <c r="AFQ12" s="535"/>
      <c r="AFR12" s="535"/>
      <c r="AFS12" s="535"/>
      <c r="AFT12" s="535"/>
      <c r="AFU12" s="535"/>
      <c r="AFV12" s="535"/>
      <c r="AFW12" s="535"/>
      <c r="AFX12" s="535"/>
      <c r="AFY12" s="535"/>
      <c r="AFZ12" s="535"/>
      <c r="AGA12" s="535"/>
      <c r="AGB12" s="535"/>
      <c r="AGC12" s="535"/>
      <c r="AGD12" s="535"/>
      <c r="AGE12" s="535"/>
      <c r="AGF12" s="535"/>
      <c r="AGG12" s="535"/>
      <c r="AGH12" s="535"/>
      <c r="AGI12" s="535"/>
      <c r="AGJ12" s="535"/>
      <c r="AGK12" s="535"/>
      <c r="AGL12" s="535"/>
    </row>
    <row r="13" spans="1:870" x14ac:dyDescent="0.2">
      <c r="B13" s="38" t="s">
        <v>1188</v>
      </c>
      <c r="C13" s="39" t="s">
        <v>1188</v>
      </c>
      <c r="D13" s="655">
        <v>43473</v>
      </c>
      <c r="E13" s="655">
        <v>43473</v>
      </c>
      <c r="F13" s="673" t="s">
        <v>1434</v>
      </c>
      <c r="G13" s="43" t="s">
        <v>163</v>
      </c>
      <c r="H13" s="43" t="s">
        <v>1216</v>
      </c>
      <c r="I13" s="45">
        <v>12</v>
      </c>
      <c r="J13" s="44" t="s">
        <v>61</v>
      </c>
      <c r="K13" s="47" t="s">
        <v>1242</v>
      </c>
      <c r="L13" s="43">
        <v>406022</v>
      </c>
      <c r="M13" s="44" t="s">
        <v>1243</v>
      </c>
      <c r="N13" s="48" t="s">
        <v>1333</v>
      </c>
      <c r="O13" s="49" t="s">
        <v>1107</v>
      </c>
      <c r="P13" s="50">
        <v>43830</v>
      </c>
      <c r="Q13" s="90" t="s">
        <v>1253</v>
      </c>
      <c r="R13" s="270" t="s">
        <v>1267</v>
      </c>
      <c r="S13" s="99">
        <v>43465</v>
      </c>
      <c r="T13" s="54">
        <v>0</v>
      </c>
      <c r="U13" s="55" t="s">
        <v>1106</v>
      </c>
      <c r="V13" s="56">
        <v>1</v>
      </c>
      <c r="W13" s="56">
        <v>0</v>
      </c>
      <c r="X13" s="56">
        <v>0</v>
      </c>
      <c r="Y13" s="536" t="s">
        <v>1293</v>
      </c>
      <c r="Z13" s="536" t="s">
        <v>1272</v>
      </c>
      <c r="AA13" s="536" t="s">
        <v>1273</v>
      </c>
      <c r="AB13" s="529" t="s">
        <v>1274</v>
      </c>
      <c r="AC13" s="530" t="s">
        <v>1275</v>
      </c>
      <c r="AD13" s="530" t="s">
        <v>1424</v>
      </c>
      <c r="AE13" s="530" t="s">
        <v>1277</v>
      </c>
      <c r="AF13" s="537" t="s">
        <v>345</v>
      </c>
      <c r="AG13" s="352" t="s">
        <v>1280</v>
      </c>
      <c r="AH13" s="536" t="s">
        <v>1473</v>
      </c>
      <c r="AI13" s="536" t="s">
        <v>105</v>
      </c>
      <c r="AJ13" s="352" t="s">
        <v>1283</v>
      </c>
      <c r="AK13" s="536" t="s">
        <v>1278</v>
      </c>
      <c r="AL13" s="62" t="s">
        <v>1113</v>
      </c>
      <c r="AM13" s="62">
        <v>2</v>
      </c>
      <c r="AN13" s="63">
        <v>64</v>
      </c>
      <c r="AO13" s="64">
        <v>12</v>
      </c>
      <c r="AP13" s="199">
        <f t="shared" si="3"/>
        <v>3782.4</v>
      </c>
      <c r="AQ13" s="201">
        <f t="shared" si="4"/>
        <v>315.2</v>
      </c>
      <c r="AR13" s="202">
        <v>0</v>
      </c>
      <c r="AS13" s="87"/>
      <c r="AT13" s="201">
        <f t="shared" si="2"/>
        <v>3782.4</v>
      </c>
      <c r="AU13" s="62" t="s">
        <v>1281</v>
      </c>
      <c r="AV13" s="66" t="s">
        <v>1099</v>
      </c>
      <c r="AW13" s="66" t="s">
        <v>92</v>
      </c>
      <c r="AX13" s="62" t="s">
        <v>1373</v>
      </c>
      <c r="AY13" s="62" t="s">
        <v>1604</v>
      </c>
      <c r="AZ13" s="765" t="s">
        <v>1573</v>
      </c>
      <c r="BA13" s="346">
        <v>43479</v>
      </c>
      <c r="BB13" s="682" t="s">
        <v>1615</v>
      </c>
      <c r="BC13" s="284">
        <v>43482</v>
      </c>
      <c r="BD13" s="540"/>
      <c r="BE13" s="598"/>
      <c r="BF13" s="535"/>
      <c r="BG13" s="535"/>
      <c r="BH13" s="535"/>
      <c r="BI13" s="535"/>
      <c r="BJ13" s="535"/>
      <c r="BK13" s="535"/>
      <c r="BL13" s="535"/>
      <c r="BM13" s="535"/>
      <c r="BN13" s="535"/>
      <c r="BO13" s="535"/>
      <c r="BP13" s="535"/>
      <c r="BQ13" s="535"/>
      <c r="BR13" s="535"/>
      <c r="BS13" s="535"/>
      <c r="BT13" s="535"/>
      <c r="BU13" s="535"/>
      <c r="BV13" s="535"/>
      <c r="BW13" s="535"/>
      <c r="BX13" s="535"/>
      <c r="BY13" s="535"/>
      <c r="BZ13" s="535"/>
      <c r="CA13" s="535"/>
      <c r="CB13" s="535"/>
      <c r="CC13" s="535"/>
      <c r="CD13" s="535"/>
      <c r="CE13" s="535"/>
      <c r="CF13" s="535"/>
      <c r="CG13" s="535"/>
      <c r="CH13" s="535"/>
      <c r="CI13" s="535"/>
      <c r="CJ13" s="535"/>
      <c r="CK13" s="535"/>
      <c r="CL13" s="535"/>
      <c r="CM13" s="535"/>
      <c r="CN13" s="535"/>
      <c r="CO13" s="535"/>
      <c r="CP13" s="535"/>
      <c r="CQ13" s="535"/>
      <c r="CR13" s="535"/>
      <c r="CS13" s="535"/>
      <c r="CT13" s="535"/>
      <c r="CU13" s="535"/>
      <c r="CV13" s="535"/>
      <c r="CW13" s="535"/>
      <c r="CX13" s="535"/>
      <c r="CY13" s="535"/>
      <c r="CZ13" s="535"/>
      <c r="DA13" s="535"/>
      <c r="DB13" s="535"/>
      <c r="DC13" s="535"/>
      <c r="DD13" s="535"/>
      <c r="DE13" s="535"/>
      <c r="DF13" s="535"/>
      <c r="DG13" s="535"/>
      <c r="DH13" s="535"/>
      <c r="DI13" s="535"/>
      <c r="DJ13" s="535"/>
      <c r="DK13" s="535"/>
      <c r="DL13" s="535"/>
      <c r="DM13" s="535"/>
      <c r="DN13" s="535"/>
      <c r="DO13" s="535"/>
      <c r="DP13" s="535"/>
      <c r="DQ13" s="535"/>
      <c r="DR13" s="535"/>
      <c r="DS13" s="535"/>
      <c r="DT13" s="535"/>
      <c r="DU13" s="535"/>
      <c r="DV13" s="535"/>
      <c r="DW13" s="535"/>
      <c r="DX13" s="535"/>
      <c r="DY13" s="535"/>
      <c r="DZ13" s="535"/>
      <c r="EA13" s="535"/>
      <c r="EB13" s="535"/>
      <c r="EC13" s="535"/>
      <c r="ED13" s="535"/>
      <c r="EE13" s="535"/>
      <c r="EF13" s="535"/>
      <c r="EG13" s="535"/>
      <c r="EH13" s="535"/>
      <c r="EI13" s="535"/>
      <c r="EJ13" s="535"/>
      <c r="EK13" s="535"/>
      <c r="EL13" s="535"/>
      <c r="EM13" s="535"/>
      <c r="EN13" s="535"/>
      <c r="EO13" s="535"/>
      <c r="EP13" s="535"/>
      <c r="EQ13" s="535"/>
      <c r="ER13" s="535"/>
      <c r="ES13" s="535"/>
      <c r="ET13" s="535"/>
      <c r="EU13" s="535"/>
      <c r="EV13" s="535"/>
      <c r="EW13" s="535"/>
      <c r="EX13" s="535"/>
      <c r="EY13" s="535"/>
      <c r="EZ13" s="535"/>
      <c r="FA13" s="535"/>
      <c r="FB13" s="535"/>
      <c r="FC13" s="535"/>
      <c r="FD13" s="535"/>
      <c r="FE13" s="535"/>
      <c r="FF13" s="535"/>
      <c r="FG13" s="535"/>
      <c r="FH13" s="535"/>
      <c r="FI13" s="535"/>
      <c r="FJ13" s="535"/>
      <c r="FK13" s="535"/>
      <c r="FL13" s="535"/>
      <c r="FM13" s="535"/>
      <c r="FN13" s="535"/>
      <c r="FO13" s="535"/>
      <c r="FP13" s="535"/>
      <c r="FQ13" s="535"/>
      <c r="FR13" s="535"/>
      <c r="FS13" s="535"/>
      <c r="FT13" s="535"/>
      <c r="FU13" s="535"/>
      <c r="FV13" s="535"/>
      <c r="FW13" s="535"/>
      <c r="FX13" s="535"/>
      <c r="FY13" s="535"/>
      <c r="FZ13" s="535"/>
      <c r="GA13" s="535"/>
      <c r="GB13" s="535"/>
      <c r="GC13" s="535"/>
      <c r="GD13" s="535"/>
      <c r="GE13" s="535"/>
      <c r="GF13" s="535"/>
      <c r="GG13" s="535"/>
      <c r="GH13" s="535"/>
      <c r="GI13" s="535"/>
      <c r="GJ13" s="535"/>
      <c r="GK13" s="535"/>
      <c r="GL13" s="535"/>
      <c r="GM13" s="535"/>
      <c r="GN13" s="535"/>
      <c r="GO13" s="535"/>
      <c r="GP13" s="535"/>
      <c r="GQ13" s="535"/>
      <c r="GR13" s="535"/>
      <c r="GS13" s="535"/>
      <c r="GT13" s="535"/>
      <c r="GU13" s="535"/>
      <c r="GV13" s="535"/>
      <c r="GW13" s="535"/>
      <c r="GX13" s="535"/>
      <c r="GY13" s="535"/>
      <c r="GZ13" s="535"/>
      <c r="HA13" s="535"/>
      <c r="HB13" s="535"/>
      <c r="HC13" s="535"/>
      <c r="HD13" s="535"/>
      <c r="HE13" s="535"/>
      <c r="HF13" s="535"/>
      <c r="HG13" s="535"/>
      <c r="HH13" s="535"/>
      <c r="HI13" s="535"/>
      <c r="HJ13" s="535"/>
      <c r="HK13" s="535"/>
      <c r="HL13" s="535"/>
      <c r="HM13" s="535"/>
      <c r="HN13" s="535"/>
      <c r="HO13" s="535"/>
      <c r="HP13" s="535"/>
      <c r="HQ13" s="535"/>
      <c r="HR13" s="535"/>
      <c r="HS13" s="535"/>
      <c r="HT13" s="535"/>
      <c r="HU13" s="535"/>
      <c r="HV13" s="535"/>
      <c r="HW13" s="535"/>
      <c r="HX13" s="535"/>
      <c r="HY13" s="535"/>
      <c r="HZ13" s="535"/>
      <c r="IA13" s="535"/>
      <c r="IB13" s="535"/>
      <c r="IC13" s="535"/>
      <c r="ID13" s="535"/>
      <c r="IE13" s="535"/>
      <c r="IF13" s="535"/>
      <c r="IG13" s="535"/>
      <c r="IH13" s="535"/>
      <c r="II13" s="535"/>
      <c r="IJ13" s="535"/>
      <c r="IK13" s="535"/>
      <c r="IL13" s="535"/>
      <c r="IM13" s="535"/>
      <c r="IN13" s="535"/>
      <c r="IO13" s="535"/>
      <c r="IP13" s="535"/>
      <c r="IQ13" s="535"/>
      <c r="IR13" s="535"/>
      <c r="IS13" s="535"/>
      <c r="IT13" s="535"/>
      <c r="IU13" s="535"/>
      <c r="IV13" s="535"/>
      <c r="IW13" s="535"/>
      <c r="IX13" s="535"/>
      <c r="IY13" s="535"/>
      <c r="IZ13" s="535"/>
      <c r="JA13" s="535"/>
      <c r="JB13" s="535"/>
      <c r="JC13" s="535"/>
      <c r="JD13" s="535"/>
      <c r="JE13" s="535"/>
      <c r="JF13" s="535"/>
      <c r="JG13" s="535"/>
      <c r="JH13" s="535"/>
      <c r="JI13" s="535"/>
      <c r="JJ13" s="535"/>
      <c r="JK13" s="535"/>
      <c r="JL13" s="535"/>
      <c r="JM13" s="535"/>
      <c r="JN13" s="535"/>
      <c r="JO13" s="535"/>
      <c r="JP13" s="535"/>
      <c r="JQ13" s="535"/>
      <c r="JR13" s="535"/>
      <c r="JS13" s="535"/>
      <c r="JT13" s="535"/>
      <c r="JU13" s="535"/>
      <c r="JV13" s="535"/>
      <c r="JW13" s="535"/>
      <c r="JX13" s="535"/>
      <c r="JY13" s="535"/>
      <c r="JZ13" s="535"/>
      <c r="KA13" s="535"/>
      <c r="KB13" s="535"/>
      <c r="KC13" s="535"/>
      <c r="KD13" s="535"/>
      <c r="KE13" s="535"/>
      <c r="KF13" s="535"/>
      <c r="KG13" s="535"/>
      <c r="KH13" s="535"/>
      <c r="KI13" s="535"/>
      <c r="KJ13" s="535"/>
      <c r="KK13" s="535"/>
      <c r="KL13" s="535"/>
      <c r="KM13" s="535"/>
      <c r="KN13" s="535"/>
      <c r="KO13" s="535"/>
      <c r="KP13" s="535"/>
      <c r="KQ13" s="535"/>
      <c r="KR13" s="535"/>
      <c r="KS13" s="535"/>
      <c r="KT13" s="535"/>
      <c r="KU13" s="535"/>
      <c r="KV13" s="535"/>
      <c r="KW13" s="535"/>
      <c r="KX13" s="535"/>
      <c r="KY13" s="535"/>
      <c r="KZ13" s="535"/>
      <c r="LA13" s="535"/>
      <c r="LB13" s="535"/>
      <c r="LC13" s="535"/>
      <c r="LD13" s="535"/>
      <c r="LE13" s="535"/>
      <c r="LF13" s="535"/>
      <c r="LG13" s="535"/>
      <c r="LH13" s="535"/>
      <c r="LI13" s="535"/>
      <c r="LJ13" s="535"/>
      <c r="LK13" s="535"/>
      <c r="LL13" s="535"/>
      <c r="LM13" s="535"/>
      <c r="LN13" s="535"/>
      <c r="LO13" s="535"/>
      <c r="LP13" s="535"/>
      <c r="LQ13" s="535"/>
      <c r="LR13" s="535"/>
      <c r="LS13" s="535"/>
      <c r="LT13" s="535"/>
      <c r="LU13" s="535"/>
      <c r="LV13" s="535"/>
      <c r="LW13" s="535"/>
      <c r="LX13" s="535"/>
      <c r="LY13" s="535"/>
      <c r="LZ13" s="535"/>
      <c r="MA13" s="535"/>
      <c r="MB13" s="535"/>
      <c r="MC13" s="535"/>
      <c r="MD13" s="535"/>
      <c r="ME13" s="535"/>
      <c r="MF13" s="535"/>
      <c r="MG13" s="535"/>
      <c r="MH13" s="535"/>
      <c r="MI13" s="535"/>
      <c r="MJ13" s="535"/>
      <c r="MK13" s="535"/>
      <c r="ML13" s="535"/>
      <c r="MM13" s="535"/>
      <c r="MN13" s="535"/>
      <c r="MO13" s="535"/>
      <c r="MP13" s="535"/>
      <c r="MQ13" s="535"/>
      <c r="MR13" s="535"/>
      <c r="MS13" s="535"/>
      <c r="MT13" s="535"/>
      <c r="MU13" s="535"/>
      <c r="MV13" s="535"/>
      <c r="MW13" s="535"/>
      <c r="MX13" s="535"/>
      <c r="MY13" s="535"/>
      <c r="MZ13" s="535"/>
      <c r="NA13" s="535"/>
      <c r="NB13" s="535"/>
      <c r="NC13" s="535"/>
      <c r="ND13" s="535"/>
      <c r="NE13" s="535"/>
      <c r="NF13" s="535"/>
      <c r="NG13" s="535"/>
      <c r="NH13" s="535"/>
      <c r="NI13" s="535"/>
      <c r="NJ13" s="535"/>
      <c r="NK13" s="535"/>
      <c r="NL13" s="535"/>
      <c r="NM13" s="535"/>
      <c r="NN13" s="535"/>
      <c r="NO13" s="535"/>
      <c r="NP13" s="535"/>
      <c r="NQ13" s="535"/>
      <c r="NR13" s="535"/>
      <c r="NS13" s="535"/>
      <c r="NT13" s="535"/>
      <c r="NU13" s="535"/>
      <c r="NV13" s="535"/>
      <c r="NW13" s="535"/>
      <c r="NX13" s="535"/>
      <c r="NY13" s="535"/>
      <c r="NZ13" s="535"/>
      <c r="OA13" s="535"/>
      <c r="OB13" s="535"/>
      <c r="OC13" s="535"/>
      <c r="OD13" s="535"/>
      <c r="OE13" s="535"/>
      <c r="OF13" s="535"/>
      <c r="OG13" s="535"/>
      <c r="OH13" s="535"/>
      <c r="OI13" s="535"/>
      <c r="OJ13" s="535"/>
      <c r="OK13" s="535"/>
      <c r="OL13" s="535"/>
      <c r="OM13" s="535"/>
      <c r="ON13" s="535"/>
      <c r="OO13" s="535"/>
      <c r="OP13" s="535"/>
      <c r="OQ13" s="535"/>
      <c r="OR13" s="535"/>
      <c r="OS13" s="535"/>
      <c r="OT13" s="535"/>
      <c r="OU13" s="535"/>
      <c r="OV13" s="535"/>
      <c r="OW13" s="535"/>
      <c r="OX13" s="535"/>
      <c r="OY13" s="535"/>
      <c r="OZ13" s="535"/>
      <c r="PA13" s="535"/>
      <c r="PB13" s="535"/>
      <c r="PC13" s="535"/>
      <c r="PD13" s="535"/>
      <c r="PE13" s="535"/>
      <c r="PF13" s="535"/>
      <c r="PG13" s="535"/>
      <c r="PH13" s="535"/>
      <c r="PI13" s="535"/>
      <c r="PJ13" s="535"/>
      <c r="PK13" s="535"/>
      <c r="PL13" s="535"/>
      <c r="PM13" s="535"/>
      <c r="PN13" s="535"/>
      <c r="PO13" s="535"/>
      <c r="PP13" s="535"/>
      <c r="PQ13" s="535"/>
      <c r="PR13" s="535"/>
      <c r="PS13" s="535"/>
      <c r="PT13" s="535"/>
      <c r="PU13" s="535"/>
      <c r="PV13" s="535"/>
      <c r="PW13" s="535"/>
      <c r="PX13" s="535"/>
      <c r="PY13" s="535"/>
      <c r="PZ13" s="535"/>
      <c r="QA13" s="535"/>
      <c r="QB13" s="535"/>
      <c r="QC13" s="535"/>
      <c r="QD13" s="535"/>
      <c r="QE13" s="535"/>
      <c r="QF13" s="535"/>
      <c r="QG13" s="535"/>
      <c r="QH13" s="535"/>
      <c r="QI13" s="535"/>
      <c r="QJ13" s="535"/>
      <c r="QK13" s="535"/>
      <c r="QL13" s="535"/>
      <c r="QM13" s="535"/>
      <c r="QN13" s="535"/>
      <c r="QO13" s="535"/>
      <c r="QP13" s="535"/>
      <c r="QQ13" s="535"/>
      <c r="QR13" s="535"/>
      <c r="QS13" s="535"/>
      <c r="QT13" s="535"/>
      <c r="QU13" s="535"/>
      <c r="QV13" s="535"/>
      <c r="QW13" s="535"/>
      <c r="QX13" s="535"/>
      <c r="QY13" s="535"/>
      <c r="QZ13" s="535"/>
      <c r="RA13" s="535"/>
      <c r="RB13" s="535"/>
      <c r="RC13" s="535"/>
      <c r="RD13" s="535"/>
      <c r="RE13" s="535"/>
      <c r="RF13" s="535"/>
      <c r="RG13" s="535"/>
      <c r="RH13" s="535"/>
      <c r="RI13" s="535"/>
      <c r="RJ13" s="535"/>
      <c r="RK13" s="535"/>
      <c r="RL13" s="535"/>
      <c r="RM13" s="535"/>
      <c r="RN13" s="535"/>
      <c r="RO13" s="535"/>
      <c r="RP13" s="535"/>
      <c r="RQ13" s="535"/>
      <c r="RR13" s="535"/>
      <c r="RS13" s="535"/>
      <c r="RT13" s="535"/>
      <c r="RU13" s="535"/>
      <c r="RV13" s="535"/>
      <c r="RW13" s="535"/>
      <c r="RX13" s="535"/>
      <c r="RY13" s="535"/>
      <c r="RZ13" s="535"/>
      <c r="SA13" s="535"/>
      <c r="SB13" s="535"/>
      <c r="SC13" s="535"/>
      <c r="SD13" s="535"/>
      <c r="SE13" s="535"/>
      <c r="SF13" s="535"/>
      <c r="SG13" s="535"/>
      <c r="SH13" s="535"/>
      <c r="SI13" s="535"/>
      <c r="SJ13" s="535"/>
      <c r="SK13" s="535"/>
      <c r="SL13" s="535"/>
      <c r="SM13" s="535"/>
      <c r="SN13" s="535"/>
      <c r="SO13" s="535"/>
      <c r="SP13" s="535"/>
      <c r="SQ13" s="535"/>
      <c r="SR13" s="535"/>
      <c r="SS13" s="535"/>
      <c r="ST13" s="535"/>
      <c r="SU13" s="535"/>
      <c r="SV13" s="535"/>
      <c r="SW13" s="535"/>
      <c r="SX13" s="535"/>
      <c r="SY13" s="535"/>
      <c r="SZ13" s="535"/>
      <c r="TA13" s="535"/>
      <c r="TB13" s="535"/>
      <c r="TC13" s="535"/>
      <c r="TD13" s="535"/>
      <c r="TE13" s="535"/>
      <c r="TF13" s="535"/>
      <c r="TG13" s="535"/>
      <c r="TH13" s="535"/>
      <c r="TI13" s="535"/>
      <c r="TJ13" s="535"/>
      <c r="TK13" s="535"/>
      <c r="TL13" s="535"/>
      <c r="TM13" s="535"/>
      <c r="TN13" s="535"/>
      <c r="TO13" s="535"/>
      <c r="TP13" s="535"/>
      <c r="TQ13" s="535"/>
      <c r="TR13" s="535"/>
      <c r="TS13" s="535"/>
      <c r="TT13" s="535"/>
      <c r="TU13" s="535"/>
      <c r="TV13" s="535"/>
      <c r="TW13" s="535"/>
      <c r="TX13" s="535"/>
      <c r="TY13" s="535"/>
      <c r="TZ13" s="535"/>
      <c r="UA13" s="535"/>
      <c r="UB13" s="535"/>
      <c r="UC13" s="535"/>
      <c r="UD13" s="535"/>
      <c r="UE13" s="535"/>
      <c r="UF13" s="535"/>
      <c r="UG13" s="535"/>
      <c r="UH13" s="535"/>
      <c r="UI13" s="535"/>
      <c r="UJ13" s="535"/>
      <c r="UK13" s="535"/>
      <c r="UL13" s="535"/>
      <c r="UM13" s="535"/>
      <c r="UN13" s="535"/>
      <c r="UO13" s="535"/>
      <c r="UP13" s="535"/>
      <c r="UQ13" s="535"/>
      <c r="UR13" s="535"/>
      <c r="US13" s="535"/>
      <c r="UT13" s="535"/>
      <c r="UU13" s="535"/>
      <c r="UV13" s="535"/>
      <c r="UW13" s="535"/>
      <c r="UX13" s="535"/>
      <c r="UY13" s="535"/>
      <c r="UZ13" s="535"/>
      <c r="VA13" s="535"/>
      <c r="VB13" s="535"/>
      <c r="VC13" s="535"/>
      <c r="VD13" s="535"/>
      <c r="VE13" s="535"/>
      <c r="VF13" s="535"/>
      <c r="VG13" s="535"/>
      <c r="VH13" s="535"/>
      <c r="VI13" s="535"/>
      <c r="VJ13" s="535"/>
      <c r="VK13" s="535"/>
      <c r="VL13" s="535"/>
      <c r="VM13" s="535"/>
      <c r="VN13" s="535"/>
      <c r="VO13" s="535"/>
      <c r="VP13" s="535"/>
      <c r="VQ13" s="535"/>
      <c r="VR13" s="535"/>
      <c r="VS13" s="535"/>
      <c r="VT13" s="535"/>
      <c r="VU13" s="535"/>
      <c r="VV13" s="535"/>
      <c r="VW13" s="535"/>
      <c r="VX13" s="535"/>
      <c r="VY13" s="535"/>
      <c r="VZ13" s="535"/>
      <c r="WA13" s="535"/>
      <c r="WB13" s="535"/>
      <c r="WC13" s="535"/>
      <c r="WD13" s="535"/>
      <c r="WE13" s="535"/>
      <c r="WF13" s="535"/>
      <c r="WG13" s="535"/>
      <c r="WH13" s="535"/>
      <c r="WI13" s="535"/>
      <c r="WJ13" s="535"/>
      <c r="WK13" s="535"/>
      <c r="WL13" s="535"/>
      <c r="WM13" s="535"/>
      <c r="WN13" s="535"/>
      <c r="WO13" s="535"/>
      <c r="WP13" s="535"/>
      <c r="WQ13" s="535"/>
      <c r="WR13" s="535"/>
      <c r="WS13" s="535"/>
      <c r="WT13" s="535"/>
      <c r="WU13" s="535"/>
      <c r="WV13" s="535"/>
      <c r="WW13" s="535"/>
      <c r="WX13" s="535"/>
      <c r="WY13" s="535"/>
      <c r="WZ13" s="535"/>
      <c r="XA13" s="535"/>
      <c r="XB13" s="535"/>
      <c r="XC13" s="535"/>
      <c r="XD13" s="535"/>
      <c r="XE13" s="535"/>
      <c r="XF13" s="535"/>
      <c r="XG13" s="535"/>
      <c r="XH13" s="535"/>
      <c r="XI13" s="535"/>
      <c r="XJ13" s="535"/>
      <c r="XK13" s="535"/>
      <c r="XL13" s="535"/>
      <c r="XM13" s="535"/>
      <c r="XN13" s="535"/>
      <c r="XO13" s="535"/>
      <c r="XP13" s="535"/>
      <c r="XQ13" s="535"/>
      <c r="XR13" s="535"/>
      <c r="XS13" s="535"/>
      <c r="XT13" s="535"/>
      <c r="XU13" s="535"/>
      <c r="XV13" s="535"/>
      <c r="XW13" s="535"/>
      <c r="XX13" s="535"/>
      <c r="XY13" s="535"/>
      <c r="XZ13" s="535"/>
      <c r="YA13" s="535"/>
      <c r="YB13" s="535"/>
      <c r="YC13" s="535"/>
      <c r="YD13" s="535"/>
      <c r="YE13" s="535"/>
      <c r="YF13" s="535"/>
      <c r="YG13" s="535"/>
      <c r="YH13" s="535"/>
      <c r="YI13" s="535"/>
      <c r="YJ13" s="535"/>
      <c r="YK13" s="535"/>
      <c r="YL13" s="535"/>
      <c r="YM13" s="535"/>
      <c r="YN13" s="535"/>
      <c r="YO13" s="535"/>
      <c r="YP13" s="535"/>
      <c r="YQ13" s="535"/>
      <c r="YR13" s="535"/>
      <c r="YS13" s="535"/>
      <c r="YT13" s="535"/>
      <c r="YU13" s="535"/>
      <c r="YV13" s="535"/>
      <c r="YW13" s="535"/>
      <c r="YX13" s="535"/>
      <c r="YY13" s="535"/>
      <c r="YZ13" s="535"/>
      <c r="ZA13" s="535"/>
      <c r="ZB13" s="535"/>
      <c r="ZC13" s="535"/>
      <c r="ZD13" s="535"/>
      <c r="ZE13" s="535"/>
      <c r="ZF13" s="535"/>
      <c r="ZG13" s="535"/>
      <c r="ZH13" s="535"/>
      <c r="ZI13" s="535"/>
      <c r="ZJ13" s="535"/>
      <c r="ZK13" s="535"/>
      <c r="ZL13" s="535"/>
      <c r="ZM13" s="535"/>
      <c r="ZN13" s="535"/>
      <c r="ZO13" s="535"/>
      <c r="ZP13" s="535"/>
      <c r="ZQ13" s="535"/>
      <c r="ZR13" s="535"/>
      <c r="ZS13" s="535"/>
      <c r="ZT13" s="535"/>
      <c r="ZU13" s="535"/>
      <c r="ZV13" s="535"/>
      <c r="ZW13" s="535"/>
      <c r="ZX13" s="535"/>
      <c r="ZY13" s="535"/>
      <c r="ZZ13" s="535"/>
      <c r="AAA13" s="535"/>
      <c r="AAB13" s="535"/>
      <c r="AAC13" s="535"/>
      <c r="AAD13" s="535"/>
      <c r="AAE13" s="535"/>
      <c r="AAF13" s="535"/>
      <c r="AAG13" s="535"/>
      <c r="AAH13" s="535"/>
      <c r="AAI13" s="535"/>
      <c r="AAJ13" s="535"/>
      <c r="AAK13" s="535"/>
      <c r="AAL13" s="535"/>
      <c r="AAM13" s="535"/>
      <c r="AAN13" s="535"/>
      <c r="AAO13" s="535"/>
      <c r="AAP13" s="535"/>
      <c r="AAQ13" s="535"/>
      <c r="AAR13" s="535"/>
      <c r="AAS13" s="535"/>
      <c r="AAT13" s="535"/>
      <c r="AAU13" s="535"/>
      <c r="AAV13" s="535"/>
      <c r="AAW13" s="535"/>
      <c r="AAX13" s="535"/>
      <c r="AAY13" s="535"/>
      <c r="AAZ13" s="535"/>
      <c r="ABA13" s="535"/>
      <c r="ABB13" s="535"/>
      <c r="ABC13" s="535"/>
      <c r="ABD13" s="535"/>
      <c r="ABE13" s="535"/>
      <c r="ABF13" s="535"/>
      <c r="ABG13" s="535"/>
      <c r="ABH13" s="535"/>
      <c r="ABI13" s="535"/>
      <c r="ABJ13" s="535"/>
      <c r="ABK13" s="535"/>
      <c r="ABL13" s="535"/>
      <c r="ABM13" s="535"/>
      <c r="ABN13" s="535"/>
      <c r="ABO13" s="535"/>
      <c r="ABP13" s="535"/>
      <c r="ABQ13" s="535"/>
      <c r="ABR13" s="535"/>
      <c r="ABS13" s="535"/>
      <c r="ABT13" s="535"/>
      <c r="ABU13" s="535"/>
      <c r="ABV13" s="535"/>
      <c r="ABW13" s="535"/>
      <c r="ABX13" s="535"/>
      <c r="ABY13" s="535"/>
      <c r="ABZ13" s="535"/>
      <c r="ACA13" s="535"/>
      <c r="ACB13" s="535"/>
      <c r="ACC13" s="535"/>
      <c r="ACD13" s="535"/>
      <c r="ACE13" s="535"/>
      <c r="ACF13" s="535"/>
      <c r="ACG13" s="535"/>
      <c r="ACH13" s="535"/>
      <c r="ACI13" s="535"/>
      <c r="ACJ13" s="535"/>
      <c r="ACK13" s="535"/>
      <c r="ACL13" s="535"/>
      <c r="ACM13" s="535"/>
      <c r="ACN13" s="535"/>
      <c r="ACO13" s="535"/>
      <c r="ACP13" s="535"/>
      <c r="ACQ13" s="535"/>
      <c r="ACR13" s="535"/>
      <c r="ACS13" s="535"/>
      <c r="ACT13" s="535"/>
      <c r="ACU13" s="535"/>
      <c r="ACV13" s="535"/>
      <c r="ACW13" s="535"/>
      <c r="ACX13" s="535"/>
      <c r="ACY13" s="535"/>
      <c r="ACZ13" s="535"/>
      <c r="ADA13" s="535"/>
      <c r="ADB13" s="535"/>
      <c r="ADC13" s="535"/>
      <c r="ADD13" s="535"/>
      <c r="ADE13" s="535"/>
      <c r="ADF13" s="535"/>
      <c r="ADG13" s="535"/>
      <c r="ADH13" s="535"/>
      <c r="ADI13" s="535"/>
      <c r="ADJ13" s="535"/>
      <c r="ADK13" s="535"/>
      <c r="ADL13" s="535"/>
      <c r="ADM13" s="535"/>
      <c r="ADN13" s="535"/>
      <c r="ADO13" s="535"/>
      <c r="ADP13" s="535"/>
      <c r="ADQ13" s="535"/>
      <c r="ADR13" s="535"/>
      <c r="ADS13" s="535"/>
      <c r="ADT13" s="535"/>
      <c r="ADU13" s="535"/>
      <c r="ADV13" s="535"/>
      <c r="ADW13" s="535"/>
      <c r="ADX13" s="535"/>
      <c r="ADY13" s="535"/>
      <c r="ADZ13" s="535"/>
      <c r="AEA13" s="535"/>
      <c r="AEB13" s="535"/>
      <c r="AEC13" s="535"/>
      <c r="AED13" s="535"/>
      <c r="AEE13" s="535"/>
      <c r="AEF13" s="535"/>
      <c r="AEG13" s="535"/>
      <c r="AEH13" s="535"/>
      <c r="AEI13" s="535"/>
      <c r="AEJ13" s="535"/>
      <c r="AEK13" s="535"/>
      <c r="AEL13" s="535"/>
      <c r="AEM13" s="535"/>
      <c r="AEN13" s="535"/>
      <c r="AEO13" s="535"/>
      <c r="AEP13" s="535"/>
      <c r="AEQ13" s="535"/>
      <c r="AER13" s="535"/>
      <c r="AES13" s="535"/>
      <c r="AET13" s="535"/>
      <c r="AEU13" s="535"/>
      <c r="AEV13" s="535"/>
      <c r="AEW13" s="535"/>
      <c r="AEX13" s="535"/>
      <c r="AEY13" s="535"/>
      <c r="AEZ13" s="535"/>
      <c r="AFA13" s="535"/>
      <c r="AFB13" s="535"/>
      <c r="AFC13" s="535"/>
      <c r="AFD13" s="535"/>
      <c r="AFE13" s="535"/>
      <c r="AFF13" s="535"/>
      <c r="AFG13" s="535"/>
      <c r="AFH13" s="535"/>
      <c r="AFI13" s="535"/>
      <c r="AFJ13" s="535"/>
      <c r="AFK13" s="535"/>
      <c r="AFL13" s="535"/>
      <c r="AFM13" s="535"/>
      <c r="AFN13" s="535"/>
      <c r="AFO13" s="535"/>
      <c r="AFP13" s="535"/>
      <c r="AFQ13" s="535"/>
      <c r="AFR13" s="535"/>
      <c r="AFS13" s="535"/>
      <c r="AFT13" s="535"/>
      <c r="AFU13" s="535"/>
      <c r="AFV13" s="535"/>
      <c r="AFW13" s="535"/>
      <c r="AFX13" s="535"/>
      <c r="AFY13" s="535"/>
      <c r="AFZ13" s="535"/>
      <c r="AGA13" s="535"/>
      <c r="AGB13" s="535"/>
      <c r="AGC13" s="535"/>
      <c r="AGD13" s="535"/>
      <c r="AGE13" s="535"/>
      <c r="AGF13" s="535"/>
      <c r="AGG13" s="535"/>
      <c r="AGH13" s="535"/>
      <c r="AGI13" s="535"/>
      <c r="AGJ13" s="535"/>
      <c r="AGK13" s="535"/>
      <c r="AGL13" s="535"/>
    </row>
    <row r="14" spans="1:870" x14ac:dyDescent="0.2">
      <c r="B14" s="38" t="s">
        <v>1189</v>
      </c>
      <c r="C14" s="39" t="s">
        <v>1189</v>
      </c>
      <c r="D14" s="655">
        <v>43473</v>
      </c>
      <c r="E14" s="655">
        <v>43473</v>
      </c>
      <c r="F14" s="673" t="s">
        <v>1435</v>
      </c>
      <c r="G14" s="43" t="s">
        <v>163</v>
      </c>
      <c r="H14" s="43" t="s">
        <v>1216</v>
      </c>
      <c r="I14" s="45">
        <v>12</v>
      </c>
      <c r="J14" s="44" t="s">
        <v>61</v>
      </c>
      <c r="K14" s="47" t="s">
        <v>1230</v>
      </c>
      <c r="L14" s="43">
        <v>30565</v>
      </c>
      <c r="M14" s="44" t="s">
        <v>1231</v>
      </c>
      <c r="N14" s="48" t="s">
        <v>1327</v>
      </c>
      <c r="O14" s="49" t="s">
        <v>1107</v>
      </c>
      <c r="P14" s="50">
        <v>43830</v>
      </c>
      <c r="Q14" s="90" t="s">
        <v>1253</v>
      </c>
      <c r="R14" s="53" t="s">
        <v>1261</v>
      </c>
      <c r="S14" s="77">
        <v>43465</v>
      </c>
      <c r="T14" s="54">
        <v>0</v>
      </c>
      <c r="U14" s="55" t="s">
        <v>1106</v>
      </c>
      <c r="V14" s="56">
        <v>1</v>
      </c>
      <c r="W14" s="56">
        <v>0</v>
      </c>
      <c r="X14" s="56">
        <v>0</v>
      </c>
      <c r="Y14" s="536" t="s">
        <v>1301</v>
      </c>
      <c r="Z14" s="536" t="s">
        <v>1272</v>
      </c>
      <c r="AA14" s="536" t="s">
        <v>1273</v>
      </c>
      <c r="AB14" s="529" t="s">
        <v>1274</v>
      </c>
      <c r="AC14" s="530" t="s">
        <v>1275</v>
      </c>
      <c r="AD14" s="530" t="s">
        <v>1424</v>
      </c>
      <c r="AE14" s="530" t="s">
        <v>1277</v>
      </c>
      <c r="AF14" s="537" t="s">
        <v>345</v>
      </c>
      <c r="AG14" s="352" t="s">
        <v>1280</v>
      </c>
      <c r="AH14" s="536" t="s">
        <v>1474</v>
      </c>
      <c r="AI14" s="536" t="s">
        <v>105</v>
      </c>
      <c r="AJ14" s="352" t="s">
        <v>1283</v>
      </c>
      <c r="AK14" s="536" t="s">
        <v>1278</v>
      </c>
      <c r="AL14" s="62" t="s">
        <v>1113</v>
      </c>
      <c r="AM14" s="62">
        <v>2</v>
      </c>
      <c r="AN14" s="63">
        <v>64</v>
      </c>
      <c r="AO14" s="64">
        <v>21</v>
      </c>
      <c r="AP14" s="199">
        <f t="shared" si="3"/>
        <v>3782.4</v>
      </c>
      <c r="AQ14" s="201">
        <f t="shared" si="4"/>
        <v>315.2</v>
      </c>
      <c r="AR14" s="202">
        <v>0</v>
      </c>
      <c r="AS14" s="87"/>
      <c r="AT14" s="201">
        <f t="shared" si="2"/>
        <v>3782.4</v>
      </c>
      <c r="AU14" s="62" t="s">
        <v>1281</v>
      </c>
      <c r="AV14" s="66" t="s">
        <v>1099</v>
      </c>
      <c r="AW14" s="66" t="s">
        <v>92</v>
      </c>
      <c r="AX14" s="62" t="s">
        <v>1373</v>
      </c>
      <c r="AY14" s="62" t="s">
        <v>1604</v>
      </c>
      <c r="AZ14" s="767" t="s">
        <v>1574</v>
      </c>
      <c r="BA14" s="346">
        <v>43479</v>
      </c>
      <c r="BB14" s="682" t="s">
        <v>1616</v>
      </c>
      <c r="BC14" s="284">
        <v>43482</v>
      </c>
      <c r="BD14" s="540"/>
      <c r="BE14" s="598"/>
      <c r="BF14" s="535"/>
      <c r="BG14" s="535"/>
      <c r="BH14" s="535"/>
      <c r="BI14" s="535"/>
      <c r="BJ14" s="535"/>
      <c r="BK14" s="535"/>
      <c r="BL14" s="535"/>
      <c r="BM14" s="535"/>
      <c r="BN14" s="535"/>
      <c r="BO14" s="535"/>
      <c r="BP14" s="535"/>
      <c r="BQ14" s="535"/>
      <c r="BR14" s="535"/>
      <c r="BS14" s="535"/>
      <c r="BT14" s="535"/>
      <c r="BU14" s="535"/>
      <c r="BV14" s="535"/>
      <c r="BW14" s="535"/>
      <c r="BX14" s="535"/>
      <c r="BY14" s="535"/>
      <c r="BZ14" s="535"/>
      <c r="CA14" s="535"/>
      <c r="CB14" s="535"/>
      <c r="CC14" s="535"/>
      <c r="CD14" s="535"/>
      <c r="CE14" s="535"/>
      <c r="CF14" s="535"/>
      <c r="CG14" s="535"/>
      <c r="CH14" s="535"/>
      <c r="CI14" s="535"/>
      <c r="CJ14" s="535"/>
      <c r="CK14" s="535"/>
      <c r="CL14" s="535"/>
      <c r="CM14" s="535"/>
      <c r="CN14" s="535"/>
      <c r="CO14" s="535"/>
      <c r="CP14" s="535"/>
      <c r="CQ14" s="535"/>
      <c r="CR14" s="535"/>
      <c r="CS14" s="535"/>
      <c r="CT14" s="535"/>
      <c r="CU14" s="535"/>
      <c r="CV14" s="535"/>
      <c r="CW14" s="535"/>
      <c r="CX14" s="535"/>
      <c r="CY14" s="535"/>
      <c r="CZ14" s="535"/>
      <c r="DA14" s="535"/>
      <c r="DB14" s="535"/>
      <c r="DC14" s="535"/>
      <c r="DD14" s="535"/>
      <c r="DE14" s="535"/>
      <c r="DF14" s="535"/>
      <c r="DG14" s="535"/>
      <c r="DH14" s="535"/>
      <c r="DI14" s="535"/>
      <c r="DJ14" s="535"/>
      <c r="DK14" s="535"/>
      <c r="DL14" s="535"/>
      <c r="DM14" s="535"/>
      <c r="DN14" s="535"/>
      <c r="DO14" s="535"/>
      <c r="DP14" s="535"/>
      <c r="DQ14" s="535"/>
      <c r="DR14" s="535"/>
      <c r="DS14" s="535"/>
      <c r="DT14" s="535"/>
      <c r="DU14" s="535"/>
      <c r="DV14" s="535"/>
      <c r="DW14" s="535"/>
      <c r="DX14" s="535"/>
      <c r="DY14" s="535"/>
      <c r="DZ14" s="535"/>
      <c r="EA14" s="535"/>
      <c r="EB14" s="535"/>
      <c r="EC14" s="535"/>
      <c r="ED14" s="535"/>
      <c r="EE14" s="535"/>
      <c r="EF14" s="535"/>
      <c r="EG14" s="535"/>
      <c r="EH14" s="535"/>
      <c r="EI14" s="535"/>
      <c r="EJ14" s="535"/>
      <c r="EK14" s="535"/>
      <c r="EL14" s="535"/>
      <c r="EM14" s="535"/>
      <c r="EN14" s="535"/>
      <c r="EO14" s="535"/>
      <c r="EP14" s="535"/>
      <c r="EQ14" s="535"/>
      <c r="ER14" s="535"/>
      <c r="ES14" s="535"/>
      <c r="ET14" s="535"/>
      <c r="EU14" s="535"/>
      <c r="EV14" s="535"/>
      <c r="EW14" s="535"/>
      <c r="EX14" s="535"/>
      <c r="EY14" s="535"/>
      <c r="EZ14" s="535"/>
      <c r="FA14" s="535"/>
      <c r="FB14" s="535"/>
      <c r="FC14" s="535"/>
      <c r="FD14" s="535"/>
      <c r="FE14" s="535"/>
      <c r="FF14" s="535"/>
      <c r="FG14" s="535"/>
      <c r="FH14" s="535"/>
      <c r="FI14" s="535"/>
      <c r="FJ14" s="535"/>
      <c r="FK14" s="535"/>
      <c r="FL14" s="535"/>
      <c r="FM14" s="535"/>
      <c r="FN14" s="535"/>
      <c r="FO14" s="535"/>
      <c r="FP14" s="535"/>
      <c r="FQ14" s="535"/>
      <c r="FR14" s="535"/>
      <c r="FS14" s="535"/>
      <c r="FT14" s="535"/>
      <c r="FU14" s="535"/>
      <c r="FV14" s="535"/>
      <c r="FW14" s="535"/>
      <c r="FX14" s="535"/>
      <c r="FY14" s="535"/>
      <c r="FZ14" s="535"/>
      <c r="GA14" s="535"/>
      <c r="GB14" s="535"/>
      <c r="GC14" s="535"/>
      <c r="GD14" s="535"/>
      <c r="GE14" s="535"/>
      <c r="GF14" s="535"/>
      <c r="GG14" s="535"/>
      <c r="GH14" s="535"/>
      <c r="GI14" s="535"/>
      <c r="GJ14" s="535"/>
      <c r="GK14" s="535"/>
      <c r="GL14" s="535"/>
      <c r="GM14" s="535"/>
      <c r="GN14" s="535"/>
      <c r="GO14" s="535"/>
      <c r="GP14" s="535"/>
      <c r="GQ14" s="535"/>
      <c r="GR14" s="535"/>
      <c r="GS14" s="535"/>
      <c r="GT14" s="535"/>
      <c r="GU14" s="535"/>
      <c r="GV14" s="535"/>
      <c r="GW14" s="535"/>
      <c r="GX14" s="535"/>
      <c r="GY14" s="535"/>
      <c r="GZ14" s="535"/>
      <c r="HA14" s="535"/>
      <c r="HB14" s="535"/>
      <c r="HC14" s="535"/>
      <c r="HD14" s="535"/>
      <c r="HE14" s="535"/>
      <c r="HF14" s="535"/>
      <c r="HG14" s="535"/>
      <c r="HH14" s="535"/>
      <c r="HI14" s="535"/>
      <c r="HJ14" s="535"/>
      <c r="HK14" s="535"/>
      <c r="HL14" s="535"/>
      <c r="HM14" s="535"/>
      <c r="HN14" s="535"/>
      <c r="HO14" s="535"/>
      <c r="HP14" s="535"/>
      <c r="HQ14" s="535"/>
      <c r="HR14" s="535"/>
      <c r="HS14" s="535"/>
      <c r="HT14" s="535"/>
      <c r="HU14" s="535"/>
      <c r="HV14" s="535"/>
      <c r="HW14" s="535"/>
      <c r="HX14" s="535"/>
      <c r="HY14" s="535"/>
      <c r="HZ14" s="535"/>
      <c r="IA14" s="535"/>
      <c r="IB14" s="535"/>
      <c r="IC14" s="535"/>
      <c r="ID14" s="535"/>
      <c r="IE14" s="535"/>
      <c r="IF14" s="535"/>
      <c r="IG14" s="535"/>
      <c r="IH14" s="535"/>
      <c r="II14" s="535"/>
      <c r="IJ14" s="535"/>
      <c r="IK14" s="535"/>
      <c r="IL14" s="535"/>
      <c r="IM14" s="535"/>
      <c r="IN14" s="535"/>
      <c r="IO14" s="535"/>
      <c r="IP14" s="535"/>
      <c r="IQ14" s="535"/>
      <c r="IR14" s="535"/>
      <c r="IS14" s="535"/>
      <c r="IT14" s="535"/>
      <c r="IU14" s="535"/>
      <c r="IV14" s="535"/>
      <c r="IW14" s="535"/>
      <c r="IX14" s="535"/>
      <c r="IY14" s="535"/>
      <c r="IZ14" s="535"/>
      <c r="JA14" s="535"/>
      <c r="JB14" s="535"/>
      <c r="JC14" s="535"/>
      <c r="JD14" s="535"/>
      <c r="JE14" s="535"/>
      <c r="JF14" s="535"/>
      <c r="JG14" s="535"/>
      <c r="JH14" s="535"/>
      <c r="JI14" s="535"/>
      <c r="JJ14" s="535"/>
      <c r="JK14" s="535"/>
      <c r="JL14" s="535"/>
      <c r="JM14" s="535"/>
      <c r="JN14" s="535"/>
      <c r="JO14" s="535"/>
      <c r="JP14" s="535"/>
      <c r="JQ14" s="535"/>
      <c r="JR14" s="535"/>
      <c r="JS14" s="535"/>
      <c r="JT14" s="535"/>
      <c r="JU14" s="535"/>
      <c r="JV14" s="535"/>
      <c r="JW14" s="535"/>
      <c r="JX14" s="535"/>
      <c r="JY14" s="535"/>
      <c r="JZ14" s="535"/>
      <c r="KA14" s="535"/>
      <c r="KB14" s="535"/>
      <c r="KC14" s="535"/>
      <c r="KD14" s="535"/>
      <c r="KE14" s="535"/>
      <c r="KF14" s="535"/>
      <c r="KG14" s="535"/>
      <c r="KH14" s="535"/>
      <c r="KI14" s="535"/>
      <c r="KJ14" s="535"/>
      <c r="KK14" s="535"/>
      <c r="KL14" s="535"/>
      <c r="KM14" s="535"/>
      <c r="KN14" s="535"/>
      <c r="KO14" s="535"/>
      <c r="KP14" s="535"/>
      <c r="KQ14" s="535"/>
      <c r="KR14" s="535"/>
      <c r="KS14" s="535"/>
      <c r="KT14" s="535"/>
      <c r="KU14" s="535"/>
      <c r="KV14" s="535"/>
      <c r="KW14" s="535"/>
      <c r="KX14" s="535"/>
      <c r="KY14" s="535"/>
      <c r="KZ14" s="535"/>
      <c r="LA14" s="535"/>
      <c r="LB14" s="535"/>
      <c r="LC14" s="535"/>
      <c r="LD14" s="535"/>
      <c r="LE14" s="535"/>
      <c r="LF14" s="535"/>
      <c r="LG14" s="535"/>
      <c r="LH14" s="535"/>
      <c r="LI14" s="535"/>
      <c r="LJ14" s="535"/>
      <c r="LK14" s="535"/>
      <c r="LL14" s="535"/>
      <c r="LM14" s="535"/>
      <c r="LN14" s="535"/>
      <c r="LO14" s="535"/>
      <c r="LP14" s="535"/>
      <c r="LQ14" s="535"/>
      <c r="LR14" s="535"/>
      <c r="LS14" s="535"/>
      <c r="LT14" s="535"/>
      <c r="LU14" s="535"/>
      <c r="LV14" s="535"/>
      <c r="LW14" s="535"/>
      <c r="LX14" s="535"/>
      <c r="LY14" s="535"/>
      <c r="LZ14" s="535"/>
      <c r="MA14" s="535"/>
      <c r="MB14" s="535"/>
      <c r="MC14" s="535"/>
      <c r="MD14" s="535"/>
      <c r="ME14" s="535"/>
      <c r="MF14" s="535"/>
      <c r="MG14" s="535"/>
      <c r="MH14" s="535"/>
      <c r="MI14" s="535"/>
      <c r="MJ14" s="535"/>
      <c r="MK14" s="535"/>
      <c r="ML14" s="535"/>
      <c r="MM14" s="535"/>
      <c r="MN14" s="535"/>
      <c r="MO14" s="535"/>
      <c r="MP14" s="535"/>
      <c r="MQ14" s="535"/>
      <c r="MR14" s="535"/>
      <c r="MS14" s="535"/>
      <c r="MT14" s="535"/>
      <c r="MU14" s="535"/>
      <c r="MV14" s="535"/>
      <c r="MW14" s="535"/>
      <c r="MX14" s="535"/>
      <c r="MY14" s="535"/>
      <c r="MZ14" s="535"/>
      <c r="NA14" s="535"/>
      <c r="NB14" s="535"/>
      <c r="NC14" s="535"/>
      <c r="ND14" s="535"/>
      <c r="NE14" s="535"/>
      <c r="NF14" s="535"/>
      <c r="NG14" s="535"/>
      <c r="NH14" s="535"/>
      <c r="NI14" s="535"/>
      <c r="NJ14" s="535"/>
      <c r="NK14" s="535"/>
      <c r="NL14" s="535"/>
      <c r="NM14" s="535"/>
      <c r="NN14" s="535"/>
      <c r="NO14" s="535"/>
      <c r="NP14" s="535"/>
      <c r="NQ14" s="535"/>
      <c r="NR14" s="535"/>
      <c r="NS14" s="535"/>
      <c r="NT14" s="535"/>
      <c r="NU14" s="535"/>
      <c r="NV14" s="535"/>
      <c r="NW14" s="535"/>
      <c r="NX14" s="535"/>
      <c r="NY14" s="535"/>
      <c r="NZ14" s="535"/>
      <c r="OA14" s="535"/>
      <c r="OB14" s="535"/>
      <c r="OC14" s="535"/>
      <c r="OD14" s="535"/>
      <c r="OE14" s="535"/>
      <c r="OF14" s="535"/>
      <c r="OG14" s="535"/>
      <c r="OH14" s="535"/>
      <c r="OI14" s="535"/>
      <c r="OJ14" s="535"/>
      <c r="OK14" s="535"/>
      <c r="OL14" s="535"/>
      <c r="OM14" s="535"/>
      <c r="ON14" s="535"/>
      <c r="OO14" s="535"/>
      <c r="OP14" s="535"/>
      <c r="OQ14" s="535"/>
      <c r="OR14" s="535"/>
      <c r="OS14" s="535"/>
      <c r="OT14" s="535"/>
      <c r="OU14" s="535"/>
      <c r="OV14" s="535"/>
      <c r="OW14" s="535"/>
      <c r="OX14" s="535"/>
      <c r="OY14" s="535"/>
      <c r="OZ14" s="535"/>
      <c r="PA14" s="535"/>
      <c r="PB14" s="535"/>
      <c r="PC14" s="535"/>
      <c r="PD14" s="535"/>
      <c r="PE14" s="535"/>
      <c r="PF14" s="535"/>
      <c r="PG14" s="535"/>
      <c r="PH14" s="535"/>
      <c r="PI14" s="535"/>
      <c r="PJ14" s="535"/>
      <c r="PK14" s="535"/>
      <c r="PL14" s="535"/>
      <c r="PM14" s="535"/>
      <c r="PN14" s="535"/>
      <c r="PO14" s="535"/>
      <c r="PP14" s="535"/>
      <c r="PQ14" s="535"/>
      <c r="PR14" s="535"/>
      <c r="PS14" s="535"/>
      <c r="PT14" s="535"/>
      <c r="PU14" s="535"/>
      <c r="PV14" s="535"/>
      <c r="PW14" s="535"/>
      <c r="PX14" s="535"/>
      <c r="PY14" s="535"/>
      <c r="PZ14" s="535"/>
      <c r="QA14" s="535"/>
      <c r="QB14" s="535"/>
      <c r="QC14" s="535"/>
      <c r="QD14" s="535"/>
      <c r="QE14" s="535"/>
      <c r="QF14" s="535"/>
      <c r="QG14" s="535"/>
      <c r="QH14" s="535"/>
      <c r="QI14" s="535"/>
      <c r="QJ14" s="535"/>
      <c r="QK14" s="535"/>
      <c r="QL14" s="535"/>
      <c r="QM14" s="535"/>
      <c r="QN14" s="535"/>
      <c r="QO14" s="535"/>
      <c r="QP14" s="535"/>
      <c r="QQ14" s="535"/>
      <c r="QR14" s="535"/>
      <c r="QS14" s="535"/>
      <c r="QT14" s="535"/>
      <c r="QU14" s="535"/>
      <c r="QV14" s="535"/>
      <c r="QW14" s="535"/>
      <c r="QX14" s="535"/>
      <c r="QY14" s="535"/>
      <c r="QZ14" s="535"/>
      <c r="RA14" s="535"/>
      <c r="RB14" s="535"/>
      <c r="RC14" s="535"/>
      <c r="RD14" s="535"/>
      <c r="RE14" s="535"/>
      <c r="RF14" s="535"/>
      <c r="RG14" s="535"/>
      <c r="RH14" s="535"/>
      <c r="RI14" s="535"/>
      <c r="RJ14" s="535"/>
      <c r="RK14" s="535"/>
      <c r="RL14" s="535"/>
      <c r="RM14" s="535"/>
      <c r="RN14" s="535"/>
      <c r="RO14" s="535"/>
      <c r="RP14" s="535"/>
      <c r="RQ14" s="535"/>
      <c r="RR14" s="535"/>
      <c r="RS14" s="535"/>
      <c r="RT14" s="535"/>
      <c r="RU14" s="535"/>
      <c r="RV14" s="535"/>
      <c r="RW14" s="535"/>
      <c r="RX14" s="535"/>
      <c r="RY14" s="535"/>
      <c r="RZ14" s="535"/>
      <c r="SA14" s="535"/>
      <c r="SB14" s="535"/>
      <c r="SC14" s="535"/>
      <c r="SD14" s="535"/>
      <c r="SE14" s="535"/>
      <c r="SF14" s="535"/>
      <c r="SG14" s="535"/>
      <c r="SH14" s="535"/>
      <c r="SI14" s="535"/>
      <c r="SJ14" s="535"/>
      <c r="SK14" s="535"/>
      <c r="SL14" s="535"/>
      <c r="SM14" s="535"/>
      <c r="SN14" s="535"/>
      <c r="SO14" s="535"/>
      <c r="SP14" s="535"/>
      <c r="SQ14" s="535"/>
      <c r="SR14" s="535"/>
      <c r="SS14" s="535"/>
      <c r="ST14" s="535"/>
      <c r="SU14" s="535"/>
      <c r="SV14" s="535"/>
      <c r="SW14" s="535"/>
      <c r="SX14" s="535"/>
      <c r="SY14" s="535"/>
      <c r="SZ14" s="535"/>
      <c r="TA14" s="535"/>
      <c r="TB14" s="535"/>
      <c r="TC14" s="535"/>
      <c r="TD14" s="535"/>
      <c r="TE14" s="535"/>
      <c r="TF14" s="535"/>
      <c r="TG14" s="535"/>
      <c r="TH14" s="535"/>
      <c r="TI14" s="535"/>
      <c r="TJ14" s="535"/>
      <c r="TK14" s="535"/>
      <c r="TL14" s="535"/>
      <c r="TM14" s="535"/>
      <c r="TN14" s="535"/>
      <c r="TO14" s="535"/>
      <c r="TP14" s="535"/>
      <c r="TQ14" s="535"/>
      <c r="TR14" s="535"/>
      <c r="TS14" s="535"/>
      <c r="TT14" s="535"/>
      <c r="TU14" s="535"/>
      <c r="TV14" s="535"/>
      <c r="TW14" s="535"/>
      <c r="TX14" s="535"/>
      <c r="TY14" s="535"/>
      <c r="TZ14" s="535"/>
      <c r="UA14" s="535"/>
      <c r="UB14" s="535"/>
      <c r="UC14" s="535"/>
      <c r="UD14" s="535"/>
      <c r="UE14" s="535"/>
      <c r="UF14" s="535"/>
      <c r="UG14" s="535"/>
      <c r="UH14" s="535"/>
      <c r="UI14" s="535"/>
      <c r="UJ14" s="535"/>
      <c r="UK14" s="535"/>
      <c r="UL14" s="535"/>
      <c r="UM14" s="535"/>
      <c r="UN14" s="535"/>
      <c r="UO14" s="535"/>
      <c r="UP14" s="535"/>
      <c r="UQ14" s="535"/>
      <c r="UR14" s="535"/>
      <c r="US14" s="535"/>
      <c r="UT14" s="535"/>
      <c r="UU14" s="535"/>
      <c r="UV14" s="535"/>
      <c r="UW14" s="535"/>
      <c r="UX14" s="535"/>
      <c r="UY14" s="535"/>
      <c r="UZ14" s="535"/>
      <c r="VA14" s="535"/>
      <c r="VB14" s="535"/>
      <c r="VC14" s="535"/>
      <c r="VD14" s="535"/>
      <c r="VE14" s="535"/>
      <c r="VF14" s="535"/>
      <c r="VG14" s="535"/>
      <c r="VH14" s="535"/>
      <c r="VI14" s="535"/>
      <c r="VJ14" s="535"/>
      <c r="VK14" s="535"/>
      <c r="VL14" s="535"/>
      <c r="VM14" s="535"/>
      <c r="VN14" s="535"/>
      <c r="VO14" s="535"/>
      <c r="VP14" s="535"/>
      <c r="VQ14" s="535"/>
      <c r="VR14" s="535"/>
      <c r="VS14" s="535"/>
      <c r="VT14" s="535"/>
      <c r="VU14" s="535"/>
      <c r="VV14" s="535"/>
      <c r="VW14" s="535"/>
      <c r="VX14" s="535"/>
      <c r="VY14" s="535"/>
      <c r="VZ14" s="535"/>
      <c r="WA14" s="535"/>
      <c r="WB14" s="535"/>
      <c r="WC14" s="535"/>
      <c r="WD14" s="535"/>
      <c r="WE14" s="535"/>
      <c r="WF14" s="535"/>
      <c r="WG14" s="535"/>
      <c r="WH14" s="535"/>
      <c r="WI14" s="535"/>
      <c r="WJ14" s="535"/>
      <c r="WK14" s="535"/>
      <c r="WL14" s="535"/>
      <c r="WM14" s="535"/>
      <c r="WN14" s="535"/>
      <c r="WO14" s="535"/>
      <c r="WP14" s="535"/>
      <c r="WQ14" s="535"/>
      <c r="WR14" s="535"/>
      <c r="WS14" s="535"/>
      <c r="WT14" s="535"/>
      <c r="WU14" s="535"/>
      <c r="WV14" s="535"/>
      <c r="WW14" s="535"/>
      <c r="WX14" s="535"/>
      <c r="WY14" s="535"/>
      <c r="WZ14" s="535"/>
      <c r="XA14" s="535"/>
      <c r="XB14" s="535"/>
      <c r="XC14" s="535"/>
      <c r="XD14" s="535"/>
      <c r="XE14" s="535"/>
      <c r="XF14" s="535"/>
      <c r="XG14" s="535"/>
      <c r="XH14" s="535"/>
      <c r="XI14" s="535"/>
      <c r="XJ14" s="535"/>
      <c r="XK14" s="535"/>
      <c r="XL14" s="535"/>
      <c r="XM14" s="535"/>
      <c r="XN14" s="535"/>
      <c r="XO14" s="535"/>
      <c r="XP14" s="535"/>
      <c r="XQ14" s="535"/>
      <c r="XR14" s="535"/>
      <c r="XS14" s="535"/>
      <c r="XT14" s="535"/>
      <c r="XU14" s="535"/>
      <c r="XV14" s="535"/>
      <c r="XW14" s="535"/>
      <c r="XX14" s="535"/>
      <c r="XY14" s="535"/>
      <c r="XZ14" s="535"/>
      <c r="YA14" s="535"/>
      <c r="YB14" s="535"/>
      <c r="YC14" s="535"/>
      <c r="YD14" s="535"/>
      <c r="YE14" s="535"/>
      <c r="YF14" s="535"/>
      <c r="YG14" s="535"/>
      <c r="YH14" s="535"/>
      <c r="YI14" s="535"/>
      <c r="YJ14" s="535"/>
      <c r="YK14" s="535"/>
      <c r="YL14" s="535"/>
      <c r="YM14" s="535"/>
      <c r="YN14" s="535"/>
      <c r="YO14" s="535"/>
      <c r="YP14" s="535"/>
      <c r="YQ14" s="535"/>
      <c r="YR14" s="535"/>
      <c r="YS14" s="535"/>
      <c r="YT14" s="535"/>
      <c r="YU14" s="535"/>
      <c r="YV14" s="535"/>
      <c r="YW14" s="535"/>
      <c r="YX14" s="535"/>
      <c r="YY14" s="535"/>
      <c r="YZ14" s="535"/>
      <c r="ZA14" s="535"/>
      <c r="ZB14" s="535"/>
      <c r="ZC14" s="535"/>
      <c r="ZD14" s="535"/>
      <c r="ZE14" s="535"/>
      <c r="ZF14" s="535"/>
      <c r="ZG14" s="535"/>
      <c r="ZH14" s="535"/>
      <c r="ZI14" s="535"/>
      <c r="ZJ14" s="535"/>
      <c r="ZK14" s="535"/>
      <c r="ZL14" s="535"/>
      <c r="ZM14" s="535"/>
      <c r="ZN14" s="535"/>
      <c r="ZO14" s="535"/>
      <c r="ZP14" s="535"/>
      <c r="ZQ14" s="535"/>
      <c r="ZR14" s="535"/>
      <c r="ZS14" s="535"/>
      <c r="ZT14" s="535"/>
      <c r="ZU14" s="535"/>
      <c r="ZV14" s="535"/>
      <c r="ZW14" s="535"/>
      <c r="ZX14" s="535"/>
      <c r="ZY14" s="535"/>
      <c r="ZZ14" s="535"/>
      <c r="AAA14" s="535"/>
      <c r="AAB14" s="535"/>
      <c r="AAC14" s="535"/>
      <c r="AAD14" s="535"/>
      <c r="AAE14" s="535"/>
      <c r="AAF14" s="535"/>
      <c r="AAG14" s="535"/>
      <c r="AAH14" s="535"/>
      <c r="AAI14" s="535"/>
      <c r="AAJ14" s="535"/>
      <c r="AAK14" s="535"/>
      <c r="AAL14" s="535"/>
      <c r="AAM14" s="535"/>
      <c r="AAN14" s="535"/>
      <c r="AAO14" s="535"/>
      <c r="AAP14" s="535"/>
      <c r="AAQ14" s="535"/>
      <c r="AAR14" s="535"/>
      <c r="AAS14" s="535"/>
      <c r="AAT14" s="535"/>
      <c r="AAU14" s="535"/>
      <c r="AAV14" s="535"/>
      <c r="AAW14" s="535"/>
      <c r="AAX14" s="535"/>
      <c r="AAY14" s="535"/>
      <c r="AAZ14" s="535"/>
      <c r="ABA14" s="535"/>
      <c r="ABB14" s="535"/>
      <c r="ABC14" s="535"/>
      <c r="ABD14" s="535"/>
      <c r="ABE14" s="535"/>
      <c r="ABF14" s="535"/>
      <c r="ABG14" s="535"/>
      <c r="ABH14" s="535"/>
      <c r="ABI14" s="535"/>
      <c r="ABJ14" s="535"/>
      <c r="ABK14" s="535"/>
      <c r="ABL14" s="535"/>
      <c r="ABM14" s="535"/>
      <c r="ABN14" s="535"/>
      <c r="ABO14" s="535"/>
      <c r="ABP14" s="535"/>
      <c r="ABQ14" s="535"/>
      <c r="ABR14" s="535"/>
      <c r="ABS14" s="535"/>
      <c r="ABT14" s="535"/>
      <c r="ABU14" s="535"/>
      <c r="ABV14" s="535"/>
      <c r="ABW14" s="535"/>
      <c r="ABX14" s="535"/>
      <c r="ABY14" s="535"/>
      <c r="ABZ14" s="535"/>
      <c r="ACA14" s="535"/>
      <c r="ACB14" s="535"/>
      <c r="ACC14" s="535"/>
      <c r="ACD14" s="535"/>
      <c r="ACE14" s="535"/>
      <c r="ACF14" s="535"/>
      <c r="ACG14" s="535"/>
      <c r="ACH14" s="535"/>
      <c r="ACI14" s="535"/>
      <c r="ACJ14" s="535"/>
      <c r="ACK14" s="535"/>
      <c r="ACL14" s="535"/>
      <c r="ACM14" s="535"/>
      <c r="ACN14" s="535"/>
      <c r="ACO14" s="535"/>
      <c r="ACP14" s="535"/>
      <c r="ACQ14" s="535"/>
      <c r="ACR14" s="535"/>
      <c r="ACS14" s="535"/>
      <c r="ACT14" s="535"/>
      <c r="ACU14" s="535"/>
      <c r="ACV14" s="535"/>
      <c r="ACW14" s="535"/>
      <c r="ACX14" s="535"/>
      <c r="ACY14" s="535"/>
      <c r="ACZ14" s="535"/>
      <c r="ADA14" s="535"/>
      <c r="ADB14" s="535"/>
      <c r="ADC14" s="535"/>
      <c r="ADD14" s="535"/>
      <c r="ADE14" s="535"/>
      <c r="ADF14" s="535"/>
      <c r="ADG14" s="535"/>
      <c r="ADH14" s="535"/>
      <c r="ADI14" s="535"/>
      <c r="ADJ14" s="535"/>
      <c r="ADK14" s="535"/>
      <c r="ADL14" s="535"/>
      <c r="ADM14" s="535"/>
      <c r="ADN14" s="535"/>
      <c r="ADO14" s="535"/>
      <c r="ADP14" s="535"/>
      <c r="ADQ14" s="535"/>
      <c r="ADR14" s="535"/>
      <c r="ADS14" s="535"/>
      <c r="ADT14" s="535"/>
      <c r="ADU14" s="535"/>
      <c r="ADV14" s="535"/>
      <c r="ADW14" s="535"/>
      <c r="ADX14" s="535"/>
      <c r="ADY14" s="535"/>
      <c r="ADZ14" s="535"/>
      <c r="AEA14" s="535"/>
      <c r="AEB14" s="535"/>
      <c r="AEC14" s="535"/>
      <c r="AED14" s="535"/>
      <c r="AEE14" s="535"/>
      <c r="AEF14" s="535"/>
      <c r="AEG14" s="535"/>
      <c r="AEH14" s="535"/>
      <c r="AEI14" s="535"/>
      <c r="AEJ14" s="535"/>
      <c r="AEK14" s="535"/>
      <c r="AEL14" s="535"/>
      <c r="AEM14" s="535"/>
      <c r="AEN14" s="535"/>
      <c r="AEO14" s="535"/>
      <c r="AEP14" s="535"/>
      <c r="AEQ14" s="535"/>
      <c r="AER14" s="535"/>
      <c r="AES14" s="535"/>
      <c r="AET14" s="535"/>
      <c r="AEU14" s="535"/>
      <c r="AEV14" s="535"/>
      <c r="AEW14" s="535"/>
      <c r="AEX14" s="535"/>
      <c r="AEY14" s="535"/>
      <c r="AEZ14" s="535"/>
      <c r="AFA14" s="535"/>
      <c r="AFB14" s="535"/>
      <c r="AFC14" s="535"/>
      <c r="AFD14" s="535"/>
      <c r="AFE14" s="535"/>
      <c r="AFF14" s="535"/>
      <c r="AFG14" s="535"/>
      <c r="AFH14" s="535"/>
      <c r="AFI14" s="535"/>
      <c r="AFJ14" s="535"/>
      <c r="AFK14" s="535"/>
      <c r="AFL14" s="535"/>
      <c r="AFM14" s="535"/>
      <c r="AFN14" s="535"/>
      <c r="AFO14" s="535"/>
      <c r="AFP14" s="535"/>
      <c r="AFQ14" s="535"/>
      <c r="AFR14" s="535"/>
      <c r="AFS14" s="535"/>
      <c r="AFT14" s="535"/>
      <c r="AFU14" s="535"/>
      <c r="AFV14" s="535"/>
      <c r="AFW14" s="535"/>
      <c r="AFX14" s="535"/>
      <c r="AFY14" s="535"/>
      <c r="AFZ14" s="535"/>
      <c r="AGA14" s="535"/>
      <c r="AGB14" s="535"/>
      <c r="AGC14" s="535"/>
      <c r="AGD14" s="535"/>
      <c r="AGE14" s="535"/>
      <c r="AGF14" s="535"/>
      <c r="AGG14" s="535"/>
      <c r="AGH14" s="535"/>
      <c r="AGI14" s="535"/>
      <c r="AGJ14" s="535"/>
      <c r="AGK14" s="535"/>
      <c r="AGL14" s="535"/>
    </row>
    <row r="15" spans="1:870" x14ac:dyDescent="0.2">
      <c r="B15" s="38" t="s">
        <v>1190</v>
      </c>
      <c r="C15" s="39" t="s">
        <v>1190</v>
      </c>
      <c r="D15" s="655">
        <v>43473</v>
      </c>
      <c r="E15" s="655">
        <v>43473</v>
      </c>
      <c r="F15" s="673" t="s">
        <v>1436</v>
      </c>
      <c r="G15" s="43" t="s">
        <v>163</v>
      </c>
      <c r="H15" s="43" t="s">
        <v>1216</v>
      </c>
      <c r="I15" s="45">
        <v>12</v>
      </c>
      <c r="J15" s="44" t="s">
        <v>61</v>
      </c>
      <c r="K15" s="47" t="s">
        <v>1226</v>
      </c>
      <c r="L15" s="91">
        <v>214722</v>
      </c>
      <c r="M15" s="44" t="s">
        <v>1227</v>
      </c>
      <c r="N15" s="48" t="s">
        <v>1326</v>
      </c>
      <c r="O15" s="49" t="s">
        <v>1107</v>
      </c>
      <c r="P15" s="50">
        <v>43830</v>
      </c>
      <c r="Q15" s="90" t="s">
        <v>1302</v>
      </c>
      <c r="R15" s="270" t="s">
        <v>1260</v>
      </c>
      <c r="S15" s="77">
        <v>43465</v>
      </c>
      <c r="T15" s="54">
        <v>0</v>
      </c>
      <c r="U15" s="55" t="s">
        <v>1106</v>
      </c>
      <c r="V15" s="56">
        <v>1</v>
      </c>
      <c r="W15" s="56">
        <v>0</v>
      </c>
      <c r="X15" s="56">
        <v>0</v>
      </c>
      <c r="Y15" s="536" t="s">
        <v>1303</v>
      </c>
      <c r="Z15" s="536" t="s">
        <v>1272</v>
      </c>
      <c r="AA15" s="536" t="s">
        <v>1273</v>
      </c>
      <c r="AB15" s="529" t="s">
        <v>1274</v>
      </c>
      <c r="AC15" s="530" t="s">
        <v>1275</v>
      </c>
      <c r="AD15" s="530" t="s">
        <v>1424</v>
      </c>
      <c r="AE15" s="530" t="s">
        <v>1277</v>
      </c>
      <c r="AF15" s="537" t="s">
        <v>345</v>
      </c>
      <c r="AG15" s="536" t="s">
        <v>1475</v>
      </c>
      <c r="AH15" s="536" t="s">
        <v>1343</v>
      </c>
      <c r="AI15" s="536" t="s">
        <v>105</v>
      </c>
      <c r="AJ15" s="352" t="s">
        <v>1283</v>
      </c>
      <c r="AK15" s="536" t="s">
        <v>1278</v>
      </c>
      <c r="AL15" s="62" t="s">
        <v>1113</v>
      </c>
      <c r="AM15" s="62">
        <v>2</v>
      </c>
      <c r="AN15" s="63">
        <v>64</v>
      </c>
      <c r="AO15" s="64">
        <v>12</v>
      </c>
      <c r="AP15" s="199">
        <f t="shared" si="3"/>
        <v>3782.4</v>
      </c>
      <c r="AQ15" s="201">
        <f t="shared" si="4"/>
        <v>315.2</v>
      </c>
      <c r="AR15" s="202">
        <v>0</v>
      </c>
      <c r="AS15" s="87"/>
      <c r="AT15" s="201">
        <f t="shared" si="2"/>
        <v>3782.4</v>
      </c>
      <c r="AU15" s="62" t="s">
        <v>1281</v>
      </c>
      <c r="AV15" s="66" t="s">
        <v>1099</v>
      </c>
      <c r="AW15" s="66" t="s">
        <v>92</v>
      </c>
      <c r="AX15" s="62" t="s">
        <v>1373</v>
      </c>
      <c r="AY15" s="62" t="s">
        <v>1604</v>
      </c>
      <c r="AZ15" s="765" t="s">
        <v>1575</v>
      </c>
      <c r="BA15" s="346">
        <v>43479</v>
      </c>
      <c r="BB15" s="682" t="s">
        <v>1617</v>
      </c>
      <c r="BC15" s="284">
        <v>43482</v>
      </c>
      <c r="BD15" s="540"/>
      <c r="BE15" s="598"/>
      <c r="BF15" s="535"/>
      <c r="BG15" s="535"/>
      <c r="BH15" s="535"/>
      <c r="BI15" s="535"/>
      <c r="BJ15" s="535"/>
      <c r="BK15" s="535"/>
      <c r="BL15" s="535"/>
      <c r="BM15" s="535"/>
      <c r="BN15" s="535"/>
      <c r="BO15" s="535"/>
      <c r="BP15" s="535"/>
      <c r="BQ15" s="535"/>
      <c r="BR15" s="535"/>
      <c r="BS15" s="535"/>
      <c r="BT15" s="535"/>
      <c r="BU15" s="535"/>
      <c r="BV15" s="535"/>
      <c r="BW15" s="535"/>
      <c r="BX15" s="535"/>
      <c r="BY15" s="535"/>
      <c r="BZ15" s="535"/>
      <c r="CA15" s="535"/>
      <c r="CB15" s="535"/>
      <c r="CC15" s="535"/>
      <c r="CD15" s="535"/>
      <c r="CE15" s="535"/>
      <c r="CF15" s="535"/>
      <c r="CG15" s="535"/>
      <c r="CH15" s="535"/>
      <c r="CI15" s="535"/>
      <c r="CJ15" s="535"/>
      <c r="CK15" s="535"/>
      <c r="CL15" s="535"/>
      <c r="CM15" s="535"/>
      <c r="CN15" s="535"/>
      <c r="CO15" s="535"/>
      <c r="CP15" s="535"/>
      <c r="CQ15" s="535"/>
      <c r="CR15" s="535"/>
      <c r="CS15" s="535"/>
      <c r="CT15" s="535"/>
      <c r="CU15" s="535"/>
      <c r="CV15" s="535"/>
      <c r="CW15" s="535"/>
      <c r="CX15" s="535"/>
      <c r="CY15" s="535"/>
      <c r="CZ15" s="535"/>
      <c r="DA15" s="535"/>
      <c r="DB15" s="535"/>
      <c r="DC15" s="535"/>
      <c r="DD15" s="535"/>
      <c r="DE15" s="535"/>
      <c r="DF15" s="535"/>
      <c r="DG15" s="535"/>
      <c r="DH15" s="535"/>
      <c r="DI15" s="535"/>
      <c r="DJ15" s="535"/>
      <c r="DK15" s="535"/>
      <c r="DL15" s="535"/>
      <c r="DM15" s="535"/>
      <c r="DN15" s="535"/>
      <c r="DO15" s="535"/>
      <c r="DP15" s="535"/>
      <c r="DQ15" s="535"/>
      <c r="DR15" s="535"/>
      <c r="DS15" s="535"/>
      <c r="DT15" s="535"/>
      <c r="DU15" s="535"/>
      <c r="DV15" s="535"/>
      <c r="DW15" s="535"/>
      <c r="DX15" s="535"/>
      <c r="DY15" s="535"/>
      <c r="DZ15" s="535"/>
      <c r="EA15" s="535"/>
      <c r="EB15" s="535"/>
      <c r="EC15" s="535"/>
      <c r="ED15" s="535"/>
      <c r="EE15" s="535"/>
      <c r="EF15" s="535"/>
      <c r="EG15" s="535"/>
      <c r="EH15" s="535"/>
      <c r="EI15" s="535"/>
      <c r="EJ15" s="535"/>
      <c r="EK15" s="535"/>
      <c r="EL15" s="535"/>
      <c r="EM15" s="535"/>
      <c r="EN15" s="535"/>
      <c r="EO15" s="535"/>
      <c r="EP15" s="535"/>
      <c r="EQ15" s="535"/>
      <c r="ER15" s="535"/>
      <c r="ES15" s="535"/>
      <c r="ET15" s="535"/>
      <c r="EU15" s="535"/>
      <c r="EV15" s="535"/>
      <c r="EW15" s="535"/>
      <c r="EX15" s="535"/>
      <c r="EY15" s="535"/>
      <c r="EZ15" s="535"/>
      <c r="FA15" s="535"/>
      <c r="FB15" s="535"/>
      <c r="FC15" s="535"/>
      <c r="FD15" s="535"/>
      <c r="FE15" s="535"/>
      <c r="FF15" s="535"/>
      <c r="FG15" s="535"/>
      <c r="FH15" s="535"/>
      <c r="FI15" s="535"/>
      <c r="FJ15" s="535"/>
      <c r="FK15" s="535"/>
      <c r="FL15" s="535"/>
      <c r="FM15" s="535"/>
      <c r="FN15" s="535"/>
      <c r="FO15" s="535"/>
      <c r="FP15" s="535"/>
      <c r="FQ15" s="535"/>
      <c r="FR15" s="535"/>
      <c r="FS15" s="535"/>
      <c r="FT15" s="535"/>
      <c r="FU15" s="535"/>
      <c r="FV15" s="535"/>
      <c r="FW15" s="535"/>
      <c r="FX15" s="535"/>
      <c r="FY15" s="535"/>
      <c r="FZ15" s="535"/>
      <c r="GA15" s="535"/>
      <c r="GB15" s="535"/>
      <c r="GC15" s="535"/>
      <c r="GD15" s="535"/>
      <c r="GE15" s="535"/>
      <c r="GF15" s="535"/>
      <c r="GG15" s="535"/>
      <c r="GH15" s="535"/>
      <c r="GI15" s="535"/>
      <c r="GJ15" s="535"/>
      <c r="GK15" s="535"/>
      <c r="GL15" s="535"/>
      <c r="GM15" s="535"/>
      <c r="GN15" s="535"/>
      <c r="GO15" s="535"/>
      <c r="GP15" s="535"/>
      <c r="GQ15" s="535"/>
      <c r="GR15" s="535"/>
      <c r="GS15" s="535"/>
      <c r="GT15" s="535"/>
      <c r="GU15" s="535"/>
      <c r="GV15" s="535"/>
      <c r="GW15" s="535"/>
      <c r="GX15" s="535"/>
      <c r="GY15" s="535"/>
      <c r="GZ15" s="535"/>
      <c r="HA15" s="535"/>
      <c r="HB15" s="535"/>
      <c r="HC15" s="535"/>
      <c r="HD15" s="535"/>
      <c r="HE15" s="535"/>
      <c r="HF15" s="535"/>
      <c r="HG15" s="535"/>
      <c r="HH15" s="535"/>
      <c r="HI15" s="535"/>
      <c r="HJ15" s="535"/>
      <c r="HK15" s="535"/>
      <c r="HL15" s="535"/>
      <c r="HM15" s="535"/>
      <c r="HN15" s="535"/>
      <c r="HO15" s="535"/>
      <c r="HP15" s="535"/>
      <c r="HQ15" s="535"/>
      <c r="HR15" s="535"/>
      <c r="HS15" s="535"/>
      <c r="HT15" s="535"/>
      <c r="HU15" s="535"/>
      <c r="HV15" s="535"/>
      <c r="HW15" s="535"/>
      <c r="HX15" s="535"/>
      <c r="HY15" s="535"/>
      <c r="HZ15" s="535"/>
      <c r="IA15" s="535"/>
      <c r="IB15" s="535"/>
      <c r="IC15" s="535"/>
      <c r="ID15" s="535"/>
      <c r="IE15" s="535"/>
      <c r="IF15" s="535"/>
      <c r="IG15" s="535"/>
      <c r="IH15" s="535"/>
      <c r="II15" s="535"/>
      <c r="IJ15" s="535"/>
      <c r="IK15" s="535"/>
      <c r="IL15" s="535"/>
      <c r="IM15" s="535"/>
      <c r="IN15" s="535"/>
      <c r="IO15" s="535"/>
      <c r="IP15" s="535"/>
      <c r="IQ15" s="535"/>
      <c r="IR15" s="535"/>
      <c r="IS15" s="535"/>
      <c r="IT15" s="535"/>
      <c r="IU15" s="535"/>
      <c r="IV15" s="535"/>
      <c r="IW15" s="535"/>
      <c r="IX15" s="535"/>
      <c r="IY15" s="535"/>
      <c r="IZ15" s="535"/>
      <c r="JA15" s="535"/>
      <c r="JB15" s="535"/>
      <c r="JC15" s="535"/>
      <c r="JD15" s="535"/>
      <c r="JE15" s="535"/>
      <c r="JF15" s="535"/>
      <c r="JG15" s="535"/>
      <c r="JH15" s="535"/>
      <c r="JI15" s="535"/>
      <c r="JJ15" s="535"/>
      <c r="JK15" s="535"/>
      <c r="JL15" s="535"/>
      <c r="JM15" s="535"/>
      <c r="JN15" s="535"/>
      <c r="JO15" s="535"/>
      <c r="JP15" s="535"/>
      <c r="JQ15" s="535"/>
      <c r="JR15" s="535"/>
      <c r="JS15" s="535"/>
      <c r="JT15" s="535"/>
      <c r="JU15" s="535"/>
      <c r="JV15" s="535"/>
      <c r="JW15" s="535"/>
      <c r="JX15" s="535"/>
      <c r="JY15" s="535"/>
      <c r="JZ15" s="535"/>
      <c r="KA15" s="535"/>
      <c r="KB15" s="535"/>
      <c r="KC15" s="535"/>
      <c r="KD15" s="535"/>
      <c r="KE15" s="535"/>
      <c r="KF15" s="535"/>
      <c r="KG15" s="535"/>
      <c r="KH15" s="535"/>
      <c r="KI15" s="535"/>
      <c r="KJ15" s="535"/>
      <c r="KK15" s="535"/>
      <c r="KL15" s="535"/>
      <c r="KM15" s="535"/>
      <c r="KN15" s="535"/>
      <c r="KO15" s="535"/>
      <c r="KP15" s="535"/>
      <c r="KQ15" s="535"/>
      <c r="KR15" s="535"/>
      <c r="KS15" s="535"/>
      <c r="KT15" s="535"/>
      <c r="KU15" s="535"/>
      <c r="KV15" s="535"/>
      <c r="KW15" s="535"/>
      <c r="KX15" s="535"/>
      <c r="KY15" s="535"/>
      <c r="KZ15" s="535"/>
      <c r="LA15" s="535"/>
      <c r="LB15" s="535"/>
      <c r="LC15" s="535"/>
      <c r="LD15" s="535"/>
      <c r="LE15" s="535"/>
      <c r="LF15" s="535"/>
      <c r="LG15" s="535"/>
      <c r="LH15" s="535"/>
      <c r="LI15" s="535"/>
      <c r="LJ15" s="535"/>
      <c r="LK15" s="535"/>
      <c r="LL15" s="535"/>
      <c r="LM15" s="535"/>
      <c r="LN15" s="535"/>
      <c r="LO15" s="535"/>
      <c r="LP15" s="535"/>
      <c r="LQ15" s="535"/>
      <c r="LR15" s="535"/>
      <c r="LS15" s="535"/>
      <c r="LT15" s="535"/>
      <c r="LU15" s="535"/>
      <c r="LV15" s="535"/>
      <c r="LW15" s="535"/>
      <c r="LX15" s="535"/>
      <c r="LY15" s="535"/>
      <c r="LZ15" s="535"/>
      <c r="MA15" s="535"/>
      <c r="MB15" s="535"/>
      <c r="MC15" s="535"/>
      <c r="MD15" s="535"/>
      <c r="ME15" s="535"/>
      <c r="MF15" s="535"/>
      <c r="MG15" s="535"/>
      <c r="MH15" s="535"/>
      <c r="MI15" s="535"/>
      <c r="MJ15" s="535"/>
      <c r="MK15" s="535"/>
      <c r="ML15" s="535"/>
      <c r="MM15" s="535"/>
      <c r="MN15" s="535"/>
      <c r="MO15" s="535"/>
      <c r="MP15" s="535"/>
      <c r="MQ15" s="535"/>
      <c r="MR15" s="535"/>
      <c r="MS15" s="535"/>
      <c r="MT15" s="535"/>
      <c r="MU15" s="535"/>
      <c r="MV15" s="535"/>
      <c r="MW15" s="535"/>
      <c r="MX15" s="535"/>
      <c r="MY15" s="535"/>
      <c r="MZ15" s="535"/>
      <c r="NA15" s="535"/>
      <c r="NB15" s="535"/>
      <c r="NC15" s="535"/>
      <c r="ND15" s="535"/>
      <c r="NE15" s="535"/>
      <c r="NF15" s="535"/>
      <c r="NG15" s="535"/>
      <c r="NH15" s="535"/>
      <c r="NI15" s="535"/>
      <c r="NJ15" s="535"/>
      <c r="NK15" s="535"/>
      <c r="NL15" s="535"/>
      <c r="NM15" s="535"/>
      <c r="NN15" s="535"/>
      <c r="NO15" s="535"/>
      <c r="NP15" s="535"/>
      <c r="NQ15" s="535"/>
      <c r="NR15" s="535"/>
      <c r="NS15" s="535"/>
      <c r="NT15" s="535"/>
      <c r="NU15" s="535"/>
      <c r="NV15" s="535"/>
      <c r="NW15" s="535"/>
      <c r="NX15" s="535"/>
      <c r="NY15" s="535"/>
      <c r="NZ15" s="535"/>
      <c r="OA15" s="535"/>
      <c r="OB15" s="535"/>
      <c r="OC15" s="535"/>
      <c r="OD15" s="535"/>
      <c r="OE15" s="535"/>
      <c r="OF15" s="535"/>
      <c r="OG15" s="535"/>
      <c r="OH15" s="535"/>
      <c r="OI15" s="535"/>
      <c r="OJ15" s="535"/>
      <c r="OK15" s="535"/>
      <c r="OL15" s="535"/>
      <c r="OM15" s="535"/>
      <c r="ON15" s="535"/>
      <c r="OO15" s="535"/>
      <c r="OP15" s="535"/>
      <c r="OQ15" s="535"/>
      <c r="OR15" s="535"/>
      <c r="OS15" s="535"/>
      <c r="OT15" s="535"/>
      <c r="OU15" s="535"/>
      <c r="OV15" s="535"/>
      <c r="OW15" s="535"/>
      <c r="OX15" s="535"/>
      <c r="OY15" s="535"/>
      <c r="OZ15" s="535"/>
      <c r="PA15" s="535"/>
      <c r="PB15" s="535"/>
      <c r="PC15" s="535"/>
      <c r="PD15" s="535"/>
      <c r="PE15" s="535"/>
      <c r="PF15" s="535"/>
      <c r="PG15" s="535"/>
      <c r="PH15" s="535"/>
      <c r="PI15" s="535"/>
      <c r="PJ15" s="535"/>
      <c r="PK15" s="535"/>
      <c r="PL15" s="535"/>
      <c r="PM15" s="535"/>
      <c r="PN15" s="535"/>
      <c r="PO15" s="535"/>
      <c r="PP15" s="535"/>
      <c r="PQ15" s="535"/>
      <c r="PR15" s="535"/>
      <c r="PS15" s="535"/>
      <c r="PT15" s="535"/>
      <c r="PU15" s="535"/>
      <c r="PV15" s="535"/>
      <c r="PW15" s="535"/>
      <c r="PX15" s="535"/>
      <c r="PY15" s="535"/>
      <c r="PZ15" s="535"/>
      <c r="QA15" s="535"/>
      <c r="QB15" s="535"/>
      <c r="QC15" s="535"/>
      <c r="QD15" s="535"/>
      <c r="QE15" s="535"/>
      <c r="QF15" s="535"/>
      <c r="QG15" s="535"/>
      <c r="QH15" s="535"/>
      <c r="QI15" s="535"/>
      <c r="QJ15" s="535"/>
      <c r="QK15" s="535"/>
      <c r="QL15" s="535"/>
      <c r="QM15" s="535"/>
      <c r="QN15" s="535"/>
      <c r="QO15" s="535"/>
      <c r="QP15" s="535"/>
      <c r="QQ15" s="535"/>
      <c r="QR15" s="535"/>
      <c r="QS15" s="535"/>
      <c r="QT15" s="535"/>
      <c r="QU15" s="535"/>
      <c r="QV15" s="535"/>
      <c r="QW15" s="535"/>
      <c r="QX15" s="535"/>
      <c r="QY15" s="535"/>
      <c r="QZ15" s="535"/>
      <c r="RA15" s="535"/>
      <c r="RB15" s="535"/>
      <c r="RC15" s="535"/>
      <c r="RD15" s="535"/>
      <c r="RE15" s="535"/>
      <c r="RF15" s="535"/>
      <c r="RG15" s="535"/>
      <c r="RH15" s="535"/>
      <c r="RI15" s="535"/>
      <c r="RJ15" s="535"/>
      <c r="RK15" s="535"/>
      <c r="RL15" s="535"/>
      <c r="RM15" s="535"/>
      <c r="RN15" s="535"/>
      <c r="RO15" s="535"/>
      <c r="RP15" s="535"/>
      <c r="RQ15" s="535"/>
      <c r="RR15" s="535"/>
      <c r="RS15" s="535"/>
      <c r="RT15" s="535"/>
      <c r="RU15" s="535"/>
      <c r="RV15" s="535"/>
      <c r="RW15" s="535"/>
      <c r="RX15" s="535"/>
      <c r="RY15" s="535"/>
      <c r="RZ15" s="535"/>
      <c r="SA15" s="535"/>
      <c r="SB15" s="535"/>
      <c r="SC15" s="535"/>
      <c r="SD15" s="535"/>
      <c r="SE15" s="535"/>
      <c r="SF15" s="535"/>
      <c r="SG15" s="535"/>
      <c r="SH15" s="535"/>
      <c r="SI15" s="535"/>
      <c r="SJ15" s="535"/>
      <c r="SK15" s="535"/>
      <c r="SL15" s="535"/>
      <c r="SM15" s="535"/>
      <c r="SN15" s="535"/>
      <c r="SO15" s="535"/>
      <c r="SP15" s="535"/>
      <c r="SQ15" s="535"/>
      <c r="SR15" s="535"/>
      <c r="SS15" s="535"/>
      <c r="ST15" s="535"/>
      <c r="SU15" s="535"/>
      <c r="SV15" s="535"/>
      <c r="SW15" s="535"/>
      <c r="SX15" s="535"/>
      <c r="SY15" s="535"/>
      <c r="SZ15" s="535"/>
      <c r="TA15" s="535"/>
      <c r="TB15" s="535"/>
      <c r="TC15" s="535"/>
      <c r="TD15" s="535"/>
      <c r="TE15" s="535"/>
      <c r="TF15" s="535"/>
      <c r="TG15" s="535"/>
      <c r="TH15" s="535"/>
      <c r="TI15" s="535"/>
      <c r="TJ15" s="535"/>
      <c r="TK15" s="535"/>
      <c r="TL15" s="535"/>
      <c r="TM15" s="535"/>
      <c r="TN15" s="535"/>
      <c r="TO15" s="535"/>
      <c r="TP15" s="535"/>
      <c r="TQ15" s="535"/>
      <c r="TR15" s="535"/>
      <c r="TS15" s="535"/>
      <c r="TT15" s="535"/>
      <c r="TU15" s="535"/>
      <c r="TV15" s="535"/>
      <c r="TW15" s="535"/>
      <c r="TX15" s="535"/>
      <c r="TY15" s="535"/>
      <c r="TZ15" s="535"/>
      <c r="UA15" s="535"/>
      <c r="UB15" s="535"/>
      <c r="UC15" s="535"/>
      <c r="UD15" s="535"/>
      <c r="UE15" s="535"/>
      <c r="UF15" s="535"/>
      <c r="UG15" s="535"/>
      <c r="UH15" s="535"/>
      <c r="UI15" s="535"/>
      <c r="UJ15" s="535"/>
      <c r="UK15" s="535"/>
      <c r="UL15" s="535"/>
      <c r="UM15" s="535"/>
      <c r="UN15" s="535"/>
      <c r="UO15" s="535"/>
      <c r="UP15" s="535"/>
      <c r="UQ15" s="535"/>
      <c r="UR15" s="535"/>
      <c r="US15" s="535"/>
      <c r="UT15" s="535"/>
      <c r="UU15" s="535"/>
      <c r="UV15" s="535"/>
      <c r="UW15" s="535"/>
      <c r="UX15" s="535"/>
      <c r="UY15" s="535"/>
      <c r="UZ15" s="535"/>
      <c r="VA15" s="535"/>
      <c r="VB15" s="535"/>
      <c r="VC15" s="535"/>
      <c r="VD15" s="535"/>
      <c r="VE15" s="535"/>
      <c r="VF15" s="535"/>
      <c r="VG15" s="535"/>
      <c r="VH15" s="535"/>
      <c r="VI15" s="535"/>
      <c r="VJ15" s="535"/>
      <c r="VK15" s="535"/>
      <c r="VL15" s="535"/>
      <c r="VM15" s="535"/>
      <c r="VN15" s="535"/>
      <c r="VO15" s="535"/>
      <c r="VP15" s="535"/>
      <c r="VQ15" s="535"/>
      <c r="VR15" s="535"/>
      <c r="VS15" s="535"/>
      <c r="VT15" s="535"/>
      <c r="VU15" s="535"/>
      <c r="VV15" s="535"/>
      <c r="VW15" s="535"/>
      <c r="VX15" s="535"/>
      <c r="VY15" s="535"/>
      <c r="VZ15" s="535"/>
      <c r="WA15" s="535"/>
      <c r="WB15" s="535"/>
      <c r="WC15" s="535"/>
      <c r="WD15" s="535"/>
      <c r="WE15" s="535"/>
      <c r="WF15" s="535"/>
      <c r="WG15" s="535"/>
      <c r="WH15" s="535"/>
      <c r="WI15" s="535"/>
      <c r="WJ15" s="535"/>
      <c r="WK15" s="535"/>
      <c r="WL15" s="535"/>
      <c r="WM15" s="535"/>
      <c r="WN15" s="535"/>
      <c r="WO15" s="535"/>
      <c r="WP15" s="535"/>
      <c r="WQ15" s="535"/>
      <c r="WR15" s="535"/>
      <c r="WS15" s="535"/>
      <c r="WT15" s="535"/>
      <c r="WU15" s="535"/>
      <c r="WV15" s="535"/>
      <c r="WW15" s="535"/>
      <c r="WX15" s="535"/>
      <c r="WY15" s="535"/>
      <c r="WZ15" s="535"/>
      <c r="XA15" s="535"/>
      <c r="XB15" s="535"/>
      <c r="XC15" s="535"/>
      <c r="XD15" s="535"/>
      <c r="XE15" s="535"/>
      <c r="XF15" s="535"/>
      <c r="XG15" s="535"/>
      <c r="XH15" s="535"/>
      <c r="XI15" s="535"/>
      <c r="XJ15" s="535"/>
      <c r="XK15" s="535"/>
      <c r="XL15" s="535"/>
      <c r="XM15" s="535"/>
      <c r="XN15" s="535"/>
      <c r="XO15" s="535"/>
      <c r="XP15" s="535"/>
      <c r="XQ15" s="535"/>
      <c r="XR15" s="535"/>
      <c r="XS15" s="535"/>
      <c r="XT15" s="535"/>
      <c r="XU15" s="535"/>
      <c r="XV15" s="535"/>
      <c r="XW15" s="535"/>
      <c r="XX15" s="535"/>
      <c r="XY15" s="535"/>
      <c r="XZ15" s="535"/>
      <c r="YA15" s="535"/>
      <c r="YB15" s="535"/>
      <c r="YC15" s="535"/>
      <c r="YD15" s="535"/>
      <c r="YE15" s="535"/>
      <c r="YF15" s="535"/>
      <c r="YG15" s="535"/>
      <c r="YH15" s="535"/>
      <c r="YI15" s="535"/>
      <c r="YJ15" s="535"/>
      <c r="YK15" s="535"/>
      <c r="YL15" s="535"/>
      <c r="YM15" s="535"/>
      <c r="YN15" s="535"/>
      <c r="YO15" s="535"/>
      <c r="YP15" s="535"/>
      <c r="YQ15" s="535"/>
      <c r="YR15" s="535"/>
      <c r="YS15" s="535"/>
      <c r="YT15" s="535"/>
      <c r="YU15" s="535"/>
      <c r="YV15" s="535"/>
      <c r="YW15" s="535"/>
      <c r="YX15" s="535"/>
      <c r="YY15" s="535"/>
      <c r="YZ15" s="535"/>
      <c r="ZA15" s="535"/>
      <c r="ZB15" s="535"/>
      <c r="ZC15" s="535"/>
      <c r="ZD15" s="535"/>
      <c r="ZE15" s="535"/>
      <c r="ZF15" s="535"/>
      <c r="ZG15" s="535"/>
      <c r="ZH15" s="535"/>
      <c r="ZI15" s="535"/>
      <c r="ZJ15" s="535"/>
      <c r="ZK15" s="535"/>
      <c r="ZL15" s="535"/>
      <c r="ZM15" s="535"/>
      <c r="ZN15" s="535"/>
      <c r="ZO15" s="535"/>
      <c r="ZP15" s="535"/>
      <c r="ZQ15" s="535"/>
      <c r="ZR15" s="535"/>
      <c r="ZS15" s="535"/>
      <c r="ZT15" s="535"/>
      <c r="ZU15" s="535"/>
      <c r="ZV15" s="535"/>
      <c r="ZW15" s="535"/>
      <c r="ZX15" s="535"/>
      <c r="ZY15" s="535"/>
      <c r="ZZ15" s="535"/>
      <c r="AAA15" s="535"/>
      <c r="AAB15" s="535"/>
      <c r="AAC15" s="535"/>
      <c r="AAD15" s="535"/>
      <c r="AAE15" s="535"/>
      <c r="AAF15" s="535"/>
      <c r="AAG15" s="535"/>
      <c r="AAH15" s="535"/>
      <c r="AAI15" s="535"/>
      <c r="AAJ15" s="535"/>
      <c r="AAK15" s="535"/>
      <c r="AAL15" s="535"/>
      <c r="AAM15" s="535"/>
      <c r="AAN15" s="535"/>
      <c r="AAO15" s="535"/>
      <c r="AAP15" s="535"/>
      <c r="AAQ15" s="535"/>
      <c r="AAR15" s="535"/>
      <c r="AAS15" s="535"/>
      <c r="AAT15" s="535"/>
      <c r="AAU15" s="535"/>
      <c r="AAV15" s="535"/>
      <c r="AAW15" s="535"/>
      <c r="AAX15" s="535"/>
      <c r="AAY15" s="535"/>
      <c r="AAZ15" s="535"/>
      <c r="ABA15" s="535"/>
      <c r="ABB15" s="535"/>
      <c r="ABC15" s="535"/>
      <c r="ABD15" s="535"/>
      <c r="ABE15" s="535"/>
      <c r="ABF15" s="535"/>
      <c r="ABG15" s="535"/>
      <c r="ABH15" s="535"/>
      <c r="ABI15" s="535"/>
      <c r="ABJ15" s="535"/>
      <c r="ABK15" s="535"/>
      <c r="ABL15" s="535"/>
      <c r="ABM15" s="535"/>
      <c r="ABN15" s="535"/>
      <c r="ABO15" s="535"/>
      <c r="ABP15" s="535"/>
      <c r="ABQ15" s="535"/>
      <c r="ABR15" s="535"/>
      <c r="ABS15" s="535"/>
      <c r="ABT15" s="535"/>
      <c r="ABU15" s="535"/>
      <c r="ABV15" s="535"/>
      <c r="ABW15" s="535"/>
      <c r="ABX15" s="535"/>
      <c r="ABY15" s="535"/>
      <c r="ABZ15" s="535"/>
      <c r="ACA15" s="535"/>
      <c r="ACB15" s="535"/>
      <c r="ACC15" s="535"/>
      <c r="ACD15" s="535"/>
      <c r="ACE15" s="535"/>
      <c r="ACF15" s="535"/>
      <c r="ACG15" s="535"/>
      <c r="ACH15" s="535"/>
      <c r="ACI15" s="535"/>
      <c r="ACJ15" s="535"/>
      <c r="ACK15" s="535"/>
      <c r="ACL15" s="535"/>
      <c r="ACM15" s="535"/>
      <c r="ACN15" s="535"/>
      <c r="ACO15" s="535"/>
      <c r="ACP15" s="535"/>
      <c r="ACQ15" s="535"/>
      <c r="ACR15" s="535"/>
      <c r="ACS15" s="535"/>
      <c r="ACT15" s="535"/>
      <c r="ACU15" s="535"/>
      <c r="ACV15" s="535"/>
      <c r="ACW15" s="535"/>
      <c r="ACX15" s="535"/>
      <c r="ACY15" s="535"/>
      <c r="ACZ15" s="535"/>
      <c r="ADA15" s="535"/>
      <c r="ADB15" s="535"/>
      <c r="ADC15" s="535"/>
      <c r="ADD15" s="535"/>
      <c r="ADE15" s="535"/>
      <c r="ADF15" s="535"/>
      <c r="ADG15" s="535"/>
      <c r="ADH15" s="535"/>
      <c r="ADI15" s="535"/>
      <c r="ADJ15" s="535"/>
      <c r="ADK15" s="535"/>
      <c r="ADL15" s="535"/>
      <c r="ADM15" s="535"/>
      <c r="ADN15" s="535"/>
      <c r="ADO15" s="535"/>
      <c r="ADP15" s="535"/>
      <c r="ADQ15" s="535"/>
      <c r="ADR15" s="535"/>
      <c r="ADS15" s="535"/>
      <c r="ADT15" s="535"/>
      <c r="ADU15" s="535"/>
      <c r="ADV15" s="535"/>
      <c r="ADW15" s="535"/>
      <c r="ADX15" s="535"/>
      <c r="ADY15" s="535"/>
      <c r="ADZ15" s="535"/>
      <c r="AEA15" s="535"/>
      <c r="AEB15" s="535"/>
      <c r="AEC15" s="535"/>
      <c r="AED15" s="535"/>
      <c r="AEE15" s="535"/>
      <c r="AEF15" s="535"/>
      <c r="AEG15" s="535"/>
      <c r="AEH15" s="535"/>
      <c r="AEI15" s="535"/>
      <c r="AEJ15" s="535"/>
      <c r="AEK15" s="535"/>
      <c r="AEL15" s="535"/>
      <c r="AEM15" s="535"/>
      <c r="AEN15" s="535"/>
      <c r="AEO15" s="535"/>
      <c r="AEP15" s="535"/>
      <c r="AEQ15" s="535"/>
      <c r="AER15" s="535"/>
      <c r="AES15" s="535"/>
      <c r="AET15" s="535"/>
      <c r="AEU15" s="535"/>
      <c r="AEV15" s="535"/>
      <c r="AEW15" s="535"/>
      <c r="AEX15" s="535"/>
      <c r="AEY15" s="535"/>
      <c r="AEZ15" s="535"/>
      <c r="AFA15" s="535"/>
      <c r="AFB15" s="535"/>
      <c r="AFC15" s="535"/>
      <c r="AFD15" s="535"/>
      <c r="AFE15" s="535"/>
      <c r="AFF15" s="535"/>
      <c r="AFG15" s="535"/>
      <c r="AFH15" s="535"/>
      <c r="AFI15" s="535"/>
      <c r="AFJ15" s="535"/>
      <c r="AFK15" s="535"/>
      <c r="AFL15" s="535"/>
      <c r="AFM15" s="535"/>
      <c r="AFN15" s="535"/>
      <c r="AFO15" s="535"/>
      <c r="AFP15" s="535"/>
      <c r="AFQ15" s="535"/>
      <c r="AFR15" s="535"/>
      <c r="AFS15" s="535"/>
      <c r="AFT15" s="535"/>
      <c r="AFU15" s="535"/>
      <c r="AFV15" s="535"/>
      <c r="AFW15" s="535"/>
      <c r="AFX15" s="535"/>
      <c r="AFY15" s="535"/>
      <c r="AFZ15" s="535"/>
      <c r="AGA15" s="535"/>
      <c r="AGB15" s="535"/>
      <c r="AGC15" s="535"/>
      <c r="AGD15" s="535"/>
      <c r="AGE15" s="535"/>
      <c r="AGF15" s="535"/>
      <c r="AGG15" s="535"/>
      <c r="AGH15" s="535"/>
    </row>
    <row r="16" spans="1:870" x14ac:dyDescent="0.2">
      <c r="B16" s="38" t="s">
        <v>1191</v>
      </c>
      <c r="C16" s="39" t="s">
        <v>1191</v>
      </c>
      <c r="D16" s="655">
        <v>43473</v>
      </c>
      <c r="E16" s="655">
        <v>43473</v>
      </c>
      <c r="F16" s="673" t="s">
        <v>1437</v>
      </c>
      <c r="G16" s="43" t="s">
        <v>163</v>
      </c>
      <c r="H16" s="43" t="s">
        <v>1216</v>
      </c>
      <c r="I16" s="45">
        <v>12</v>
      </c>
      <c r="J16" s="44" t="s">
        <v>61</v>
      </c>
      <c r="K16" s="47" t="s">
        <v>1217</v>
      </c>
      <c r="L16" s="43">
        <v>925</v>
      </c>
      <c r="M16" s="44" t="s">
        <v>1218</v>
      </c>
      <c r="N16" s="48" t="s">
        <v>1439</v>
      </c>
      <c r="O16" s="49" t="s">
        <v>1107</v>
      </c>
      <c r="P16" s="50">
        <v>43830</v>
      </c>
      <c r="Q16" s="90" t="s">
        <v>1253</v>
      </c>
      <c r="R16" s="270" t="s">
        <v>1438</v>
      </c>
      <c r="S16" s="77">
        <v>43465</v>
      </c>
      <c r="T16" s="54">
        <v>0</v>
      </c>
      <c r="U16" s="55" t="s">
        <v>1106</v>
      </c>
      <c r="V16" s="56">
        <v>1</v>
      </c>
      <c r="W16" s="56">
        <v>0</v>
      </c>
      <c r="X16" s="56">
        <v>0</v>
      </c>
      <c r="Y16" s="536" t="s">
        <v>1357</v>
      </c>
      <c r="Z16" s="536" t="s">
        <v>1272</v>
      </c>
      <c r="AA16" s="536" t="s">
        <v>1273</v>
      </c>
      <c r="AB16" s="529" t="s">
        <v>1274</v>
      </c>
      <c r="AC16" s="530" t="s">
        <v>1275</v>
      </c>
      <c r="AD16" s="530" t="s">
        <v>1424</v>
      </c>
      <c r="AE16" s="530" t="s">
        <v>1277</v>
      </c>
      <c r="AF16" s="537" t="s">
        <v>345</v>
      </c>
      <c r="AG16" s="352" t="s">
        <v>1280</v>
      </c>
      <c r="AH16" s="536" t="s">
        <v>1476</v>
      </c>
      <c r="AI16" s="536" t="s">
        <v>105</v>
      </c>
      <c r="AJ16" s="352" t="s">
        <v>1283</v>
      </c>
      <c r="AK16" s="536" t="s">
        <v>1278</v>
      </c>
      <c r="AL16" s="62" t="s">
        <v>1113</v>
      </c>
      <c r="AM16" s="62">
        <v>1</v>
      </c>
      <c r="AN16" s="63">
        <v>32</v>
      </c>
      <c r="AO16" s="64">
        <v>12</v>
      </c>
      <c r="AP16" s="199">
        <f t="shared" si="3"/>
        <v>1891.2</v>
      </c>
      <c r="AQ16" s="201">
        <f t="shared" si="4"/>
        <v>157.6</v>
      </c>
      <c r="AR16" s="202">
        <v>0</v>
      </c>
      <c r="AS16" s="87"/>
      <c r="AT16" s="201">
        <f t="shared" si="2"/>
        <v>1891.2</v>
      </c>
      <c r="AU16" s="62" t="s">
        <v>1284</v>
      </c>
      <c r="AV16" s="66" t="s">
        <v>1099</v>
      </c>
      <c r="AW16" s="66" t="s">
        <v>92</v>
      </c>
      <c r="AX16" s="62" t="s">
        <v>1373</v>
      </c>
      <c r="AY16" s="62" t="s">
        <v>1604</v>
      </c>
      <c r="AZ16" s="765" t="s">
        <v>1576</v>
      </c>
      <c r="BA16" s="346">
        <v>43479</v>
      </c>
      <c r="BB16" s="682" t="s">
        <v>1618</v>
      </c>
      <c r="BC16" s="284">
        <v>43482</v>
      </c>
      <c r="BD16" s="540"/>
      <c r="BE16" s="598"/>
      <c r="BF16" s="535"/>
      <c r="BG16" s="535"/>
      <c r="BH16" s="535"/>
      <c r="BI16" s="535"/>
      <c r="BJ16" s="535"/>
      <c r="BK16" s="535"/>
      <c r="BL16" s="535"/>
      <c r="BM16" s="535"/>
      <c r="BN16" s="535"/>
      <c r="BO16" s="535"/>
      <c r="BP16" s="535"/>
      <c r="BQ16" s="535"/>
      <c r="BR16" s="535"/>
      <c r="BS16" s="535"/>
      <c r="BT16" s="535"/>
      <c r="BU16" s="535"/>
      <c r="BV16" s="535"/>
      <c r="BW16" s="535"/>
      <c r="BX16" s="535"/>
      <c r="BY16" s="535"/>
      <c r="BZ16" s="535"/>
      <c r="CA16" s="535"/>
      <c r="CB16" s="535"/>
      <c r="CC16" s="535"/>
      <c r="CD16" s="535"/>
      <c r="CE16" s="535"/>
      <c r="CF16" s="535"/>
      <c r="CG16" s="535"/>
      <c r="CH16" s="535"/>
      <c r="CI16" s="535"/>
      <c r="CJ16" s="535"/>
      <c r="CK16" s="535"/>
      <c r="CL16" s="535"/>
      <c r="CM16" s="535"/>
      <c r="CN16" s="535"/>
      <c r="CO16" s="535"/>
      <c r="CP16" s="535"/>
      <c r="CQ16" s="535"/>
      <c r="CR16" s="535"/>
      <c r="CS16" s="535"/>
      <c r="CT16" s="535"/>
      <c r="CU16" s="535"/>
      <c r="CV16" s="535"/>
      <c r="CW16" s="535"/>
      <c r="CX16" s="535"/>
      <c r="CY16" s="535"/>
      <c r="CZ16" s="535"/>
      <c r="DA16" s="535"/>
      <c r="DB16" s="535"/>
      <c r="DC16" s="535"/>
      <c r="DD16" s="535"/>
      <c r="DE16" s="535"/>
      <c r="DF16" s="535"/>
      <c r="DG16" s="535"/>
      <c r="DH16" s="535"/>
      <c r="DI16" s="535"/>
      <c r="DJ16" s="535"/>
      <c r="DK16" s="535"/>
      <c r="DL16" s="535"/>
      <c r="DM16" s="535"/>
      <c r="DN16" s="535"/>
      <c r="DO16" s="535"/>
      <c r="DP16" s="535"/>
      <c r="DQ16" s="535"/>
      <c r="DR16" s="535"/>
      <c r="DS16" s="535"/>
      <c r="DT16" s="535"/>
      <c r="DU16" s="535"/>
      <c r="DV16" s="535"/>
      <c r="DW16" s="535"/>
      <c r="DX16" s="535"/>
      <c r="DY16" s="535"/>
      <c r="DZ16" s="535"/>
      <c r="EA16" s="535"/>
      <c r="EB16" s="535"/>
      <c r="EC16" s="535"/>
      <c r="ED16" s="535"/>
      <c r="EE16" s="535"/>
      <c r="EF16" s="535"/>
      <c r="EG16" s="535"/>
      <c r="EH16" s="535"/>
      <c r="EI16" s="535"/>
      <c r="EJ16" s="535"/>
      <c r="EK16" s="535"/>
      <c r="EL16" s="535"/>
      <c r="EM16" s="535"/>
      <c r="EN16" s="535"/>
      <c r="EO16" s="535"/>
      <c r="EP16" s="535"/>
      <c r="EQ16" s="535"/>
      <c r="ER16" s="535"/>
      <c r="ES16" s="535"/>
      <c r="ET16" s="535"/>
      <c r="EU16" s="535"/>
      <c r="EV16" s="535"/>
      <c r="EW16" s="535"/>
      <c r="EX16" s="535"/>
      <c r="EY16" s="535"/>
      <c r="EZ16" s="535"/>
      <c r="FA16" s="535"/>
      <c r="FB16" s="535"/>
      <c r="FC16" s="535"/>
      <c r="FD16" s="535"/>
      <c r="FE16" s="535"/>
      <c r="FF16" s="535"/>
      <c r="FG16" s="535"/>
      <c r="FH16" s="535"/>
      <c r="FI16" s="535"/>
      <c r="FJ16" s="535"/>
      <c r="FK16" s="535"/>
      <c r="FL16" s="535"/>
      <c r="FM16" s="535"/>
      <c r="FN16" s="535"/>
      <c r="FO16" s="535"/>
      <c r="FP16" s="535"/>
      <c r="FQ16" s="535"/>
      <c r="FR16" s="535"/>
      <c r="FS16" s="535"/>
      <c r="FT16" s="535"/>
      <c r="FU16" s="535"/>
      <c r="FV16" s="535"/>
      <c r="FW16" s="535"/>
      <c r="FX16" s="535"/>
      <c r="FY16" s="535"/>
      <c r="FZ16" s="535"/>
      <c r="GA16" s="535"/>
      <c r="GB16" s="535"/>
      <c r="GC16" s="535"/>
      <c r="GD16" s="535"/>
      <c r="GE16" s="535"/>
      <c r="GF16" s="535"/>
      <c r="GG16" s="535"/>
      <c r="GH16" s="535"/>
      <c r="GI16" s="535"/>
      <c r="GJ16" s="535"/>
      <c r="GK16" s="535"/>
      <c r="GL16" s="535"/>
      <c r="GM16" s="535"/>
      <c r="GN16" s="535"/>
      <c r="GO16" s="535"/>
      <c r="GP16" s="535"/>
      <c r="GQ16" s="535"/>
      <c r="GR16" s="535"/>
      <c r="GS16" s="535"/>
      <c r="GT16" s="535"/>
      <c r="GU16" s="535"/>
      <c r="GV16" s="535"/>
      <c r="GW16" s="535"/>
      <c r="GX16" s="535"/>
      <c r="GY16" s="535"/>
      <c r="GZ16" s="535"/>
      <c r="HA16" s="535"/>
      <c r="HB16" s="535"/>
      <c r="HC16" s="535"/>
      <c r="HD16" s="535"/>
      <c r="HE16" s="535"/>
      <c r="HF16" s="535"/>
      <c r="HG16" s="535"/>
      <c r="HH16" s="535"/>
      <c r="HI16" s="535"/>
      <c r="HJ16" s="535"/>
      <c r="HK16" s="535"/>
      <c r="HL16" s="535"/>
      <c r="HM16" s="535"/>
      <c r="HN16" s="535"/>
      <c r="HO16" s="535"/>
      <c r="HP16" s="535"/>
      <c r="HQ16" s="535"/>
      <c r="HR16" s="535"/>
      <c r="HS16" s="535"/>
      <c r="HT16" s="535"/>
      <c r="HU16" s="535"/>
      <c r="HV16" s="535"/>
      <c r="HW16" s="535"/>
      <c r="HX16" s="535"/>
      <c r="HY16" s="535"/>
      <c r="HZ16" s="535"/>
      <c r="IA16" s="535"/>
      <c r="IB16" s="535"/>
      <c r="IC16" s="535"/>
      <c r="ID16" s="535"/>
      <c r="IE16" s="535"/>
      <c r="IF16" s="535"/>
      <c r="IG16" s="535"/>
      <c r="IH16" s="535"/>
      <c r="II16" s="535"/>
      <c r="IJ16" s="535"/>
      <c r="IK16" s="535"/>
      <c r="IL16" s="535"/>
      <c r="IM16" s="535"/>
      <c r="IN16" s="535"/>
      <c r="IO16" s="535"/>
      <c r="IP16" s="535"/>
      <c r="IQ16" s="535"/>
      <c r="IR16" s="535"/>
      <c r="IS16" s="535"/>
      <c r="IT16" s="535"/>
      <c r="IU16" s="535"/>
      <c r="IV16" s="535"/>
      <c r="IW16" s="535"/>
      <c r="IX16" s="535"/>
      <c r="IY16" s="535"/>
      <c r="IZ16" s="535"/>
      <c r="JA16" s="535"/>
      <c r="JB16" s="535"/>
      <c r="JC16" s="535"/>
      <c r="JD16" s="535"/>
      <c r="JE16" s="535"/>
      <c r="JF16" s="535"/>
      <c r="JG16" s="535"/>
      <c r="JH16" s="535"/>
      <c r="JI16" s="535"/>
      <c r="JJ16" s="535"/>
      <c r="JK16" s="535"/>
      <c r="JL16" s="535"/>
      <c r="JM16" s="535"/>
      <c r="JN16" s="535"/>
      <c r="JO16" s="535"/>
      <c r="JP16" s="535"/>
      <c r="JQ16" s="535"/>
      <c r="JR16" s="535"/>
      <c r="JS16" s="535"/>
      <c r="JT16" s="535"/>
      <c r="JU16" s="535"/>
      <c r="JV16" s="535"/>
      <c r="JW16" s="535"/>
      <c r="JX16" s="535"/>
      <c r="JY16" s="535"/>
      <c r="JZ16" s="535"/>
      <c r="KA16" s="535"/>
      <c r="KB16" s="535"/>
      <c r="KC16" s="535"/>
      <c r="KD16" s="535"/>
      <c r="KE16" s="535"/>
      <c r="KF16" s="535"/>
      <c r="KG16" s="535"/>
      <c r="KH16" s="535"/>
      <c r="KI16" s="535"/>
      <c r="KJ16" s="535"/>
      <c r="KK16" s="535"/>
      <c r="KL16" s="535"/>
      <c r="KM16" s="535"/>
      <c r="KN16" s="535"/>
      <c r="KO16" s="535"/>
      <c r="KP16" s="535"/>
      <c r="KQ16" s="535"/>
      <c r="KR16" s="535"/>
      <c r="KS16" s="535"/>
      <c r="KT16" s="535"/>
      <c r="KU16" s="535"/>
      <c r="KV16" s="535"/>
      <c r="KW16" s="535"/>
      <c r="KX16" s="535"/>
      <c r="KY16" s="535"/>
      <c r="KZ16" s="535"/>
      <c r="LA16" s="535"/>
      <c r="LB16" s="535"/>
      <c r="LC16" s="535"/>
      <c r="LD16" s="535"/>
      <c r="LE16" s="535"/>
      <c r="LF16" s="535"/>
      <c r="LG16" s="535"/>
      <c r="LH16" s="535"/>
      <c r="LI16" s="535"/>
      <c r="LJ16" s="535"/>
      <c r="LK16" s="535"/>
      <c r="LL16" s="535"/>
      <c r="LM16" s="535"/>
      <c r="LN16" s="535"/>
      <c r="LO16" s="535"/>
      <c r="LP16" s="535"/>
      <c r="LQ16" s="535"/>
      <c r="LR16" s="535"/>
      <c r="LS16" s="535"/>
      <c r="LT16" s="535"/>
      <c r="LU16" s="535"/>
      <c r="LV16" s="535"/>
      <c r="LW16" s="535"/>
      <c r="LX16" s="535"/>
      <c r="LY16" s="535"/>
      <c r="LZ16" s="535"/>
      <c r="MA16" s="535"/>
      <c r="MB16" s="535"/>
      <c r="MC16" s="535"/>
      <c r="MD16" s="535"/>
      <c r="ME16" s="535"/>
      <c r="MF16" s="535"/>
      <c r="MG16" s="535"/>
      <c r="MH16" s="535"/>
      <c r="MI16" s="535"/>
      <c r="MJ16" s="535"/>
      <c r="MK16" s="535"/>
      <c r="ML16" s="535"/>
      <c r="MM16" s="535"/>
      <c r="MN16" s="535"/>
      <c r="MO16" s="535"/>
      <c r="MP16" s="535"/>
      <c r="MQ16" s="535"/>
      <c r="MR16" s="535"/>
      <c r="MS16" s="535"/>
      <c r="MT16" s="535"/>
      <c r="MU16" s="535"/>
      <c r="MV16" s="535"/>
      <c r="MW16" s="535"/>
      <c r="MX16" s="535"/>
      <c r="MY16" s="535"/>
      <c r="MZ16" s="535"/>
      <c r="NA16" s="535"/>
      <c r="NB16" s="535"/>
      <c r="NC16" s="535"/>
      <c r="ND16" s="535"/>
      <c r="NE16" s="535"/>
      <c r="NF16" s="535"/>
      <c r="NG16" s="535"/>
      <c r="NH16" s="535"/>
      <c r="NI16" s="535"/>
      <c r="NJ16" s="535"/>
      <c r="NK16" s="535"/>
      <c r="NL16" s="535"/>
      <c r="NM16" s="535"/>
      <c r="NN16" s="535"/>
      <c r="NO16" s="535"/>
      <c r="NP16" s="535"/>
      <c r="NQ16" s="535"/>
      <c r="NR16" s="535"/>
      <c r="NS16" s="535"/>
      <c r="NT16" s="535"/>
      <c r="NU16" s="535"/>
      <c r="NV16" s="535"/>
      <c r="NW16" s="535"/>
      <c r="NX16" s="535"/>
      <c r="NY16" s="535"/>
      <c r="NZ16" s="535"/>
      <c r="OA16" s="535"/>
      <c r="OB16" s="535"/>
      <c r="OC16" s="535"/>
      <c r="OD16" s="535"/>
      <c r="OE16" s="535"/>
      <c r="OF16" s="535"/>
      <c r="OG16" s="535"/>
      <c r="OH16" s="535"/>
      <c r="OI16" s="535"/>
      <c r="OJ16" s="535"/>
      <c r="OK16" s="535"/>
      <c r="OL16" s="535"/>
      <c r="OM16" s="535"/>
      <c r="ON16" s="535"/>
      <c r="OO16" s="535"/>
      <c r="OP16" s="535"/>
      <c r="OQ16" s="535"/>
      <c r="OR16" s="535"/>
      <c r="OS16" s="535"/>
      <c r="OT16" s="535"/>
      <c r="OU16" s="535"/>
      <c r="OV16" s="535"/>
      <c r="OW16" s="535"/>
      <c r="OX16" s="535"/>
      <c r="OY16" s="535"/>
      <c r="OZ16" s="535"/>
      <c r="PA16" s="535"/>
      <c r="PB16" s="535"/>
      <c r="PC16" s="535"/>
      <c r="PD16" s="535"/>
      <c r="PE16" s="535"/>
      <c r="PF16" s="535"/>
      <c r="PG16" s="535"/>
      <c r="PH16" s="535"/>
      <c r="PI16" s="535"/>
      <c r="PJ16" s="535"/>
      <c r="PK16" s="535"/>
      <c r="PL16" s="535"/>
      <c r="PM16" s="535"/>
      <c r="PN16" s="535"/>
      <c r="PO16" s="535"/>
      <c r="PP16" s="535"/>
      <c r="PQ16" s="535"/>
      <c r="PR16" s="535"/>
      <c r="PS16" s="535"/>
      <c r="PT16" s="535"/>
      <c r="PU16" s="535"/>
      <c r="PV16" s="535"/>
      <c r="PW16" s="535"/>
      <c r="PX16" s="535"/>
      <c r="PY16" s="535"/>
      <c r="PZ16" s="535"/>
      <c r="QA16" s="535"/>
      <c r="QB16" s="535"/>
      <c r="QC16" s="535"/>
      <c r="QD16" s="535"/>
      <c r="QE16" s="535"/>
      <c r="QF16" s="535"/>
      <c r="QG16" s="535"/>
      <c r="QH16" s="535"/>
      <c r="QI16" s="535"/>
      <c r="QJ16" s="535"/>
      <c r="QK16" s="535"/>
      <c r="QL16" s="535"/>
      <c r="QM16" s="535"/>
      <c r="QN16" s="535"/>
      <c r="QO16" s="535"/>
      <c r="QP16" s="535"/>
      <c r="QQ16" s="535"/>
      <c r="QR16" s="535"/>
      <c r="QS16" s="535"/>
      <c r="QT16" s="535"/>
      <c r="QU16" s="535"/>
      <c r="QV16" s="535"/>
      <c r="QW16" s="535"/>
      <c r="QX16" s="535"/>
      <c r="QY16" s="535"/>
      <c r="QZ16" s="535"/>
      <c r="RA16" s="535"/>
      <c r="RB16" s="535"/>
      <c r="RC16" s="535"/>
      <c r="RD16" s="535"/>
      <c r="RE16" s="535"/>
      <c r="RF16" s="535"/>
      <c r="RG16" s="535"/>
      <c r="RH16" s="535"/>
      <c r="RI16" s="535"/>
      <c r="RJ16" s="535"/>
      <c r="RK16" s="535"/>
      <c r="RL16" s="535"/>
      <c r="RM16" s="535"/>
      <c r="RN16" s="535"/>
      <c r="RO16" s="535"/>
      <c r="RP16" s="535"/>
      <c r="RQ16" s="535"/>
      <c r="RR16" s="535"/>
      <c r="RS16" s="535"/>
      <c r="RT16" s="535"/>
      <c r="RU16" s="535"/>
      <c r="RV16" s="535"/>
      <c r="RW16" s="535"/>
      <c r="RX16" s="535"/>
      <c r="RY16" s="535"/>
      <c r="RZ16" s="535"/>
      <c r="SA16" s="535"/>
      <c r="SB16" s="535"/>
      <c r="SC16" s="535"/>
      <c r="SD16" s="535"/>
      <c r="SE16" s="535"/>
      <c r="SF16" s="535"/>
      <c r="SG16" s="535"/>
      <c r="SH16" s="535"/>
      <c r="SI16" s="535"/>
      <c r="SJ16" s="535"/>
      <c r="SK16" s="535"/>
      <c r="SL16" s="535"/>
      <c r="SM16" s="535"/>
      <c r="SN16" s="535"/>
      <c r="SO16" s="535"/>
      <c r="SP16" s="535"/>
      <c r="SQ16" s="535"/>
      <c r="SR16" s="535"/>
      <c r="SS16" s="535"/>
      <c r="ST16" s="535"/>
      <c r="SU16" s="535"/>
      <c r="SV16" s="535"/>
      <c r="SW16" s="535"/>
      <c r="SX16" s="535"/>
      <c r="SY16" s="535"/>
      <c r="SZ16" s="535"/>
      <c r="TA16" s="535"/>
      <c r="TB16" s="535"/>
      <c r="TC16" s="535"/>
      <c r="TD16" s="535"/>
      <c r="TE16" s="535"/>
      <c r="TF16" s="535"/>
      <c r="TG16" s="535"/>
      <c r="TH16" s="535"/>
      <c r="TI16" s="535"/>
      <c r="TJ16" s="535"/>
      <c r="TK16" s="535"/>
      <c r="TL16" s="535"/>
      <c r="TM16" s="535"/>
      <c r="TN16" s="535"/>
      <c r="TO16" s="535"/>
      <c r="TP16" s="535"/>
      <c r="TQ16" s="535"/>
      <c r="TR16" s="535"/>
      <c r="TS16" s="535"/>
      <c r="TT16" s="535"/>
      <c r="TU16" s="535"/>
      <c r="TV16" s="535"/>
      <c r="TW16" s="535"/>
      <c r="TX16" s="535"/>
      <c r="TY16" s="535"/>
      <c r="TZ16" s="535"/>
      <c r="UA16" s="535"/>
      <c r="UB16" s="535"/>
      <c r="UC16" s="535"/>
      <c r="UD16" s="535"/>
      <c r="UE16" s="535"/>
      <c r="UF16" s="535"/>
      <c r="UG16" s="535"/>
      <c r="UH16" s="535"/>
      <c r="UI16" s="535"/>
      <c r="UJ16" s="535"/>
      <c r="UK16" s="535"/>
      <c r="UL16" s="535"/>
      <c r="UM16" s="535"/>
      <c r="UN16" s="535"/>
      <c r="UO16" s="535"/>
      <c r="UP16" s="535"/>
      <c r="UQ16" s="535"/>
      <c r="UR16" s="535"/>
      <c r="US16" s="535"/>
      <c r="UT16" s="535"/>
      <c r="UU16" s="535"/>
      <c r="UV16" s="535"/>
      <c r="UW16" s="535"/>
      <c r="UX16" s="535"/>
      <c r="UY16" s="535"/>
      <c r="UZ16" s="535"/>
      <c r="VA16" s="535"/>
      <c r="VB16" s="535"/>
      <c r="VC16" s="535"/>
      <c r="VD16" s="535"/>
      <c r="VE16" s="535"/>
      <c r="VF16" s="535"/>
      <c r="VG16" s="535"/>
      <c r="VH16" s="535"/>
      <c r="VI16" s="535"/>
      <c r="VJ16" s="535"/>
      <c r="VK16" s="535"/>
      <c r="VL16" s="535"/>
      <c r="VM16" s="535"/>
      <c r="VN16" s="535"/>
      <c r="VO16" s="535"/>
      <c r="VP16" s="535"/>
      <c r="VQ16" s="535"/>
      <c r="VR16" s="535"/>
      <c r="VS16" s="535"/>
      <c r="VT16" s="535"/>
      <c r="VU16" s="535"/>
      <c r="VV16" s="535"/>
      <c r="VW16" s="535"/>
      <c r="VX16" s="535"/>
      <c r="VY16" s="535"/>
      <c r="VZ16" s="535"/>
      <c r="WA16" s="535"/>
      <c r="WB16" s="535"/>
      <c r="WC16" s="535"/>
      <c r="WD16" s="535"/>
      <c r="WE16" s="535"/>
      <c r="WF16" s="535"/>
      <c r="WG16" s="535"/>
      <c r="WH16" s="535"/>
      <c r="WI16" s="535"/>
      <c r="WJ16" s="535"/>
      <c r="WK16" s="535"/>
      <c r="WL16" s="535"/>
      <c r="WM16" s="535"/>
      <c r="WN16" s="535"/>
      <c r="WO16" s="535"/>
      <c r="WP16" s="535"/>
      <c r="WQ16" s="535"/>
      <c r="WR16" s="535"/>
      <c r="WS16" s="535"/>
      <c r="WT16" s="535"/>
      <c r="WU16" s="535"/>
      <c r="WV16" s="535"/>
      <c r="WW16" s="535"/>
      <c r="WX16" s="535"/>
      <c r="WY16" s="535"/>
      <c r="WZ16" s="535"/>
      <c r="XA16" s="535"/>
      <c r="XB16" s="535"/>
      <c r="XC16" s="535"/>
      <c r="XD16" s="535"/>
      <c r="XE16" s="535"/>
      <c r="XF16" s="535"/>
      <c r="XG16" s="535"/>
      <c r="XH16" s="535"/>
      <c r="XI16" s="535"/>
      <c r="XJ16" s="535"/>
      <c r="XK16" s="535"/>
      <c r="XL16" s="535"/>
      <c r="XM16" s="535"/>
      <c r="XN16" s="535"/>
      <c r="XO16" s="535"/>
      <c r="XP16" s="535"/>
      <c r="XQ16" s="535"/>
      <c r="XR16" s="535"/>
      <c r="XS16" s="535"/>
      <c r="XT16" s="535"/>
      <c r="XU16" s="535"/>
      <c r="XV16" s="535"/>
      <c r="XW16" s="535"/>
      <c r="XX16" s="535"/>
      <c r="XY16" s="535"/>
      <c r="XZ16" s="535"/>
      <c r="YA16" s="535"/>
      <c r="YB16" s="535"/>
      <c r="YC16" s="535"/>
      <c r="YD16" s="535"/>
      <c r="YE16" s="535"/>
      <c r="YF16" s="535"/>
      <c r="YG16" s="535"/>
      <c r="YH16" s="535"/>
      <c r="YI16" s="535"/>
      <c r="YJ16" s="535"/>
      <c r="YK16" s="535"/>
      <c r="YL16" s="535"/>
      <c r="YM16" s="535"/>
      <c r="YN16" s="535"/>
      <c r="YO16" s="535"/>
      <c r="YP16" s="535"/>
      <c r="YQ16" s="535"/>
      <c r="YR16" s="535"/>
      <c r="YS16" s="535"/>
      <c r="YT16" s="535"/>
      <c r="YU16" s="535"/>
      <c r="YV16" s="535"/>
      <c r="YW16" s="535"/>
      <c r="YX16" s="535"/>
      <c r="YY16" s="535"/>
      <c r="YZ16" s="535"/>
      <c r="ZA16" s="535"/>
      <c r="ZB16" s="535"/>
      <c r="ZC16" s="535"/>
      <c r="ZD16" s="535"/>
      <c r="ZE16" s="535"/>
      <c r="ZF16" s="535"/>
      <c r="ZG16" s="535"/>
      <c r="ZH16" s="535"/>
      <c r="ZI16" s="535"/>
      <c r="ZJ16" s="535"/>
      <c r="ZK16" s="535"/>
      <c r="ZL16" s="535"/>
      <c r="ZM16" s="535"/>
      <c r="ZN16" s="535"/>
      <c r="ZO16" s="535"/>
      <c r="ZP16" s="535"/>
      <c r="ZQ16" s="535"/>
      <c r="ZR16" s="535"/>
      <c r="ZS16" s="535"/>
      <c r="ZT16" s="535"/>
      <c r="ZU16" s="535"/>
      <c r="ZV16" s="535"/>
      <c r="ZW16" s="535"/>
      <c r="ZX16" s="535"/>
      <c r="ZY16" s="535"/>
      <c r="ZZ16" s="535"/>
      <c r="AAA16" s="535"/>
      <c r="AAB16" s="535"/>
      <c r="AAC16" s="535"/>
      <c r="AAD16" s="535"/>
      <c r="AAE16" s="535"/>
      <c r="AAF16" s="535"/>
      <c r="AAG16" s="535"/>
      <c r="AAH16" s="535"/>
      <c r="AAI16" s="535"/>
      <c r="AAJ16" s="535"/>
      <c r="AAK16" s="535"/>
      <c r="AAL16" s="535"/>
      <c r="AAM16" s="535"/>
      <c r="AAN16" s="535"/>
      <c r="AAO16" s="535"/>
      <c r="AAP16" s="535"/>
      <c r="AAQ16" s="535"/>
      <c r="AAR16" s="535"/>
      <c r="AAS16" s="535"/>
      <c r="AAT16" s="535"/>
      <c r="AAU16" s="535"/>
      <c r="AAV16" s="535"/>
      <c r="AAW16" s="535"/>
      <c r="AAX16" s="535"/>
      <c r="AAY16" s="535"/>
      <c r="AAZ16" s="535"/>
      <c r="ABA16" s="535"/>
      <c r="ABB16" s="535"/>
      <c r="ABC16" s="535"/>
      <c r="ABD16" s="535"/>
      <c r="ABE16" s="535"/>
      <c r="ABF16" s="535"/>
      <c r="ABG16" s="535"/>
      <c r="ABH16" s="535"/>
      <c r="ABI16" s="535"/>
      <c r="ABJ16" s="535"/>
      <c r="ABK16" s="535"/>
      <c r="ABL16" s="535"/>
      <c r="ABM16" s="535"/>
      <c r="ABN16" s="535"/>
      <c r="ABO16" s="535"/>
      <c r="ABP16" s="535"/>
      <c r="ABQ16" s="535"/>
      <c r="ABR16" s="535"/>
      <c r="ABS16" s="535"/>
      <c r="ABT16" s="535"/>
      <c r="ABU16" s="535"/>
      <c r="ABV16" s="535"/>
      <c r="ABW16" s="535"/>
      <c r="ABX16" s="535"/>
      <c r="ABY16" s="535"/>
      <c r="ABZ16" s="535"/>
      <c r="ACA16" s="535"/>
      <c r="ACB16" s="535"/>
      <c r="ACC16" s="535"/>
      <c r="ACD16" s="535"/>
      <c r="ACE16" s="535"/>
      <c r="ACF16" s="535"/>
      <c r="ACG16" s="535"/>
      <c r="ACH16" s="535"/>
      <c r="ACI16" s="535"/>
      <c r="ACJ16" s="535"/>
      <c r="ACK16" s="535"/>
      <c r="ACL16" s="535"/>
      <c r="ACM16" s="535"/>
      <c r="ACN16" s="535"/>
      <c r="ACO16" s="535"/>
      <c r="ACP16" s="535"/>
      <c r="ACQ16" s="535"/>
      <c r="ACR16" s="535"/>
      <c r="ACS16" s="535"/>
      <c r="ACT16" s="535"/>
      <c r="ACU16" s="535"/>
      <c r="ACV16" s="535"/>
      <c r="ACW16" s="535"/>
      <c r="ACX16" s="535"/>
      <c r="ACY16" s="535"/>
      <c r="ACZ16" s="535"/>
      <c r="ADA16" s="535"/>
      <c r="ADB16" s="535"/>
      <c r="ADC16" s="535"/>
      <c r="ADD16" s="535"/>
      <c r="ADE16" s="535"/>
      <c r="ADF16" s="535"/>
      <c r="ADG16" s="535"/>
      <c r="ADH16" s="535"/>
      <c r="ADI16" s="535"/>
      <c r="ADJ16" s="535"/>
      <c r="ADK16" s="535"/>
      <c r="ADL16" s="535"/>
      <c r="ADM16" s="535"/>
      <c r="ADN16" s="535"/>
      <c r="ADO16" s="535"/>
      <c r="ADP16" s="535"/>
      <c r="ADQ16" s="535"/>
      <c r="ADR16" s="535"/>
      <c r="ADS16" s="535"/>
      <c r="ADT16" s="535"/>
      <c r="ADU16" s="535"/>
      <c r="ADV16" s="535"/>
      <c r="ADW16" s="535"/>
      <c r="ADX16" s="535"/>
      <c r="ADY16" s="535"/>
      <c r="ADZ16" s="535"/>
      <c r="AEA16" s="535"/>
      <c r="AEB16" s="535"/>
      <c r="AEC16" s="535"/>
      <c r="AED16" s="535"/>
      <c r="AEE16" s="535"/>
      <c r="AEF16" s="535"/>
      <c r="AEG16" s="535"/>
      <c r="AEH16" s="535"/>
      <c r="AEI16" s="535"/>
      <c r="AEJ16" s="535"/>
      <c r="AEK16" s="535"/>
      <c r="AEL16" s="535"/>
      <c r="AEM16" s="535"/>
      <c r="AEN16" s="535"/>
      <c r="AEO16" s="535"/>
      <c r="AEP16" s="535"/>
      <c r="AEQ16" s="535"/>
      <c r="AER16" s="535"/>
      <c r="AES16" s="535"/>
      <c r="AET16" s="535"/>
      <c r="AEU16" s="535"/>
      <c r="AEV16" s="535"/>
      <c r="AEW16" s="535"/>
      <c r="AEX16" s="535"/>
      <c r="AEY16" s="535"/>
      <c r="AEZ16" s="535"/>
      <c r="AFA16" s="535"/>
      <c r="AFB16" s="535"/>
      <c r="AFC16" s="535"/>
      <c r="AFD16" s="535"/>
      <c r="AFE16" s="535"/>
      <c r="AFF16" s="535"/>
      <c r="AFG16" s="535"/>
      <c r="AFH16" s="535"/>
      <c r="AFI16" s="535"/>
      <c r="AFJ16" s="535"/>
      <c r="AFK16" s="535"/>
      <c r="AFL16" s="535"/>
      <c r="AFM16" s="535"/>
      <c r="AFN16" s="535"/>
      <c r="AFO16" s="535"/>
      <c r="AFP16" s="535"/>
      <c r="AFQ16" s="535"/>
      <c r="AFR16" s="535"/>
      <c r="AFS16" s="535"/>
      <c r="AFT16" s="535"/>
      <c r="AFU16" s="535"/>
      <c r="AFV16" s="535"/>
      <c r="AFW16" s="535"/>
      <c r="AFX16" s="535"/>
      <c r="AFY16" s="535"/>
      <c r="AFZ16" s="535"/>
      <c r="AGA16" s="535"/>
      <c r="AGB16" s="535"/>
      <c r="AGC16" s="535"/>
      <c r="AGD16" s="535"/>
      <c r="AGE16" s="535"/>
      <c r="AGF16" s="535"/>
      <c r="AGG16" s="535"/>
      <c r="AGH16" s="535"/>
      <c r="AGI16" s="535"/>
    </row>
    <row r="17" spans="1:867" x14ac:dyDescent="0.2">
      <c r="B17" s="38" t="s">
        <v>1192</v>
      </c>
      <c r="C17" s="39" t="s">
        <v>1192</v>
      </c>
      <c r="D17" s="655">
        <v>43473</v>
      </c>
      <c r="E17" s="655">
        <v>43473</v>
      </c>
      <c r="F17" s="673" t="s">
        <v>1440</v>
      </c>
      <c r="G17" s="43" t="s">
        <v>163</v>
      </c>
      <c r="H17" s="43" t="s">
        <v>1216</v>
      </c>
      <c r="I17" s="45">
        <v>12</v>
      </c>
      <c r="J17" s="44" t="s">
        <v>61</v>
      </c>
      <c r="K17" s="47" t="s">
        <v>1246</v>
      </c>
      <c r="L17" s="43">
        <v>11025</v>
      </c>
      <c r="M17" s="44" t="s">
        <v>1247</v>
      </c>
      <c r="N17" s="48" t="s">
        <v>1335</v>
      </c>
      <c r="O17" s="49" t="s">
        <v>1107</v>
      </c>
      <c r="P17" s="50">
        <v>43830</v>
      </c>
      <c r="Q17" s="90" t="s">
        <v>1289</v>
      </c>
      <c r="R17" s="53" t="s">
        <v>1268</v>
      </c>
      <c r="S17" s="77">
        <v>43465</v>
      </c>
      <c r="T17" s="54">
        <v>0</v>
      </c>
      <c r="U17" s="55" t="s">
        <v>1106</v>
      </c>
      <c r="V17" s="56">
        <v>1</v>
      </c>
      <c r="W17" s="56">
        <v>0</v>
      </c>
      <c r="X17" s="56">
        <v>0</v>
      </c>
      <c r="Y17" s="536" t="s">
        <v>1290</v>
      </c>
      <c r="Z17" s="536" t="s">
        <v>1272</v>
      </c>
      <c r="AA17" s="536" t="s">
        <v>1273</v>
      </c>
      <c r="AB17" s="529" t="s">
        <v>1274</v>
      </c>
      <c r="AC17" s="530" t="s">
        <v>1275</v>
      </c>
      <c r="AD17" s="530" t="s">
        <v>1424</v>
      </c>
      <c r="AE17" s="530" t="s">
        <v>1277</v>
      </c>
      <c r="AF17" s="537" t="s">
        <v>345</v>
      </c>
      <c r="AG17" s="352" t="s">
        <v>1280</v>
      </c>
      <c r="AH17" s="536" t="s">
        <v>1477</v>
      </c>
      <c r="AI17" s="536" t="s">
        <v>105</v>
      </c>
      <c r="AJ17" s="352" t="s">
        <v>1283</v>
      </c>
      <c r="AK17" s="536" t="s">
        <v>1278</v>
      </c>
      <c r="AL17" s="62" t="s">
        <v>1113</v>
      </c>
      <c r="AM17" s="62">
        <v>1</v>
      </c>
      <c r="AN17" s="63">
        <v>32</v>
      </c>
      <c r="AO17" s="64">
        <v>12</v>
      </c>
      <c r="AP17" s="199">
        <f t="shared" si="3"/>
        <v>1891.2</v>
      </c>
      <c r="AQ17" s="201">
        <f t="shared" si="4"/>
        <v>157.6</v>
      </c>
      <c r="AR17" s="202">
        <v>0</v>
      </c>
      <c r="AS17" s="87"/>
      <c r="AT17" s="201">
        <f t="shared" si="2"/>
        <v>1891.2</v>
      </c>
      <c r="AU17" s="62" t="s">
        <v>1284</v>
      </c>
      <c r="AV17" s="66" t="s">
        <v>1099</v>
      </c>
      <c r="AW17" s="66" t="s">
        <v>92</v>
      </c>
      <c r="AX17" s="62" t="s">
        <v>1373</v>
      </c>
      <c r="AY17" s="62" t="s">
        <v>1604</v>
      </c>
      <c r="AZ17" s="767" t="s">
        <v>1577</v>
      </c>
      <c r="BA17" s="346">
        <v>43479</v>
      </c>
      <c r="BB17" s="682" t="s">
        <v>1619</v>
      </c>
      <c r="BC17" s="284">
        <v>43482</v>
      </c>
      <c r="BD17" s="540"/>
      <c r="BE17" s="598"/>
      <c r="BF17" s="535"/>
      <c r="BG17" s="535"/>
      <c r="BH17" s="535"/>
      <c r="BI17" s="535"/>
      <c r="BJ17" s="535"/>
      <c r="BK17" s="535"/>
      <c r="BL17" s="535"/>
      <c r="BM17" s="535"/>
      <c r="BN17" s="535"/>
      <c r="BO17" s="535"/>
      <c r="BP17" s="535"/>
      <c r="BQ17" s="535"/>
      <c r="BR17" s="535"/>
      <c r="BS17" s="535"/>
      <c r="BT17" s="535"/>
      <c r="BU17" s="535"/>
      <c r="BV17" s="535"/>
      <c r="BW17" s="535"/>
      <c r="BX17" s="535"/>
      <c r="BY17" s="535"/>
      <c r="BZ17" s="535"/>
      <c r="CA17" s="535"/>
      <c r="CB17" s="535"/>
      <c r="CC17" s="535"/>
      <c r="CD17" s="535"/>
      <c r="CE17" s="535"/>
      <c r="CF17" s="535"/>
      <c r="CG17" s="535"/>
      <c r="CH17" s="535"/>
      <c r="CI17" s="535"/>
      <c r="CJ17" s="535"/>
      <c r="CK17" s="535"/>
      <c r="CL17" s="535"/>
      <c r="CM17" s="535"/>
      <c r="CN17" s="535"/>
      <c r="CO17" s="535"/>
      <c r="CP17" s="535"/>
      <c r="CQ17" s="535"/>
      <c r="CR17" s="535"/>
      <c r="CS17" s="535"/>
      <c r="CT17" s="535"/>
      <c r="CU17" s="535"/>
      <c r="CV17" s="535"/>
      <c r="CW17" s="535"/>
      <c r="CX17" s="535"/>
      <c r="CY17" s="535"/>
      <c r="CZ17" s="535"/>
      <c r="DA17" s="535"/>
      <c r="DB17" s="535"/>
      <c r="DC17" s="535"/>
      <c r="DD17" s="535"/>
      <c r="DE17" s="535"/>
      <c r="DF17" s="535"/>
      <c r="DG17" s="535"/>
      <c r="DH17" s="535"/>
      <c r="DI17" s="535"/>
      <c r="DJ17" s="535"/>
      <c r="DK17" s="535"/>
      <c r="DL17" s="535"/>
      <c r="DM17" s="535"/>
      <c r="DN17" s="535"/>
      <c r="DO17" s="535"/>
      <c r="DP17" s="535"/>
      <c r="DQ17" s="535"/>
      <c r="DR17" s="535"/>
      <c r="DS17" s="535"/>
      <c r="DT17" s="535"/>
      <c r="DU17" s="535"/>
      <c r="DV17" s="535"/>
      <c r="DW17" s="535"/>
      <c r="DX17" s="535"/>
      <c r="DY17" s="535"/>
      <c r="DZ17" s="535"/>
      <c r="EA17" s="535"/>
      <c r="EB17" s="535"/>
      <c r="EC17" s="535"/>
      <c r="ED17" s="535"/>
      <c r="EE17" s="535"/>
      <c r="EF17" s="535"/>
      <c r="EG17" s="535"/>
      <c r="EH17" s="535"/>
      <c r="EI17" s="535"/>
      <c r="EJ17" s="535"/>
      <c r="EK17" s="535"/>
      <c r="EL17" s="535"/>
      <c r="EM17" s="535"/>
      <c r="EN17" s="535"/>
      <c r="EO17" s="535"/>
      <c r="EP17" s="535"/>
      <c r="EQ17" s="535"/>
      <c r="ER17" s="535"/>
      <c r="ES17" s="535"/>
      <c r="ET17" s="535"/>
      <c r="EU17" s="535"/>
      <c r="EV17" s="535"/>
      <c r="EW17" s="535"/>
      <c r="EX17" s="535"/>
      <c r="EY17" s="535"/>
      <c r="EZ17" s="535"/>
      <c r="FA17" s="535"/>
      <c r="FB17" s="535"/>
      <c r="FC17" s="535"/>
      <c r="FD17" s="535"/>
      <c r="FE17" s="535"/>
      <c r="FF17" s="535"/>
      <c r="FG17" s="535"/>
      <c r="FH17" s="535"/>
      <c r="FI17" s="535"/>
      <c r="FJ17" s="535"/>
      <c r="FK17" s="535"/>
      <c r="FL17" s="535"/>
      <c r="FM17" s="535"/>
      <c r="FN17" s="535"/>
      <c r="FO17" s="535"/>
      <c r="FP17" s="535"/>
      <c r="FQ17" s="535"/>
      <c r="FR17" s="535"/>
      <c r="FS17" s="535"/>
      <c r="FT17" s="535"/>
      <c r="FU17" s="535"/>
      <c r="FV17" s="535"/>
      <c r="FW17" s="535"/>
      <c r="FX17" s="535"/>
      <c r="FY17" s="535"/>
      <c r="FZ17" s="535"/>
      <c r="GA17" s="535"/>
      <c r="GB17" s="535"/>
      <c r="GC17" s="535"/>
      <c r="GD17" s="535"/>
      <c r="GE17" s="535"/>
      <c r="GF17" s="535"/>
      <c r="GG17" s="535"/>
      <c r="GH17" s="535"/>
      <c r="GI17" s="535"/>
      <c r="GJ17" s="535"/>
      <c r="GK17" s="535"/>
      <c r="GL17" s="535"/>
      <c r="GM17" s="535"/>
      <c r="GN17" s="535"/>
      <c r="GO17" s="535"/>
      <c r="GP17" s="535"/>
      <c r="GQ17" s="535"/>
      <c r="GR17" s="535"/>
      <c r="GS17" s="535"/>
      <c r="GT17" s="535"/>
      <c r="GU17" s="535"/>
      <c r="GV17" s="535"/>
      <c r="GW17" s="535"/>
      <c r="GX17" s="535"/>
      <c r="GY17" s="535"/>
      <c r="GZ17" s="535"/>
      <c r="HA17" s="535"/>
      <c r="HB17" s="535"/>
      <c r="HC17" s="535"/>
      <c r="HD17" s="535"/>
      <c r="HE17" s="535"/>
      <c r="HF17" s="535"/>
      <c r="HG17" s="535"/>
      <c r="HH17" s="535"/>
      <c r="HI17" s="535"/>
      <c r="HJ17" s="535"/>
      <c r="HK17" s="535"/>
      <c r="HL17" s="535"/>
      <c r="HM17" s="535"/>
      <c r="HN17" s="535"/>
      <c r="HO17" s="535"/>
      <c r="HP17" s="535"/>
      <c r="HQ17" s="535"/>
      <c r="HR17" s="535"/>
      <c r="HS17" s="535"/>
      <c r="HT17" s="535"/>
      <c r="HU17" s="535"/>
      <c r="HV17" s="535"/>
      <c r="HW17" s="535"/>
      <c r="HX17" s="535"/>
      <c r="HY17" s="535"/>
      <c r="HZ17" s="535"/>
      <c r="IA17" s="535"/>
      <c r="IB17" s="535"/>
      <c r="IC17" s="535"/>
      <c r="ID17" s="535"/>
      <c r="IE17" s="535"/>
      <c r="IF17" s="535"/>
      <c r="IG17" s="535"/>
      <c r="IH17" s="535"/>
      <c r="II17" s="535"/>
      <c r="IJ17" s="535"/>
      <c r="IK17" s="535"/>
      <c r="IL17" s="535"/>
      <c r="IM17" s="535"/>
      <c r="IN17" s="535"/>
      <c r="IO17" s="535"/>
      <c r="IP17" s="535"/>
      <c r="IQ17" s="535"/>
      <c r="IR17" s="535"/>
      <c r="IS17" s="535"/>
      <c r="IT17" s="535"/>
      <c r="IU17" s="535"/>
      <c r="IV17" s="535"/>
      <c r="IW17" s="535"/>
      <c r="IX17" s="535"/>
      <c r="IY17" s="535"/>
      <c r="IZ17" s="535"/>
      <c r="JA17" s="535"/>
      <c r="JB17" s="535"/>
      <c r="JC17" s="535"/>
      <c r="JD17" s="535"/>
      <c r="JE17" s="535"/>
      <c r="JF17" s="535"/>
      <c r="JG17" s="535"/>
      <c r="JH17" s="535"/>
      <c r="JI17" s="535"/>
      <c r="JJ17" s="535"/>
      <c r="JK17" s="535"/>
      <c r="JL17" s="535"/>
      <c r="JM17" s="535"/>
      <c r="JN17" s="535"/>
      <c r="JO17" s="535"/>
      <c r="JP17" s="535"/>
      <c r="JQ17" s="535"/>
      <c r="JR17" s="535"/>
      <c r="JS17" s="535"/>
      <c r="JT17" s="535"/>
      <c r="JU17" s="535"/>
      <c r="JV17" s="535"/>
      <c r="JW17" s="535"/>
      <c r="JX17" s="535"/>
      <c r="JY17" s="535"/>
      <c r="JZ17" s="535"/>
      <c r="KA17" s="535"/>
      <c r="KB17" s="535"/>
      <c r="KC17" s="535"/>
      <c r="KD17" s="535"/>
      <c r="KE17" s="535"/>
      <c r="KF17" s="535"/>
      <c r="KG17" s="535"/>
      <c r="KH17" s="535"/>
      <c r="KI17" s="535"/>
      <c r="KJ17" s="535"/>
      <c r="KK17" s="535"/>
      <c r="KL17" s="535"/>
      <c r="KM17" s="535"/>
      <c r="KN17" s="535"/>
      <c r="KO17" s="535"/>
      <c r="KP17" s="535"/>
      <c r="KQ17" s="535"/>
      <c r="KR17" s="535"/>
      <c r="KS17" s="535"/>
      <c r="KT17" s="535"/>
      <c r="KU17" s="535"/>
      <c r="KV17" s="535"/>
      <c r="KW17" s="535"/>
      <c r="KX17" s="535"/>
      <c r="KY17" s="535"/>
      <c r="KZ17" s="535"/>
      <c r="LA17" s="535"/>
      <c r="LB17" s="535"/>
      <c r="LC17" s="535"/>
      <c r="LD17" s="535"/>
      <c r="LE17" s="535"/>
      <c r="LF17" s="535"/>
      <c r="LG17" s="535"/>
      <c r="LH17" s="535"/>
      <c r="LI17" s="535"/>
      <c r="LJ17" s="535"/>
      <c r="LK17" s="535"/>
      <c r="LL17" s="535"/>
      <c r="LM17" s="535"/>
      <c r="LN17" s="535"/>
      <c r="LO17" s="535"/>
      <c r="LP17" s="535"/>
      <c r="LQ17" s="535"/>
      <c r="LR17" s="535"/>
      <c r="LS17" s="535"/>
      <c r="LT17" s="535"/>
      <c r="LU17" s="535"/>
      <c r="LV17" s="535"/>
      <c r="LW17" s="535"/>
      <c r="LX17" s="535"/>
      <c r="LY17" s="535"/>
      <c r="LZ17" s="535"/>
      <c r="MA17" s="535"/>
      <c r="MB17" s="535"/>
      <c r="MC17" s="535"/>
      <c r="MD17" s="535"/>
      <c r="ME17" s="535"/>
      <c r="MF17" s="535"/>
      <c r="MG17" s="535"/>
      <c r="MH17" s="535"/>
      <c r="MI17" s="535"/>
      <c r="MJ17" s="535"/>
      <c r="MK17" s="535"/>
      <c r="ML17" s="535"/>
      <c r="MM17" s="535"/>
      <c r="MN17" s="535"/>
      <c r="MO17" s="535"/>
      <c r="MP17" s="535"/>
      <c r="MQ17" s="535"/>
      <c r="MR17" s="535"/>
      <c r="MS17" s="535"/>
      <c r="MT17" s="535"/>
      <c r="MU17" s="535"/>
      <c r="MV17" s="535"/>
      <c r="MW17" s="535"/>
      <c r="MX17" s="535"/>
      <c r="MY17" s="535"/>
      <c r="MZ17" s="535"/>
      <c r="NA17" s="535"/>
      <c r="NB17" s="535"/>
      <c r="NC17" s="535"/>
      <c r="ND17" s="535"/>
      <c r="NE17" s="535"/>
      <c r="NF17" s="535"/>
      <c r="NG17" s="535"/>
      <c r="NH17" s="535"/>
      <c r="NI17" s="535"/>
      <c r="NJ17" s="535"/>
      <c r="NK17" s="535"/>
      <c r="NL17" s="535"/>
      <c r="NM17" s="535"/>
      <c r="NN17" s="535"/>
      <c r="NO17" s="535"/>
      <c r="NP17" s="535"/>
      <c r="NQ17" s="535"/>
      <c r="NR17" s="535"/>
      <c r="NS17" s="535"/>
      <c r="NT17" s="535"/>
      <c r="NU17" s="535"/>
      <c r="NV17" s="535"/>
      <c r="NW17" s="535"/>
      <c r="NX17" s="535"/>
      <c r="NY17" s="535"/>
      <c r="NZ17" s="535"/>
      <c r="OA17" s="535"/>
      <c r="OB17" s="535"/>
      <c r="OC17" s="535"/>
      <c r="OD17" s="535"/>
      <c r="OE17" s="535"/>
      <c r="OF17" s="535"/>
      <c r="OG17" s="535"/>
      <c r="OH17" s="535"/>
      <c r="OI17" s="535"/>
      <c r="OJ17" s="535"/>
      <c r="OK17" s="535"/>
      <c r="OL17" s="535"/>
      <c r="OM17" s="535"/>
      <c r="ON17" s="535"/>
      <c r="OO17" s="535"/>
      <c r="OP17" s="535"/>
      <c r="OQ17" s="535"/>
      <c r="OR17" s="535"/>
      <c r="OS17" s="535"/>
      <c r="OT17" s="535"/>
      <c r="OU17" s="535"/>
      <c r="OV17" s="535"/>
      <c r="OW17" s="535"/>
      <c r="OX17" s="535"/>
      <c r="OY17" s="535"/>
      <c r="OZ17" s="535"/>
      <c r="PA17" s="535"/>
      <c r="PB17" s="535"/>
      <c r="PC17" s="535"/>
      <c r="PD17" s="535"/>
      <c r="PE17" s="535"/>
      <c r="PF17" s="535"/>
      <c r="PG17" s="535"/>
      <c r="PH17" s="535"/>
      <c r="PI17" s="535"/>
      <c r="PJ17" s="535"/>
      <c r="PK17" s="535"/>
      <c r="PL17" s="535"/>
      <c r="PM17" s="535"/>
      <c r="PN17" s="535"/>
      <c r="PO17" s="535"/>
      <c r="PP17" s="535"/>
      <c r="PQ17" s="535"/>
      <c r="PR17" s="535"/>
      <c r="PS17" s="535"/>
      <c r="PT17" s="535"/>
      <c r="PU17" s="535"/>
      <c r="PV17" s="535"/>
      <c r="PW17" s="535"/>
      <c r="PX17" s="535"/>
      <c r="PY17" s="535"/>
      <c r="PZ17" s="535"/>
      <c r="QA17" s="535"/>
      <c r="QB17" s="535"/>
      <c r="QC17" s="535"/>
      <c r="QD17" s="535"/>
      <c r="QE17" s="535"/>
      <c r="QF17" s="535"/>
      <c r="QG17" s="535"/>
      <c r="QH17" s="535"/>
      <c r="QI17" s="535"/>
      <c r="QJ17" s="535"/>
      <c r="QK17" s="535"/>
      <c r="QL17" s="535"/>
      <c r="QM17" s="535"/>
      <c r="QN17" s="535"/>
      <c r="QO17" s="535"/>
      <c r="QP17" s="535"/>
      <c r="QQ17" s="535"/>
      <c r="QR17" s="535"/>
      <c r="QS17" s="535"/>
      <c r="QT17" s="535"/>
      <c r="QU17" s="535"/>
      <c r="QV17" s="535"/>
      <c r="QW17" s="535"/>
      <c r="QX17" s="535"/>
      <c r="QY17" s="535"/>
      <c r="QZ17" s="535"/>
      <c r="RA17" s="535"/>
      <c r="RB17" s="535"/>
      <c r="RC17" s="535"/>
      <c r="RD17" s="535"/>
      <c r="RE17" s="535"/>
      <c r="RF17" s="535"/>
      <c r="RG17" s="535"/>
      <c r="RH17" s="535"/>
      <c r="RI17" s="535"/>
      <c r="RJ17" s="535"/>
      <c r="RK17" s="535"/>
      <c r="RL17" s="535"/>
      <c r="RM17" s="535"/>
      <c r="RN17" s="535"/>
      <c r="RO17" s="535"/>
      <c r="RP17" s="535"/>
      <c r="RQ17" s="535"/>
      <c r="RR17" s="535"/>
      <c r="RS17" s="535"/>
      <c r="RT17" s="535"/>
      <c r="RU17" s="535"/>
      <c r="RV17" s="535"/>
      <c r="RW17" s="535"/>
      <c r="RX17" s="535"/>
      <c r="RY17" s="535"/>
      <c r="RZ17" s="535"/>
      <c r="SA17" s="535"/>
      <c r="SB17" s="535"/>
      <c r="SC17" s="535"/>
      <c r="SD17" s="535"/>
      <c r="SE17" s="535"/>
      <c r="SF17" s="535"/>
      <c r="SG17" s="535"/>
      <c r="SH17" s="535"/>
      <c r="SI17" s="535"/>
      <c r="SJ17" s="535"/>
      <c r="SK17" s="535"/>
      <c r="SL17" s="535"/>
      <c r="SM17" s="535"/>
      <c r="SN17" s="535"/>
      <c r="SO17" s="535"/>
      <c r="SP17" s="535"/>
      <c r="SQ17" s="535"/>
      <c r="SR17" s="535"/>
      <c r="SS17" s="535"/>
      <c r="ST17" s="535"/>
      <c r="SU17" s="535"/>
      <c r="SV17" s="535"/>
      <c r="SW17" s="535"/>
      <c r="SX17" s="535"/>
      <c r="SY17" s="535"/>
      <c r="SZ17" s="535"/>
      <c r="TA17" s="535"/>
      <c r="TB17" s="535"/>
      <c r="TC17" s="535"/>
      <c r="TD17" s="535"/>
      <c r="TE17" s="535"/>
      <c r="TF17" s="535"/>
      <c r="TG17" s="535"/>
      <c r="TH17" s="535"/>
      <c r="TI17" s="535"/>
      <c r="TJ17" s="535"/>
      <c r="TK17" s="535"/>
      <c r="TL17" s="535"/>
      <c r="TM17" s="535"/>
      <c r="TN17" s="535"/>
      <c r="TO17" s="535"/>
      <c r="TP17" s="535"/>
      <c r="TQ17" s="535"/>
      <c r="TR17" s="535"/>
      <c r="TS17" s="535"/>
      <c r="TT17" s="535"/>
      <c r="TU17" s="535"/>
      <c r="TV17" s="535"/>
      <c r="TW17" s="535"/>
      <c r="TX17" s="535"/>
      <c r="TY17" s="535"/>
      <c r="TZ17" s="535"/>
      <c r="UA17" s="535"/>
      <c r="UB17" s="535"/>
      <c r="UC17" s="535"/>
      <c r="UD17" s="535"/>
      <c r="UE17" s="535"/>
      <c r="UF17" s="535"/>
      <c r="UG17" s="535"/>
      <c r="UH17" s="535"/>
      <c r="UI17" s="535"/>
      <c r="UJ17" s="535"/>
      <c r="UK17" s="535"/>
      <c r="UL17" s="535"/>
      <c r="UM17" s="535"/>
      <c r="UN17" s="535"/>
      <c r="UO17" s="535"/>
      <c r="UP17" s="535"/>
      <c r="UQ17" s="535"/>
      <c r="UR17" s="535"/>
      <c r="US17" s="535"/>
      <c r="UT17" s="535"/>
      <c r="UU17" s="535"/>
      <c r="UV17" s="535"/>
      <c r="UW17" s="535"/>
      <c r="UX17" s="535"/>
      <c r="UY17" s="535"/>
      <c r="UZ17" s="535"/>
      <c r="VA17" s="535"/>
      <c r="VB17" s="535"/>
      <c r="VC17" s="535"/>
      <c r="VD17" s="535"/>
      <c r="VE17" s="535"/>
      <c r="VF17" s="535"/>
      <c r="VG17" s="535"/>
      <c r="VH17" s="535"/>
      <c r="VI17" s="535"/>
      <c r="VJ17" s="535"/>
      <c r="VK17" s="535"/>
      <c r="VL17" s="535"/>
      <c r="VM17" s="535"/>
      <c r="VN17" s="535"/>
      <c r="VO17" s="535"/>
      <c r="VP17" s="535"/>
      <c r="VQ17" s="535"/>
      <c r="VR17" s="535"/>
      <c r="VS17" s="535"/>
      <c r="VT17" s="535"/>
      <c r="VU17" s="535"/>
      <c r="VV17" s="535"/>
      <c r="VW17" s="535"/>
      <c r="VX17" s="535"/>
      <c r="VY17" s="535"/>
      <c r="VZ17" s="535"/>
      <c r="WA17" s="535"/>
      <c r="WB17" s="535"/>
      <c r="WC17" s="535"/>
      <c r="WD17" s="535"/>
      <c r="WE17" s="535"/>
      <c r="WF17" s="535"/>
      <c r="WG17" s="535"/>
      <c r="WH17" s="535"/>
      <c r="WI17" s="535"/>
      <c r="WJ17" s="535"/>
      <c r="WK17" s="535"/>
      <c r="WL17" s="535"/>
      <c r="WM17" s="535"/>
      <c r="WN17" s="535"/>
      <c r="WO17" s="535"/>
      <c r="WP17" s="535"/>
      <c r="WQ17" s="535"/>
      <c r="WR17" s="535"/>
      <c r="WS17" s="535"/>
      <c r="WT17" s="535"/>
      <c r="WU17" s="535"/>
      <c r="WV17" s="535"/>
      <c r="WW17" s="535"/>
      <c r="WX17" s="535"/>
      <c r="WY17" s="535"/>
      <c r="WZ17" s="535"/>
      <c r="XA17" s="535"/>
      <c r="XB17" s="535"/>
      <c r="XC17" s="535"/>
      <c r="XD17" s="535"/>
      <c r="XE17" s="535"/>
      <c r="XF17" s="535"/>
      <c r="XG17" s="535"/>
      <c r="XH17" s="535"/>
      <c r="XI17" s="535"/>
      <c r="XJ17" s="535"/>
      <c r="XK17" s="535"/>
      <c r="XL17" s="535"/>
      <c r="XM17" s="535"/>
      <c r="XN17" s="535"/>
      <c r="XO17" s="535"/>
      <c r="XP17" s="535"/>
      <c r="XQ17" s="535"/>
      <c r="XR17" s="535"/>
      <c r="XS17" s="535"/>
      <c r="XT17" s="535"/>
      <c r="XU17" s="535"/>
      <c r="XV17" s="535"/>
      <c r="XW17" s="535"/>
      <c r="XX17" s="535"/>
      <c r="XY17" s="535"/>
      <c r="XZ17" s="535"/>
      <c r="YA17" s="535"/>
      <c r="YB17" s="535"/>
      <c r="YC17" s="535"/>
      <c r="YD17" s="535"/>
      <c r="YE17" s="535"/>
      <c r="YF17" s="535"/>
      <c r="YG17" s="535"/>
      <c r="YH17" s="535"/>
      <c r="YI17" s="535"/>
      <c r="YJ17" s="535"/>
      <c r="YK17" s="535"/>
      <c r="YL17" s="535"/>
      <c r="YM17" s="535"/>
      <c r="YN17" s="535"/>
      <c r="YO17" s="535"/>
      <c r="YP17" s="535"/>
      <c r="YQ17" s="535"/>
      <c r="YR17" s="535"/>
      <c r="YS17" s="535"/>
      <c r="YT17" s="535"/>
      <c r="YU17" s="535"/>
      <c r="YV17" s="535"/>
      <c r="YW17" s="535"/>
      <c r="YX17" s="535"/>
      <c r="YY17" s="535"/>
      <c r="YZ17" s="535"/>
      <c r="ZA17" s="535"/>
      <c r="ZB17" s="535"/>
      <c r="ZC17" s="535"/>
      <c r="ZD17" s="535"/>
      <c r="ZE17" s="535"/>
      <c r="ZF17" s="535"/>
      <c r="ZG17" s="535"/>
      <c r="ZH17" s="535"/>
      <c r="ZI17" s="535"/>
      <c r="ZJ17" s="535"/>
      <c r="ZK17" s="535"/>
      <c r="ZL17" s="535"/>
      <c r="ZM17" s="535"/>
      <c r="ZN17" s="535"/>
      <c r="ZO17" s="535"/>
      <c r="ZP17" s="535"/>
      <c r="ZQ17" s="535"/>
      <c r="ZR17" s="535"/>
      <c r="ZS17" s="535"/>
      <c r="ZT17" s="535"/>
      <c r="ZU17" s="535"/>
      <c r="ZV17" s="535"/>
      <c r="ZW17" s="535"/>
      <c r="ZX17" s="535"/>
      <c r="ZY17" s="535"/>
      <c r="ZZ17" s="535"/>
      <c r="AAA17" s="535"/>
      <c r="AAB17" s="535"/>
      <c r="AAC17" s="535"/>
      <c r="AAD17" s="535"/>
      <c r="AAE17" s="535"/>
      <c r="AAF17" s="535"/>
      <c r="AAG17" s="535"/>
      <c r="AAH17" s="535"/>
      <c r="AAI17" s="535"/>
      <c r="AAJ17" s="535"/>
      <c r="AAK17" s="535"/>
      <c r="AAL17" s="535"/>
      <c r="AAM17" s="535"/>
      <c r="AAN17" s="535"/>
      <c r="AAO17" s="535"/>
      <c r="AAP17" s="535"/>
      <c r="AAQ17" s="535"/>
      <c r="AAR17" s="535"/>
      <c r="AAS17" s="535"/>
      <c r="AAT17" s="535"/>
      <c r="AAU17" s="535"/>
      <c r="AAV17" s="535"/>
      <c r="AAW17" s="535"/>
      <c r="AAX17" s="535"/>
      <c r="AAY17" s="535"/>
      <c r="AAZ17" s="535"/>
      <c r="ABA17" s="535"/>
      <c r="ABB17" s="535"/>
      <c r="ABC17" s="535"/>
      <c r="ABD17" s="535"/>
      <c r="ABE17" s="535"/>
      <c r="ABF17" s="535"/>
      <c r="ABG17" s="535"/>
      <c r="ABH17" s="535"/>
      <c r="ABI17" s="535"/>
      <c r="ABJ17" s="535"/>
      <c r="ABK17" s="535"/>
      <c r="ABL17" s="535"/>
      <c r="ABM17" s="535"/>
      <c r="ABN17" s="535"/>
      <c r="ABO17" s="535"/>
      <c r="ABP17" s="535"/>
      <c r="ABQ17" s="535"/>
      <c r="ABR17" s="535"/>
      <c r="ABS17" s="535"/>
      <c r="ABT17" s="535"/>
      <c r="ABU17" s="535"/>
      <c r="ABV17" s="535"/>
      <c r="ABW17" s="535"/>
      <c r="ABX17" s="535"/>
      <c r="ABY17" s="535"/>
      <c r="ABZ17" s="535"/>
      <c r="ACA17" s="535"/>
      <c r="ACB17" s="535"/>
      <c r="ACC17" s="535"/>
      <c r="ACD17" s="535"/>
      <c r="ACE17" s="535"/>
      <c r="ACF17" s="535"/>
      <c r="ACG17" s="535"/>
      <c r="ACH17" s="535"/>
      <c r="ACI17" s="535"/>
      <c r="ACJ17" s="535"/>
      <c r="ACK17" s="535"/>
      <c r="ACL17" s="535"/>
      <c r="ACM17" s="535"/>
      <c r="ACN17" s="535"/>
      <c r="ACO17" s="535"/>
      <c r="ACP17" s="535"/>
      <c r="ACQ17" s="535"/>
      <c r="ACR17" s="535"/>
      <c r="ACS17" s="535"/>
      <c r="ACT17" s="535"/>
      <c r="ACU17" s="535"/>
      <c r="ACV17" s="535"/>
      <c r="ACW17" s="535"/>
      <c r="ACX17" s="535"/>
      <c r="ACY17" s="535"/>
      <c r="ACZ17" s="535"/>
      <c r="ADA17" s="535"/>
      <c r="ADB17" s="535"/>
      <c r="ADC17" s="535"/>
      <c r="ADD17" s="535"/>
      <c r="ADE17" s="535"/>
      <c r="ADF17" s="535"/>
      <c r="ADG17" s="535"/>
      <c r="ADH17" s="535"/>
      <c r="ADI17" s="535"/>
      <c r="ADJ17" s="535"/>
      <c r="ADK17" s="535"/>
      <c r="ADL17" s="535"/>
      <c r="ADM17" s="535"/>
      <c r="ADN17" s="535"/>
      <c r="ADO17" s="535"/>
      <c r="ADP17" s="535"/>
      <c r="ADQ17" s="535"/>
      <c r="ADR17" s="535"/>
      <c r="ADS17" s="535"/>
      <c r="ADT17" s="535"/>
      <c r="ADU17" s="535"/>
      <c r="ADV17" s="535"/>
      <c r="ADW17" s="535"/>
      <c r="ADX17" s="535"/>
      <c r="ADY17" s="535"/>
      <c r="ADZ17" s="535"/>
      <c r="AEA17" s="535"/>
      <c r="AEB17" s="535"/>
      <c r="AEC17" s="535"/>
      <c r="AED17" s="535"/>
      <c r="AEE17" s="535"/>
      <c r="AEF17" s="535"/>
      <c r="AEG17" s="535"/>
      <c r="AEH17" s="535"/>
      <c r="AEI17" s="535"/>
      <c r="AEJ17" s="535"/>
      <c r="AEK17" s="535"/>
      <c r="AEL17" s="535"/>
      <c r="AEM17" s="535"/>
      <c r="AEN17" s="535"/>
      <c r="AEO17" s="535"/>
      <c r="AEP17" s="535"/>
      <c r="AEQ17" s="535"/>
      <c r="AER17" s="535"/>
      <c r="AES17" s="535"/>
      <c r="AET17" s="535"/>
      <c r="AEU17" s="535"/>
      <c r="AEV17" s="535"/>
      <c r="AEW17" s="535"/>
      <c r="AEX17" s="535"/>
      <c r="AEY17" s="535"/>
      <c r="AEZ17" s="535"/>
      <c r="AFA17" s="535"/>
      <c r="AFB17" s="535"/>
      <c r="AFC17" s="535"/>
      <c r="AFD17" s="535"/>
      <c r="AFE17" s="535"/>
      <c r="AFF17" s="535"/>
      <c r="AFG17" s="535"/>
      <c r="AFH17" s="535"/>
      <c r="AFI17" s="535"/>
      <c r="AFJ17" s="535"/>
      <c r="AFK17" s="535"/>
      <c r="AFL17" s="535"/>
      <c r="AFM17" s="535"/>
      <c r="AFN17" s="535"/>
      <c r="AFO17" s="535"/>
      <c r="AFP17" s="535"/>
      <c r="AFQ17" s="535"/>
      <c r="AFR17" s="535"/>
      <c r="AFS17" s="535"/>
      <c r="AFT17" s="535"/>
      <c r="AFU17" s="535"/>
      <c r="AFV17" s="535"/>
      <c r="AFW17" s="535"/>
      <c r="AFX17" s="535"/>
      <c r="AFY17" s="535"/>
      <c r="AFZ17" s="535"/>
      <c r="AGA17" s="535"/>
      <c r="AGB17" s="535"/>
      <c r="AGC17" s="535"/>
      <c r="AGD17" s="535"/>
      <c r="AGE17" s="535"/>
      <c r="AGF17" s="535"/>
      <c r="AGG17" s="535"/>
      <c r="AGH17" s="535"/>
      <c r="AGI17" s="535"/>
    </row>
    <row r="18" spans="1:867" x14ac:dyDescent="0.2">
      <c r="B18" s="38" t="s">
        <v>1193</v>
      </c>
      <c r="C18" s="39" t="s">
        <v>1193</v>
      </c>
      <c r="D18" s="655">
        <v>43473</v>
      </c>
      <c r="E18" s="655">
        <v>43473</v>
      </c>
      <c r="F18" s="673" t="s">
        <v>1441</v>
      </c>
      <c r="G18" s="43" t="s">
        <v>163</v>
      </c>
      <c r="H18" s="43" t="s">
        <v>1216</v>
      </c>
      <c r="I18" s="45">
        <v>12</v>
      </c>
      <c r="J18" s="44" t="s">
        <v>61</v>
      </c>
      <c r="K18" s="47" t="s">
        <v>1244</v>
      </c>
      <c r="L18" s="43">
        <v>226653</v>
      </c>
      <c r="M18" s="44" t="s">
        <v>1245</v>
      </c>
      <c r="N18" s="48" t="s">
        <v>1334</v>
      </c>
      <c r="O18" s="49" t="s">
        <v>1107</v>
      </c>
      <c r="P18" s="50">
        <v>43830</v>
      </c>
      <c r="Q18" s="90" t="s">
        <v>1253</v>
      </c>
      <c r="R18" s="53" t="s">
        <v>1291</v>
      </c>
      <c r="S18" s="77">
        <v>43465</v>
      </c>
      <c r="T18" s="54">
        <v>0</v>
      </c>
      <c r="U18" s="55" t="s">
        <v>1106</v>
      </c>
      <c r="V18" s="56">
        <v>1</v>
      </c>
      <c r="W18" s="56">
        <v>0</v>
      </c>
      <c r="X18" s="56">
        <v>0</v>
      </c>
      <c r="Y18" s="536" t="s">
        <v>1292</v>
      </c>
      <c r="Z18" s="536" t="s">
        <v>1272</v>
      </c>
      <c r="AA18" s="536" t="s">
        <v>1273</v>
      </c>
      <c r="AB18" s="529" t="s">
        <v>1274</v>
      </c>
      <c r="AC18" s="530" t="s">
        <v>1275</v>
      </c>
      <c r="AD18" s="530" t="s">
        <v>1424</v>
      </c>
      <c r="AE18" s="530" t="s">
        <v>1277</v>
      </c>
      <c r="AF18" s="537" t="s">
        <v>345</v>
      </c>
      <c r="AG18" s="352" t="s">
        <v>1280</v>
      </c>
      <c r="AH18" s="536" t="s">
        <v>1478</v>
      </c>
      <c r="AI18" s="536" t="s">
        <v>105</v>
      </c>
      <c r="AJ18" s="352" t="s">
        <v>1283</v>
      </c>
      <c r="AK18" s="536" t="s">
        <v>1278</v>
      </c>
      <c r="AL18" s="62" t="s">
        <v>1113</v>
      </c>
      <c r="AM18" s="62">
        <v>2</v>
      </c>
      <c r="AN18" s="63">
        <v>64</v>
      </c>
      <c r="AO18" s="64">
        <v>12</v>
      </c>
      <c r="AP18" s="199">
        <f t="shared" si="3"/>
        <v>3782.4</v>
      </c>
      <c r="AQ18" s="201">
        <f t="shared" si="4"/>
        <v>315.2</v>
      </c>
      <c r="AR18" s="202">
        <v>0</v>
      </c>
      <c r="AS18" s="87"/>
      <c r="AT18" s="201">
        <f t="shared" si="2"/>
        <v>3782.4</v>
      </c>
      <c r="AU18" s="62" t="s">
        <v>1281</v>
      </c>
      <c r="AV18" s="66" t="s">
        <v>1099</v>
      </c>
      <c r="AW18" s="66" t="s">
        <v>92</v>
      </c>
      <c r="AX18" s="62" t="s">
        <v>1373</v>
      </c>
      <c r="AY18" s="62" t="s">
        <v>1604</v>
      </c>
      <c r="AZ18" s="767" t="s">
        <v>1578</v>
      </c>
      <c r="BA18" s="346">
        <v>43479</v>
      </c>
      <c r="BB18" s="682" t="s">
        <v>1620</v>
      </c>
      <c r="BC18" s="284">
        <v>43482</v>
      </c>
      <c r="BD18" s="540"/>
      <c r="BE18" s="598"/>
      <c r="BF18" s="535"/>
      <c r="BG18" s="535"/>
      <c r="BH18" s="535"/>
      <c r="BI18" s="535"/>
      <c r="BJ18" s="535"/>
      <c r="BK18" s="535"/>
      <c r="BL18" s="535"/>
      <c r="BM18" s="535"/>
      <c r="BN18" s="535"/>
      <c r="BO18" s="535"/>
      <c r="BP18" s="535"/>
      <c r="BQ18" s="535"/>
      <c r="BR18" s="535"/>
      <c r="BS18" s="535"/>
      <c r="BT18" s="535"/>
      <c r="BU18" s="535"/>
      <c r="BV18" s="535"/>
      <c r="BW18" s="535"/>
      <c r="BX18" s="535"/>
      <c r="BY18" s="535"/>
      <c r="BZ18" s="535"/>
      <c r="CA18" s="535"/>
      <c r="CB18" s="535"/>
      <c r="CC18" s="535"/>
      <c r="CD18" s="535"/>
      <c r="CE18" s="535"/>
      <c r="CF18" s="535"/>
      <c r="CG18" s="535"/>
      <c r="CH18" s="535"/>
      <c r="CI18" s="535"/>
      <c r="CJ18" s="535"/>
      <c r="CK18" s="535"/>
      <c r="CL18" s="535"/>
      <c r="CM18" s="535"/>
      <c r="CN18" s="535"/>
      <c r="CO18" s="535"/>
      <c r="CP18" s="535"/>
      <c r="CQ18" s="535"/>
      <c r="CR18" s="535"/>
      <c r="CS18" s="535"/>
      <c r="CT18" s="535"/>
      <c r="CU18" s="535"/>
      <c r="CV18" s="535"/>
      <c r="CW18" s="535"/>
      <c r="CX18" s="535"/>
      <c r="CY18" s="535"/>
      <c r="CZ18" s="535"/>
      <c r="DA18" s="535"/>
      <c r="DB18" s="535"/>
      <c r="DC18" s="535"/>
      <c r="DD18" s="535"/>
      <c r="DE18" s="535"/>
      <c r="DF18" s="535"/>
      <c r="DG18" s="535"/>
      <c r="DH18" s="535"/>
      <c r="DI18" s="535"/>
      <c r="DJ18" s="535"/>
      <c r="DK18" s="535"/>
      <c r="DL18" s="535"/>
      <c r="DM18" s="535"/>
      <c r="DN18" s="535"/>
      <c r="DO18" s="535"/>
      <c r="DP18" s="535"/>
      <c r="DQ18" s="535"/>
      <c r="DR18" s="535"/>
      <c r="DS18" s="535"/>
      <c r="DT18" s="535"/>
      <c r="DU18" s="535"/>
      <c r="DV18" s="535"/>
      <c r="DW18" s="535"/>
      <c r="DX18" s="535"/>
      <c r="DY18" s="535"/>
      <c r="DZ18" s="535"/>
      <c r="EA18" s="535"/>
      <c r="EB18" s="535"/>
      <c r="EC18" s="535"/>
      <c r="ED18" s="535"/>
      <c r="EE18" s="535"/>
      <c r="EF18" s="535"/>
      <c r="EG18" s="535"/>
      <c r="EH18" s="535"/>
      <c r="EI18" s="535"/>
      <c r="EJ18" s="535"/>
      <c r="EK18" s="535"/>
      <c r="EL18" s="535"/>
      <c r="EM18" s="535"/>
      <c r="EN18" s="535"/>
      <c r="EO18" s="535"/>
      <c r="EP18" s="535"/>
      <c r="EQ18" s="535"/>
      <c r="ER18" s="535"/>
      <c r="ES18" s="535"/>
      <c r="ET18" s="535"/>
      <c r="EU18" s="535"/>
      <c r="EV18" s="535"/>
      <c r="EW18" s="535"/>
      <c r="EX18" s="535"/>
      <c r="EY18" s="535"/>
      <c r="EZ18" s="535"/>
      <c r="FA18" s="535"/>
      <c r="FB18" s="535"/>
      <c r="FC18" s="535"/>
      <c r="FD18" s="535"/>
      <c r="FE18" s="535"/>
      <c r="FF18" s="535"/>
      <c r="FG18" s="535"/>
      <c r="FH18" s="535"/>
      <c r="FI18" s="535"/>
      <c r="FJ18" s="535"/>
      <c r="FK18" s="535"/>
      <c r="FL18" s="535"/>
      <c r="FM18" s="535"/>
      <c r="FN18" s="535"/>
      <c r="FO18" s="535"/>
      <c r="FP18" s="535"/>
      <c r="FQ18" s="535"/>
      <c r="FR18" s="535"/>
      <c r="FS18" s="535"/>
      <c r="FT18" s="535"/>
      <c r="FU18" s="535"/>
      <c r="FV18" s="535"/>
      <c r="FW18" s="535"/>
      <c r="FX18" s="535"/>
      <c r="FY18" s="535"/>
      <c r="FZ18" s="535"/>
      <c r="GA18" s="535"/>
      <c r="GB18" s="535"/>
      <c r="GC18" s="535"/>
      <c r="GD18" s="535"/>
      <c r="GE18" s="535"/>
      <c r="GF18" s="535"/>
      <c r="GG18" s="535"/>
      <c r="GH18" s="535"/>
      <c r="GI18" s="535"/>
      <c r="GJ18" s="535"/>
      <c r="GK18" s="535"/>
      <c r="GL18" s="535"/>
      <c r="GM18" s="535"/>
      <c r="GN18" s="535"/>
      <c r="GO18" s="535"/>
      <c r="GP18" s="535"/>
      <c r="GQ18" s="535"/>
      <c r="GR18" s="535"/>
      <c r="GS18" s="535"/>
      <c r="GT18" s="535"/>
      <c r="GU18" s="535"/>
      <c r="GV18" s="535"/>
      <c r="GW18" s="535"/>
      <c r="GX18" s="535"/>
      <c r="GY18" s="535"/>
      <c r="GZ18" s="535"/>
      <c r="HA18" s="535"/>
      <c r="HB18" s="535"/>
      <c r="HC18" s="535"/>
      <c r="HD18" s="535"/>
      <c r="HE18" s="535"/>
      <c r="HF18" s="535"/>
      <c r="HG18" s="535"/>
      <c r="HH18" s="535"/>
      <c r="HI18" s="535"/>
      <c r="HJ18" s="535"/>
      <c r="HK18" s="535"/>
      <c r="HL18" s="535"/>
      <c r="HM18" s="535"/>
      <c r="HN18" s="535"/>
      <c r="HO18" s="535"/>
      <c r="HP18" s="535"/>
      <c r="HQ18" s="535"/>
      <c r="HR18" s="535"/>
      <c r="HS18" s="535"/>
      <c r="HT18" s="535"/>
      <c r="HU18" s="535"/>
      <c r="HV18" s="535"/>
      <c r="HW18" s="535"/>
      <c r="HX18" s="535"/>
      <c r="HY18" s="535"/>
      <c r="HZ18" s="535"/>
      <c r="IA18" s="535"/>
      <c r="IB18" s="535"/>
      <c r="IC18" s="535"/>
      <c r="ID18" s="535"/>
      <c r="IE18" s="535"/>
      <c r="IF18" s="535"/>
      <c r="IG18" s="535"/>
      <c r="IH18" s="535"/>
      <c r="II18" s="535"/>
      <c r="IJ18" s="535"/>
      <c r="IK18" s="535"/>
      <c r="IL18" s="535"/>
      <c r="IM18" s="535"/>
      <c r="IN18" s="535"/>
      <c r="IO18" s="535"/>
      <c r="IP18" s="535"/>
      <c r="IQ18" s="535"/>
      <c r="IR18" s="535"/>
      <c r="IS18" s="535"/>
      <c r="IT18" s="535"/>
      <c r="IU18" s="535"/>
      <c r="IV18" s="535"/>
      <c r="IW18" s="535"/>
      <c r="IX18" s="535"/>
      <c r="IY18" s="535"/>
      <c r="IZ18" s="535"/>
      <c r="JA18" s="535"/>
      <c r="JB18" s="535"/>
      <c r="JC18" s="535"/>
      <c r="JD18" s="535"/>
      <c r="JE18" s="535"/>
      <c r="JF18" s="535"/>
      <c r="JG18" s="535"/>
      <c r="JH18" s="535"/>
      <c r="JI18" s="535"/>
      <c r="JJ18" s="535"/>
      <c r="JK18" s="535"/>
      <c r="JL18" s="535"/>
      <c r="JM18" s="535"/>
      <c r="JN18" s="535"/>
      <c r="JO18" s="535"/>
      <c r="JP18" s="535"/>
      <c r="JQ18" s="535"/>
      <c r="JR18" s="535"/>
      <c r="JS18" s="535"/>
      <c r="JT18" s="535"/>
      <c r="JU18" s="535"/>
      <c r="JV18" s="535"/>
      <c r="JW18" s="535"/>
      <c r="JX18" s="535"/>
      <c r="JY18" s="535"/>
      <c r="JZ18" s="535"/>
      <c r="KA18" s="535"/>
      <c r="KB18" s="535"/>
      <c r="KC18" s="535"/>
      <c r="KD18" s="535"/>
      <c r="KE18" s="535"/>
      <c r="KF18" s="535"/>
      <c r="KG18" s="535"/>
      <c r="KH18" s="535"/>
      <c r="KI18" s="535"/>
      <c r="KJ18" s="535"/>
      <c r="KK18" s="535"/>
      <c r="KL18" s="535"/>
      <c r="KM18" s="535"/>
      <c r="KN18" s="535"/>
      <c r="KO18" s="535"/>
      <c r="KP18" s="535"/>
      <c r="KQ18" s="535"/>
      <c r="KR18" s="535"/>
      <c r="KS18" s="535"/>
      <c r="KT18" s="535"/>
      <c r="KU18" s="535"/>
      <c r="KV18" s="535"/>
      <c r="KW18" s="535"/>
      <c r="KX18" s="535"/>
      <c r="KY18" s="535"/>
      <c r="KZ18" s="535"/>
      <c r="LA18" s="535"/>
      <c r="LB18" s="535"/>
      <c r="LC18" s="535"/>
      <c r="LD18" s="535"/>
      <c r="LE18" s="535"/>
      <c r="LF18" s="535"/>
      <c r="LG18" s="535"/>
      <c r="LH18" s="535"/>
      <c r="LI18" s="535"/>
      <c r="LJ18" s="535"/>
      <c r="LK18" s="535"/>
      <c r="LL18" s="535"/>
      <c r="LM18" s="535"/>
      <c r="LN18" s="535"/>
      <c r="LO18" s="535"/>
      <c r="LP18" s="535"/>
      <c r="LQ18" s="535"/>
      <c r="LR18" s="535"/>
      <c r="LS18" s="535"/>
      <c r="LT18" s="535"/>
      <c r="LU18" s="535"/>
      <c r="LV18" s="535"/>
      <c r="LW18" s="535"/>
      <c r="LX18" s="535"/>
      <c r="LY18" s="535"/>
      <c r="LZ18" s="535"/>
      <c r="MA18" s="535"/>
      <c r="MB18" s="535"/>
      <c r="MC18" s="535"/>
      <c r="MD18" s="535"/>
      <c r="ME18" s="535"/>
      <c r="MF18" s="535"/>
      <c r="MG18" s="535"/>
      <c r="MH18" s="535"/>
      <c r="MI18" s="535"/>
      <c r="MJ18" s="535"/>
      <c r="MK18" s="535"/>
      <c r="ML18" s="535"/>
      <c r="MM18" s="535"/>
      <c r="MN18" s="535"/>
      <c r="MO18" s="535"/>
      <c r="MP18" s="535"/>
      <c r="MQ18" s="535"/>
      <c r="MR18" s="535"/>
      <c r="MS18" s="535"/>
      <c r="MT18" s="535"/>
      <c r="MU18" s="535"/>
      <c r="MV18" s="535"/>
      <c r="MW18" s="535"/>
      <c r="MX18" s="535"/>
      <c r="MY18" s="535"/>
      <c r="MZ18" s="535"/>
      <c r="NA18" s="535"/>
      <c r="NB18" s="535"/>
      <c r="NC18" s="535"/>
      <c r="ND18" s="535"/>
      <c r="NE18" s="535"/>
      <c r="NF18" s="535"/>
      <c r="NG18" s="535"/>
      <c r="NH18" s="535"/>
      <c r="NI18" s="535"/>
      <c r="NJ18" s="535"/>
      <c r="NK18" s="535"/>
      <c r="NL18" s="535"/>
      <c r="NM18" s="535"/>
      <c r="NN18" s="535"/>
      <c r="NO18" s="535"/>
      <c r="NP18" s="535"/>
      <c r="NQ18" s="535"/>
      <c r="NR18" s="535"/>
      <c r="NS18" s="535"/>
      <c r="NT18" s="535"/>
      <c r="NU18" s="535"/>
      <c r="NV18" s="535"/>
      <c r="NW18" s="535"/>
      <c r="NX18" s="535"/>
      <c r="NY18" s="535"/>
      <c r="NZ18" s="535"/>
      <c r="OA18" s="535"/>
      <c r="OB18" s="535"/>
      <c r="OC18" s="535"/>
      <c r="OD18" s="535"/>
      <c r="OE18" s="535"/>
      <c r="OF18" s="535"/>
      <c r="OG18" s="535"/>
      <c r="OH18" s="535"/>
      <c r="OI18" s="535"/>
      <c r="OJ18" s="535"/>
      <c r="OK18" s="535"/>
      <c r="OL18" s="535"/>
      <c r="OM18" s="535"/>
      <c r="ON18" s="535"/>
      <c r="OO18" s="535"/>
      <c r="OP18" s="535"/>
      <c r="OQ18" s="535"/>
      <c r="OR18" s="535"/>
      <c r="OS18" s="535"/>
      <c r="OT18" s="535"/>
      <c r="OU18" s="535"/>
      <c r="OV18" s="535"/>
      <c r="OW18" s="535"/>
      <c r="OX18" s="535"/>
      <c r="OY18" s="535"/>
      <c r="OZ18" s="535"/>
      <c r="PA18" s="535"/>
      <c r="PB18" s="535"/>
      <c r="PC18" s="535"/>
      <c r="PD18" s="535"/>
      <c r="PE18" s="535"/>
      <c r="PF18" s="535"/>
      <c r="PG18" s="535"/>
      <c r="PH18" s="535"/>
      <c r="PI18" s="535"/>
      <c r="PJ18" s="535"/>
      <c r="PK18" s="535"/>
      <c r="PL18" s="535"/>
      <c r="PM18" s="535"/>
      <c r="PN18" s="535"/>
      <c r="PO18" s="535"/>
      <c r="PP18" s="535"/>
      <c r="PQ18" s="535"/>
      <c r="PR18" s="535"/>
      <c r="PS18" s="535"/>
      <c r="PT18" s="535"/>
      <c r="PU18" s="535"/>
      <c r="PV18" s="535"/>
      <c r="PW18" s="535"/>
      <c r="PX18" s="535"/>
      <c r="PY18" s="535"/>
      <c r="PZ18" s="535"/>
      <c r="QA18" s="535"/>
      <c r="QB18" s="535"/>
      <c r="QC18" s="535"/>
      <c r="QD18" s="535"/>
      <c r="QE18" s="535"/>
      <c r="QF18" s="535"/>
      <c r="QG18" s="535"/>
      <c r="QH18" s="535"/>
      <c r="QI18" s="535"/>
      <c r="QJ18" s="535"/>
      <c r="QK18" s="535"/>
      <c r="QL18" s="535"/>
      <c r="QM18" s="535"/>
      <c r="QN18" s="535"/>
      <c r="QO18" s="535"/>
      <c r="QP18" s="535"/>
      <c r="QQ18" s="535"/>
      <c r="QR18" s="535"/>
      <c r="QS18" s="535"/>
      <c r="QT18" s="535"/>
      <c r="QU18" s="535"/>
      <c r="QV18" s="535"/>
      <c r="QW18" s="535"/>
      <c r="QX18" s="535"/>
      <c r="QY18" s="535"/>
      <c r="QZ18" s="535"/>
      <c r="RA18" s="535"/>
      <c r="RB18" s="535"/>
      <c r="RC18" s="535"/>
      <c r="RD18" s="535"/>
      <c r="RE18" s="535"/>
      <c r="RF18" s="535"/>
      <c r="RG18" s="535"/>
      <c r="RH18" s="535"/>
      <c r="RI18" s="535"/>
      <c r="RJ18" s="535"/>
      <c r="RK18" s="535"/>
      <c r="RL18" s="535"/>
      <c r="RM18" s="535"/>
      <c r="RN18" s="535"/>
      <c r="RO18" s="535"/>
      <c r="RP18" s="535"/>
      <c r="RQ18" s="535"/>
      <c r="RR18" s="535"/>
      <c r="RS18" s="535"/>
      <c r="RT18" s="535"/>
      <c r="RU18" s="535"/>
      <c r="RV18" s="535"/>
      <c r="RW18" s="535"/>
      <c r="RX18" s="535"/>
      <c r="RY18" s="535"/>
      <c r="RZ18" s="535"/>
      <c r="SA18" s="535"/>
      <c r="SB18" s="535"/>
      <c r="SC18" s="535"/>
      <c r="SD18" s="535"/>
      <c r="SE18" s="535"/>
      <c r="SF18" s="535"/>
      <c r="SG18" s="535"/>
      <c r="SH18" s="535"/>
      <c r="SI18" s="535"/>
      <c r="SJ18" s="535"/>
      <c r="SK18" s="535"/>
      <c r="SL18" s="535"/>
      <c r="SM18" s="535"/>
      <c r="SN18" s="535"/>
      <c r="SO18" s="535"/>
      <c r="SP18" s="535"/>
      <c r="SQ18" s="535"/>
      <c r="SR18" s="535"/>
      <c r="SS18" s="535"/>
      <c r="ST18" s="535"/>
      <c r="SU18" s="535"/>
      <c r="SV18" s="535"/>
      <c r="SW18" s="535"/>
      <c r="SX18" s="535"/>
      <c r="SY18" s="535"/>
      <c r="SZ18" s="535"/>
      <c r="TA18" s="535"/>
      <c r="TB18" s="535"/>
      <c r="TC18" s="535"/>
      <c r="TD18" s="535"/>
      <c r="TE18" s="535"/>
      <c r="TF18" s="535"/>
      <c r="TG18" s="535"/>
      <c r="TH18" s="535"/>
      <c r="TI18" s="535"/>
      <c r="TJ18" s="535"/>
      <c r="TK18" s="535"/>
      <c r="TL18" s="535"/>
      <c r="TM18" s="535"/>
      <c r="TN18" s="535"/>
      <c r="TO18" s="535"/>
      <c r="TP18" s="535"/>
      <c r="TQ18" s="535"/>
      <c r="TR18" s="535"/>
      <c r="TS18" s="535"/>
      <c r="TT18" s="535"/>
      <c r="TU18" s="535"/>
      <c r="TV18" s="535"/>
      <c r="TW18" s="535"/>
      <c r="TX18" s="535"/>
      <c r="TY18" s="535"/>
      <c r="TZ18" s="535"/>
      <c r="UA18" s="535"/>
      <c r="UB18" s="535"/>
      <c r="UC18" s="535"/>
      <c r="UD18" s="535"/>
      <c r="UE18" s="535"/>
      <c r="UF18" s="535"/>
      <c r="UG18" s="535"/>
      <c r="UH18" s="535"/>
      <c r="UI18" s="535"/>
      <c r="UJ18" s="535"/>
      <c r="UK18" s="535"/>
      <c r="UL18" s="535"/>
      <c r="UM18" s="535"/>
      <c r="UN18" s="535"/>
      <c r="UO18" s="535"/>
      <c r="UP18" s="535"/>
      <c r="UQ18" s="535"/>
      <c r="UR18" s="535"/>
      <c r="US18" s="535"/>
      <c r="UT18" s="535"/>
      <c r="UU18" s="535"/>
      <c r="UV18" s="535"/>
      <c r="UW18" s="535"/>
      <c r="UX18" s="535"/>
      <c r="UY18" s="535"/>
      <c r="UZ18" s="535"/>
      <c r="VA18" s="535"/>
      <c r="VB18" s="535"/>
      <c r="VC18" s="535"/>
      <c r="VD18" s="535"/>
      <c r="VE18" s="535"/>
      <c r="VF18" s="535"/>
      <c r="VG18" s="535"/>
      <c r="VH18" s="535"/>
      <c r="VI18" s="535"/>
      <c r="VJ18" s="535"/>
      <c r="VK18" s="535"/>
      <c r="VL18" s="535"/>
      <c r="VM18" s="535"/>
      <c r="VN18" s="535"/>
      <c r="VO18" s="535"/>
      <c r="VP18" s="535"/>
      <c r="VQ18" s="535"/>
      <c r="VR18" s="535"/>
      <c r="VS18" s="535"/>
      <c r="VT18" s="535"/>
      <c r="VU18" s="535"/>
      <c r="VV18" s="535"/>
      <c r="VW18" s="535"/>
      <c r="VX18" s="535"/>
      <c r="VY18" s="535"/>
      <c r="VZ18" s="535"/>
      <c r="WA18" s="535"/>
      <c r="WB18" s="535"/>
      <c r="WC18" s="535"/>
      <c r="WD18" s="535"/>
      <c r="WE18" s="535"/>
      <c r="WF18" s="535"/>
      <c r="WG18" s="535"/>
      <c r="WH18" s="535"/>
      <c r="WI18" s="535"/>
      <c r="WJ18" s="535"/>
      <c r="WK18" s="535"/>
      <c r="WL18" s="535"/>
      <c r="WM18" s="535"/>
      <c r="WN18" s="535"/>
      <c r="WO18" s="535"/>
      <c r="WP18" s="535"/>
      <c r="WQ18" s="535"/>
      <c r="WR18" s="535"/>
      <c r="WS18" s="535"/>
      <c r="WT18" s="535"/>
      <c r="WU18" s="535"/>
      <c r="WV18" s="535"/>
      <c r="WW18" s="535"/>
      <c r="WX18" s="535"/>
      <c r="WY18" s="535"/>
      <c r="WZ18" s="535"/>
      <c r="XA18" s="535"/>
      <c r="XB18" s="535"/>
      <c r="XC18" s="535"/>
      <c r="XD18" s="535"/>
      <c r="XE18" s="535"/>
      <c r="XF18" s="535"/>
      <c r="XG18" s="535"/>
      <c r="XH18" s="535"/>
      <c r="XI18" s="535"/>
      <c r="XJ18" s="535"/>
      <c r="XK18" s="535"/>
      <c r="XL18" s="535"/>
      <c r="XM18" s="535"/>
      <c r="XN18" s="535"/>
      <c r="XO18" s="535"/>
      <c r="XP18" s="535"/>
      <c r="XQ18" s="535"/>
      <c r="XR18" s="535"/>
      <c r="XS18" s="535"/>
      <c r="XT18" s="535"/>
      <c r="XU18" s="535"/>
      <c r="XV18" s="535"/>
      <c r="XW18" s="535"/>
      <c r="XX18" s="535"/>
      <c r="XY18" s="535"/>
      <c r="XZ18" s="535"/>
      <c r="YA18" s="535"/>
      <c r="YB18" s="535"/>
      <c r="YC18" s="535"/>
      <c r="YD18" s="535"/>
      <c r="YE18" s="535"/>
      <c r="YF18" s="535"/>
      <c r="YG18" s="535"/>
      <c r="YH18" s="535"/>
      <c r="YI18" s="535"/>
      <c r="YJ18" s="535"/>
      <c r="YK18" s="535"/>
      <c r="YL18" s="535"/>
      <c r="YM18" s="535"/>
      <c r="YN18" s="535"/>
      <c r="YO18" s="535"/>
      <c r="YP18" s="535"/>
      <c r="YQ18" s="535"/>
      <c r="YR18" s="535"/>
      <c r="YS18" s="535"/>
      <c r="YT18" s="535"/>
      <c r="YU18" s="535"/>
      <c r="YV18" s="535"/>
      <c r="YW18" s="535"/>
      <c r="YX18" s="535"/>
      <c r="YY18" s="535"/>
      <c r="YZ18" s="535"/>
      <c r="ZA18" s="535"/>
      <c r="ZB18" s="535"/>
      <c r="ZC18" s="535"/>
      <c r="ZD18" s="535"/>
      <c r="ZE18" s="535"/>
      <c r="ZF18" s="535"/>
      <c r="ZG18" s="535"/>
      <c r="ZH18" s="535"/>
      <c r="ZI18" s="535"/>
      <c r="ZJ18" s="535"/>
      <c r="ZK18" s="535"/>
      <c r="ZL18" s="535"/>
      <c r="ZM18" s="535"/>
      <c r="ZN18" s="535"/>
      <c r="ZO18" s="535"/>
      <c r="ZP18" s="535"/>
      <c r="ZQ18" s="535"/>
      <c r="ZR18" s="535"/>
      <c r="ZS18" s="535"/>
      <c r="ZT18" s="535"/>
      <c r="ZU18" s="535"/>
      <c r="ZV18" s="535"/>
      <c r="ZW18" s="535"/>
      <c r="ZX18" s="535"/>
      <c r="ZY18" s="535"/>
      <c r="ZZ18" s="535"/>
      <c r="AAA18" s="535"/>
      <c r="AAB18" s="535"/>
      <c r="AAC18" s="535"/>
      <c r="AAD18" s="535"/>
      <c r="AAE18" s="535"/>
      <c r="AAF18" s="535"/>
      <c r="AAG18" s="535"/>
      <c r="AAH18" s="535"/>
      <c r="AAI18" s="535"/>
      <c r="AAJ18" s="535"/>
      <c r="AAK18" s="535"/>
      <c r="AAL18" s="535"/>
      <c r="AAM18" s="535"/>
      <c r="AAN18" s="535"/>
      <c r="AAO18" s="535"/>
      <c r="AAP18" s="535"/>
      <c r="AAQ18" s="535"/>
      <c r="AAR18" s="535"/>
      <c r="AAS18" s="535"/>
      <c r="AAT18" s="535"/>
      <c r="AAU18" s="535"/>
      <c r="AAV18" s="535"/>
      <c r="AAW18" s="535"/>
      <c r="AAX18" s="535"/>
      <c r="AAY18" s="535"/>
      <c r="AAZ18" s="535"/>
      <c r="ABA18" s="535"/>
      <c r="ABB18" s="535"/>
      <c r="ABC18" s="535"/>
      <c r="ABD18" s="535"/>
      <c r="ABE18" s="535"/>
      <c r="ABF18" s="535"/>
      <c r="ABG18" s="535"/>
      <c r="ABH18" s="535"/>
      <c r="ABI18" s="535"/>
      <c r="ABJ18" s="535"/>
      <c r="ABK18" s="535"/>
      <c r="ABL18" s="535"/>
      <c r="ABM18" s="535"/>
      <c r="ABN18" s="535"/>
      <c r="ABO18" s="535"/>
      <c r="ABP18" s="535"/>
      <c r="ABQ18" s="535"/>
      <c r="ABR18" s="535"/>
      <c r="ABS18" s="535"/>
      <c r="ABT18" s="535"/>
      <c r="ABU18" s="535"/>
      <c r="ABV18" s="535"/>
      <c r="ABW18" s="535"/>
      <c r="ABX18" s="535"/>
      <c r="ABY18" s="535"/>
      <c r="ABZ18" s="535"/>
      <c r="ACA18" s="535"/>
      <c r="ACB18" s="535"/>
      <c r="ACC18" s="535"/>
      <c r="ACD18" s="535"/>
      <c r="ACE18" s="535"/>
      <c r="ACF18" s="535"/>
      <c r="ACG18" s="535"/>
      <c r="ACH18" s="535"/>
      <c r="ACI18" s="535"/>
      <c r="ACJ18" s="535"/>
      <c r="ACK18" s="535"/>
      <c r="ACL18" s="535"/>
      <c r="ACM18" s="535"/>
      <c r="ACN18" s="535"/>
      <c r="ACO18" s="535"/>
      <c r="ACP18" s="535"/>
      <c r="ACQ18" s="535"/>
      <c r="ACR18" s="535"/>
      <c r="ACS18" s="535"/>
      <c r="ACT18" s="535"/>
      <c r="ACU18" s="535"/>
      <c r="ACV18" s="535"/>
      <c r="ACW18" s="535"/>
      <c r="ACX18" s="535"/>
      <c r="ACY18" s="535"/>
      <c r="ACZ18" s="535"/>
      <c r="ADA18" s="535"/>
      <c r="ADB18" s="535"/>
      <c r="ADC18" s="535"/>
      <c r="ADD18" s="535"/>
      <c r="ADE18" s="535"/>
      <c r="ADF18" s="535"/>
      <c r="ADG18" s="535"/>
      <c r="ADH18" s="535"/>
      <c r="ADI18" s="535"/>
      <c r="ADJ18" s="535"/>
      <c r="ADK18" s="535"/>
      <c r="ADL18" s="535"/>
      <c r="ADM18" s="535"/>
      <c r="ADN18" s="535"/>
      <c r="ADO18" s="535"/>
      <c r="ADP18" s="535"/>
      <c r="ADQ18" s="535"/>
      <c r="ADR18" s="535"/>
      <c r="ADS18" s="535"/>
      <c r="ADT18" s="535"/>
      <c r="ADU18" s="535"/>
      <c r="ADV18" s="535"/>
      <c r="ADW18" s="535"/>
      <c r="ADX18" s="535"/>
      <c r="ADY18" s="535"/>
      <c r="ADZ18" s="535"/>
      <c r="AEA18" s="535"/>
      <c r="AEB18" s="535"/>
      <c r="AEC18" s="535"/>
      <c r="AED18" s="535"/>
      <c r="AEE18" s="535"/>
      <c r="AEF18" s="535"/>
      <c r="AEG18" s="535"/>
      <c r="AEH18" s="535"/>
      <c r="AEI18" s="535"/>
      <c r="AEJ18" s="535"/>
      <c r="AEK18" s="535"/>
      <c r="AEL18" s="535"/>
      <c r="AEM18" s="535"/>
      <c r="AEN18" s="535"/>
      <c r="AEO18" s="535"/>
      <c r="AEP18" s="535"/>
      <c r="AEQ18" s="535"/>
      <c r="AER18" s="535"/>
      <c r="AES18" s="535"/>
      <c r="AET18" s="535"/>
      <c r="AEU18" s="535"/>
      <c r="AEV18" s="535"/>
      <c r="AEW18" s="535"/>
      <c r="AEX18" s="535"/>
      <c r="AEY18" s="535"/>
      <c r="AEZ18" s="535"/>
      <c r="AFA18" s="535"/>
      <c r="AFB18" s="535"/>
      <c r="AFC18" s="535"/>
      <c r="AFD18" s="535"/>
      <c r="AFE18" s="535"/>
      <c r="AFF18" s="535"/>
      <c r="AFG18" s="535"/>
      <c r="AFH18" s="535"/>
      <c r="AFI18" s="535"/>
      <c r="AFJ18" s="535"/>
      <c r="AFK18" s="535"/>
      <c r="AFL18" s="535"/>
      <c r="AFM18" s="535"/>
      <c r="AFN18" s="535"/>
      <c r="AFO18" s="535"/>
      <c r="AFP18" s="535"/>
      <c r="AFQ18" s="535"/>
      <c r="AFR18" s="535"/>
      <c r="AFS18" s="535"/>
      <c r="AFT18" s="535"/>
      <c r="AFU18" s="535"/>
      <c r="AFV18" s="535"/>
      <c r="AFW18" s="535"/>
      <c r="AFX18" s="535"/>
      <c r="AFY18" s="535"/>
      <c r="AFZ18" s="535"/>
      <c r="AGA18" s="535"/>
      <c r="AGB18" s="535"/>
      <c r="AGC18" s="535"/>
      <c r="AGD18" s="535"/>
      <c r="AGE18" s="535"/>
      <c r="AGF18" s="535"/>
      <c r="AGG18" s="535"/>
      <c r="AGH18" s="535"/>
      <c r="AGI18" s="535"/>
    </row>
    <row r="19" spans="1:867" ht="11.25" customHeight="1" x14ac:dyDescent="0.2">
      <c r="B19" s="38" t="s">
        <v>1194</v>
      </c>
      <c r="C19" s="39" t="s">
        <v>1194</v>
      </c>
      <c r="D19" s="655">
        <v>43473</v>
      </c>
      <c r="E19" s="655">
        <v>43473</v>
      </c>
      <c r="F19" s="673" t="s">
        <v>1442</v>
      </c>
      <c r="G19" s="43" t="s">
        <v>163</v>
      </c>
      <c r="H19" s="43" t="s">
        <v>1216</v>
      </c>
      <c r="I19" s="45">
        <v>12</v>
      </c>
      <c r="J19" s="44" t="s">
        <v>61</v>
      </c>
      <c r="K19" s="75" t="s">
        <v>1236</v>
      </c>
      <c r="L19" s="73">
        <v>48367</v>
      </c>
      <c r="M19" s="44" t="s">
        <v>1237</v>
      </c>
      <c r="N19" s="48" t="s">
        <v>1330</v>
      </c>
      <c r="O19" s="49" t="s">
        <v>1107</v>
      </c>
      <c r="P19" s="50">
        <v>43830</v>
      </c>
      <c r="Q19" s="90" t="s">
        <v>1289</v>
      </c>
      <c r="R19" s="53" t="s">
        <v>1443</v>
      </c>
      <c r="S19" s="77">
        <v>43465</v>
      </c>
      <c r="T19" s="54">
        <v>0</v>
      </c>
      <c r="U19" s="55" t="s">
        <v>1106</v>
      </c>
      <c r="V19" s="56">
        <v>1</v>
      </c>
      <c r="W19" s="56">
        <v>0</v>
      </c>
      <c r="X19" s="56">
        <v>0</v>
      </c>
      <c r="Y19" s="536" t="s">
        <v>1297</v>
      </c>
      <c r="Z19" s="536" t="s">
        <v>1272</v>
      </c>
      <c r="AA19" s="536" t="s">
        <v>1273</v>
      </c>
      <c r="AB19" s="529" t="s">
        <v>1274</v>
      </c>
      <c r="AC19" s="530" t="s">
        <v>1275</v>
      </c>
      <c r="AD19" s="530" t="s">
        <v>1424</v>
      </c>
      <c r="AE19" s="530" t="s">
        <v>1277</v>
      </c>
      <c r="AF19" s="537" t="s">
        <v>345</v>
      </c>
      <c r="AG19" s="352" t="s">
        <v>1280</v>
      </c>
      <c r="AH19" s="536" t="s">
        <v>1479</v>
      </c>
      <c r="AI19" s="536" t="s">
        <v>105</v>
      </c>
      <c r="AJ19" s="352" t="s">
        <v>1283</v>
      </c>
      <c r="AK19" s="536" t="s">
        <v>1278</v>
      </c>
      <c r="AL19" s="62" t="s">
        <v>1113</v>
      </c>
      <c r="AM19" s="62">
        <v>1</v>
      </c>
      <c r="AN19" s="63">
        <v>32</v>
      </c>
      <c r="AO19" s="64">
        <v>12</v>
      </c>
      <c r="AP19" s="199">
        <f t="shared" si="3"/>
        <v>1891.2</v>
      </c>
      <c r="AQ19" s="201">
        <f t="shared" si="4"/>
        <v>157.6</v>
      </c>
      <c r="AR19" s="202">
        <v>0</v>
      </c>
      <c r="AS19" s="87"/>
      <c r="AT19" s="201">
        <f t="shared" si="2"/>
        <v>1891.2</v>
      </c>
      <c r="AU19" s="62" t="s">
        <v>1284</v>
      </c>
      <c r="AV19" s="66" t="s">
        <v>1099</v>
      </c>
      <c r="AW19" s="66" t="s">
        <v>92</v>
      </c>
      <c r="AX19" s="62" t="s">
        <v>1373</v>
      </c>
      <c r="AY19" s="62" t="s">
        <v>1604</v>
      </c>
      <c r="AZ19" s="767" t="s">
        <v>1443</v>
      </c>
      <c r="BA19" s="346">
        <v>43479</v>
      </c>
      <c r="BB19" s="682" t="s">
        <v>1621</v>
      </c>
      <c r="BC19" s="284">
        <v>43482</v>
      </c>
      <c r="BD19" s="540"/>
      <c r="BE19" s="598"/>
      <c r="BF19" s="535"/>
      <c r="BG19" s="535"/>
      <c r="BH19" s="535"/>
      <c r="BI19" s="535"/>
      <c r="BJ19" s="535"/>
      <c r="BK19" s="535"/>
      <c r="BL19" s="535"/>
      <c r="BM19" s="535"/>
      <c r="BN19" s="535"/>
      <c r="BO19" s="535"/>
      <c r="BP19" s="535"/>
      <c r="BQ19" s="535"/>
      <c r="BR19" s="535"/>
      <c r="BS19" s="535"/>
      <c r="BT19" s="535"/>
      <c r="BU19" s="535"/>
      <c r="BV19" s="535"/>
      <c r="BW19" s="535"/>
      <c r="BX19" s="535"/>
      <c r="BY19" s="535"/>
      <c r="BZ19" s="535"/>
      <c r="CA19" s="535"/>
      <c r="CB19" s="535"/>
      <c r="CC19" s="535"/>
      <c r="CD19" s="535"/>
      <c r="CE19" s="535"/>
      <c r="CF19" s="535"/>
      <c r="CG19" s="535"/>
      <c r="CH19" s="535"/>
      <c r="CI19" s="535"/>
      <c r="CJ19" s="535"/>
      <c r="CK19" s="535"/>
      <c r="CL19" s="535"/>
      <c r="CM19" s="535"/>
      <c r="CN19" s="535"/>
      <c r="CO19" s="535"/>
      <c r="CP19" s="535"/>
      <c r="CQ19" s="535"/>
      <c r="CR19" s="535"/>
      <c r="CS19" s="535"/>
      <c r="CT19" s="535"/>
      <c r="CU19" s="535"/>
      <c r="CV19" s="535"/>
      <c r="CW19" s="535"/>
      <c r="CX19" s="535"/>
      <c r="CY19" s="535"/>
      <c r="CZ19" s="535"/>
      <c r="DA19" s="535"/>
      <c r="DB19" s="535"/>
      <c r="DC19" s="535"/>
      <c r="DD19" s="535"/>
      <c r="DE19" s="535"/>
      <c r="DF19" s="535"/>
      <c r="DG19" s="535"/>
      <c r="DH19" s="535"/>
      <c r="DI19" s="535"/>
      <c r="DJ19" s="535"/>
      <c r="DK19" s="535"/>
      <c r="DL19" s="535"/>
      <c r="DM19" s="535"/>
      <c r="DN19" s="535"/>
      <c r="DO19" s="535"/>
      <c r="DP19" s="535"/>
      <c r="DQ19" s="535"/>
      <c r="DR19" s="535"/>
      <c r="DS19" s="535"/>
      <c r="DT19" s="535"/>
      <c r="DU19" s="535"/>
      <c r="DV19" s="535"/>
      <c r="DW19" s="535"/>
      <c r="DX19" s="535"/>
      <c r="DY19" s="535"/>
      <c r="DZ19" s="535"/>
      <c r="EA19" s="535"/>
      <c r="EB19" s="535"/>
      <c r="EC19" s="535"/>
      <c r="ED19" s="535"/>
      <c r="EE19" s="535"/>
      <c r="EF19" s="535"/>
      <c r="EG19" s="535"/>
      <c r="EH19" s="535"/>
      <c r="EI19" s="535"/>
      <c r="EJ19" s="535"/>
      <c r="EK19" s="535"/>
      <c r="EL19" s="535"/>
      <c r="EM19" s="535"/>
      <c r="EN19" s="535"/>
      <c r="EO19" s="535"/>
      <c r="EP19" s="535"/>
      <c r="EQ19" s="535"/>
      <c r="ER19" s="535"/>
      <c r="ES19" s="535"/>
      <c r="ET19" s="535"/>
      <c r="EU19" s="535"/>
      <c r="EV19" s="535"/>
      <c r="EW19" s="535"/>
      <c r="EX19" s="535"/>
      <c r="EY19" s="535"/>
      <c r="EZ19" s="535"/>
      <c r="FA19" s="535"/>
      <c r="FB19" s="535"/>
      <c r="FC19" s="535"/>
      <c r="FD19" s="535"/>
      <c r="FE19" s="535"/>
      <c r="FF19" s="535"/>
      <c r="FG19" s="535"/>
      <c r="FH19" s="535"/>
      <c r="FI19" s="535"/>
      <c r="FJ19" s="535"/>
      <c r="FK19" s="535"/>
      <c r="FL19" s="535"/>
      <c r="FM19" s="535"/>
      <c r="FN19" s="535"/>
      <c r="FO19" s="535"/>
      <c r="FP19" s="535"/>
      <c r="FQ19" s="535"/>
      <c r="FR19" s="535"/>
      <c r="FS19" s="535"/>
      <c r="FT19" s="535"/>
      <c r="FU19" s="535"/>
      <c r="FV19" s="535"/>
      <c r="FW19" s="535"/>
      <c r="FX19" s="535"/>
      <c r="FY19" s="535"/>
      <c r="FZ19" s="535"/>
      <c r="GA19" s="535"/>
      <c r="GB19" s="535"/>
      <c r="GC19" s="535"/>
      <c r="GD19" s="535"/>
      <c r="GE19" s="535"/>
      <c r="GF19" s="535"/>
      <c r="GG19" s="535"/>
      <c r="GH19" s="535"/>
      <c r="GI19" s="535"/>
      <c r="GJ19" s="535"/>
      <c r="GK19" s="535"/>
      <c r="GL19" s="535"/>
      <c r="GM19" s="535"/>
      <c r="GN19" s="535"/>
      <c r="GO19" s="535"/>
      <c r="GP19" s="535"/>
      <c r="GQ19" s="535"/>
      <c r="GR19" s="535"/>
      <c r="GS19" s="535"/>
      <c r="GT19" s="535"/>
      <c r="GU19" s="535"/>
      <c r="GV19" s="535"/>
      <c r="GW19" s="535"/>
      <c r="GX19" s="535"/>
      <c r="GY19" s="535"/>
      <c r="GZ19" s="535"/>
      <c r="HA19" s="535"/>
      <c r="HB19" s="535"/>
      <c r="HC19" s="535"/>
      <c r="HD19" s="535"/>
      <c r="HE19" s="535"/>
      <c r="HF19" s="535"/>
      <c r="HG19" s="535"/>
      <c r="HH19" s="535"/>
      <c r="HI19" s="535"/>
      <c r="HJ19" s="535"/>
      <c r="HK19" s="535"/>
      <c r="HL19" s="535"/>
      <c r="HM19" s="535"/>
      <c r="HN19" s="535"/>
      <c r="HO19" s="535"/>
      <c r="HP19" s="535"/>
      <c r="HQ19" s="535"/>
      <c r="HR19" s="535"/>
      <c r="HS19" s="535"/>
      <c r="HT19" s="535"/>
      <c r="HU19" s="535"/>
      <c r="HV19" s="535"/>
      <c r="HW19" s="535"/>
      <c r="HX19" s="535"/>
      <c r="HY19" s="535"/>
      <c r="HZ19" s="535"/>
      <c r="IA19" s="535"/>
      <c r="IB19" s="535"/>
      <c r="IC19" s="535"/>
      <c r="ID19" s="535"/>
      <c r="IE19" s="535"/>
      <c r="IF19" s="535"/>
      <c r="IG19" s="535"/>
      <c r="IH19" s="535"/>
      <c r="II19" s="535"/>
      <c r="IJ19" s="535"/>
      <c r="IK19" s="535"/>
      <c r="IL19" s="535"/>
      <c r="IM19" s="535"/>
      <c r="IN19" s="535"/>
      <c r="IO19" s="535"/>
      <c r="IP19" s="535"/>
      <c r="IQ19" s="535"/>
      <c r="IR19" s="535"/>
      <c r="IS19" s="535"/>
      <c r="IT19" s="535"/>
      <c r="IU19" s="535"/>
      <c r="IV19" s="535"/>
      <c r="IW19" s="535"/>
      <c r="IX19" s="535"/>
      <c r="IY19" s="535"/>
      <c r="IZ19" s="535"/>
      <c r="JA19" s="535"/>
      <c r="JB19" s="535"/>
      <c r="JC19" s="535"/>
      <c r="JD19" s="535"/>
      <c r="JE19" s="535"/>
      <c r="JF19" s="535"/>
      <c r="JG19" s="535"/>
      <c r="JH19" s="535"/>
      <c r="JI19" s="535"/>
      <c r="JJ19" s="535"/>
      <c r="JK19" s="535"/>
      <c r="JL19" s="535"/>
      <c r="JM19" s="535"/>
      <c r="JN19" s="535"/>
      <c r="JO19" s="535"/>
      <c r="JP19" s="535"/>
      <c r="JQ19" s="535"/>
      <c r="JR19" s="535"/>
      <c r="JS19" s="535"/>
      <c r="JT19" s="535"/>
      <c r="JU19" s="535"/>
      <c r="JV19" s="535"/>
      <c r="JW19" s="535"/>
      <c r="JX19" s="535"/>
      <c r="JY19" s="535"/>
      <c r="JZ19" s="535"/>
      <c r="KA19" s="535"/>
      <c r="KB19" s="535"/>
      <c r="KC19" s="535"/>
      <c r="KD19" s="535"/>
      <c r="KE19" s="535"/>
      <c r="KF19" s="535"/>
      <c r="KG19" s="535"/>
      <c r="KH19" s="535"/>
      <c r="KI19" s="535"/>
      <c r="KJ19" s="535"/>
      <c r="KK19" s="535"/>
      <c r="KL19" s="535"/>
      <c r="KM19" s="535"/>
      <c r="KN19" s="535"/>
      <c r="KO19" s="535"/>
      <c r="KP19" s="535"/>
      <c r="KQ19" s="535"/>
      <c r="KR19" s="535"/>
      <c r="KS19" s="535"/>
      <c r="KT19" s="535"/>
      <c r="KU19" s="535"/>
      <c r="KV19" s="535"/>
      <c r="KW19" s="535"/>
      <c r="KX19" s="535"/>
      <c r="KY19" s="535"/>
      <c r="KZ19" s="535"/>
      <c r="LA19" s="535"/>
      <c r="LB19" s="535"/>
      <c r="LC19" s="535"/>
      <c r="LD19" s="535"/>
      <c r="LE19" s="535"/>
      <c r="LF19" s="535"/>
      <c r="LG19" s="535"/>
      <c r="LH19" s="535"/>
      <c r="LI19" s="535"/>
      <c r="LJ19" s="535"/>
      <c r="LK19" s="535"/>
      <c r="LL19" s="535"/>
      <c r="LM19" s="535"/>
      <c r="LN19" s="535"/>
      <c r="LO19" s="535"/>
      <c r="LP19" s="535"/>
      <c r="LQ19" s="535"/>
      <c r="LR19" s="535"/>
      <c r="LS19" s="535"/>
      <c r="LT19" s="535"/>
      <c r="LU19" s="535"/>
      <c r="LV19" s="535"/>
      <c r="LW19" s="535"/>
      <c r="LX19" s="535"/>
      <c r="LY19" s="535"/>
      <c r="LZ19" s="535"/>
      <c r="MA19" s="535"/>
      <c r="MB19" s="535"/>
      <c r="MC19" s="535"/>
      <c r="MD19" s="535"/>
      <c r="ME19" s="535"/>
      <c r="MF19" s="535"/>
      <c r="MG19" s="535"/>
      <c r="MH19" s="535"/>
      <c r="MI19" s="535"/>
      <c r="MJ19" s="535"/>
      <c r="MK19" s="535"/>
      <c r="ML19" s="535"/>
      <c r="MM19" s="535"/>
      <c r="MN19" s="535"/>
      <c r="MO19" s="535"/>
      <c r="MP19" s="535"/>
      <c r="MQ19" s="535"/>
      <c r="MR19" s="535"/>
      <c r="MS19" s="535"/>
      <c r="MT19" s="535"/>
      <c r="MU19" s="535"/>
      <c r="MV19" s="535"/>
      <c r="MW19" s="535"/>
      <c r="MX19" s="535"/>
      <c r="MY19" s="535"/>
      <c r="MZ19" s="535"/>
      <c r="NA19" s="535"/>
      <c r="NB19" s="535"/>
      <c r="NC19" s="535"/>
      <c r="ND19" s="535"/>
      <c r="NE19" s="535"/>
      <c r="NF19" s="535"/>
      <c r="NG19" s="535"/>
      <c r="NH19" s="535"/>
      <c r="NI19" s="535"/>
      <c r="NJ19" s="535"/>
      <c r="NK19" s="535"/>
      <c r="NL19" s="535"/>
      <c r="NM19" s="535"/>
      <c r="NN19" s="535"/>
      <c r="NO19" s="535"/>
      <c r="NP19" s="535"/>
      <c r="NQ19" s="535"/>
      <c r="NR19" s="535"/>
      <c r="NS19" s="535"/>
      <c r="NT19" s="535"/>
      <c r="NU19" s="535"/>
      <c r="NV19" s="535"/>
      <c r="NW19" s="535"/>
      <c r="NX19" s="535"/>
      <c r="NY19" s="535"/>
      <c r="NZ19" s="535"/>
      <c r="OA19" s="535"/>
      <c r="OB19" s="535"/>
      <c r="OC19" s="535"/>
      <c r="OD19" s="535"/>
      <c r="OE19" s="535"/>
      <c r="OF19" s="535"/>
      <c r="OG19" s="535"/>
      <c r="OH19" s="535"/>
      <c r="OI19" s="535"/>
      <c r="OJ19" s="535"/>
      <c r="OK19" s="535"/>
      <c r="OL19" s="535"/>
      <c r="OM19" s="535"/>
      <c r="ON19" s="535"/>
      <c r="OO19" s="535"/>
      <c r="OP19" s="535"/>
      <c r="OQ19" s="535"/>
      <c r="OR19" s="535"/>
      <c r="OS19" s="535"/>
      <c r="OT19" s="535"/>
      <c r="OU19" s="535"/>
      <c r="OV19" s="535"/>
      <c r="OW19" s="535"/>
      <c r="OX19" s="535"/>
      <c r="OY19" s="535"/>
      <c r="OZ19" s="535"/>
      <c r="PA19" s="535"/>
      <c r="PB19" s="535"/>
      <c r="PC19" s="535"/>
      <c r="PD19" s="535"/>
      <c r="PE19" s="535"/>
      <c r="PF19" s="535"/>
      <c r="PG19" s="535"/>
      <c r="PH19" s="535"/>
      <c r="PI19" s="535"/>
      <c r="PJ19" s="535"/>
      <c r="PK19" s="535"/>
      <c r="PL19" s="535"/>
      <c r="PM19" s="535"/>
      <c r="PN19" s="535"/>
      <c r="PO19" s="535"/>
      <c r="PP19" s="535"/>
      <c r="PQ19" s="535"/>
      <c r="PR19" s="535"/>
      <c r="PS19" s="535"/>
      <c r="PT19" s="535"/>
      <c r="PU19" s="535"/>
      <c r="PV19" s="535"/>
      <c r="PW19" s="535"/>
      <c r="PX19" s="535"/>
      <c r="PY19" s="535"/>
      <c r="PZ19" s="535"/>
      <c r="QA19" s="535"/>
      <c r="QB19" s="535"/>
      <c r="QC19" s="535"/>
      <c r="QD19" s="535"/>
      <c r="QE19" s="535"/>
      <c r="QF19" s="535"/>
      <c r="QG19" s="535"/>
      <c r="QH19" s="535"/>
      <c r="QI19" s="535"/>
      <c r="QJ19" s="535"/>
      <c r="QK19" s="535"/>
      <c r="QL19" s="535"/>
      <c r="QM19" s="535"/>
      <c r="QN19" s="535"/>
      <c r="QO19" s="535"/>
      <c r="QP19" s="535"/>
      <c r="QQ19" s="535"/>
      <c r="QR19" s="535"/>
      <c r="QS19" s="535"/>
      <c r="QT19" s="535"/>
      <c r="QU19" s="535"/>
      <c r="QV19" s="535"/>
      <c r="QW19" s="535"/>
      <c r="QX19" s="535"/>
      <c r="QY19" s="535"/>
      <c r="QZ19" s="535"/>
      <c r="RA19" s="535"/>
      <c r="RB19" s="535"/>
      <c r="RC19" s="535"/>
      <c r="RD19" s="535"/>
      <c r="RE19" s="535"/>
      <c r="RF19" s="535"/>
      <c r="RG19" s="535"/>
      <c r="RH19" s="535"/>
      <c r="RI19" s="535"/>
      <c r="RJ19" s="535"/>
      <c r="RK19" s="535"/>
      <c r="RL19" s="535"/>
      <c r="RM19" s="535"/>
      <c r="RN19" s="535"/>
      <c r="RO19" s="535"/>
      <c r="RP19" s="535"/>
      <c r="RQ19" s="535"/>
      <c r="RR19" s="535"/>
      <c r="RS19" s="535"/>
      <c r="RT19" s="535"/>
      <c r="RU19" s="535"/>
      <c r="RV19" s="535"/>
      <c r="RW19" s="535"/>
      <c r="RX19" s="535"/>
      <c r="RY19" s="535"/>
      <c r="RZ19" s="535"/>
      <c r="SA19" s="535"/>
      <c r="SB19" s="535"/>
      <c r="SC19" s="535"/>
      <c r="SD19" s="535"/>
      <c r="SE19" s="535"/>
      <c r="SF19" s="535"/>
      <c r="SG19" s="535"/>
      <c r="SH19" s="535"/>
      <c r="SI19" s="535"/>
      <c r="SJ19" s="535"/>
      <c r="SK19" s="535"/>
      <c r="SL19" s="535"/>
      <c r="SM19" s="535"/>
      <c r="SN19" s="535"/>
      <c r="SO19" s="535"/>
      <c r="SP19" s="535"/>
      <c r="SQ19" s="535"/>
      <c r="SR19" s="535"/>
      <c r="SS19" s="535"/>
      <c r="ST19" s="535"/>
      <c r="SU19" s="535"/>
      <c r="SV19" s="535"/>
      <c r="SW19" s="535"/>
      <c r="SX19" s="535"/>
      <c r="SY19" s="535"/>
      <c r="SZ19" s="535"/>
      <c r="TA19" s="535"/>
      <c r="TB19" s="535"/>
      <c r="TC19" s="535"/>
      <c r="TD19" s="535"/>
      <c r="TE19" s="535"/>
      <c r="TF19" s="535"/>
      <c r="TG19" s="535"/>
      <c r="TH19" s="535"/>
      <c r="TI19" s="535"/>
      <c r="TJ19" s="535"/>
      <c r="TK19" s="535"/>
      <c r="TL19" s="535"/>
      <c r="TM19" s="535"/>
      <c r="TN19" s="535"/>
      <c r="TO19" s="535"/>
      <c r="TP19" s="535"/>
      <c r="TQ19" s="535"/>
      <c r="TR19" s="535"/>
      <c r="TS19" s="535"/>
      <c r="TT19" s="535"/>
      <c r="TU19" s="535"/>
      <c r="TV19" s="535"/>
      <c r="TW19" s="535"/>
      <c r="TX19" s="535"/>
      <c r="TY19" s="535"/>
      <c r="TZ19" s="535"/>
      <c r="UA19" s="535"/>
      <c r="UB19" s="535"/>
      <c r="UC19" s="535"/>
      <c r="UD19" s="535"/>
      <c r="UE19" s="535"/>
      <c r="UF19" s="535"/>
      <c r="UG19" s="535"/>
      <c r="UH19" s="535"/>
      <c r="UI19" s="535"/>
      <c r="UJ19" s="535"/>
      <c r="UK19" s="535"/>
      <c r="UL19" s="535"/>
      <c r="UM19" s="535"/>
      <c r="UN19" s="535"/>
      <c r="UO19" s="535"/>
      <c r="UP19" s="535"/>
      <c r="UQ19" s="535"/>
      <c r="UR19" s="535"/>
      <c r="US19" s="535"/>
      <c r="UT19" s="535"/>
      <c r="UU19" s="535"/>
      <c r="UV19" s="535"/>
      <c r="UW19" s="535"/>
      <c r="UX19" s="535"/>
      <c r="UY19" s="535"/>
      <c r="UZ19" s="535"/>
      <c r="VA19" s="535"/>
      <c r="VB19" s="535"/>
      <c r="VC19" s="535"/>
      <c r="VD19" s="535"/>
      <c r="VE19" s="535"/>
      <c r="VF19" s="535"/>
      <c r="VG19" s="535"/>
      <c r="VH19" s="535"/>
      <c r="VI19" s="535"/>
      <c r="VJ19" s="535"/>
      <c r="VK19" s="535"/>
      <c r="VL19" s="535"/>
      <c r="VM19" s="535"/>
      <c r="VN19" s="535"/>
      <c r="VO19" s="535"/>
      <c r="VP19" s="535"/>
      <c r="VQ19" s="535"/>
      <c r="VR19" s="535"/>
      <c r="VS19" s="535"/>
      <c r="VT19" s="535"/>
      <c r="VU19" s="535"/>
      <c r="VV19" s="535"/>
      <c r="VW19" s="535"/>
      <c r="VX19" s="535"/>
      <c r="VY19" s="535"/>
      <c r="VZ19" s="535"/>
      <c r="WA19" s="535"/>
      <c r="WB19" s="535"/>
      <c r="WC19" s="535"/>
      <c r="WD19" s="535"/>
      <c r="WE19" s="535"/>
      <c r="WF19" s="535"/>
      <c r="WG19" s="535"/>
      <c r="WH19" s="535"/>
      <c r="WI19" s="535"/>
      <c r="WJ19" s="535"/>
      <c r="WK19" s="535"/>
      <c r="WL19" s="535"/>
      <c r="WM19" s="535"/>
      <c r="WN19" s="535"/>
      <c r="WO19" s="535"/>
      <c r="WP19" s="535"/>
      <c r="WQ19" s="535"/>
      <c r="WR19" s="535"/>
      <c r="WS19" s="535"/>
      <c r="WT19" s="535"/>
      <c r="WU19" s="535"/>
      <c r="WV19" s="535"/>
      <c r="WW19" s="535"/>
      <c r="WX19" s="535"/>
      <c r="WY19" s="535"/>
      <c r="WZ19" s="535"/>
      <c r="XA19" s="535"/>
      <c r="XB19" s="535"/>
      <c r="XC19" s="535"/>
      <c r="XD19" s="535"/>
      <c r="XE19" s="535"/>
      <c r="XF19" s="535"/>
      <c r="XG19" s="535"/>
      <c r="XH19" s="535"/>
      <c r="XI19" s="535"/>
      <c r="XJ19" s="535"/>
      <c r="XK19" s="535"/>
      <c r="XL19" s="535"/>
      <c r="XM19" s="535"/>
      <c r="XN19" s="535"/>
      <c r="XO19" s="535"/>
      <c r="XP19" s="535"/>
      <c r="XQ19" s="535"/>
      <c r="XR19" s="535"/>
      <c r="XS19" s="535"/>
      <c r="XT19" s="535"/>
      <c r="XU19" s="535"/>
      <c r="XV19" s="535"/>
      <c r="XW19" s="535"/>
      <c r="XX19" s="535"/>
      <c r="XY19" s="535"/>
      <c r="XZ19" s="535"/>
      <c r="YA19" s="535"/>
      <c r="YB19" s="535"/>
      <c r="YC19" s="535"/>
      <c r="YD19" s="535"/>
      <c r="YE19" s="535"/>
      <c r="YF19" s="535"/>
      <c r="YG19" s="535"/>
      <c r="YH19" s="535"/>
      <c r="YI19" s="535"/>
      <c r="YJ19" s="535"/>
      <c r="YK19" s="535"/>
      <c r="YL19" s="535"/>
      <c r="YM19" s="535"/>
      <c r="YN19" s="535"/>
      <c r="YO19" s="535"/>
      <c r="YP19" s="535"/>
      <c r="YQ19" s="535"/>
      <c r="YR19" s="535"/>
      <c r="YS19" s="535"/>
      <c r="YT19" s="535"/>
      <c r="YU19" s="535"/>
      <c r="YV19" s="535"/>
      <c r="YW19" s="535"/>
      <c r="YX19" s="535"/>
      <c r="YY19" s="535"/>
      <c r="YZ19" s="535"/>
      <c r="ZA19" s="535"/>
      <c r="ZB19" s="535"/>
      <c r="ZC19" s="535"/>
      <c r="ZD19" s="535"/>
      <c r="ZE19" s="535"/>
      <c r="ZF19" s="535"/>
      <c r="ZG19" s="535"/>
      <c r="ZH19" s="535"/>
      <c r="ZI19" s="535"/>
      <c r="ZJ19" s="535"/>
      <c r="ZK19" s="535"/>
      <c r="ZL19" s="535"/>
      <c r="ZM19" s="535"/>
      <c r="ZN19" s="535"/>
      <c r="ZO19" s="535"/>
      <c r="ZP19" s="535"/>
      <c r="ZQ19" s="535"/>
      <c r="ZR19" s="535"/>
      <c r="ZS19" s="535"/>
      <c r="ZT19" s="535"/>
      <c r="ZU19" s="535"/>
      <c r="ZV19" s="535"/>
      <c r="ZW19" s="535"/>
      <c r="ZX19" s="535"/>
      <c r="ZY19" s="535"/>
      <c r="ZZ19" s="535"/>
      <c r="AAA19" s="535"/>
      <c r="AAB19" s="535"/>
      <c r="AAC19" s="535"/>
      <c r="AAD19" s="535"/>
      <c r="AAE19" s="535"/>
      <c r="AAF19" s="535"/>
      <c r="AAG19" s="535"/>
      <c r="AAH19" s="535"/>
      <c r="AAI19" s="535"/>
      <c r="AAJ19" s="535"/>
      <c r="AAK19" s="535"/>
      <c r="AAL19" s="535"/>
      <c r="AAM19" s="535"/>
      <c r="AAN19" s="535"/>
      <c r="AAO19" s="535"/>
      <c r="AAP19" s="535"/>
      <c r="AAQ19" s="535"/>
      <c r="AAR19" s="535"/>
      <c r="AAS19" s="535"/>
      <c r="AAT19" s="535"/>
      <c r="AAU19" s="535"/>
      <c r="AAV19" s="535"/>
      <c r="AAW19" s="535"/>
      <c r="AAX19" s="535"/>
      <c r="AAY19" s="535"/>
      <c r="AAZ19" s="535"/>
      <c r="ABA19" s="535"/>
      <c r="ABB19" s="535"/>
      <c r="ABC19" s="535"/>
      <c r="ABD19" s="535"/>
      <c r="ABE19" s="535"/>
      <c r="ABF19" s="535"/>
      <c r="ABG19" s="535"/>
      <c r="ABH19" s="535"/>
      <c r="ABI19" s="535"/>
      <c r="ABJ19" s="535"/>
      <c r="ABK19" s="535"/>
      <c r="ABL19" s="535"/>
      <c r="ABM19" s="535"/>
      <c r="ABN19" s="535"/>
      <c r="ABO19" s="535"/>
      <c r="ABP19" s="535"/>
      <c r="ABQ19" s="535"/>
      <c r="ABR19" s="535"/>
      <c r="ABS19" s="535"/>
      <c r="ABT19" s="535"/>
      <c r="ABU19" s="535"/>
      <c r="ABV19" s="535"/>
      <c r="ABW19" s="535"/>
      <c r="ABX19" s="535"/>
      <c r="ABY19" s="535"/>
      <c r="ABZ19" s="535"/>
      <c r="ACA19" s="535"/>
      <c r="ACB19" s="535"/>
      <c r="ACC19" s="535"/>
      <c r="ACD19" s="535"/>
      <c r="ACE19" s="535"/>
      <c r="ACF19" s="535"/>
      <c r="ACG19" s="535"/>
      <c r="ACH19" s="535"/>
      <c r="ACI19" s="535"/>
      <c r="ACJ19" s="535"/>
      <c r="ACK19" s="535"/>
      <c r="ACL19" s="535"/>
      <c r="ACM19" s="535"/>
      <c r="ACN19" s="535"/>
      <c r="ACO19" s="535"/>
      <c r="ACP19" s="535"/>
      <c r="ACQ19" s="535"/>
      <c r="ACR19" s="535"/>
      <c r="ACS19" s="535"/>
      <c r="ACT19" s="535"/>
      <c r="ACU19" s="535"/>
      <c r="ACV19" s="535"/>
      <c r="ACW19" s="535"/>
      <c r="ACX19" s="535"/>
      <c r="ACY19" s="535"/>
      <c r="ACZ19" s="535"/>
      <c r="ADA19" s="535"/>
      <c r="ADB19" s="535"/>
      <c r="ADC19" s="535"/>
      <c r="ADD19" s="535"/>
      <c r="ADE19" s="535"/>
      <c r="ADF19" s="535"/>
      <c r="ADG19" s="535"/>
      <c r="ADH19" s="535"/>
      <c r="ADI19" s="535"/>
      <c r="ADJ19" s="535"/>
      <c r="ADK19" s="535"/>
      <c r="ADL19" s="535"/>
      <c r="ADM19" s="535"/>
      <c r="ADN19" s="535"/>
      <c r="ADO19" s="535"/>
      <c r="ADP19" s="535"/>
      <c r="ADQ19" s="535"/>
      <c r="ADR19" s="535"/>
      <c r="ADS19" s="535"/>
      <c r="ADT19" s="535"/>
      <c r="ADU19" s="535"/>
      <c r="ADV19" s="535"/>
      <c r="ADW19" s="535"/>
      <c r="ADX19" s="535"/>
      <c r="ADY19" s="535"/>
      <c r="ADZ19" s="535"/>
      <c r="AEA19" s="535"/>
      <c r="AEB19" s="535"/>
      <c r="AEC19" s="535"/>
      <c r="AED19" s="535"/>
      <c r="AEE19" s="535"/>
      <c r="AEF19" s="535"/>
      <c r="AEG19" s="535"/>
      <c r="AEH19" s="535"/>
      <c r="AEI19" s="535"/>
      <c r="AEJ19" s="535"/>
      <c r="AEK19" s="535"/>
      <c r="AEL19" s="535"/>
      <c r="AEM19" s="535"/>
      <c r="AEN19" s="535"/>
      <c r="AEO19" s="535"/>
      <c r="AEP19" s="535"/>
      <c r="AEQ19" s="535"/>
      <c r="AER19" s="535"/>
      <c r="AES19" s="535"/>
      <c r="AET19" s="535"/>
      <c r="AEU19" s="535"/>
      <c r="AEV19" s="535"/>
      <c r="AEW19" s="535"/>
      <c r="AEX19" s="535"/>
      <c r="AEY19" s="535"/>
      <c r="AEZ19" s="535"/>
      <c r="AFA19" s="535"/>
      <c r="AFB19" s="535"/>
      <c r="AFC19" s="535"/>
      <c r="AFD19" s="535"/>
      <c r="AFE19" s="535"/>
      <c r="AFF19" s="535"/>
      <c r="AFG19" s="535"/>
      <c r="AFH19" s="535"/>
      <c r="AFI19" s="535"/>
      <c r="AFJ19" s="535"/>
      <c r="AFK19" s="535"/>
      <c r="AFL19" s="535"/>
      <c r="AFM19" s="535"/>
      <c r="AFN19" s="535"/>
      <c r="AFO19" s="535"/>
      <c r="AFP19" s="535"/>
      <c r="AFQ19" s="535"/>
      <c r="AFR19" s="535"/>
      <c r="AFS19" s="535"/>
      <c r="AFT19" s="535"/>
      <c r="AFU19" s="535"/>
      <c r="AFV19" s="535"/>
      <c r="AFW19" s="535"/>
      <c r="AFX19" s="535"/>
      <c r="AFY19" s="535"/>
      <c r="AFZ19" s="535"/>
      <c r="AGA19" s="535"/>
      <c r="AGB19" s="535"/>
      <c r="AGC19" s="535"/>
      <c r="AGD19" s="535"/>
      <c r="AGE19" s="535"/>
      <c r="AGF19" s="535"/>
      <c r="AGG19" s="535"/>
      <c r="AGH19" s="535"/>
      <c r="AGI19" s="535"/>
    </row>
    <row r="20" spans="1:867" x14ac:dyDescent="0.2">
      <c r="B20" s="38" t="s">
        <v>1195</v>
      </c>
      <c r="C20" s="39" t="s">
        <v>1195</v>
      </c>
      <c r="D20" s="655">
        <v>43473</v>
      </c>
      <c r="E20" s="655">
        <v>43473</v>
      </c>
      <c r="F20" s="673" t="s">
        <v>1444</v>
      </c>
      <c r="G20" s="43" t="s">
        <v>163</v>
      </c>
      <c r="H20" s="43" t="s">
        <v>1216</v>
      </c>
      <c r="I20" s="45">
        <v>12</v>
      </c>
      <c r="J20" s="44" t="s">
        <v>61</v>
      </c>
      <c r="K20" s="47" t="s">
        <v>663</v>
      </c>
      <c r="L20" s="43">
        <v>9888</v>
      </c>
      <c r="M20" s="44" t="s">
        <v>1238</v>
      </c>
      <c r="N20" s="48">
        <v>0</v>
      </c>
      <c r="O20" s="49" t="s">
        <v>1107</v>
      </c>
      <c r="P20" s="50">
        <v>43830</v>
      </c>
      <c r="Q20" s="90" t="s">
        <v>1289</v>
      </c>
      <c r="R20" s="53" t="s">
        <v>1393</v>
      </c>
      <c r="S20" s="77">
        <v>43465</v>
      </c>
      <c r="T20" s="54">
        <v>0</v>
      </c>
      <c r="U20" s="55" t="s">
        <v>1106</v>
      </c>
      <c r="V20" s="56">
        <v>1</v>
      </c>
      <c r="W20" s="56">
        <v>1</v>
      </c>
      <c r="X20" s="56">
        <v>0</v>
      </c>
      <c r="Y20" s="536" t="s">
        <v>1390</v>
      </c>
      <c r="Z20" s="536" t="s">
        <v>1272</v>
      </c>
      <c r="AA20" s="536" t="s">
        <v>1273</v>
      </c>
      <c r="AB20" s="529" t="s">
        <v>1274</v>
      </c>
      <c r="AC20" s="530" t="s">
        <v>1275</v>
      </c>
      <c r="AD20" s="530" t="s">
        <v>1424</v>
      </c>
      <c r="AE20" s="530" t="s">
        <v>1277</v>
      </c>
      <c r="AF20" s="537" t="s">
        <v>345</v>
      </c>
      <c r="AG20" s="536" t="s">
        <v>1342</v>
      </c>
      <c r="AH20" s="536" t="s">
        <v>1480</v>
      </c>
      <c r="AI20" s="536" t="s">
        <v>105</v>
      </c>
      <c r="AJ20" s="352" t="s">
        <v>1283</v>
      </c>
      <c r="AK20" s="536" t="s">
        <v>1278</v>
      </c>
      <c r="AL20" s="62" t="s">
        <v>1113</v>
      </c>
      <c r="AM20" s="62">
        <v>1</v>
      </c>
      <c r="AN20" s="63">
        <v>32</v>
      </c>
      <c r="AO20" s="64">
        <v>12</v>
      </c>
      <c r="AP20" s="199">
        <f t="shared" si="3"/>
        <v>1891.2</v>
      </c>
      <c r="AQ20" s="201">
        <f t="shared" si="4"/>
        <v>157.6</v>
      </c>
      <c r="AR20" s="202">
        <v>0</v>
      </c>
      <c r="AS20" s="87"/>
      <c r="AT20" s="201">
        <f t="shared" si="2"/>
        <v>1891.2</v>
      </c>
      <c r="AU20" s="62" t="s">
        <v>1284</v>
      </c>
      <c r="AV20" s="66" t="s">
        <v>1099</v>
      </c>
      <c r="AW20" s="66" t="s">
        <v>92</v>
      </c>
      <c r="AX20" s="62" t="s">
        <v>1373</v>
      </c>
      <c r="AY20" s="62" t="s">
        <v>1604</v>
      </c>
      <c r="AZ20" s="767" t="s">
        <v>1579</v>
      </c>
      <c r="BA20" s="346">
        <v>43479</v>
      </c>
      <c r="BB20" s="682" t="s">
        <v>1622</v>
      </c>
      <c r="BC20" s="284">
        <v>43482</v>
      </c>
      <c r="BD20" s="540"/>
      <c r="BE20" s="598"/>
      <c r="BF20" s="535"/>
      <c r="BG20" s="535"/>
      <c r="BH20" s="535"/>
      <c r="BI20" s="535"/>
      <c r="BJ20" s="535"/>
      <c r="BK20" s="535"/>
      <c r="BL20" s="535"/>
      <c r="BM20" s="535"/>
      <c r="BN20" s="535"/>
      <c r="BO20" s="535"/>
      <c r="BP20" s="535"/>
      <c r="BQ20" s="535"/>
      <c r="BR20" s="535"/>
      <c r="BS20" s="535"/>
      <c r="BT20" s="535"/>
      <c r="BU20" s="535"/>
      <c r="BV20" s="535"/>
      <c r="BW20" s="535"/>
      <c r="BX20" s="535"/>
      <c r="BY20" s="535"/>
      <c r="BZ20" s="535"/>
      <c r="CA20" s="535"/>
      <c r="CB20" s="535"/>
      <c r="CC20" s="535"/>
      <c r="CD20" s="535"/>
      <c r="CE20" s="535"/>
      <c r="CF20" s="535"/>
      <c r="CG20" s="535"/>
      <c r="CH20" s="535"/>
      <c r="CI20" s="535"/>
      <c r="CJ20" s="535"/>
      <c r="CK20" s="535"/>
      <c r="CL20" s="535"/>
      <c r="CM20" s="535"/>
      <c r="CN20" s="535"/>
      <c r="CO20" s="535"/>
      <c r="CP20" s="535"/>
      <c r="CQ20" s="535"/>
      <c r="CR20" s="535"/>
      <c r="CS20" s="535"/>
      <c r="CT20" s="535"/>
      <c r="CU20" s="535"/>
      <c r="CV20" s="535"/>
      <c r="CW20" s="535"/>
      <c r="CX20" s="535"/>
      <c r="CY20" s="535"/>
      <c r="CZ20" s="535"/>
      <c r="DA20" s="535"/>
      <c r="DB20" s="535"/>
      <c r="DC20" s="535"/>
      <c r="DD20" s="535"/>
      <c r="DE20" s="535"/>
      <c r="DF20" s="535"/>
      <c r="DG20" s="535"/>
      <c r="DH20" s="535"/>
      <c r="DI20" s="535"/>
      <c r="DJ20" s="535"/>
      <c r="DK20" s="535"/>
      <c r="DL20" s="535"/>
      <c r="DM20" s="535"/>
      <c r="DN20" s="535"/>
      <c r="DO20" s="535"/>
      <c r="DP20" s="535"/>
      <c r="DQ20" s="535"/>
      <c r="DR20" s="535"/>
      <c r="DS20" s="535"/>
      <c r="DT20" s="535"/>
      <c r="DU20" s="535"/>
      <c r="DV20" s="535"/>
      <c r="DW20" s="535"/>
      <c r="DX20" s="535"/>
      <c r="DY20" s="535"/>
      <c r="DZ20" s="535"/>
      <c r="EA20" s="535"/>
      <c r="EB20" s="535"/>
      <c r="EC20" s="535"/>
      <c r="ED20" s="535"/>
      <c r="EE20" s="535"/>
      <c r="EF20" s="535"/>
      <c r="EG20" s="535"/>
      <c r="EH20" s="535"/>
      <c r="EI20" s="535"/>
      <c r="EJ20" s="535"/>
      <c r="EK20" s="535"/>
      <c r="EL20" s="535"/>
      <c r="EM20" s="535"/>
      <c r="EN20" s="535"/>
      <c r="EO20" s="535"/>
      <c r="EP20" s="535"/>
      <c r="EQ20" s="535"/>
      <c r="ER20" s="535"/>
      <c r="ES20" s="535"/>
      <c r="ET20" s="535"/>
      <c r="EU20" s="535"/>
      <c r="EV20" s="535"/>
      <c r="EW20" s="535"/>
      <c r="EX20" s="535"/>
      <c r="EY20" s="535"/>
      <c r="EZ20" s="535"/>
      <c r="FA20" s="535"/>
      <c r="FB20" s="535"/>
      <c r="FC20" s="535"/>
      <c r="FD20" s="535"/>
      <c r="FE20" s="535"/>
      <c r="FF20" s="535"/>
      <c r="FG20" s="535"/>
      <c r="FH20" s="535"/>
      <c r="FI20" s="535"/>
      <c r="FJ20" s="535"/>
      <c r="FK20" s="535"/>
      <c r="FL20" s="535"/>
      <c r="FM20" s="535"/>
      <c r="FN20" s="535"/>
      <c r="FO20" s="535"/>
      <c r="FP20" s="535"/>
      <c r="FQ20" s="535"/>
      <c r="FR20" s="535"/>
      <c r="FS20" s="535"/>
      <c r="FT20" s="535"/>
      <c r="FU20" s="535"/>
      <c r="FV20" s="535"/>
      <c r="FW20" s="535"/>
      <c r="FX20" s="535"/>
      <c r="FY20" s="535"/>
      <c r="FZ20" s="535"/>
      <c r="GA20" s="535"/>
      <c r="GB20" s="535"/>
      <c r="GC20" s="535"/>
      <c r="GD20" s="535"/>
      <c r="GE20" s="535"/>
      <c r="GF20" s="535"/>
      <c r="GG20" s="535"/>
      <c r="GH20" s="535"/>
      <c r="GI20" s="535"/>
      <c r="GJ20" s="535"/>
      <c r="GK20" s="535"/>
      <c r="GL20" s="535"/>
      <c r="GM20" s="535"/>
      <c r="GN20" s="535"/>
      <c r="GO20" s="535"/>
      <c r="GP20" s="535"/>
      <c r="GQ20" s="535"/>
      <c r="GR20" s="535"/>
      <c r="GS20" s="535"/>
      <c r="GT20" s="535"/>
      <c r="GU20" s="535"/>
      <c r="GV20" s="535"/>
      <c r="GW20" s="535"/>
      <c r="GX20" s="535"/>
      <c r="GY20" s="535"/>
      <c r="GZ20" s="535"/>
      <c r="HA20" s="535"/>
      <c r="HB20" s="535"/>
      <c r="HC20" s="535"/>
      <c r="HD20" s="535"/>
      <c r="HE20" s="535"/>
      <c r="HF20" s="535"/>
      <c r="HG20" s="535"/>
      <c r="HH20" s="535"/>
      <c r="HI20" s="535"/>
      <c r="HJ20" s="535"/>
      <c r="HK20" s="535"/>
      <c r="HL20" s="535"/>
      <c r="HM20" s="535"/>
      <c r="HN20" s="535"/>
      <c r="HO20" s="535"/>
      <c r="HP20" s="535"/>
      <c r="HQ20" s="535"/>
      <c r="HR20" s="535"/>
      <c r="HS20" s="535"/>
      <c r="HT20" s="535"/>
      <c r="HU20" s="535"/>
      <c r="HV20" s="535"/>
      <c r="HW20" s="535"/>
      <c r="HX20" s="535"/>
      <c r="HY20" s="535"/>
      <c r="HZ20" s="535"/>
      <c r="IA20" s="535"/>
      <c r="IB20" s="535"/>
      <c r="IC20" s="535"/>
      <c r="ID20" s="535"/>
      <c r="IE20" s="535"/>
      <c r="IF20" s="535"/>
      <c r="IG20" s="535"/>
      <c r="IH20" s="535"/>
      <c r="II20" s="535"/>
      <c r="IJ20" s="535"/>
      <c r="IK20" s="535"/>
      <c r="IL20" s="535"/>
      <c r="IM20" s="535"/>
      <c r="IN20" s="535"/>
      <c r="IO20" s="535"/>
      <c r="IP20" s="535"/>
      <c r="IQ20" s="535"/>
      <c r="IR20" s="535"/>
      <c r="IS20" s="535"/>
      <c r="IT20" s="535"/>
      <c r="IU20" s="535"/>
      <c r="IV20" s="535"/>
      <c r="IW20" s="535"/>
      <c r="IX20" s="535"/>
      <c r="IY20" s="535"/>
      <c r="IZ20" s="535"/>
      <c r="JA20" s="535"/>
      <c r="JB20" s="535"/>
      <c r="JC20" s="535"/>
      <c r="JD20" s="535"/>
      <c r="JE20" s="535"/>
      <c r="JF20" s="535"/>
      <c r="JG20" s="535"/>
      <c r="JH20" s="535"/>
      <c r="JI20" s="535"/>
      <c r="JJ20" s="535"/>
      <c r="JK20" s="535"/>
      <c r="JL20" s="535"/>
      <c r="JM20" s="535"/>
      <c r="JN20" s="535"/>
      <c r="JO20" s="535"/>
      <c r="JP20" s="535"/>
      <c r="JQ20" s="535"/>
      <c r="JR20" s="535"/>
      <c r="JS20" s="535"/>
      <c r="JT20" s="535"/>
      <c r="JU20" s="535"/>
      <c r="JV20" s="535"/>
      <c r="JW20" s="535"/>
      <c r="JX20" s="535"/>
      <c r="JY20" s="535"/>
      <c r="JZ20" s="535"/>
      <c r="KA20" s="535"/>
      <c r="KB20" s="535"/>
      <c r="KC20" s="535"/>
      <c r="KD20" s="535"/>
      <c r="KE20" s="535"/>
      <c r="KF20" s="535"/>
      <c r="KG20" s="535"/>
      <c r="KH20" s="535"/>
      <c r="KI20" s="535"/>
      <c r="KJ20" s="535"/>
      <c r="KK20" s="535"/>
      <c r="KL20" s="535"/>
      <c r="KM20" s="535"/>
      <c r="KN20" s="535"/>
      <c r="KO20" s="535"/>
      <c r="KP20" s="535"/>
      <c r="KQ20" s="535"/>
      <c r="KR20" s="535"/>
      <c r="KS20" s="535"/>
      <c r="KT20" s="535"/>
      <c r="KU20" s="535"/>
      <c r="KV20" s="535"/>
      <c r="KW20" s="535"/>
      <c r="KX20" s="535"/>
      <c r="KY20" s="535"/>
      <c r="KZ20" s="535"/>
      <c r="LA20" s="535"/>
      <c r="LB20" s="535"/>
      <c r="LC20" s="535"/>
      <c r="LD20" s="535"/>
      <c r="LE20" s="535"/>
      <c r="LF20" s="535"/>
      <c r="LG20" s="535"/>
      <c r="LH20" s="535"/>
      <c r="LI20" s="535"/>
      <c r="LJ20" s="535"/>
      <c r="LK20" s="535"/>
      <c r="LL20" s="535"/>
      <c r="LM20" s="535"/>
      <c r="LN20" s="535"/>
      <c r="LO20" s="535"/>
      <c r="LP20" s="535"/>
      <c r="LQ20" s="535"/>
      <c r="LR20" s="535"/>
      <c r="LS20" s="535"/>
      <c r="LT20" s="535"/>
      <c r="LU20" s="535"/>
      <c r="LV20" s="535"/>
      <c r="LW20" s="535"/>
      <c r="LX20" s="535"/>
      <c r="LY20" s="535"/>
      <c r="LZ20" s="535"/>
      <c r="MA20" s="535"/>
      <c r="MB20" s="535"/>
      <c r="MC20" s="535"/>
      <c r="MD20" s="535"/>
      <c r="ME20" s="535"/>
      <c r="MF20" s="535"/>
      <c r="MG20" s="535"/>
      <c r="MH20" s="535"/>
      <c r="MI20" s="535"/>
      <c r="MJ20" s="535"/>
      <c r="MK20" s="535"/>
      <c r="ML20" s="535"/>
      <c r="MM20" s="535"/>
      <c r="MN20" s="535"/>
      <c r="MO20" s="535"/>
      <c r="MP20" s="535"/>
      <c r="MQ20" s="535"/>
      <c r="MR20" s="535"/>
      <c r="MS20" s="535"/>
      <c r="MT20" s="535"/>
      <c r="MU20" s="535"/>
      <c r="MV20" s="535"/>
      <c r="MW20" s="535"/>
      <c r="MX20" s="535"/>
      <c r="MY20" s="535"/>
      <c r="MZ20" s="535"/>
      <c r="NA20" s="535"/>
      <c r="NB20" s="535"/>
      <c r="NC20" s="535"/>
      <c r="ND20" s="535"/>
      <c r="NE20" s="535"/>
      <c r="NF20" s="535"/>
      <c r="NG20" s="535"/>
      <c r="NH20" s="535"/>
      <c r="NI20" s="535"/>
      <c r="NJ20" s="535"/>
      <c r="NK20" s="535"/>
      <c r="NL20" s="535"/>
      <c r="NM20" s="535"/>
      <c r="NN20" s="535"/>
      <c r="NO20" s="535"/>
      <c r="NP20" s="535"/>
      <c r="NQ20" s="535"/>
      <c r="NR20" s="535"/>
      <c r="NS20" s="535"/>
      <c r="NT20" s="535"/>
      <c r="NU20" s="535"/>
      <c r="NV20" s="535"/>
      <c r="NW20" s="535"/>
      <c r="NX20" s="535"/>
      <c r="NY20" s="535"/>
      <c r="NZ20" s="535"/>
      <c r="OA20" s="535"/>
      <c r="OB20" s="535"/>
      <c r="OC20" s="535"/>
      <c r="OD20" s="535"/>
      <c r="OE20" s="535"/>
      <c r="OF20" s="535"/>
      <c r="OG20" s="535"/>
      <c r="OH20" s="535"/>
      <c r="OI20" s="535"/>
      <c r="OJ20" s="535"/>
      <c r="OK20" s="535"/>
      <c r="OL20" s="535"/>
      <c r="OM20" s="535"/>
      <c r="ON20" s="535"/>
      <c r="OO20" s="535"/>
      <c r="OP20" s="535"/>
      <c r="OQ20" s="535"/>
      <c r="OR20" s="535"/>
      <c r="OS20" s="535"/>
      <c r="OT20" s="535"/>
      <c r="OU20" s="535"/>
      <c r="OV20" s="535"/>
      <c r="OW20" s="535"/>
      <c r="OX20" s="535"/>
      <c r="OY20" s="535"/>
      <c r="OZ20" s="535"/>
      <c r="PA20" s="535"/>
      <c r="PB20" s="535"/>
      <c r="PC20" s="535"/>
      <c r="PD20" s="535"/>
      <c r="PE20" s="535"/>
      <c r="PF20" s="535"/>
      <c r="PG20" s="535"/>
      <c r="PH20" s="535"/>
      <c r="PI20" s="535"/>
      <c r="PJ20" s="535"/>
      <c r="PK20" s="535"/>
      <c r="PL20" s="535"/>
      <c r="PM20" s="535"/>
      <c r="PN20" s="535"/>
      <c r="PO20" s="535"/>
      <c r="PP20" s="535"/>
      <c r="PQ20" s="535"/>
      <c r="PR20" s="535"/>
      <c r="PS20" s="535"/>
      <c r="PT20" s="535"/>
      <c r="PU20" s="535"/>
      <c r="PV20" s="535"/>
      <c r="PW20" s="535"/>
      <c r="PX20" s="535"/>
      <c r="PY20" s="535"/>
      <c r="PZ20" s="535"/>
      <c r="QA20" s="535"/>
      <c r="QB20" s="535"/>
      <c r="QC20" s="535"/>
      <c r="QD20" s="535"/>
      <c r="QE20" s="535"/>
      <c r="QF20" s="535"/>
      <c r="QG20" s="535"/>
      <c r="QH20" s="535"/>
      <c r="QI20" s="535"/>
      <c r="QJ20" s="535"/>
      <c r="QK20" s="535"/>
      <c r="QL20" s="535"/>
      <c r="QM20" s="535"/>
      <c r="QN20" s="535"/>
      <c r="QO20" s="535"/>
      <c r="QP20" s="535"/>
      <c r="QQ20" s="535"/>
      <c r="QR20" s="535"/>
      <c r="QS20" s="535"/>
      <c r="QT20" s="535"/>
      <c r="QU20" s="535"/>
      <c r="QV20" s="535"/>
      <c r="QW20" s="535"/>
      <c r="QX20" s="535"/>
      <c r="QY20" s="535"/>
      <c r="QZ20" s="535"/>
      <c r="RA20" s="535"/>
      <c r="RB20" s="535"/>
      <c r="RC20" s="535"/>
      <c r="RD20" s="535"/>
      <c r="RE20" s="535"/>
      <c r="RF20" s="535"/>
      <c r="RG20" s="535"/>
      <c r="RH20" s="535"/>
      <c r="RI20" s="535"/>
      <c r="RJ20" s="535"/>
      <c r="RK20" s="535"/>
      <c r="RL20" s="535"/>
      <c r="RM20" s="535"/>
      <c r="RN20" s="535"/>
      <c r="RO20" s="535"/>
      <c r="RP20" s="535"/>
      <c r="RQ20" s="535"/>
      <c r="RR20" s="535"/>
      <c r="RS20" s="535"/>
      <c r="RT20" s="535"/>
      <c r="RU20" s="535"/>
      <c r="RV20" s="535"/>
      <c r="RW20" s="535"/>
      <c r="RX20" s="535"/>
      <c r="RY20" s="535"/>
      <c r="RZ20" s="535"/>
      <c r="SA20" s="535"/>
      <c r="SB20" s="535"/>
      <c r="SC20" s="535"/>
      <c r="SD20" s="535"/>
      <c r="SE20" s="535"/>
      <c r="SF20" s="535"/>
      <c r="SG20" s="535"/>
      <c r="SH20" s="535"/>
      <c r="SI20" s="535"/>
      <c r="SJ20" s="535"/>
      <c r="SK20" s="535"/>
      <c r="SL20" s="535"/>
      <c r="SM20" s="535"/>
      <c r="SN20" s="535"/>
      <c r="SO20" s="535"/>
      <c r="SP20" s="535"/>
      <c r="SQ20" s="535"/>
      <c r="SR20" s="535"/>
      <c r="SS20" s="535"/>
      <c r="ST20" s="535"/>
      <c r="SU20" s="535"/>
      <c r="SV20" s="535"/>
      <c r="SW20" s="535"/>
      <c r="SX20" s="535"/>
      <c r="SY20" s="535"/>
      <c r="SZ20" s="535"/>
      <c r="TA20" s="535"/>
      <c r="TB20" s="535"/>
      <c r="TC20" s="535"/>
      <c r="TD20" s="535"/>
      <c r="TE20" s="535"/>
      <c r="TF20" s="535"/>
      <c r="TG20" s="535"/>
      <c r="TH20" s="535"/>
      <c r="TI20" s="535"/>
      <c r="TJ20" s="535"/>
      <c r="TK20" s="535"/>
      <c r="TL20" s="535"/>
      <c r="TM20" s="535"/>
      <c r="TN20" s="535"/>
      <c r="TO20" s="535"/>
      <c r="TP20" s="535"/>
      <c r="TQ20" s="535"/>
      <c r="TR20" s="535"/>
      <c r="TS20" s="535"/>
      <c r="TT20" s="535"/>
      <c r="TU20" s="535"/>
      <c r="TV20" s="535"/>
      <c r="TW20" s="535"/>
      <c r="TX20" s="535"/>
      <c r="TY20" s="535"/>
      <c r="TZ20" s="535"/>
      <c r="UA20" s="535"/>
      <c r="UB20" s="535"/>
      <c r="UC20" s="535"/>
      <c r="UD20" s="535"/>
      <c r="UE20" s="535"/>
      <c r="UF20" s="535"/>
      <c r="UG20" s="535"/>
      <c r="UH20" s="535"/>
      <c r="UI20" s="535"/>
      <c r="UJ20" s="535"/>
      <c r="UK20" s="535"/>
      <c r="UL20" s="535"/>
      <c r="UM20" s="535"/>
      <c r="UN20" s="535"/>
      <c r="UO20" s="535"/>
      <c r="UP20" s="535"/>
      <c r="UQ20" s="535"/>
      <c r="UR20" s="535"/>
      <c r="US20" s="535"/>
      <c r="UT20" s="535"/>
      <c r="UU20" s="535"/>
      <c r="UV20" s="535"/>
      <c r="UW20" s="535"/>
      <c r="UX20" s="535"/>
      <c r="UY20" s="535"/>
      <c r="UZ20" s="535"/>
      <c r="VA20" s="535"/>
      <c r="VB20" s="535"/>
      <c r="VC20" s="535"/>
      <c r="VD20" s="535"/>
      <c r="VE20" s="535"/>
      <c r="VF20" s="535"/>
      <c r="VG20" s="535"/>
      <c r="VH20" s="535"/>
      <c r="VI20" s="535"/>
      <c r="VJ20" s="535"/>
      <c r="VK20" s="535"/>
      <c r="VL20" s="535"/>
      <c r="VM20" s="535"/>
      <c r="VN20" s="535"/>
      <c r="VO20" s="535"/>
      <c r="VP20" s="535"/>
      <c r="VQ20" s="535"/>
      <c r="VR20" s="535"/>
      <c r="VS20" s="535"/>
      <c r="VT20" s="535"/>
      <c r="VU20" s="535"/>
      <c r="VV20" s="535"/>
      <c r="VW20" s="535"/>
      <c r="VX20" s="535"/>
      <c r="VY20" s="535"/>
      <c r="VZ20" s="535"/>
      <c r="WA20" s="535"/>
      <c r="WB20" s="535"/>
      <c r="WC20" s="535"/>
      <c r="WD20" s="535"/>
      <c r="WE20" s="535"/>
      <c r="WF20" s="535"/>
      <c r="WG20" s="535"/>
      <c r="WH20" s="535"/>
      <c r="WI20" s="535"/>
      <c r="WJ20" s="535"/>
      <c r="WK20" s="535"/>
      <c r="WL20" s="535"/>
      <c r="WM20" s="535"/>
      <c r="WN20" s="535"/>
      <c r="WO20" s="535"/>
      <c r="WP20" s="535"/>
      <c r="WQ20" s="535"/>
      <c r="WR20" s="535"/>
      <c r="WS20" s="535"/>
      <c r="WT20" s="535"/>
      <c r="WU20" s="535"/>
      <c r="WV20" s="535"/>
      <c r="WW20" s="535"/>
      <c r="WX20" s="535"/>
      <c r="WY20" s="535"/>
      <c r="WZ20" s="535"/>
      <c r="XA20" s="535"/>
      <c r="XB20" s="535"/>
      <c r="XC20" s="535"/>
      <c r="XD20" s="535"/>
      <c r="XE20" s="535"/>
      <c r="XF20" s="535"/>
      <c r="XG20" s="535"/>
      <c r="XH20" s="535"/>
      <c r="XI20" s="535"/>
      <c r="XJ20" s="535"/>
      <c r="XK20" s="535"/>
      <c r="XL20" s="535"/>
      <c r="XM20" s="535"/>
      <c r="XN20" s="535"/>
      <c r="XO20" s="535"/>
      <c r="XP20" s="535"/>
      <c r="XQ20" s="535"/>
      <c r="XR20" s="535"/>
      <c r="XS20" s="535"/>
      <c r="XT20" s="535"/>
      <c r="XU20" s="535"/>
      <c r="XV20" s="535"/>
      <c r="XW20" s="535"/>
      <c r="XX20" s="535"/>
      <c r="XY20" s="535"/>
      <c r="XZ20" s="535"/>
      <c r="YA20" s="535"/>
      <c r="YB20" s="535"/>
      <c r="YC20" s="535"/>
      <c r="YD20" s="535"/>
      <c r="YE20" s="535"/>
      <c r="YF20" s="535"/>
      <c r="YG20" s="535"/>
      <c r="YH20" s="535"/>
      <c r="YI20" s="535"/>
      <c r="YJ20" s="535"/>
      <c r="YK20" s="535"/>
      <c r="YL20" s="535"/>
      <c r="YM20" s="535"/>
      <c r="YN20" s="535"/>
      <c r="YO20" s="535"/>
      <c r="YP20" s="535"/>
      <c r="YQ20" s="535"/>
      <c r="YR20" s="535"/>
      <c r="YS20" s="535"/>
      <c r="YT20" s="535"/>
      <c r="YU20" s="535"/>
      <c r="YV20" s="535"/>
      <c r="YW20" s="535"/>
      <c r="YX20" s="535"/>
      <c r="YY20" s="535"/>
      <c r="YZ20" s="535"/>
      <c r="ZA20" s="535"/>
      <c r="ZB20" s="535"/>
      <c r="ZC20" s="535"/>
      <c r="ZD20" s="535"/>
      <c r="ZE20" s="535"/>
      <c r="ZF20" s="535"/>
      <c r="ZG20" s="535"/>
      <c r="ZH20" s="535"/>
      <c r="ZI20" s="535"/>
      <c r="ZJ20" s="535"/>
      <c r="ZK20" s="535"/>
      <c r="ZL20" s="535"/>
      <c r="ZM20" s="535"/>
      <c r="ZN20" s="535"/>
      <c r="ZO20" s="535"/>
      <c r="ZP20" s="535"/>
      <c r="ZQ20" s="535"/>
      <c r="ZR20" s="535"/>
      <c r="ZS20" s="535"/>
      <c r="ZT20" s="535"/>
      <c r="ZU20" s="535"/>
      <c r="ZV20" s="535"/>
      <c r="ZW20" s="535"/>
      <c r="ZX20" s="535"/>
      <c r="ZY20" s="535"/>
      <c r="ZZ20" s="535"/>
      <c r="AAA20" s="535"/>
      <c r="AAB20" s="535"/>
      <c r="AAC20" s="535"/>
      <c r="AAD20" s="535"/>
      <c r="AAE20" s="535"/>
      <c r="AAF20" s="535"/>
      <c r="AAG20" s="535"/>
      <c r="AAH20" s="535"/>
      <c r="AAI20" s="535"/>
      <c r="AAJ20" s="535"/>
      <c r="AAK20" s="535"/>
      <c r="AAL20" s="535"/>
      <c r="AAM20" s="535"/>
      <c r="AAN20" s="535"/>
      <c r="AAO20" s="535"/>
      <c r="AAP20" s="535"/>
      <c r="AAQ20" s="535"/>
      <c r="AAR20" s="535"/>
      <c r="AAS20" s="535"/>
      <c r="AAT20" s="535"/>
      <c r="AAU20" s="535"/>
      <c r="AAV20" s="535"/>
      <c r="AAW20" s="535"/>
      <c r="AAX20" s="535"/>
      <c r="AAY20" s="535"/>
      <c r="AAZ20" s="535"/>
      <c r="ABA20" s="535"/>
      <c r="ABB20" s="535"/>
      <c r="ABC20" s="535"/>
      <c r="ABD20" s="535"/>
      <c r="ABE20" s="535"/>
      <c r="ABF20" s="535"/>
      <c r="ABG20" s="535"/>
      <c r="ABH20" s="535"/>
      <c r="ABI20" s="535"/>
      <c r="ABJ20" s="535"/>
      <c r="ABK20" s="535"/>
      <c r="ABL20" s="535"/>
      <c r="ABM20" s="535"/>
      <c r="ABN20" s="535"/>
      <c r="ABO20" s="535"/>
      <c r="ABP20" s="535"/>
      <c r="ABQ20" s="535"/>
      <c r="ABR20" s="535"/>
      <c r="ABS20" s="535"/>
      <c r="ABT20" s="535"/>
      <c r="ABU20" s="535"/>
      <c r="ABV20" s="535"/>
      <c r="ABW20" s="535"/>
      <c r="ABX20" s="535"/>
      <c r="ABY20" s="535"/>
      <c r="ABZ20" s="535"/>
      <c r="ACA20" s="535"/>
      <c r="ACB20" s="535"/>
      <c r="ACC20" s="535"/>
      <c r="ACD20" s="535"/>
      <c r="ACE20" s="535"/>
      <c r="ACF20" s="535"/>
      <c r="ACG20" s="535"/>
      <c r="ACH20" s="535"/>
      <c r="ACI20" s="535"/>
      <c r="ACJ20" s="535"/>
      <c r="ACK20" s="535"/>
      <c r="ACL20" s="535"/>
      <c r="ACM20" s="535"/>
      <c r="ACN20" s="535"/>
      <c r="ACO20" s="535"/>
      <c r="ACP20" s="535"/>
      <c r="ACQ20" s="535"/>
      <c r="ACR20" s="535"/>
      <c r="ACS20" s="535"/>
      <c r="ACT20" s="535"/>
      <c r="ACU20" s="535"/>
      <c r="ACV20" s="535"/>
      <c r="ACW20" s="535"/>
      <c r="ACX20" s="535"/>
      <c r="ACY20" s="535"/>
      <c r="ACZ20" s="535"/>
      <c r="ADA20" s="535"/>
      <c r="ADB20" s="535"/>
      <c r="ADC20" s="535"/>
      <c r="ADD20" s="535"/>
      <c r="ADE20" s="535"/>
      <c r="ADF20" s="535"/>
      <c r="ADG20" s="535"/>
      <c r="ADH20" s="535"/>
      <c r="ADI20" s="535"/>
      <c r="ADJ20" s="535"/>
      <c r="ADK20" s="535"/>
      <c r="ADL20" s="535"/>
      <c r="ADM20" s="535"/>
      <c r="ADN20" s="535"/>
      <c r="ADO20" s="535"/>
      <c r="ADP20" s="535"/>
      <c r="ADQ20" s="535"/>
      <c r="ADR20" s="535"/>
      <c r="ADS20" s="535"/>
      <c r="ADT20" s="535"/>
      <c r="ADU20" s="535"/>
      <c r="ADV20" s="535"/>
      <c r="ADW20" s="535"/>
      <c r="ADX20" s="535"/>
      <c r="ADY20" s="535"/>
      <c r="ADZ20" s="535"/>
      <c r="AEA20" s="535"/>
      <c r="AEB20" s="535"/>
      <c r="AEC20" s="535"/>
      <c r="AED20" s="535"/>
      <c r="AEE20" s="535"/>
      <c r="AEF20" s="535"/>
      <c r="AEG20" s="535"/>
      <c r="AEH20" s="535"/>
      <c r="AEI20" s="535"/>
      <c r="AEJ20" s="535"/>
      <c r="AEK20" s="535"/>
      <c r="AEL20" s="535"/>
      <c r="AEM20" s="535"/>
      <c r="AEN20" s="535"/>
      <c r="AEO20" s="535"/>
      <c r="AEP20" s="535"/>
      <c r="AEQ20" s="535"/>
      <c r="AER20" s="535"/>
      <c r="AES20" s="535"/>
      <c r="AET20" s="535"/>
      <c r="AEU20" s="535"/>
      <c r="AEV20" s="535"/>
      <c r="AEW20" s="535"/>
      <c r="AEX20" s="535"/>
      <c r="AEY20" s="535"/>
      <c r="AEZ20" s="535"/>
      <c r="AFA20" s="535"/>
      <c r="AFB20" s="535"/>
      <c r="AFC20" s="535"/>
      <c r="AFD20" s="535"/>
      <c r="AFE20" s="535"/>
      <c r="AFF20" s="535"/>
      <c r="AFG20" s="535"/>
      <c r="AFH20" s="535"/>
      <c r="AFI20" s="535"/>
      <c r="AFJ20" s="535"/>
      <c r="AFK20" s="535"/>
      <c r="AFL20" s="535"/>
      <c r="AFM20" s="535"/>
      <c r="AFN20" s="535"/>
      <c r="AFO20" s="535"/>
      <c r="AFP20" s="535"/>
      <c r="AFQ20" s="535"/>
      <c r="AFR20" s="535"/>
      <c r="AFS20" s="535"/>
      <c r="AFT20" s="535"/>
      <c r="AFU20" s="535"/>
      <c r="AFV20" s="535"/>
      <c r="AFW20" s="535"/>
      <c r="AFX20" s="535"/>
      <c r="AFY20" s="535"/>
      <c r="AFZ20" s="535"/>
      <c r="AGA20" s="535"/>
      <c r="AGB20" s="535"/>
      <c r="AGC20" s="535"/>
      <c r="AGD20" s="535"/>
      <c r="AGE20" s="535"/>
      <c r="AGF20" s="535"/>
      <c r="AGG20" s="535"/>
      <c r="AGH20" s="535"/>
    </row>
    <row r="21" spans="1:867" x14ac:dyDescent="0.2">
      <c r="B21" s="38" t="s">
        <v>1196</v>
      </c>
      <c r="C21" s="39" t="s">
        <v>1196</v>
      </c>
      <c r="D21" s="655">
        <v>43473</v>
      </c>
      <c r="E21" s="655">
        <v>43473</v>
      </c>
      <c r="F21" s="673" t="s">
        <v>1445</v>
      </c>
      <c r="G21" s="43" t="s">
        <v>163</v>
      </c>
      <c r="H21" s="43" t="s">
        <v>1216</v>
      </c>
      <c r="I21" s="45">
        <v>12</v>
      </c>
      <c r="J21" s="44" t="s">
        <v>61</v>
      </c>
      <c r="K21" s="47" t="s">
        <v>381</v>
      </c>
      <c r="L21" s="43">
        <v>377112</v>
      </c>
      <c r="M21" s="44" t="s">
        <v>1239</v>
      </c>
      <c r="N21" s="48" t="s">
        <v>1331</v>
      </c>
      <c r="O21" s="49" t="s">
        <v>1107</v>
      </c>
      <c r="P21" s="50">
        <v>43830</v>
      </c>
      <c r="Q21" s="90" t="s">
        <v>1295</v>
      </c>
      <c r="R21" s="270" t="s">
        <v>1265</v>
      </c>
      <c r="S21" s="77">
        <v>43465</v>
      </c>
      <c r="T21" s="54">
        <v>0</v>
      </c>
      <c r="U21" s="55" t="s">
        <v>1106</v>
      </c>
      <c r="V21" s="56">
        <v>1</v>
      </c>
      <c r="W21" s="56">
        <v>0</v>
      </c>
      <c r="X21" s="56">
        <v>0</v>
      </c>
      <c r="Y21" s="536" t="s">
        <v>1296</v>
      </c>
      <c r="Z21" s="536" t="s">
        <v>1272</v>
      </c>
      <c r="AA21" s="536" t="s">
        <v>1273</v>
      </c>
      <c r="AB21" s="529" t="s">
        <v>1274</v>
      </c>
      <c r="AC21" s="530" t="s">
        <v>1275</v>
      </c>
      <c r="AD21" s="530" t="s">
        <v>1424</v>
      </c>
      <c r="AE21" s="530" t="s">
        <v>1277</v>
      </c>
      <c r="AF21" s="537" t="s">
        <v>345</v>
      </c>
      <c r="AG21" s="352" t="s">
        <v>1280</v>
      </c>
      <c r="AH21" s="536" t="s">
        <v>1549</v>
      </c>
      <c r="AI21" s="536" t="s">
        <v>105</v>
      </c>
      <c r="AJ21" s="352" t="s">
        <v>1283</v>
      </c>
      <c r="AK21" s="536" t="s">
        <v>1278</v>
      </c>
      <c r="AL21" s="62" t="s">
        <v>1113</v>
      </c>
      <c r="AM21" s="62">
        <v>2</v>
      </c>
      <c r="AN21" s="63">
        <v>64</v>
      </c>
      <c r="AO21" s="64">
        <v>12</v>
      </c>
      <c r="AP21" s="199">
        <f t="shared" si="3"/>
        <v>3782.4</v>
      </c>
      <c r="AQ21" s="201">
        <f t="shared" si="4"/>
        <v>315.2</v>
      </c>
      <c r="AR21" s="202">
        <v>0</v>
      </c>
      <c r="AS21" s="87"/>
      <c r="AT21" s="201">
        <f t="shared" si="2"/>
        <v>3782.4</v>
      </c>
      <c r="AU21" s="62" t="s">
        <v>1281</v>
      </c>
      <c r="AV21" s="66" t="s">
        <v>1099</v>
      </c>
      <c r="AW21" s="66" t="s">
        <v>92</v>
      </c>
      <c r="AX21" s="62" t="s">
        <v>1373</v>
      </c>
      <c r="AY21" s="62" t="s">
        <v>1604</v>
      </c>
      <c r="AZ21" s="765" t="s">
        <v>1580</v>
      </c>
      <c r="BA21" s="346">
        <v>43479</v>
      </c>
      <c r="BB21" s="682" t="s">
        <v>1623</v>
      </c>
      <c r="BC21" s="284">
        <v>43482</v>
      </c>
      <c r="BD21" s="540"/>
      <c r="BE21" s="598"/>
      <c r="BF21" s="535"/>
      <c r="BG21" s="535"/>
      <c r="BH21" s="535"/>
      <c r="BI21" s="535"/>
      <c r="BJ21" s="535"/>
      <c r="BK21" s="535"/>
      <c r="BL21" s="535"/>
      <c r="BM21" s="535"/>
      <c r="BN21" s="535"/>
      <c r="BO21" s="535"/>
      <c r="BP21" s="535"/>
      <c r="BQ21" s="535"/>
      <c r="BR21" s="535"/>
      <c r="BS21" s="535"/>
      <c r="BT21" s="535"/>
      <c r="BU21" s="535"/>
      <c r="BV21" s="535"/>
      <c r="BW21" s="535"/>
      <c r="BX21" s="535"/>
      <c r="BY21" s="535"/>
      <c r="BZ21" s="535"/>
      <c r="CA21" s="535"/>
      <c r="CB21" s="535"/>
      <c r="CC21" s="535"/>
      <c r="CD21" s="535"/>
      <c r="CE21" s="535"/>
      <c r="CF21" s="535"/>
      <c r="CG21" s="535"/>
      <c r="CH21" s="535"/>
      <c r="CI21" s="535"/>
      <c r="CJ21" s="535"/>
      <c r="CK21" s="535"/>
      <c r="CL21" s="535"/>
      <c r="CM21" s="535"/>
      <c r="CN21" s="535"/>
      <c r="CO21" s="535"/>
      <c r="CP21" s="535"/>
      <c r="CQ21" s="535"/>
      <c r="CR21" s="535"/>
      <c r="CS21" s="535"/>
      <c r="CT21" s="535"/>
      <c r="CU21" s="535"/>
      <c r="CV21" s="535"/>
      <c r="CW21" s="535"/>
      <c r="CX21" s="535"/>
      <c r="CY21" s="535"/>
      <c r="CZ21" s="535"/>
      <c r="DA21" s="535"/>
      <c r="DB21" s="535"/>
      <c r="DC21" s="535"/>
      <c r="DD21" s="535"/>
      <c r="DE21" s="535"/>
      <c r="DF21" s="535"/>
      <c r="DG21" s="535"/>
      <c r="DH21" s="535"/>
      <c r="DI21" s="535"/>
      <c r="DJ21" s="535"/>
      <c r="DK21" s="535"/>
      <c r="DL21" s="535"/>
      <c r="DM21" s="535"/>
      <c r="DN21" s="535"/>
      <c r="DO21" s="535"/>
      <c r="DP21" s="535"/>
      <c r="DQ21" s="535"/>
      <c r="DR21" s="535"/>
      <c r="DS21" s="535"/>
      <c r="DT21" s="535"/>
      <c r="DU21" s="535"/>
      <c r="DV21" s="535"/>
      <c r="DW21" s="535"/>
      <c r="DX21" s="535"/>
      <c r="DY21" s="535"/>
      <c r="DZ21" s="535"/>
      <c r="EA21" s="535"/>
      <c r="EB21" s="535"/>
      <c r="EC21" s="535"/>
      <c r="ED21" s="535"/>
      <c r="EE21" s="535"/>
      <c r="EF21" s="535"/>
      <c r="EG21" s="535"/>
      <c r="EH21" s="535"/>
      <c r="EI21" s="535"/>
      <c r="EJ21" s="535"/>
      <c r="EK21" s="535"/>
      <c r="EL21" s="535"/>
      <c r="EM21" s="535"/>
      <c r="EN21" s="535"/>
      <c r="EO21" s="535"/>
      <c r="EP21" s="535"/>
      <c r="EQ21" s="535"/>
      <c r="ER21" s="535"/>
      <c r="ES21" s="535"/>
      <c r="ET21" s="535"/>
      <c r="EU21" s="535"/>
      <c r="EV21" s="535"/>
      <c r="EW21" s="535"/>
      <c r="EX21" s="535"/>
      <c r="EY21" s="535"/>
      <c r="EZ21" s="535"/>
      <c r="FA21" s="535"/>
      <c r="FB21" s="535"/>
      <c r="FC21" s="535"/>
      <c r="FD21" s="535"/>
      <c r="FE21" s="535"/>
      <c r="FF21" s="535"/>
      <c r="FG21" s="535"/>
      <c r="FH21" s="535"/>
      <c r="FI21" s="535"/>
      <c r="FJ21" s="535"/>
      <c r="FK21" s="535"/>
      <c r="FL21" s="535"/>
      <c r="FM21" s="535"/>
      <c r="FN21" s="535"/>
      <c r="FO21" s="535"/>
      <c r="FP21" s="535"/>
      <c r="FQ21" s="535"/>
      <c r="FR21" s="535"/>
      <c r="FS21" s="535"/>
      <c r="FT21" s="535"/>
      <c r="FU21" s="535"/>
      <c r="FV21" s="535"/>
      <c r="FW21" s="535"/>
      <c r="FX21" s="535"/>
      <c r="FY21" s="535"/>
      <c r="FZ21" s="535"/>
      <c r="GA21" s="535"/>
      <c r="GB21" s="535"/>
      <c r="GC21" s="535"/>
      <c r="GD21" s="535"/>
      <c r="GE21" s="535"/>
      <c r="GF21" s="535"/>
      <c r="GG21" s="535"/>
      <c r="GH21" s="535"/>
      <c r="GI21" s="535"/>
      <c r="GJ21" s="535"/>
      <c r="GK21" s="535"/>
      <c r="GL21" s="535"/>
      <c r="GM21" s="535"/>
      <c r="GN21" s="535"/>
      <c r="GO21" s="535"/>
      <c r="GP21" s="535"/>
      <c r="GQ21" s="535"/>
      <c r="GR21" s="535"/>
      <c r="GS21" s="535"/>
      <c r="GT21" s="535"/>
      <c r="GU21" s="535"/>
      <c r="GV21" s="535"/>
      <c r="GW21" s="535"/>
      <c r="GX21" s="535"/>
      <c r="GY21" s="535"/>
      <c r="GZ21" s="535"/>
      <c r="HA21" s="535"/>
      <c r="HB21" s="535"/>
      <c r="HC21" s="535"/>
      <c r="HD21" s="535"/>
      <c r="HE21" s="535"/>
      <c r="HF21" s="535"/>
      <c r="HG21" s="535"/>
      <c r="HH21" s="535"/>
      <c r="HI21" s="535"/>
      <c r="HJ21" s="535"/>
      <c r="HK21" s="535"/>
      <c r="HL21" s="535"/>
      <c r="HM21" s="535"/>
      <c r="HN21" s="535"/>
      <c r="HO21" s="535"/>
      <c r="HP21" s="535"/>
      <c r="HQ21" s="535"/>
      <c r="HR21" s="535"/>
      <c r="HS21" s="535"/>
      <c r="HT21" s="535"/>
      <c r="HU21" s="535"/>
      <c r="HV21" s="535"/>
      <c r="HW21" s="535"/>
      <c r="HX21" s="535"/>
      <c r="HY21" s="535"/>
      <c r="HZ21" s="535"/>
      <c r="IA21" s="535"/>
      <c r="IB21" s="535"/>
      <c r="IC21" s="535"/>
      <c r="ID21" s="535"/>
      <c r="IE21" s="535"/>
      <c r="IF21" s="535"/>
      <c r="IG21" s="535"/>
      <c r="IH21" s="535"/>
      <c r="II21" s="535"/>
      <c r="IJ21" s="535"/>
      <c r="IK21" s="535"/>
      <c r="IL21" s="535"/>
      <c r="IM21" s="535"/>
      <c r="IN21" s="535"/>
      <c r="IO21" s="535"/>
      <c r="IP21" s="535"/>
      <c r="IQ21" s="535"/>
      <c r="IR21" s="535"/>
      <c r="IS21" s="535"/>
      <c r="IT21" s="535"/>
      <c r="IU21" s="535"/>
      <c r="IV21" s="535"/>
      <c r="IW21" s="535"/>
      <c r="IX21" s="535"/>
      <c r="IY21" s="535"/>
      <c r="IZ21" s="535"/>
      <c r="JA21" s="535"/>
      <c r="JB21" s="535"/>
      <c r="JC21" s="535"/>
      <c r="JD21" s="535"/>
      <c r="JE21" s="535"/>
      <c r="JF21" s="535"/>
      <c r="JG21" s="535"/>
      <c r="JH21" s="535"/>
      <c r="JI21" s="535"/>
      <c r="JJ21" s="535"/>
      <c r="JK21" s="535"/>
      <c r="JL21" s="535"/>
      <c r="JM21" s="535"/>
      <c r="JN21" s="535"/>
      <c r="JO21" s="535"/>
      <c r="JP21" s="535"/>
      <c r="JQ21" s="535"/>
      <c r="JR21" s="535"/>
      <c r="JS21" s="535"/>
      <c r="JT21" s="535"/>
      <c r="JU21" s="535"/>
      <c r="JV21" s="535"/>
      <c r="JW21" s="535"/>
      <c r="JX21" s="535"/>
      <c r="JY21" s="535"/>
      <c r="JZ21" s="535"/>
      <c r="KA21" s="535"/>
      <c r="KB21" s="535"/>
      <c r="KC21" s="535"/>
      <c r="KD21" s="535"/>
      <c r="KE21" s="535"/>
      <c r="KF21" s="535"/>
      <c r="KG21" s="535"/>
      <c r="KH21" s="535"/>
      <c r="KI21" s="535"/>
      <c r="KJ21" s="535"/>
      <c r="KK21" s="535"/>
      <c r="KL21" s="535"/>
      <c r="KM21" s="535"/>
      <c r="KN21" s="535"/>
      <c r="KO21" s="535"/>
      <c r="KP21" s="535"/>
      <c r="KQ21" s="535"/>
      <c r="KR21" s="535"/>
      <c r="KS21" s="535"/>
      <c r="KT21" s="535"/>
      <c r="KU21" s="535"/>
      <c r="KV21" s="535"/>
      <c r="KW21" s="535"/>
      <c r="KX21" s="535"/>
      <c r="KY21" s="535"/>
      <c r="KZ21" s="535"/>
      <c r="LA21" s="535"/>
      <c r="LB21" s="535"/>
      <c r="LC21" s="535"/>
      <c r="LD21" s="535"/>
      <c r="LE21" s="535"/>
      <c r="LF21" s="535"/>
      <c r="LG21" s="535"/>
      <c r="LH21" s="535"/>
      <c r="LI21" s="535"/>
      <c r="LJ21" s="535"/>
      <c r="LK21" s="535"/>
      <c r="LL21" s="535"/>
      <c r="LM21" s="535"/>
      <c r="LN21" s="535"/>
      <c r="LO21" s="535"/>
      <c r="LP21" s="535"/>
      <c r="LQ21" s="535"/>
      <c r="LR21" s="535"/>
      <c r="LS21" s="535"/>
      <c r="LT21" s="535"/>
      <c r="LU21" s="535"/>
      <c r="LV21" s="535"/>
      <c r="LW21" s="535"/>
      <c r="LX21" s="535"/>
      <c r="LY21" s="535"/>
      <c r="LZ21" s="535"/>
      <c r="MA21" s="535"/>
      <c r="MB21" s="535"/>
      <c r="MC21" s="535"/>
      <c r="MD21" s="535"/>
      <c r="ME21" s="535"/>
      <c r="MF21" s="535"/>
      <c r="MG21" s="535"/>
      <c r="MH21" s="535"/>
      <c r="MI21" s="535"/>
      <c r="MJ21" s="535"/>
      <c r="MK21" s="535"/>
      <c r="ML21" s="535"/>
      <c r="MM21" s="535"/>
      <c r="MN21" s="535"/>
      <c r="MO21" s="535"/>
      <c r="MP21" s="535"/>
      <c r="MQ21" s="535"/>
      <c r="MR21" s="535"/>
      <c r="MS21" s="535"/>
      <c r="MT21" s="535"/>
      <c r="MU21" s="535"/>
      <c r="MV21" s="535"/>
      <c r="MW21" s="535"/>
      <c r="MX21" s="535"/>
      <c r="MY21" s="535"/>
      <c r="MZ21" s="535"/>
      <c r="NA21" s="535"/>
      <c r="NB21" s="535"/>
      <c r="NC21" s="535"/>
      <c r="ND21" s="535"/>
      <c r="NE21" s="535"/>
      <c r="NF21" s="535"/>
      <c r="NG21" s="535"/>
      <c r="NH21" s="535"/>
      <c r="NI21" s="535"/>
      <c r="NJ21" s="535"/>
      <c r="NK21" s="535"/>
      <c r="NL21" s="535"/>
      <c r="NM21" s="535"/>
      <c r="NN21" s="535"/>
      <c r="NO21" s="535"/>
      <c r="NP21" s="535"/>
      <c r="NQ21" s="535"/>
      <c r="NR21" s="535"/>
      <c r="NS21" s="535"/>
      <c r="NT21" s="535"/>
      <c r="NU21" s="535"/>
      <c r="NV21" s="535"/>
      <c r="NW21" s="535"/>
      <c r="NX21" s="535"/>
      <c r="NY21" s="535"/>
      <c r="NZ21" s="535"/>
      <c r="OA21" s="535"/>
      <c r="OB21" s="535"/>
      <c r="OC21" s="535"/>
      <c r="OD21" s="535"/>
      <c r="OE21" s="535"/>
      <c r="OF21" s="535"/>
      <c r="OG21" s="535"/>
      <c r="OH21" s="535"/>
      <c r="OI21" s="535"/>
      <c r="OJ21" s="535"/>
      <c r="OK21" s="535"/>
      <c r="OL21" s="535"/>
      <c r="OM21" s="535"/>
      <c r="ON21" s="535"/>
      <c r="OO21" s="535"/>
      <c r="OP21" s="535"/>
      <c r="OQ21" s="535"/>
      <c r="OR21" s="535"/>
      <c r="OS21" s="535"/>
      <c r="OT21" s="535"/>
      <c r="OU21" s="535"/>
      <c r="OV21" s="535"/>
      <c r="OW21" s="535"/>
      <c r="OX21" s="535"/>
      <c r="OY21" s="535"/>
      <c r="OZ21" s="535"/>
      <c r="PA21" s="535"/>
      <c r="PB21" s="535"/>
      <c r="PC21" s="535"/>
      <c r="PD21" s="535"/>
      <c r="PE21" s="535"/>
      <c r="PF21" s="535"/>
      <c r="PG21" s="535"/>
      <c r="PH21" s="535"/>
      <c r="PI21" s="535"/>
      <c r="PJ21" s="535"/>
      <c r="PK21" s="535"/>
      <c r="PL21" s="535"/>
      <c r="PM21" s="535"/>
      <c r="PN21" s="535"/>
      <c r="PO21" s="535"/>
      <c r="PP21" s="535"/>
      <c r="PQ21" s="535"/>
      <c r="PR21" s="535"/>
      <c r="PS21" s="535"/>
      <c r="PT21" s="535"/>
      <c r="PU21" s="535"/>
      <c r="PV21" s="535"/>
      <c r="PW21" s="535"/>
      <c r="PX21" s="535"/>
      <c r="PY21" s="535"/>
      <c r="PZ21" s="535"/>
      <c r="QA21" s="535"/>
      <c r="QB21" s="535"/>
      <c r="QC21" s="535"/>
      <c r="QD21" s="535"/>
      <c r="QE21" s="535"/>
      <c r="QF21" s="535"/>
      <c r="QG21" s="535"/>
      <c r="QH21" s="535"/>
      <c r="QI21" s="535"/>
      <c r="QJ21" s="535"/>
      <c r="QK21" s="535"/>
      <c r="QL21" s="535"/>
      <c r="QM21" s="535"/>
      <c r="QN21" s="535"/>
      <c r="QO21" s="535"/>
      <c r="QP21" s="535"/>
      <c r="QQ21" s="535"/>
      <c r="QR21" s="535"/>
      <c r="QS21" s="535"/>
      <c r="QT21" s="535"/>
      <c r="QU21" s="535"/>
      <c r="QV21" s="535"/>
      <c r="QW21" s="535"/>
      <c r="QX21" s="535"/>
      <c r="QY21" s="535"/>
      <c r="QZ21" s="535"/>
      <c r="RA21" s="535"/>
      <c r="RB21" s="535"/>
      <c r="RC21" s="535"/>
      <c r="RD21" s="535"/>
      <c r="RE21" s="535"/>
      <c r="RF21" s="535"/>
      <c r="RG21" s="535"/>
      <c r="RH21" s="535"/>
      <c r="RI21" s="535"/>
      <c r="RJ21" s="535"/>
      <c r="RK21" s="535"/>
      <c r="RL21" s="535"/>
      <c r="RM21" s="535"/>
      <c r="RN21" s="535"/>
      <c r="RO21" s="535"/>
      <c r="RP21" s="535"/>
      <c r="RQ21" s="535"/>
      <c r="RR21" s="535"/>
      <c r="RS21" s="535"/>
      <c r="RT21" s="535"/>
      <c r="RU21" s="535"/>
      <c r="RV21" s="535"/>
      <c r="RW21" s="535"/>
      <c r="RX21" s="535"/>
      <c r="RY21" s="535"/>
      <c r="RZ21" s="535"/>
      <c r="SA21" s="535"/>
      <c r="SB21" s="535"/>
      <c r="SC21" s="535"/>
      <c r="SD21" s="535"/>
      <c r="SE21" s="535"/>
      <c r="SF21" s="535"/>
      <c r="SG21" s="535"/>
      <c r="SH21" s="535"/>
      <c r="SI21" s="535"/>
      <c r="SJ21" s="535"/>
      <c r="SK21" s="535"/>
      <c r="SL21" s="535"/>
      <c r="SM21" s="535"/>
      <c r="SN21" s="535"/>
      <c r="SO21" s="535"/>
      <c r="SP21" s="535"/>
      <c r="SQ21" s="535"/>
      <c r="SR21" s="535"/>
      <c r="SS21" s="535"/>
      <c r="ST21" s="535"/>
      <c r="SU21" s="535"/>
      <c r="SV21" s="535"/>
      <c r="SW21" s="535"/>
      <c r="SX21" s="535"/>
      <c r="SY21" s="535"/>
      <c r="SZ21" s="535"/>
      <c r="TA21" s="535"/>
      <c r="TB21" s="535"/>
      <c r="TC21" s="535"/>
      <c r="TD21" s="535"/>
      <c r="TE21" s="535"/>
      <c r="TF21" s="535"/>
      <c r="TG21" s="535"/>
      <c r="TH21" s="535"/>
      <c r="TI21" s="535"/>
      <c r="TJ21" s="535"/>
      <c r="TK21" s="535"/>
      <c r="TL21" s="535"/>
      <c r="TM21" s="535"/>
      <c r="TN21" s="535"/>
      <c r="TO21" s="535"/>
      <c r="TP21" s="535"/>
      <c r="TQ21" s="535"/>
      <c r="TR21" s="535"/>
      <c r="TS21" s="535"/>
      <c r="TT21" s="535"/>
      <c r="TU21" s="535"/>
      <c r="TV21" s="535"/>
      <c r="TW21" s="535"/>
      <c r="TX21" s="535"/>
      <c r="TY21" s="535"/>
      <c r="TZ21" s="535"/>
      <c r="UA21" s="535"/>
      <c r="UB21" s="535"/>
      <c r="UC21" s="535"/>
      <c r="UD21" s="535"/>
      <c r="UE21" s="535"/>
      <c r="UF21" s="535"/>
      <c r="UG21" s="535"/>
      <c r="UH21" s="535"/>
      <c r="UI21" s="535"/>
      <c r="UJ21" s="535"/>
      <c r="UK21" s="535"/>
      <c r="UL21" s="535"/>
      <c r="UM21" s="535"/>
      <c r="UN21" s="535"/>
      <c r="UO21" s="535"/>
      <c r="UP21" s="535"/>
      <c r="UQ21" s="535"/>
      <c r="UR21" s="535"/>
      <c r="US21" s="535"/>
      <c r="UT21" s="535"/>
      <c r="UU21" s="535"/>
      <c r="UV21" s="535"/>
      <c r="UW21" s="535"/>
      <c r="UX21" s="535"/>
      <c r="UY21" s="535"/>
      <c r="UZ21" s="535"/>
      <c r="VA21" s="535"/>
      <c r="VB21" s="535"/>
      <c r="VC21" s="535"/>
      <c r="VD21" s="535"/>
      <c r="VE21" s="535"/>
      <c r="VF21" s="535"/>
      <c r="VG21" s="535"/>
      <c r="VH21" s="535"/>
      <c r="VI21" s="535"/>
      <c r="VJ21" s="535"/>
      <c r="VK21" s="535"/>
      <c r="VL21" s="535"/>
      <c r="VM21" s="535"/>
      <c r="VN21" s="535"/>
      <c r="VO21" s="535"/>
      <c r="VP21" s="535"/>
      <c r="VQ21" s="535"/>
      <c r="VR21" s="535"/>
      <c r="VS21" s="535"/>
      <c r="VT21" s="535"/>
      <c r="VU21" s="535"/>
      <c r="VV21" s="535"/>
      <c r="VW21" s="535"/>
      <c r="VX21" s="535"/>
      <c r="VY21" s="535"/>
      <c r="VZ21" s="535"/>
      <c r="WA21" s="535"/>
      <c r="WB21" s="535"/>
      <c r="WC21" s="535"/>
      <c r="WD21" s="535"/>
      <c r="WE21" s="535"/>
      <c r="WF21" s="535"/>
      <c r="WG21" s="535"/>
      <c r="WH21" s="535"/>
      <c r="WI21" s="535"/>
      <c r="WJ21" s="535"/>
      <c r="WK21" s="535"/>
      <c r="WL21" s="535"/>
      <c r="WM21" s="535"/>
      <c r="WN21" s="535"/>
      <c r="WO21" s="535"/>
      <c r="WP21" s="535"/>
      <c r="WQ21" s="535"/>
      <c r="WR21" s="535"/>
      <c r="WS21" s="535"/>
      <c r="WT21" s="535"/>
      <c r="WU21" s="535"/>
      <c r="WV21" s="535"/>
      <c r="WW21" s="535"/>
      <c r="WX21" s="535"/>
      <c r="WY21" s="535"/>
      <c r="WZ21" s="535"/>
      <c r="XA21" s="535"/>
      <c r="XB21" s="535"/>
      <c r="XC21" s="535"/>
      <c r="XD21" s="535"/>
      <c r="XE21" s="535"/>
      <c r="XF21" s="535"/>
      <c r="XG21" s="535"/>
      <c r="XH21" s="535"/>
      <c r="XI21" s="535"/>
      <c r="XJ21" s="535"/>
      <c r="XK21" s="535"/>
      <c r="XL21" s="535"/>
      <c r="XM21" s="535"/>
      <c r="XN21" s="535"/>
      <c r="XO21" s="535"/>
      <c r="XP21" s="535"/>
      <c r="XQ21" s="535"/>
      <c r="XR21" s="535"/>
      <c r="XS21" s="535"/>
      <c r="XT21" s="535"/>
      <c r="XU21" s="535"/>
      <c r="XV21" s="535"/>
      <c r="XW21" s="535"/>
      <c r="XX21" s="535"/>
      <c r="XY21" s="535"/>
      <c r="XZ21" s="535"/>
      <c r="YA21" s="535"/>
      <c r="YB21" s="535"/>
      <c r="YC21" s="535"/>
      <c r="YD21" s="535"/>
      <c r="YE21" s="535"/>
      <c r="YF21" s="535"/>
      <c r="YG21" s="535"/>
      <c r="YH21" s="535"/>
      <c r="YI21" s="535"/>
      <c r="YJ21" s="535"/>
      <c r="YK21" s="535"/>
      <c r="YL21" s="535"/>
      <c r="YM21" s="535"/>
      <c r="YN21" s="535"/>
      <c r="YO21" s="535"/>
      <c r="YP21" s="535"/>
      <c r="YQ21" s="535"/>
      <c r="YR21" s="535"/>
      <c r="YS21" s="535"/>
      <c r="YT21" s="535"/>
      <c r="YU21" s="535"/>
      <c r="YV21" s="535"/>
      <c r="YW21" s="535"/>
      <c r="YX21" s="535"/>
      <c r="YY21" s="535"/>
      <c r="YZ21" s="535"/>
      <c r="ZA21" s="535"/>
      <c r="ZB21" s="535"/>
      <c r="ZC21" s="535"/>
      <c r="ZD21" s="535"/>
      <c r="ZE21" s="535"/>
      <c r="ZF21" s="535"/>
      <c r="ZG21" s="535"/>
      <c r="ZH21" s="535"/>
      <c r="ZI21" s="535"/>
      <c r="ZJ21" s="535"/>
      <c r="ZK21" s="535"/>
      <c r="ZL21" s="535"/>
      <c r="ZM21" s="535"/>
      <c r="ZN21" s="535"/>
      <c r="ZO21" s="535"/>
      <c r="ZP21" s="535"/>
      <c r="ZQ21" s="535"/>
      <c r="ZR21" s="535"/>
      <c r="ZS21" s="535"/>
      <c r="ZT21" s="535"/>
      <c r="ZU21" s="535"/>
      <c r="ZV21" s="535"/>
      <c r="ZW21" s="535"/>
      <c r="ZX21" s="535"/>
      <c r="ZY21" s="535"/>
      <c r="ZZ21" s="535"/>
      <c r="AAA21" s="535"/>
      <c r="AAB21" s="535"/>
      <c r="AAC21" s="535"/>
      <c r="AAD21" s="535"/>
      <c r="AAE21" s="535"/>
      <c r="AAF21" s="535"/>
      <c r="AAG21" s="535"/>
      <c r="AAH21" s="535"/>
      <c r="AAI21" s="535"/>
      <c r="AAJ21" s="535"/>
      <c r="AAK21" s="535"/>
      <c r="AAL21" s="535"/>
      <c r="AAM21" s="535"/>
      <c r="AAN21" s="535"/>
      <c r="AAO21" s="535"/>
      <c r="AAP21" s="535"/>
      <c r="AAQ21" s="535"/>
      <c r="AAR21" s="535"/>
      <c r="AAS21" s="535"/>
      <c r="AAT21" s="535"/>
      <c r="AAU21" s="535"/>
      <c r="AAV21" s="535"/>
      <c r="AAW21" s="535"/>
      <c r="AAX21" s="535"/>
      <c r="AAY21" s="535"/>
      <c r="AAZ21" s="535"/>
      <c r="ABA21" s="535"/>
      <c r="ABB21" s="535"/>
      <c r="ABC21" s="535"/>
      <c r="ABD21" s="535"/>
      <c r="ABE21" s="535"/>
      <c r="ABF21" s="535"/>
      <c r="ABG21" s="535"/>
      <c r="ABH21" s="535"/>
      <c r="ABI21" s="535"/>
      <c r="ABJ21" s="535"/>
      <c r="ABK21" s="535"/>
      <c r="ABL21" s="535"/>
      <c r="ABM21" s="535"/>
      <c r="ABN21" s="535"/>
      <c r="ABO21" s="535"/>
      <c r="ABP21" s="535"/>
      <c r="ABQ21" s="535"/>
      <c r="ABR21" s="535"/>
      <c r="ABS21" s="535"/>
      <c r="ABT21" s="535"/>
      <c r="ABU21" s="535"/>
      <c r="ABV21" s="535"/>
      <c r="ABW21" s="535"/>
      <c r="ABX21" s="535"/>
      <c r="ABY21" s="535"/>
      <c r="ABZ21" s="535"/>
      <c r="ACA21" s="535"/>
      <c r="ACB21" s="535"/>
      <c r="ACC21" s="535"/>
      <c r="ACD21" s="535"/>
      <c r="ACE21" s="535"/>
      <c r="ACF21" s="535"/>
      <c r="ACG21" s="535"/>
      <c r="ACH21" s="535"/>
      <c r="ACI21" s="535"/>
      <c r="ACJ21" s="535"/>
      <c r="ACK21" s="535"/>
      <c r="ACL21" s="535"/>
      <c r="ACM21" s="535"/>
      <c r="ACN21" s="535"/>
      <c r="ACO21" s="535"/>
      <c r="ACP21" s="535"/>
      <c r="ACQ21" s="535"/>
      <c r="ACR21" s="535"/>
      <c r="ACS21" s="535"/>
      <c r="ACT21" s="535"/>
      <c r="ACU21" s="535"/>
      <c r="ACV21" s="535"/>
      <c r="ACW21" s="535"/>
      <c r="ACX21" s="535"/>
      <c r="ACY21" s="535"/>
      <c r="ACZ21" s="535"/>
      <c r="ADA21" s="535"/>
      <c r="ADB21" s="535"/>
      <c r="ADC21" s="535"/>
      <c r="ADD21" s="535"/>
      <c r="ADE21" s="535"/>
      <c r="ADF21" s="535"/>
      <c r="ADG21" s="535"/>
      <c r="ADH21" s="535"/>
      <c r="ADI21" s="535"/>
      <c r="ADJ21" s="535"/>
      <c r="ADK21" s="535"/>
      <c r="ADL21" s="535"/>
      <c r="ADM21" s="535"/>
      <c r="ADN21" s="535"/>
      <c r="ADO21" s="535"/>
      <c r="ADP21" s="535"/>
      <c r="ADQ21" s="535"/>
      <c r="ADR21" s="535"/>
      <c r="ADS21" s="535"/>
      <c r="ADT21" s="535"/>
      <c r="ADU21" s="535"/>
      <c r="ADV21" s="535"/>
      <c r="ADW21" s="535"/>
      <c r="ADX21" s="535"/>
      <c r="ADY21" s="535"/>
      <c r="ADZ21" s="535"/>
      <c r="AEA21" s="535"/>
      <c r="AEB21" s="535"/>
      <c r="AEC21" s="535"/>
      <c r="AED21" s="535"/>
      <c r="AEE21" s="535"/>
      <c r="AEF21" s="535"/>
      <c r="AEG21" s="535"/>
      <c r="AEH21" s="535"/>
      <c r="AEI21" s="535"/>
      <c r="AEJ21" s="535"/>
      <c r="AEK21" s="535"/>
      <c r="AEL21" s="535"/>
      <c r="AEM21" s="535"/>
      <c r="AEN21" s="535"/>
      <c r="AEO21" s="535"/>
      <c r="AEP21" s="535"/>
      <c r="AEQ21" s="535"/>
      <c r="AER21" s="535"/>
      <c r="AES21" s="535"/>
      <c r="AET21" s="535"/>
      <c r="AEU21" s="535"/>
      <c r="AEV21" s="535"/>
      <c r="AEW21" s="535"/>
      <c r="AEX21" s="535"/>
      <c r="AEY21" s="535"/>
      <c r="AEZ21" s="535"/>
      <c r="AFA21" s="535"/>
      <c r="AFB21" s="535"/>
      <c r="AFC21" s="535"/>
      <c r="AFD21" s="535"/>
      <c r="AFE21" s="535"/>
      <c r="AFF21" s="535"/>
      <c r="AFG21" s="535"/>
      <c r="AFH21" s="535"/>
      <c r="AFI21" s="535"/>
      <c r="AFJ21" s="535"/>
      <c r="AFK21" s="535"/>
      <c r="AFL21" s="535"/>
      <c r="AFM21" s="535"/>
      <c r="AFN21" s="535"/>
      <c r="AFO21" s="535"/>
      <c r="AFP21" s="535"/>
      <c r="AFQ21" s="535"/>
      <c r="AFR21" s="535"/>
      <c r="AFS21" s="535"/>
      <c r="AFT21" s="535"/>
      <c r="AFU21" s="535"/>
      <c r="AFV21" s="535"/>
      <c r="AFW21" s="535"/>
      <c r="AFX21" s="535"/>
      <c r="AFY21" s="535"/>
      <c r="AFZ21" s="535"/>
      <c r="AGA21" s="535"/>
      <c r="AGB21" s="535"/>
      <c r="AGC21" s="535"/>
      <c r="AGD21" s="535"/>
      <c r="AGE21" s="535"/>
      <c r="AGF21" s="535"/>
      <c r="AGG21" s="535"/>
      <c r="AGH21" s="535"/>
    </row>
    <row r="22" spans="1:867" x14ac:dyDescent="0.2">
      <c r="B22" s="38" t="s">
        <v>1197</v>
      </c>
      <c r="C22" s="39" t="s">
        <v>1197</v>
      </c>
      <c r="D22" s="655">
        <v>43473</v>
      </c>
      <c r="E22" s="655">
        <v>43473</v>
      </c>
      <c r="F22" s="674" t="s">
        <v>1446</v>
      </c>
      <c r="G22" s="43" t="s">
        <v>163</v>
      </c>
      <c r="H22" s="43" t="s">
        <v>1216</v>
      </c>
      <c r="I22" s="74">
        <v>12</v>
      </c>
      <c r="J22" s="44" t="s">
        <v>61</v>
      </c>
      <c r="K22" s="47" t="s">
        <v>1233</v>
      </c>
      <c r="L22" s="91">
        <v>377660</v>
      </c>
      <c r="M22" s="44" t="s">
        <v>1234</v>
      </c>
      <c r="N22" s="48" t="s">
        <v>1449</v>
      </c>
      <c r="O22" s="49" t="s">
        <v>1107</v>
      </c>
      <c r="P22" s="50">
        <v>43830</v>
      </c>
      <c r="Q22" s="90" t="s">
        <v>1289</v>
      </c>
      <c r="R22" s="53" t="s">
        <v>1391</v>
      </c>
      <c r="S22" s="77">
        <v>43465</v>
      </c>
      <c r="T22" s="54">
        <v>0</v>
      </c>
      <c r="U22" s="55" t="s">
        <v>1106</v>
      </c>
      <c r="V22" s="56">
        <v>1</v>
      </c>
      <c r="W22" s="56">
        <v>1</v>
      </c>
      <c r="X22" s="56">
        <v>0</v>
      </c>
      <c r="Y22" s="536" t="s">
        <v>1447</v>
      </c>
      <c r="Z22" s="536" t="s">
        <v>1272</v>
      </c>
      <c r="AA22" s="536" t="s">
        <v>1273</v>
      </c>
      <c r="AB22" s="529" t="s">
        <v>1274</v>
      </c>
      <c r="AC22" s="530" t="s">
        <v>1275</v>
      </c>
      <c r="AD22" s="530" t="s">
        <v>1424</v>
      </c>
      <c r="AE22" s="530" t="s">
        <v>1277</v>
      </c>
      <c r="AF22" s="537" t="s">
        <v>345</v>
      </c>
      <c r="AG22" s="352" t="s">
        <v>1280</v>
      </c>
      <c r="AH22" s="536" t="s">
        <v>1481</v>
      </c>
      <c r="AI22" s="536" t="s">
        <v>105</v>
      </c>
      <c r="AJ22" s="352" t="s">
        <v>1283</v>
      </c>
      <c r="AK22" s="536" t="s">
        <v>1278</v>
      </c>
      <c r="AL22" s="62" t="s">
        <v>1113</v>
      </c>
      <c r="AM22" s="62">
        <v>2</v>
      </c>
      <c r="AN22" s="63">
        <v>64</v>
      </c>
      <c r="AO22" s="64">
        <v>12</v>
      </c>
      <c r="AP22" s="199">
        <f t="shared" si="3"/>
        <v>3782.4</v>
      </c>
      <c r="AQ22" s="201">
        <f t="shared" si="4"/>
        <v>315.2</v>
      </c>
      <c r="AR22" s="202">
        <v>0</v>
      </c>
      <c r="AS22" s="87"/>
      <c r="AT22" s="201">
        <f t="shared" si="2"/>
        <v>3782.4</v>
      </c>
      <c r="AU22" s="62" t="s">
        <v>1281</v>
      </c>
      <c r="AV22" s="66" t="s">
        <v>1099</v>
      </c>
      <c r="AW22" s="66" t="s">
        <v>92</v>
      </c>
      <c r="AX22" s="62" t="s">
        <v>1373</v>
      </c>
      <c r="AY22" s="62" t="s">
        <v>1604</v>
      </c>
      <c r="AZ22" s="767" t="s">
        <v>1391</v>
      </c>
      <c r="BA22" s="346">
        <v>43479</v>
      </c>
      <c r="BB22" s="682" t="s">
        <v>1627</v>
      </c>
      <c r="BC22" s="284">
        <v>43482</v>
      </c>
      <c r="BD22" s="540"/>
      <c r="BE22" s="598"/>
      <c r="BF22" s="535"/>
      <c r="BG22" s="535"/>
      <c r="BH22" s="535"/>
      <c r="BI22" s="535"/>
      <c r="BJ22" s="535"/>
      <c r="BK22" s="535"/>
      <c r="BL22" s="535"/>
      <c r="BM22" s="535"/>
      <c r="BN22" s="535"/>
      <c r="BO22" s="535"/>
      <c r="BP22" s="535"/>
      <c r="BQ22" s="535"/>
      <c r="BR22" s="535"/>
      <c r="BS22" s="535"/>
      <c r="BT22" s="535"/>
      <c r="BU22" s="535"/>
      <c r="BV22" s="535"/>
      <c r="BW22" s="535"/>
      <c r="BX22" s="535"/>
      <c r="BY22" s="535"/>
      <c r="BZ22" s="535"/>
      <c r="CA22" s="535"/>
      <c r="CB22" s="535"/>
      <c r="CC22" s="535"/>
      <c r="CD22" s="535"/>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5"/>
      <c r="ED22" s="535"/>
      <c r="EE22" s="535"/>
      <c r="EF22" s="535"/>
      <c r="EG22" s="535"/>
      <c r="EH22" s="535"/>
      <c r="EI22" s="535"/>
      <c r="EJ22" s="535"/>
      <c r="EK22" s="535"/>
      <c r="EL22" s="535"/>
      <c r="EM22" s="535"/>
      <c r="EN22" s="535"/>
      <c r="EO22" s="535"/>
      <c r="EP22" s="535"/>
      <c r="EQ22" s="535"/>
      <c r="ER22" s="535"/>
      <c r="ES22" s="535"/>
      <c r="ET22" s="535"/>
      <c r="EU22" s="535"/>
      <c r="EV22" s="535"/>
      <c r="EW22" s="535"/>
      <c r="EX22" s="535"/>
      <c r="EY22" s="535"/>
      <c r="EZ22" s="535"/>
      <c r="FA22" s="535"/>
      <c r="FB22" s="535"/>
      <c r="FC22" s="535"/>
      <c r="FD22" s="535"/>
      <c r="FE22" s="535"/>
      <c r="FF22" s="535"/>
      <c r="FG22" s="535"/>
      <c r="FH22" s="535"/>
      <c r="FI22" s="535"/>
      <c r="FJ22" s="535"/>
      <c r="FK22" s="535"/>
      <c r="FL22" s="535"/>
      <c r="FM22" s="535"/>
      <c r="FN22" s="535"/>
      <c r="FO22" s="535"/>
      <c r="FP22" s="535"/>
      <c r="FQ22" s="535"/>
      <c r="FR22" s="535"/>
      <c r="FS22" s="535"/>
      <c r="FT22" s="535"/>
      <c r="FU22" s="535"/>
      <c r="FV22" s="535"/>
      <c r="FW22" s="535"/>
      <c r="FX22" s="535"/>
      <c r="FY22" s="535"/>
      <c r="FZ22" s="535"/>
      <c r="GA22" s="535"/>
      <c r="GB22" s="535"/>
      <c r="GC22" s="535"/>
      <c r="GD22" s="535"/>
      <c r="GE22" s="535"/>
      <c r="GF22" s="535"/>
      <c r="GG22" s="535"/>
      <c r="GH22" s="535"/>
      <c r="GI22" s="535"/>
      <c r="GJ22" s="535"/>
      <c r="GK22" s="535"/>
      <c r="GL22" s="535"/>
      <c r="GM22" s="535"/>
      <c r="GN22" s="535"/>
      <c r="GO22" s="535"/>
      <c r="GP22" s="535"/>
      <c r="GQ22" s="535"/>
      <c r="GR22" s="535"/>
      <c r="GS22" s="535"/>
      <c r="GT22" s="535"/>
      <c r="GU22" s="535"/>
      <c r="GV22" s="535"/>
      <c r="GW22" s="535"/>
      <c r="GX22" s="535"/>
      <c r="GY22" s="535"/>
      <c r="GZ22" s="535"/>
      <c r="HA22" s="535"/>
      <c r="HB22" s="535"/>
      <c r="HC22" s="535"/>
      <c r="HD22" s="535"/>
      <c r="HE22" s="535"/>
      <c r="HF22" s="535"/>
      <c r="HG22" s="535"/>
      <c r="HH22" s="535"/>
      <c r="HI22" s="535"/>
      <c r="HJ22" s="535"/>
      <c r="HK22" s="535"/>
      <c r="HL22" s="535"/>
      <c r="HM22" s="535"/>
      <c r="HN22" s="535"/>
      <c r="HO22" s="535"/>
      <c r="HP22" s="535"/>
      <c r="HQ22" s="535"/>
      <c r="HR22" s="535"/>
      <c r="HS22" s="535"/>
      <c r="HT22" s="535"/>
      <c r="HU22" s="535"/>
      <c r="HV22" s="535"/>
      <c r="HW22" s="535"/>
      <c r="HX22" s="535"/>
      <c r="HY22" s="535"/>
      <c r="HZ22" s="535"/>
      <c r="IA22" s="535"/>
      <c r="IB22" s="535"/>
      <c r="IC22" s="535"/>
      <c r="ID22" s="535"/>
      <c r="IE22" s="535"/>
      <c r="IF22" s="535"/>
      <c r="IG22" s="535"/>
      <c r="IH22" s="535"/>
      <c r="II22" s="535"/>
      <c r="IJ22" s="535"/>
      <c r="IK22" s="535"/>
      <c r="IL22" s="535"/>
      <c r="IM22" s="535"/>
      <c r="IN22" s="535"/>
      <c r="IO22" s="535"/>
      <c r="IP22" s="535"/>
      <c r="IQ22" s="535"/>
      <c r="IR22" s="535"/>
      <c r="IS22" s="535"/>
      <c r="IT22" s="535"/>
      <c r="IU22" s="535"/>
      <c r="IV22" s="535"/>
      <c r="IW22" s="535"/>
      <c r="IX22" s="535"/>
      <c r="IY22" s="535"/>
      <c r="IZ22" s="535"/>
      <c r="JA22" s="535"/>
      <c r="JB22" s="535"/>
      <c r="JC22" s="535"/>
      <c r="JD22" s="535"/>
      <c r="JE22" s="535"/>
      <c r="JF22" s="535"/>
      <c r="JG22" s="535"/>
      <c r="JH22" s="535"/>
      <c r="JI22" s="535"/>
      <c r="JJ22" s="535"/>
      <c r="JK22" s="535"/>
      <c r="JL22" s="535"/>
      <c r="JM22" s="535"/>
      <c r="JN22" s="535"/>
      <c r="JO22" s="535"/>
      <c r="JP22" s="535"/>
      <c r="JQ22" s="535"/>
      <c r="JR22" s="535"/>
      <c r="JS22" s="535"/>
      <c r="JT22" s="535"/>
      <c r="JU22" s="535"/>
      <c r="JV22" s="535"/>
      <c r="JW22" s="535"/>
      <c r="JX22" s="535"/>
      <c r="JY22" s="535"/>
      <c r="JZ22" s="535"/>
      <c r="KA22" s="535"/>
      <c r="KB22" s="535"/>
      <c r="KC22" s="535"/>
      <c r="KD22" s="535"/>
      <c r="KE22" s="535"/>
      <c r="KF22" s="535"/>
      <c r="KG22" s="535"/>
      <c r="KH22" s="535"/>
      <c r="KI22" s="535"/>
      <c r="KJ22" s="535"/>
      <c r="KK22" s="535"/>
      <c r="KL22" s="535"/>
      <c r="KM22" s="535"/>
      <c r="KN22" s="535"/>
      <c r="KO22" s="535"/>
      <c r="KP22" s="535"/>
      <c r="KQ22" s="535"/>
      <c r="KR22" s="535"/>
      <c r="KS22" s="535"/>
      <c r="KT22" s="535"/>
      <c r="KU22" s="535"/>
      <c r="KV22" s="535"/>
      <c r="KW22" s="535"/>
      <c r="KX22" s="535"/>
      <c r="KY22" s="535"/>
      <c r="KZ22" s="535"/>
      <c r="LA22" s="535"/>
      <c r="LB22" s="535"/>
      <c r="LC22" s="535"/>
      <c r="LD22" s="535"/>
      <c r="LE22" s="535"/>
      <c r="LF22" s="535"/>
      <c r="LG22" s="535"/>
      <c r="LH22" s="535"/>
      <c r="LI22" s="535"/>
      <c r="LJ22" s="535"/>
      <c r="LK22" s="535"/>
      <c r="LL22" s="535"/>
      <c r="LM22" s="535"/>
      <c r="LN22" s="535"/>
      <c r="LO22" s="535"/>
      <c r="LP22" s="535"/>
      <c r="LQ22" s="535"/>
      <c r="LR22" s="535"/>
      <c r="LS22" s="535"/>
      <c r="LT22" s="535"/>
      <c r="LU22" s="535"/>
      <c r="LV22" s="535"/>
      <c r="LW22" s="535"/>
      <c r="LX22" s="535"/>
      <c r="LY22" s="535"/>
      <c r="LZ22" s="535"/>
      <c r="MA22" s="535"/>
      <c r="MB22" s="535"/>
      <c r="MC22" s="535"/>
      <c r="MD22" s="535"/>
      <c r="ME22" s="535"/>
      <c r="MF22" s="535"/>
      <c r="MG22" s="535"/>
      <c r="MH22" s="535"/>
      <c r="MI22" s="535"/>
      <c r="MJ22" s="535"/>
      <c r="MK22" s="535"/>
      <c r="ML22" s="535"/>
      <c r="MM22" s="535"/>
      <c r="MN22" s="535"/>
      <c r="MO22" s="535"/>
      <c r="MP22" s="535"/>
      <c r="MQ22" s="535"/>
      <c r="MR22" s="535"/>
      <c r="MS22" s="535"/>
      <c r="MT22" s="535"/>
      <c r="MU22" s="535"/>
      <c r="MV22" s="535"/>
      <c r="MW22" s="535"/>
      <c r="MX22" s="535"/>
      <c r="MY22" s="535"/>
      <c r="MZ22" s="535"/>
      <c r="NA22" s="535"/>
      <c r="NB22" s="535"/>
      <c r="NC22" s="535"/>
      <c r="ND22" s="535"/>
      <c r="NE22" s="535"/>
      <c r="NF22" s="535"/>
      <c r="NG22" s="535"/>
      <c r="NH22" s="535"/>
      <c r="NI22" s="535"/>
      <c r="NJ22" s="535"/>
      <c r="NK22" s="535"/>
      <c r="NL22" s="535"/>
      <c r="NM22" s="535"/>
      <c r="NN22" s="535"/>
      <c r="NO22" s="535"/>
      <c r="NP22" s="535"/>
      <c r="NQ22" s="535"/>
      <c r="NR22" s="535"/>
      <c r="NS22" s="535"/>
      <c r="NT22" s="535"/>
      <c r="NU22" s="535"/>
      <c r="NV22" s="535"/>
      <c r="NW22" s="535"/>
      <c r="NX22" s="535"/>
      <c r="NY22" s="535"/>
      <c r="NZ22" s="535"/>
      <c r="OA22" s="535"/>
      <c r="OB22" s="535"/>
      <c r="OC22" s="535"/>
      <c r="OD22" s="535"/>
      <c r="OE22" s="535"/>
      <c r="OF22" s="535"/>
      <c r="OG22" s="535"/>
      <c r="OH22" s="535"/>
      <c r="OI22" s="535"/>
      <c r="OJ22" s="535"/>
      <c r="OK22" s="535"/>
      <c r="OL22" s="535"/>
      <c r="OM22" s="535"/>
      <c r="ON22" s="535"/>
      <c r="OO22" s="535"/>
      <c r="OP22" s="535"/>
      <c r="OQ22" s="535"/>
      <c r="OR22" s="535"/>
      <c r="OS22" s="535"/>
      <c r="OT22" s="535"/>
      <c r="OU22" s="535"/>
      <c r="OV22" s="535"/>
      <c r="OW22" s="535"/>
      <c r="OX22" s="535"/>
      <c r="OY22" s="535"/>
      <c r="OZ22" s="535"/>
      <c r="PA22" s="535"/>
      <c r="PB22" s="535"/>
      <c r="PC22" s="535"/>
      <c r="PD22" s="535"/>
      <c r="PE22" s="535"/>
      <c r="PF22" s="535"/>
      <c r="PG22" s="535"/>
      <c r="PH22" s="535"/>
      <c r="PI22" s="535"/>
      <c r="PJ22" s="535"/>
      <c r="PK22" s="535"/>
      <c r="PL22" s="535"/>
      <c r="PM22" s="535"/>
      <c r="PN22" s="535"/>
      <c r="PO22" s="535"/>
      <c r="PP22" s="535"/>
      <c r="PQ22" s="535"/>
      <c r="PR22" s="535"/>
      <c r="PS22" s="535"/>
      <c r="PT22" s="535"/>
      <c r="PU22" s="535"/>
      <c r="PV22" s="535"/>
      <c r="PW22" s="535"/>
      <c r="PX22" s="535"/>
      <c r="PY22" s="535"/>
      <c r="PZ22" s="535"/>
      <c r="QA22" s="535"/>
      <c r="QB22" s="535"/>
      <c r="QC22" s="535"/>
      <c r="QD22" s="535"/>
      <c r="QE22" s="535"/>
      <c r="QF22" s="535"/>
      <c r="QG22" s="535"/>
      <c r="QH22" s="535"/>
      <c r="QI22" s="535"/>
      <c r="QJ22" s="535"/>
      <c r="QK22" s="535"/>
      <c r="QL22" s="535"/>
      <c r="QM22" s="535"/>
      <c r="QN22" s="535"/>
      <c r="QO22" s="535"/>
      <c r="QP22" s="535"/>
      <c r="QQ22" s="535"/>
      <c r="QR22" s="535"/>
      <c r="QS22" s="535"/>
      <c r="QT22" s="535"/>
      <c r="QU22" s="535"/>
      <c r="QV22" s="535"/>
      <c r="QW22" s="535"/>
      <c r="QX22" s="535"/>
      <c r="QY22" s="535"/>
      <c r="QZ22" s="535"/>
      <c r="RA22" s="535"/>
      <c r="RB22" s="535"/>
      <c r="RC22" s="535"/>
      <c r="RD22" s="535"/>
      <c r="RE22" s="535"/>
      <c r="RF22" s="535"/>
      <c r="RG22" s="535"/>
      <c r="RH22" s="535"/>
      <c r="RI22" s="535"/>
      <c r="RJ22" s="535"/>
      <c r="RK22" s="535"/>
      <c r="RL22" s="535"/>
      <c r="RM22" s="535"/>
      <c r="RN22" s="535"/>
      <c r="RO22" s="535"/>
      <c r="RP22" s="535"/>
      <c r="RQ22" s="535"/>
      <c r="RR22" s="535"/>
      <c r="RS22" s="535"/>
      <c r="RT22" s="535"/>
      <c r="RU22" s="535"/>
      <c r="RV22" s="535"/>
      <c r="RW22" s="535"/>
      <c r="RX22" s="535"/>
      <c r="RY22" s="535"/>
      <c r="RZ22" s="535"/>
      <c r="SA22" s="535"/>
      <c r="SB22" s="535"/>
      <c r="SC22" s="535"/>
      <c r="SD22" s="535"/>
      <c r="SE22" s="535"/>
      <c r="SF22" s="535"/>
      <c r="SG22" s="535"/>
      <c r="SH22" s="535"/>
      <c r="SI22" s="535"/>
      <c r="SJ22" s="535"/>
      <c r="SK22" s="535"/>
      <c r="SL22" s="535"/>
      <c r="SM22" s="535"/>
      <c r="SN22" s="535"/>
      <c r="SO22" s="535"/>
      <c r="SP22" s="535"/>
      <c r="SQ22" s="535"/>
      <c r="SR22" s="535"/>
      <c r="SS22" s="535"/>
      <c r="ST22" s="535"/>
      <c r="SU22" s="535"/>
      <c r="SV22" s="535"/>
      <c r="SW22" s="535"/>
      <c r="SX22" s="535"/>
      <c r="SY22" s="535"/>
      <c r="SZ22" s="535"/>
      <c r="TA22" s="535"/>
      <c r="TB22" s="535"/>
      <c r="TC22" s="535"/>
      <c r="TD22" s="535"/>
      <c r="TE22" s="535"/>
      <c r="TF22" s="535"/>
      <c r="TG22" s="535"/>
      <c r="TH22" s="535"/>
      <c r="TI22" s="535"/>
      <c r="TJ22" s="535"/>
      <c r="TK22" s="535"/>
      <c r="TL22" s="535"/>
      <c r="TM22" s="535"/>
      <c r="TN22" s="535"/>
      <c r="TO22" s="535"/>
      <c r="TP22" s="535"/>
      <c r="TQ22" s="535"/>
      <c r="TR22" s="535"/>
      <c r="TS22" s="535"/>
      <c r="TT22" s="535"/>
      <c r="TU22" s="535"/>
      <c r="TV22" s="535"/>
      <c r="TW22" s="535"/>
      <c r="TX22" s="535"/>
      <c r="TY22" s="535"/>
      <c r="TZ22" s="535"/>
      <c r="UA22" s="535"/>
      <c r="UB22" s="535"/>
      <c r="UC22" s="535"/>
      <c r="UD22" s="535"/>
      <c r="UE22" s="535"/>
      <c r="UF22" s="535"/>
      <c r="UG22" s="535"/>
      <c r="UH22" s="535"/>
      <c r="UI22" s="535"/>
      <c r="UJ22" s="535"/>
      <c r="UK22" s="535"/>
      <c r="UL22" s="535"/>
      <c r="UM22" s="535"/>
      <c r="UN22" s="535"/>
      <c r="UO22" s="535"/>
      <c r="UP22" s="535"/>
      <c r="UQ22" s="535"/>
      <c r="UR22" s="535"/>
      <c r="US22" s="535"/>
      <c r="UT22" s="535"/>
      <c r="UU22" s="535"/>
      <c r="UV22" s="535"/>
      <c r="UW22" s="535"/>
      <c r="UX22" s="535"/>
      <c r="UY22" s="535"/>
      <c r="UZ22" s="535"/>
      <c r="VA22" s="535"/>
      <c r="VB22" s="535"/>
      <c r="VC22" s="535"/>
      <c r="VD22" s="535"/>
      <c r="VE22" s="535"/>
      <c r="VF22" s="535"/>
      <c r="VG22" s="535"/>
      <c r="VH22" s="535"/>
      <c r="VI22" s="535"/>
      <c r="VJ22" s="535"/>
      <c r="VK22" s="535"/>
      <c r="VL22" s="535"/>
      <c r="VM22" s="535"/>
      <c r="VN22" s="535"/>
      <c r="VO22" s="535"/>
      <c r="VP22" s="535"/>
      <c r="VQ22" s="535"/>
      <c r="VR22" s="535"/>
      <c r="VS22" s="535"/>
      <c r="VT22" s="535"/>
      <c r="VU22" s="535"/>
      <c r="VV22" s="535"/>
      <c r="VW22" s="535"/>
      <c r="VX22" s="535"/>
      <c r="VY22" s="535"/>
      <c r="VZ22" s="535"/>
      <c r="WA22" s="535"/>
      <c r="WB22" s="535"/>
      <c r="WC22" s="535"/>
      <c r="WD22" s="535"/>
      <c r="WE22" s="535"/>
      <c r="WF22" s="535"/>
      <c r="WG22" s="535"/>
      <c r="WH22" s="535"/>
      <c r="WI22" s="535"/>
      <c r="WJ22" s="535"/>
      <c r="WK22" s="535"/>
      <c r="WL22" s="535"/>
      <c r="WM22" s="535"/>
      <c r="WN22" s="535"/>
      <c r="WO22" s="535"/>
      <c r="WP22" s="535"/>
      <c r="WQ22" s="535"/>
      <c r="WR22" s="535"/>
      <c r="WS22" s="535"/>
      <c r="WT22" s="535"/>
      <c r="WU22" s="535"/>
      <c r="WV22" s="535"/>
      <c r="WW22" s="535"/>
      <c r="WX22" s="535"/>
      <c r="WY22" s="535"/>
      <c r="WZ22" s="535"/>
      <c r="XA22" s="535"/>
      <c r="XB22" s="535"/>
      <c r="XC22" s="535"/>
      <c r="XD22" s="535"/>
      <c r="XE22" s="535"/>
      <c r="XF22" s="535"/>
      <c r="XG22" s="535"/>
      <c r="XH22" s="535"/>
      <c r="XI22" s="535"/>
      <c r="XJ22" s="535"/>
      <c r="XK22" s="535"/>
      <c r="XL22" s="535"/>
      <c r="XM22" s="535"/>
      <c r="XN22" s="535"/>
      <c r="XO22" s="535"/>
      <c r="XP22" s="535"/>
      <c r="XQ22" s="535"/>
      <c r="XR22" s="535"/>
      <c r="XS22" s="535"/>
      <c r="XT22" s="535"/>
      <c r="XU22" s="535"/>
      <c r="XV22" s="535"/>
      <c r="XW22" s="535"/>
      <c r="XX22" s="535"/>
      <c r="XY22" s="535"/>
      <c r="XZ22" s="535"/>
      <c r="YA22" s="535"/>
      <c r="YB22" s="535"/>
      <c r="YC22" s="535"/>
      <c r="YD22" s="535"/>
      <c r="YE22" s="535"/>
      <c r="YF22" s="535"/>
      <c r="YG22" s="535"/>
      <c r="YH22" s="535"/>
      <c r="YI22" s="535"/>
      <c r="YJ22" s="535"/>
      <c r="YK22" s="535"/>
      <c r="YL22" s="535"/>
      <c r="YM22" s="535"/>
      <c r="YN22" s="535"/>
      <c r="YO22" s="535"/>
      <c r="YP22" s="535"/>
      <c r="YQ22" s="535"/>
      <c r="YR22" s="535"/>
      <c r="YS22" s="535"/>
      <c r="YT22" s="535"/>
      <c r="YU22" s="535"/>
      <c r="YV22" s="535"/>
      <c r="YW22" s="535"/>
      <c r="YX22" s="535"/>
      <c r="YY22" s="535"/>
      <c r="YZ22" s="535"/>
      <c r="ZA22" s="535"/>
      <c r="ZB22" s="535"/>
      <c r="ZC22" s="535"/>
      <c r="ZD22" s="535"/>
      <c r="ZE22" s="535"/>
      <c r="ZF22" s="535"/>
      <c r="ZG22" s="535"/>
      <c r="ZH22" s="535"/>
      <c r="ZI22" s="535"/>
      <c r="ZJ22" s="535"/>
      <c r="ZK22" s="535"/>
      <c r="ZL22" s="535"/>
      <c r="ZM22" s="535"/>
      <c r="ZN22" s="535"/>
      <c r="ZO22" s="535"/>
      <c r="ZP22" s="535"/>
      <c r="ZQ22" s="535"/>
      <c r="ZR22" s="535"/>
      <c r="ZS22" s="535"/>
      <c r="ZT22" s="535"/>
      <c r="ZU22" s="535"/>
      <c r="ZV22" s="535"/>
      <c r="ZW22" s="535"/>
      <c r="ZX22" s="535"/>
      <c r="ZY22" s="535"/>
      <c r="ZZ22" s="535"/>
      <c r="AAA22" s="535"/>
      <c r="AAB22" s="535"/>
      <c r="AAC22" s="535"/>
      <c r="AAD22" s="535"/>
      <c r="AAE22" s="535"/>
      <c r="AAF22" s="535"/>
      <c r="AAG22" s="535"/>
      <c r="AAH22" s="535"/>
      <c r="AAI22" s="535"/>
      <c r="AAJ22" s="535"/>
      <c r="AAK22" s="535"/>
      <c r="AAL22" s="535"/>
      <c r="AAM22" s="535"/>
      <c r="AAN22" s="535"/>
      <c r="AAO22" s="535"/>
      <c r="AAP22" s="535"/>
      <c r="AAQ22" s="535"/>
      <c r="AAR22" s="535"/>
      <c r="AAS22" s="535"/>
      <c r="AAT22" s="535"/>
      <c r="AAU22" s="535"/>
      <c r="AAV22" s="535"/>
      <c r="AAW22" s="535"/>
      <c r="AAX22" s="535"/>
      <c r="AAY22" s="535"/>
      <c r="AAZ22" s="535"/>
      <c r="ABA22" s="535"/>
      <c r="ABB22" s="535"/>
      <c r="ABC22" s="535"/>
      <c r="ABD22" s="535"/>
      <c r="ABE22" s="535"/>
      <c r="ABF22" s="535"/>
      <c r="ABG22" s="535"/>
      <c r="ABH22" s="535"/>
      <c r="ABI22" s="535"/>
      <c r="ABJ22" s="535"/>
      <c r="ABK22" s="535"/>
      <c r="ABL22" s="535"/>
      <c r="ABM22" s="535"/>
      <c r="ABN22" s="535"/>
      <c r="ABO22" s="535"/>
      <c r="ABP22" s="535"/>
      <c r="ABQ22" s="535"/>
      <c r="ABR22" s="535"/>
      <c r="ABS22" s="535"/>
      <c r="ABT22" s="535"/>
      <c r="ABU22" s="535"/>
      <c r="ABV22" s="535"/>
      <c r="ABW22" s="535"/>
      <c r="ABX22" s="535"/>
      <c r="ABY22" s="535"/>
      <c r="ABZ22" s="535"/>
      <c r="ACA22" s="535"/>
      <c r="ACB22" s="535"/>
      <c r="ACC22" s="535"/>
      <c r="ACD22" s="535"/>
      <c r="ACE22" s="535"/>
      <c r="ACF22" s="535"/>
      <c r="ACG22" s="535"/>
      <c r="ACH22" s="535"/>
      <c r="ACI22" s="535"/>
      <c r="ACJ22" s="535"/>
      <c r="ACK22" s="535"/>
      <c r="ACL22" s="535"/>
      <c r="ACM22" s="535"/>
      <c r="ACN22" s="535"/>
      <c r="ACO22" s="535"/>
      <c r="ACP22" s="535"/>
      <c r="ACQ22" s="535"/>
      <c r="ACR22" s="535"/>
      <c r="ACS22" s="535"/>
      <c r="ACT22" s="535"/>
      <c r="ACU22" s="535"/>
      <c r="ACV22" s="535"/>
      <c r="ACW22" s="535"/>
      <c r="ACX22" s="535"/>
      <c r="ACY22" s="535"/>
      <c r="ACZ22" s="535"/>
      <c r="ADA22" s="535"/>
      <c r="ADB22" s="535"/>
      <c r="ADC22" s="535"/>
      <c r="ADD22" s="535"/>
      <c r="ADE22" s="535"/>
      <c r="ADF22" s="535"/>
      <c r="ADG22" s="535"/>
      <c r="ADH22" s="535"/>
      <c r="ADI22" s="535"/>
      <c r="ADJ22" s="535"/>
      <c r="ADK22" s="535"/>
      <c r="ADL22" s="535"/>
      <c r="ADM22" s="535"/>
      <c r="ADN22" s="535"/>
      <c r="ADO22" s="535"/>
      <c r="ADP22" s="535"/>
      <c r="ADQ22" s="535"/>
      <c r="ADR22" s="535"/>
      <c r="ADS22" s="535"/>
      <c r="ADT22" s="535"/>
      <c r="ADU22" s="535"/>
      <c r="ADV22" s="535"/>
      <c r="ADW22" s="535"/>
      <c r="ADX22" s="535"/>
      <c r="ADY22" s="535"/>
      <c r="ADZ22" s="535"/>
      <c r="AEA22" s="535"/>
      <c r="AEB22" s="535"/>
      <c r="AEC22" s="535"/>
      <c r="AED22" s="535"/>
      <c r="AEE22" s="535"/>
      <c r="AEF22" s="535"/>
      <c r="AEG22" s="535"/>
      <c r="AEH22" s="535"/>
      <c r="AEI22" s="535"/>
      <c r="AEJ22" s="535"/>
      <c r="AEK22" s="535"/>
      <c r="AEL22" s="535"/>
      <c r="AEM22" s="535"/>
      <c r="AEN22" s="535"/>
      <c r="AEO22" s="535"/>
      <c r="AEP22" s="535"/>
      <c r="AEQ22" s="535"/>
      <c r="AER22" s="535"/>
      <c r="AES22" s="535"/>
      <c r="AET22" s="535"/>
      <c r="AEU22" s="535"/>
      <c r="AEV22" s="535"/>
      <c r="AEW22" s="535"/>
      <c r="AEX22" s="535"/>
      <c r="AEY22" s="535"/>
      <c r="AEZ22" s="535"/>
      <c r="AFA22" s="535"/>
      <c r="AFB22" s="535"/>
      <c r="AFC22" s="535"/>
      <c r="AFD22" s="535"/>
      <c r="AFE22" s="535"/>
      <c r="AFF22" s="535"/>
      <c r="AFG22" s="535"/>
      <c r="AFH22" s="535"/>
      <c r="AFI22" s="535"/>
      <c r="AFJ22" s="535"/>
      <c r="AFK22" s="535"/>
      <c r="AFL22" s="535"/>
      <c r="AFM22" s="535"/>
      <c r="AFN22" s="535"/>
      <c r="AFO22" s="535"/>
      <c r="AFP22" s="535"/>
      <c r="AFQ22" s="535"/>
      <c r="AFR22" s="535"/>
      <c r="AFS22" s="535"/>
      <c r="AFT22" s="535"/>
      <c r="AFU22" s="535"/>
      <c r="AFV22" s="535"/>
      <c r="AFW22" s="535"/>
      <c r="AFX22" s="535"/>
      <c r="AFY22" s="535"/>
      <c r="AFZ22" s="535"/>
      <c r="AGA22" s="535"/>
      <c r="AGB22" s="535"/>
      <c r="AGC22" s="535"/>
      <c r="AGD22" s="535"/>
      <c r="AGE22" s="535"/>
      <c r="AGF22" s="535"/>
      <c r="AGG22" s="535"/>
      <c r="AGH22" s="535"/>
    </row>
    <row r="23" spans="1:867" x14ac:dyDescent="0.2">
      <c r="B23" s="38" t="s">
        <v>1198</v>
      </c>
      <c r="C23" s="39" t="s">
        <v>1198</v>
      </c>
      <c r="D23" s="655">
        <v>43473</v>
      </c>
      <c r="E23" s="655">
        <v>43473</v>
      </c>
      <c r="F23" s="673" t="s">
        <v>1448</v>
      </c>
      <c r="G23" s="43" t="s">
        <v>163</v>
      </c>
      <c r="H23" s="43" t="s">
        <v>1216</v>
      </c>
      <c r="I23" s="45">
        <v>12</v>
      </c>
      <c r="J23" s="44" t="s">
        <v>61</v>
      </c>
      <c r="K23" s="47" t="s">
        <v>335</v>
      </c>
      <c r="L23" s="43">
        <v>9210</v>
      </c>
      <c r="M23" s="44" t="s">
        <v>1225</v>
      </c>
      <c r="N23" s="48" t="s">
        <v>1325</v>
      </c>
      <c r="O23" s="49" t="s">
        <v>1107</v>
      </c>
      <c r="P23" s="50">
        <v>43830</v>
      </c>
      <c r="Q23" s="90" t="s">
        <v>1253</v>
      </c>
      <c r="R23" s="270" t="s">
        <v>1259</v>
      </c>
      <c r="S23" s="77">
        <v>43465</v>
      </c>
      <c r="T23" s="54">
        <v>0</v>
      </c>
      <c r="U23" s="55" t="s">
        <v>1106</v>
      </c>
      <c r="V23" s="56">
        <v>1</v>
      </c>
      <c r="W23" s="56">
        <v>0</v>
      </c>
      <c r="X23" s="56">
        <v>0</v>
      </c>
      <c r="Y23" s="536" t="s">
        <v>1450</v>
      </c>
      <c r="Z23" s="536" t="s">
        <v>1272</v>
      </c>
      <c r="AA23" s="536" t="s">
        <v>1273</v>
      </c>
      <c r="AB23" s="529" t="s">
        <v>1274</v>
      </c>
      <c r="AC23" s="530" t="s">
        <v>1275</v>
      </c>
      <c r="AD23" s="530" t="s">
        <v>1424</v>
      </c>
      <c r="AE23" s="530" t="s">
        <v>1277</v>
      </c>
      <c r="AF23" s="537" t="s">
        <v>345</v>
      </c>
      <c r="AG23" s="352" t="s">
        <v>1280</v>
      </c>
      <c r="AH23" s="536" t="s">
        <v>1482</v>
      </c>
      <c r="AI23" s="352" t="s">
        <v>105</v>
      </c>
      <c r="AJ23" s="352" t="s">
        <v>1283</v>
      </c>
      <c r="AK23" s="536" t="s">
        <v>1278</v>
      </c>
      <c r="AL23" s="62" t="s">
        <v>1113</v>
      </c>
      <c r="AM23" s="62">
        <v>2</v>
      </c>
      <c r="AN23" s="63">
        <v>64</v>
      </c>
      <c r="AO23" s="64">
        <v>12</v>
      </c>
      <c r="AP23" s="199">
        <f t="shared" si="3"/>
        <v>3782.4</v>
      </c>
      <c r="AQ23" s="201">
        <f t="shared" si="4"/>
        <v>315.2</v>
      </c>
      <c r="AR23" s="202">
        <v>0</v>
      </c>
      <c r="AS23" s="87"/>
      <c r="AT23" s="201">
        <f t="shared" si="2"/>
        <v>3782.4</v>
      </c>
      <c r="AU23" s="62" t="s">
        <v>1281</v>
      </c>
      <c r="AV23" s="66" t="s">
        <v>1099</v>
      </c>
      <c r="AW23" s="66" t="s">
        <v>92</v>
      </c>
      <c r="AX23" s="62" t="s">
        <v>1373</v>
      </c>
      <c r="AY23" s="62" t="s">
        <v>1604</v>
      </c>
      <c r="AZ23" s="765" t="s">
        <v>1581</v>
      </c>
      <c r="BA23" s="346">
        <v>43479</v>
      </c>
      <c r="BB23" s="682" t="s">
        <v>1624</v>
      </c>
      <c r="BC23" s="284">
        <v>43482</v>
      </c>
      <c r="BD23" s="540"/>
      <c r="BE23" s="598"/>
      <c r="BF23" s="535"/>
      <c r="BG23" s="535"/>
      <c r="BH23" s="535"/>
      <c r="BI23" s="535"/>
      <c r="BJ23" s="535"/>
      <c r="BK23" s="535"/>
      <c r="BL23" s="535"/>
      <c r="BM23" s="535"/>
      <c r="BN23" s="535"/>
      <c r="BO23" s="535"/>
      <c r="BP23" s="535"/>
      <c r="BQ23" s="535"/>
      <c r="BR23" s="535"/>
      <c r="BS23" s="535"/>
      <c r="BT23" s="535"/>
      <c r="BU23" s="535"/>
      <c r="BV23" s="535"/>
      <c r="BW23" s="535"/>
      <c r="BX23" s="535"/>
      <c r="BY23" s="535"/>
      <c r="BZ23" s="535"/>
      <c r="CA23" s="535"/>
      <c r="CB23" s="535"/>
      <c r="CC23" s="535"/>
      <c r="CD23" s="535"/>
      <c r="CE23" s="535"/>
      <c r="CF23" s="535"/>
      <c r="CG23" s="535"/>
      <c r="CH23" s="535"/>
      <c r="CI23" s="535"/>
      <c r="CJ23" s="535"/>
      <c r="CK23" s="535"/>
      <c r="CL23" s="535"/>
      <c r="CM23" s="535"/>
      <c r="CN23" s="535"/>
      <c r="CO23" s="535"/>
      <c r="CP23" s="535"/>
      <c r="CQ23" s="535"/>
      <c r="CR23" s="535"/>
      <c r="CS23" s="535"/>
      <c r="CT23" s="535"/>
      <c r="CU23" s="535"/>
      <c r="CV23" s="535"/>
      <c r="CW23" s="535"/>
      <c r="CX23" s="535"/>
      <c r="CY23" s="535"/>
      <c r="CZ23" s="535"/>
      <c r="DA23" s="535"/>
      <c r="DB23" s="535"/>
      <c r="DC23" s="535"/>
      <c r="DD23" s="535"/>
      <c r="DE23" s="535"/>
      <c r="DF23" s="535"/>
      <c r="DG23" s="535"/>
      <c r="DH23" s="535"/>
      <c r="DI23" s="535"/>
      <c r="DJ23" s="535"/>
      <c r="DK23" s="535"/>
      <c r="DL23" s="535"/>
      <c r="DM23" s="535"/>
      <c r="DN23" s="535"/>
      <c r="DO23" s="535"/>
      <c r="DP23" s="535"/>
      <c r="DQ23" s="535"/>
      <c r="DR23" s="535"/>
      <c r="DS23" s="535"/>
      <c r="DT23" s="535"/>
      <c r="DU23" s="535"/>
      <c r="DV23" s="535"/>
      <c r="DW23" s="535"/>
      <c r="DX23" s="535"/>
      <c r="DY23" s="535"/>
      <c r="DZ23" s="535"/>
      <c r="EA23" s="535"/>
      <c r="EB23" s="535"/>
      <c r="EC23" s="535"/>
      <c r="ED23" s="535"/>
      <c r="EE23" s="535"/>
      <c r="EF23" s="535"/>
      <c r="EG23" s="535"/>
      <c r="EH23" s="535"/>
      <c r="EI23" s="535"/>
      <c r="EJ23" s="535"/>
      <c r="EK23" s="535"/>
      <c r="EL23" s="535"/>
      <c r="EM23" s="535"/>
      <c r="EN23" s="535"/>
      <c r="EO23" s="535"/>
      <c r="EP23" s="535"/>
      <c r="EQ23" s="535"/>
      <c r="ER23" s="535"/>
      <c r="ES23" s="535"/>
      <c r="ET23" s="535"/>
      <c r="EU23" s="535"/>
      <c r="EV23" s="535"/>
      <c r="EW23" s="535"/>
      <c r="EX23" s="535"/>
      <c r="EY23" s="535"/>
      <c r="EZ23" s="535"/>
      <c r="FA23" s="535"/>
      <c r="FB23" s="535"/>
      <c r="FC23" s="535"/>
      <c r="FD23" s="535"/>
      <c r="FE23" s="535"/>
      <c r="FF23" s="535"/>
      <c r="FG23" s="535"/>
      <c r="FH23" s="535"/>
      <c r="FI23" s="535"/>
      <c r="FJ23" s="535"/>
      <c r="FK23" s="535"/>
      <c r="FL23" s="535"/>
      <c r="FM23" s="535"/>
      <c r="FN23" s="535"/>
      <c r="FO23" s="535"/>
      <c r="FP23" s="535"/>
      <c r="FQ23" s="535"/>
      <c r="FR23" s="535"/>
      <c r="FS23" s="535"/>
      <c r="FT23" s="535"/>
      <c r="FU23" s="535"/>
      <c r="FV23" s="535"/>
      <c r="FW23" s="535"/>
      <c r="FX23" s="535"/>
      <c r="FY23" s="535"/>
      <c r="FZ23" s="535"/>
      <c r="GA23" s="535"/>
      <c r="GB23" s="535"/>
      <c r="GC23" s="535"/>
      <c r="GD23" s="535"/>
      <c r="GE23" s="535"/>
      <c r="GF23" s="535"/>
      <c r="GG23" s="535"/>
      <c r="GH23" s="535"/>
      <c r="GI23" s="535"/>
      <c r="GJ23" s="535"/>
      <c r="GK23" s="535"/>
      <c r="GL23" s="535"/>
      <c r="GM23" s="535"/>
      <c r="GN23" s="535"/>
      <c r="GO23" s="535"/>
      <c r="GP23" s="535"/>
      <c r="GQ23" s="535"/>
      <c r="GR23" s="535"/>
      <c r="GS23" s="535"/>
      <c r="GT23" s="535"/>
      <c r="GU23" s="535"/>
      <c r="GV23" s="535"/>
      <c r="GW23" s="535"/>
      <c r="GX23" s="535"/>
      <c r="GY23" s="535"/>
      <c r="GZ23" s="535"/>
      <c r="HA23" s="535"/>
      <c r="HB23" s="535"/>
      <c r="HC23" s="535"/>
      <c r="HD23" s="535"/>
      <c r="HE23" s="535"/>
      <c r="HF23" s="535"/>
      <c r="HG23" s="535"/>
      <c r="HH23" s="535"/>
      <c r="HI23" s="535"/>
      <c r="HJ23" s="535"/>
      <c r="HK23" s="535"/>
      <c r="HL23" s="535"/>
      <c r="HM23" s="535"/>
      <c r="HN23" s="535"/>
      <c r="HO23" s="535"/>
      <c r="HP23" s="535"/>
      <c r="HQ23" s="535"/>
      <c r="HR23" s="535"/>
      <c r="HS23" s="535"/>
      <c r="HT23" s="535"/>
      <c r="HU23" s="535"/>
      <c r="HV23" s="535"/>
      <c r="HW23" s="535"/>
      <c r="HX23" s="535"/>
      <c r="HY23" s="535"/>
      <c r="HZ23" s="535"/>
      <c r="IA23" s="535"/>
      <c r="IB23" s="535"/>
      <c r="IC23" s="535"/>
      <c r="ID23" s="535"/>
      <c r="IE23" s="535"/>
      <c r="IF23" s="535"/>
      <c r="IG23" s="535"/>
      <c r="IH23" s="535"/>
      <c r="II23" s="535"/>
      <c r="IJ23" s="535"/>
      <c r="IK23" s="535"/>
      <c r="IL23" s="535"/>
      <c r="IM23" s="535"/>
      <c r="IN23" s="535"/>
      <c r="IO23" s="535"/>
      <c r="IP23" s="535"/>
      <c r="IQ23" s="535"/>
      <c r="IR23" s="535"/>
      <c r="IS23" s="535"/>
      <c r="IT23" s="535"/>
      <c r="IU23" s="535"/>
      <c r="IV23" s="535"/>
      <c r="IW23" s="535"/>
      <c r="IX23" s="535"/>
      <c r="IY23" s="535"/>
      <c r="IZ23" s="535"/>
      <c r="JA23" s="535"/>
      <c r="JB23" s="535"/>
      <c r="JC23" s="535"/>
      <c r="JD23" s="535"/>
      <c r="JE23" s="535"/>
      <c r="JF23" s="535"/>
      <c r="JG23" s="535"/>
      <c r="JH23" s="535"/>
      <c r="JI23" s="535"/>
      <c r="JJ23" s="535"/>
      <c r="JK23" s="535"/>
      <c r="JL23" s="535"/>
      <c r="JM23" s="535"/>
      <c r="JN23" s="535"/>
      <c r="JO23" s="535"/>
      <c r="JP23" s="535"/>
      <c r="JQ23" s="535"/>
      <c r="JR23" s="535"/>
      <c r="JS23" s="535"/>
      <c r="JT23" s="535"/>
      <c r="JU23" s="535"/>
      <c r="JV23" s="535"/>
      <c r="JW23" s="535"/>
      <c r="JX23" s="535"/>
      <c r="JY23" s="535"/>
      <c r="JZ23" s="535"/>
      <c r="KA23" s="535"/>
      <c r="KB23" s="535"/>
      <c r="KC23" s="535"/>
      <c r="KD23" s="535"/>
      <c r="KE23" s="535"/>
      <c r="KF23" s="535"/>
      <c r="KG23" s="535"/>
      <c r="KH23" s="535"/>
      <c r="KI23" s="535"/>
      <c r="KJ23" s="535"/>
      <c r="KK23" s="535"/>
      <c r="KL23" s="535"/>
      <c r="KM23" s="535"/>
      <c r="KN23" s="535"/>
      <c r="KO23" s="535"/>
      <c r="KP23" s="535"/>
      <c r="KQ23" s="535"/>
      <c r="KR23" s="535"/>
      <c r="KS23" s="535"/>
      <c r="KT23" s="535"/>
      <c r="KU23" s="535"/>
      <c r="KV23" s="535"/>
      <c r="KW23" s="535"/>
      <c r="KX23" s="535"/>
      <c r="KY23" s="535"/>
      <c r="KZ23" s="535"/>
      <c r="LA23" s="535"/>
      <c r="LB23" s="535"/>
      <c r="LC23" s="535"/>
      <c r="LD23" s="535"/>
      <c r="LE23" s="535"/>
      <c r="LF23" s="535"/>
      <c r="LG23" s="535"/>
      <c r="LH23" s="535"/>
      <c r="LI23" s="535"/>
      <c r="LJ23" s="535"/>
      <c r="LK23" s="535"/>
      <c r="LL23" s="535"/>
      <c r="LM23" s="535"/>
      <c r="LN23" s="535"/>
      <c r="LO23" s="535"/>
      <c r="LP23" s="535"/>
      <c r="LQ23" s="535"/>
      <c r="LR23" s="535"/>
      <c r="LS23" s="535"/>
      <c r="LT23" s="535"/>
      <c r="LU23" s="535"/>
      <c r="LV23" s="535"/>
      <c r="LW23" s="535"/>
      <c r="LX23" s="535"/>
      <c r="LY23" s="535"/>
      <c r="LZ23" s="535"/>
      <c r="MA23" s="535"/>
      <c r="MB23" s="535"/>
      <c r="MC23" s="535"/>
      <c r="MD23" s="535"/>
      <c r="ME23" s="535"/>
      <c r="MF23" s="535"/>
      <c r="MG23" s="535"/>
      <c r="MH23" s="535"/>
      <c r="MI23" s="535"/>
      <c r="MJ23" s="535"/>
      <c r="MK23" s="535"/>
      <c r="ML23" s="535"/>
      <c r="MM23" s="535"/>
      <c r="MN23" s="535"/>
      <c r="MO23" s="535"/>
      <c r="MP23" s="535"/>
      <c r="MQ23" s="535"/>
      <c r="MR23" s="535"/>
      <c r="MS23" s="535"/>
      <c r="MT23" s="535"/>
      <c r="MU23" s="535"/>
      <c r="MV23" s="535"/>
      <c r="MW23" s="535"/>
      <c r="MX23" s="535"/>
      <c r="MY23" s="535"/>
      <c r="MZ23" s="535"/>
      <c r="NA23" s="535"/>
      <c r="NB23" s="535"/>
      <c r="NC23" s="535"/>
      <c r="ND23" s="535"/>
      <c r="NE23" s="535"/>
      <c r="NF23" s="535"/>
      <c r="NG23" s="535"/>
      <c r="NH23" s="535"/>
      <c r="NI23" s="535"/>
      <c r="NJ23" s="535"/>
      <c r="NK23" s="535"/>
      <c r="NL23" s="535"/>
      <c r="NM23" s="535"/>
      <c r="NN23" s="535"/>
      <c r="NO23" s="535"/>
      <c r="NP23" s="535"/>
      <c r="NQ23" s="535"/>
      <c r="NR23" s="535"/>
      <c r="NS23" s="535"/>
      <c r="NT23" s="535"/>
      <c r="NU23" s="535"/>
      <c r="NV23" s="535"/>
      <c r="NW23" s="535"/>
      <c r="NX23" s="535"/>
      <c r="NY23" s="535"/>
      <c r="NZ23" s="535"/>
      <c r="OA23" s="535"/>
      <c r="OB23" s="535"/>
      <c r="OC23" s="535"/>
      <c r="OD23" s="535"/>
      <c r="OE23" s="535"/>
      <c r="OF23" s="535"/>
      <c r="OG23" s="535"/>
      <c r="OH23" s="535"/>
      <c r="OI23" s="535"/>
      <c r="OJ23" s="535"/>
      <c r="OK23" s="535"/>
      <c r="OL23" s="535"/>
      <c r="OM23" s="535"/>
      <c r="ON23" s="535"/>
      <c r="OO23" s="535"/>
      <c r="OP23" s="535"/>
      <c r="OQ23" s="535"/>
      <c r="OR23" s="535"/>
      <c r="OS23" s="535"/>
      <c r="OT23" s="535"/>
      <c r="OU23" s="535"/>
      <c r="OV23" s="535"/>
      <c r="OW23" s="535"/>
      <c r="OX23" s="535"/>
      <c r="OY23" s="535"/>
      <c r="OZ23" s="535"/>
      <c r="PA23" s="535"/>
      <c r="PB23" s="535"/>
      <c r="PC23" s="535"/>
      <c r="PD23" s="535"/>
      <c r="PE23" s="535"/>
      <c r="PF23" s="535"/>
      <c r="PG23" s="535"/>
      <c r="PH23" s="535"/>
      <c r="PI23" s="535"/>
      <c r="PJ23" s="535"/>
      <c r="PK23" s="535"/>
      <c r="PL23" s="535"/>
      <c r="PM23" s="535"/>
      <c r="PN23" s="535"/>
      <c r="PO23" s="535"/>
      <c r="PP23" s="535"/>
      <c r="PQ23" s="535"/>
      <c r="PR23" s="535"/>
      <c r="PS23" s="535"/>
      <c r="PT23" s="535"/>
      <c r="PU23" s="535"/>
      <c r="PV23" s="535"/>
      <c r="PW23" s="535"/>
      <c r="PX23" s="535"/>
      <c r="PY23" s="535"/>
      <c r="PZ23" s="535"/>
      <c r="QA23" s="535"/>
      <c r="QB23" s="535"/>
      <c r="QC23" s="535"/>
      <c r="QD23" s="535"/>
      <c r="QE23" s="535"/>
      <c r="QF23" s="535"/>
      <c r="QG23" s="535"/>
      <c r="QH23" s="535"/>
      <c r="QI23" s="535"/>
      <c r="QJ23" s="535"/>
      <c r="QK23" s="535"/>
      <c r="QL23" s="535"/>
      <c r="QM23" s="535"/>
      <c r="QN23" s="535"/>
      <c r="QO23" s="535"/>
      <c r="QP23" s="535"/>
      <c r="QQ23" s="535"/>
      <c r="QR23" s="535"/>
      <c r="QS23" s="535"/>
      <c r="QT23" s="535"/>
      <c r="QU23" s="535"/>
      <c r="QV23" s="535"/>
      <c r="QW23" s="535"/>
      <c r="QX23" s="535"/>
      <c r="QY23" s="535"/>
      <c r="QZ23" s="535"/>
      <c r="RA23" s="535"/>
      <c r="RB23" s="535"/>
      <c r="RC23" s="535"/>
      <c r="RD23" s="535"/>
      <c r="RE23" s="535"/>
      <c r="RF23" s="535"/>
      <c r="RG23" s="535"/>
      <c r="RH23" s="535"/>
      <c r="RI23" s="535"/>
      <c r="RJ23" s="535"/>
      <c r="RK23" s="535"/>
      <c r="RL23" s="535"/>
      <c r="RM23" s="535"/>
      <c r="RN23" s="535"/>
      <c r="RO23" s="535"/>
      <c r="RP23" s="535"/>
      <c r="RQ23" s="535"/>
      <c r="RR23" s="535"/>
      <c r="RS23" s="535"/>
      <c r="RT23" s="535"/>
      <c r="RU23" s="535"/>
      <c r="RV23" s="535"/>
      <c r="RW23" s="535"/>
      <c r="RX23" s="535"/>
      <c r="RY23" s="535"/>
      <c r="RZ23" s="535"/>
      <c r="SA23" s="535"/>
      <c r="SB23" s="535"/>
      <c r="SC23" s="535"/>
      <c r="SD23" s="535"/>
      <c r="SE23" s="535"/>
      <c r="SF23" s="535"/>
      <c r="SG23" s="535"/>
      <c r="SH23" s="535"/>
      <c r="SI23" s="535"/>
      <c r="SJ23" s="535"/>
      <c r="SK23" s="535"/>
      <c r="SL23" s="535"/>
      <c r="SM23" s="535"/>
      <c r="SN23" s="535"/>
      <c r="SO23" s="535"/>
      <c r="SP23" s="535"/>
      <c r="SQ23" s="535"/>
      <c r="SR23" s="535"/>
      <c r="SS23" s="535"/>
      <c r="ST23" s="535"/>
      <c r="SU23" s="535"/>
      <c r="SV23" s="535"/>
      <c r="SW23" s="535"/>
      <c r="SX23" s="535"/>
      <c r="SY23" s="535"/>
      <c r="SZ23" s="535"/>
      <c r="TA23" s="535"/>
      <c r="TB23" s="535"/>
      <c r="TC23" s="535"/>
      <c r="TD23" s="535"/>
      <c r="TE23" s="535"/>
      <c r="TF23" s="535"/>
      <c r="TG23" s="535"/>
      <c r="TH23" s="535"/>
      <c r="TI23" s="535"/>
      <c r="TJ23" s="535"/>
      <c r="TK23" s="535"/>
      <c r="TL23" s="535"/>
      <c r="TM23" s="535"/>
      <c r="TN23" s="535"/>
      <c r="TO23" s="535"/>
      <c r="TP23" s="535"/>
      <c r="TQ23" s="535"/>
      <c r="TR23" s="535"/>
      <c r="TS23" s="535"/>
      <c r="TT23" s="535"/>
      <c r="TU23" s="535"/>
      <c r="TV23" s="535"/>
      <c r="TW23" s="535"/>
      <c r="TX23" s="535"/>
      <c r="TY23" s="535"/>
      <c r="TZ23" s="535"/>
      <c r="UA23" s="535"/>
      <c r="UB23" s="535"/>
      <c r="UC23" s="535"/>
      <c r="UD23" s="535"/>
      <c r="UE23" s="535"/>
      <c r="UF23" s="535"/>
      <c r="UG23" s="535"/>
      <c r="UH23" s="535"/>
      <c r="UI23" s="535"/>
      <c r="UJ23" s="535"/>
      <c r="UK23" s="535"/>
      <c r="UL23" s="535"/>
      <c r="UM23" s="535"/>
      <c r="UN23" s="535"/>
      <c r="UO23" s="535"/>
      <c r="UP23" s="535"/>
      <c r="UQ23" s="535"/>
      <c r="UR23" s="535"/>
      <c r="US23" s="535"/>
      <c r="UT23" s="535"/>
      <c r="UU23" s="535"/>
      <c r="UV23" s="535"/>
      <c r="UW23" s="535"/>
      <c r="UX23" s="535"/>
      <c r="UY23" s="535"/>
      <c r="UZ23" s="535"/>
      <c r="VA23" s="535"/>
      <c r="VB23" s="535"/>
      <c r="VC23" s="535"/>
      <c r="VD23" s="535"/>
      <c r="VE23" s="535"/>
      <c r="VF23" s="535"/>
      <c r="VG23" s="535"/>
      <c r="VH23" s="535"/>
      <c r="VI23" s="535"/>
      <c r="VJ23" s="535"/>
      <c r="VK23" s="535"/>
      <c r="VL23" s="535"/>
      <c r="VM23" s="535"/>
      <c r="VN23" s="535"/>
      <c r="VO23" s="535"/>
      <c r="VP23" s="535"/>
      <c r="VQ23" s="535"/>
      <c r="VR23" s="535"/>
      <c r="VS23" s="535"/>
      <c r="VT23" s="535"/>
      <c r="VU23" s="535"/>
      <c r="VV23" s="535"/>
      <c r="VW23" s="535"/>
      <c r="VX23" s="535"/>
      <c r="VY23" s="535"/>
      <c r="VZ23" s="535"/>
      <c r="WA23" s="535"/>
      <c r="WB23" s="535"/>
      <c r="WC23" s="535"/>
      <c r="WD23" s="535"/>
      <c r="WE23" s="535"/>
      <c r="WF23" s="535"/>
      <c r="WG23" s="535"/>
      <c r="WH23" s="535"/>
      <c r="WI23" s="535"/>
      <c r="WJ23" s="535"/>
      <c r="WK23" s="535"/>
      <c r="WL23" s="535"/>
      <c r="WM23" s="535"/>
      <c r="WN23" s="535"/>
      <c r="WO23" s="535"/>
      <c r="WP23" s="535"/>
      <c r="WQ23" s="535"/>
      <c r="WR23" s="535"/>
      <c r="WS23" s="535"/>
      <c r="WT23" s="535"/>
      <c r="WU23" s="535"/>
      <c r="WV23" s="535"/>
      <c r="WW23" s="535"/>
      <c r="WX23" s="535"/>
      <c r="WY23" s="535"/>
      <c r="WZ23" s="535"/>
      <c r="XA23" s="535"/>
      <c r="XB23" s="535"/>
      <c r="XC23" s="535"/>
      <c r="XD23" s="535"/>
      <c r="XE23" s="535"/>
      <c r="XF23" s="535"/>
      <c r="XG23" s="535"/>
      <c r="XH23" s="535"/>
      <c r="XI23" s="535"/>
      <c r="XJ23" s="535"/>
      <c r="XK23" s="535"/>
      <c r="XL23" s="535"/>
      <c r="XM23" s="535"/>
      <c r="XN23" s="535"/>
      <c r="XO23" s="535"/>
      <c r="XP23" s="535"/>
      <c r="XQ23" s="535"/>
      <c r="XR23" s="535"/>
      <c r="XS23" s="535"/>
      <c r="XT23" s="535"/>
      <c r="XU23" s="535"/>
      <c r="XV23" s="535"/>
      <c r="XW23" s="535"/>
      <c r="XX23" s="535"/>
      <c r="XY23" s="535"/>
      <c r="XZ23" s="535"/>
      <c r="YA23" s="535"/>
      <c r="YB23" s="535"/>
      <c r="YC23" s="535"/>
      <c r="YD23" s="535"/>
      <c r="YE23" s="535"/>
      <c r="YF23" s="535"/>
      <c r="YG23" s="535"/>
      <c r="YH23" s="535"/>
      <c r="YI23" s="535"/>
      <c r="YJ23" s="535"/>
      <c r="YK23" s="535"/>
      <c r="YL23" s="535"/>
      <c r="YM23" s="535"/>
      <c r="YN23" s="535"/>
      <c r="YO23" s="535"/>
      <c r="YP23" s="535"/>
      <c r="YQ23" s="535"/>
      <c r="YR23" s="535"/>
      <c r="YS23" s="535"/>
      <c r="YT23" s="535"/>
      <c r="YU23" s="535"/>
      <c r="YV23" s="535"/>
      <c r="YW23" s="535"/>
      <c r="YX23" s="535"/>
      <c r="YY23" s="535"/>
      <c r="YZ23" s="535"/>
      <c r="ZA23" s="535"/>
      <c r="ZB23" s="535"/>
      <c r="ZC23" s="535"/>
      <c r="ZD23" s="535"/>
      <c r="ZE23" s="535"/>
      <c r="ZF23" s="535"/>
      <c r="ZG23" s="535"/>
      <c r="ZH23" s="535"/>
      <c r="ZI23" s="535"/>
      <c r="ZJ23" s="535"/>
      <c r="ZK23" s="535"/>
      <c r="ZL23" s="535"/>
      <c r="ZM23" s="535"/>
      <c r="ZN23" s="535"/>
      <c r="ZO23" s="535"/>
      <c r="ZP23" s="535"/>
      <c r="ZQ23" s="535"/>
      <c r="ZR23" s="535"/>
      <c r="ZS23" s="535"/>
      <c r="ZT23" s="535"/>
      <c r="ZU23" s="535"/>
      <c r="ZV23" s="535"/>
      <c r="ZW23" s="535"/>
      <c r="ZX23" s="535"/>
      <c r="ZY23" s="535"/>
      <c r="ZZ23" s="535"/>
      <c r="AAA23" s="535"/>
      <c r="AAB23" s="535"/>
      <c r="AAC23" s="535"/>
      <c r="AAD23" s="535"/>
      <c r="AAE23" s="535"/>
      <c r="AAF23" s="535"/>
      <c r="AAG23" s="535"/>
      <c r="AAH23" s="535"/>
      <c r="AAI23" s="535"/>
      <c r="AAJ23" s="535"/>
      <c r="AAK23" s="535"/>
      <c r="AAL23" s="535"/>
      <c r="AAM23" s="535"/>
      <c r="AAN23" s="535"/>
      <c r="AAO23" s="535"/>
      <c r="AAP23" s="535"/>
      <c r="AAQ23" s="535"/>
      <c r="AAR23" s="535"/>
      <c r="AAS23" s="535"/>
      <c r="AAT23" s="535"/>
      <c r="AAU23" s="535"/>
      <c r="AAV23" s="535"/>
      <c r="AAW23" s="535"/>
      <c r="AAX23" s="535"/>
      <c r="AAY23" s="535"/>
      <c r="AAZ23" s="535"/>
      <c r="ABA23" s="535"/>
      <c r="ABB23" s="535"/>
      <c r="ABC23" s="535"/>
      <c r="ABD23" s="535"/>
      <c r="ABE23" s="535"/>
      <c r="ABF23" s="535"/>
      <c r="ABG23" s="535"/>
      <c r="ABH23" s="535"/>
      <c r="ABI23" s="535"/>
      <c r="ABJ23" s="535"/>
      <c r="ABK23" s="535"/>
      <c r="ABL23" s="535"/>
      <c r="ABM23" s="535"/>
      <c r="ABN23" s="535"/>
      <c r="ABO23" s="535"/>
      <c r="ABP23" s="535"/>
      <c r="ABQ23" s="535"/>
      <c r="ABR23" s="535"/>
      <c r="ABS23" s="535"/>
      <c r="ABT23" s="535"/>
      <c r="ABU23" s="535"/>
      <c r="ABV23" s="535"/>
      <c r="ABW23" s="535"/>
      <c r="ABX23" s="535"/>
      <c r="ABY23" s="535"/>
      <c r="ABZ23" s="535"/>
      <c r="ACA23" s="535"/>
      <c r="ACB23" s="535"/>
      <c r="ACC23" s="535"/>
      <c r="ACD23" s="535"/>
      <c r="ACE23" s="535"/>
      <c r="ACF23" s="535"/>
      <c r="ACG23" s="535"/>
      <c r="ACH23" s="535"/>
      <c r="ACI23" s="535"/>
      <c r="ACJ23" s="535"/>
      <c r="ACK23" s="535"/>
      <c r="ACL23" s="535"/>
      <c r="ACM23" s="535"/>
      <c r="ACN23" s="535"/>
      <c r="ACO23" s="535"/>
      <c r="ACP23" s="535"/>
      <c r="ACQ23" s="535"/>
      <c r="ACR23" s="535"/>
      <c r="ACS23" s="535"/>
      <c r="ACT23" s="535"/>
      <c r="ACU23" s="535"/>
      <c r="ACV23" s="535"/>
      <c r="ACW23" s="535"/>
      <c r="ACX23" s="535"/>
      <c r="ACY23" s="535"/>
      <c r="ACZ23" s="535"/>
      <c r="ADA23" s="535"/>
      <c r="ADB23" s="535"/>
      <c r="ADC23" s="535"/>
      <c r="ADD23" s="535"/>
      <c r="ADE23" s="535"/>
      <c r="ADF23" s="535"/>
      <c r="ADG23" s="535"/>
      <c r="ADH23" s="535"/>
      <c r="ADI23" s="535"/>
      <c r="ADJ23" s="535"/>
      <c r="ADK23" s="535"/>
      <c r="ADL23" s="535"/>
      <c r="ADM23" s="535"/>
      <c r="ADN23" s="535"/>
      <c r="ADO23" s="535"/>
      <c r="ADP23" s="535"/>
      <c r="ADQ23" s="535"/>
      <c r="ADR23" s="535"/>
      <c r="ADS23" s="535"/>
      <c r="ADT23" s="535"/>
      <c r="ADU23" s="535"/>
      <c r="ADV23" s="535"/>
      <c r="ADW23" s="535"/>
      <c r="ADX23" s="535"/>
      <c r="ADY23" s="535"/>
      <c r="ADZ23" s="535"/>
      <c r="AEA23" s="535"/>
      <c r="AEB23" s="535"/>
      <c r="AEC23" s="535"/>
      <c r="AED23" s="535"/>
      <c r="AEE23" s="535"/>
      <c r="AEF23" s="535"/>
      <c r="AEG23" s="535"/>
      <c r="AEH23" s="535"/>
      <c r="AEI23" s="535"/>
      <c r="AEJ23" s="535"/>
      <c r="AEK23" s="535"/>
      <c r="AEL23" s="535"/>
      <c r="AEM23" s="535"/>
      <c r="AEN23" s="535"/>
      <c r="AEO23" s="535"/>
      <c r="AEP23" s="535"/>
      <c r="AEQ23" s="535"/>
      <c r="AER23" s="535"/>
      <c r="AES23" s="535"/>
      <c r="AET23" s="535"/>
      <c r="AEU23" s="535"/>
      <c r="AEV23" s="535"/>
      <c r="AEW23" s="535"/>
      <c r="AEX23" s="535"/>
      <c r="AEY23" s="535"/>
      <c r="AEZ23" s="535"/>
      <c r="AFA23" s="535"/>
      <c r="AFB23" s="535"/>
      <c r="AFC23" s="535"/>
      <c r="AFD23" s="535"/>
      <c r="AFE23" s="535"/>
      <c r="AFF23" s="535"/>
      <c r="AFG23" s="535"/>
      <c r="AFH23" s="535"/>
      <c r="AFI23" s="535"/>
      <c r="AFJ23" s="535"/>
      <c r="AFK23" s="535"/>
      <c r="AFL23" s="535"/>
      <c r="AFM23" s="535"/>
      <c r="AFN23" s="535"/>
      <c r="AFO23" s="535"/>
      <c r="AFP23" s="535"/>
      <c r="AFQ23" s="535"/>
      <c r="AFR23" s="535"/>
      <c r="AFS23" s="535"/>
      <c r="AFT23" s="535"/>
      <c r="AFU23" s="535"/>
      <c r="AFV23" s="535"/>
      <c r="AFW23" s="535"/>
      <c r="AFX23" s="535"/>
      <c r="AFY23" s="535"/>
      <c r="AFZ23" s="535"/>
      <c r="AGA23" s="535"/>
      <c r="AGB23" s="535"/>
      <c r="AGC23" s="535"/>
      <c r="AGD23" s="535"/>
      <c r="AGE23" s="535"/>
      <c r="AGF23" s="535"/>
      <c r="AGG23" s="535"/>
      <c r="AGH23" s="535"/>
    </row>
    <row r="24" spans="1:867" x14ac:dyDescent="0.2">
      <c r="B24" s="38" t="s">
        <v>1199</v>
      </c>
      <c r="C24" s="39" t="s">
        <v>1199</v>
      </c>
      <c r="D24" s="655">
        <v>43473</v>
      </c>
      <c r="E24" s="655">
        <v>43473</v>
      </c>
      <c r="F24" s="673" t="s">
        <v>1451</v>
      </c>
      <c r="G24" s="43" t="s">
        <v>163</v>
      </c>
      <c r="H24" s="43" t="s">
        <v>1216</v>
      </c>
      <c r="I24" s="45">
        <v>12</v>
      </c>
      <c r="J24" s="44" t="s">
        <v>61</v>
      </c>
      <c r="K24" s="47" t="s">
        <v>1241</v>
      </c>
      <c r="L24" s="43">
        <v>288820</v>
      </c>
      <c r="M24" s="44" t="s">
        <v>1240</v>
      </c>
      <c r="N24" s="48" t="s">
        <v>1332</v>
      </c>
      <c r="O24" s="49" t="s">
        <v>1107</v>
      </c>
      <c r="P24" s="50">
        <v>43830</v>
      </c>
      <c r="Q24" s="90" t="s">
        <v>1289</v>
      </c>
      <c r="R24" s="270" t="s">
        <v>1266</v>
      </c>
      <c r="S24" s="99">
        <v>43465</v>
      </c>
      <c r="T24" s="54">
        <v>0</v>
      </c>
      <c r="U24" s="55" t="s">
        <v>1106</v>
      </c>
      <c r="V24" s="56">
        <v>1</v>
      </c>
      <c r="W24" s="56">
        <v>0</v>
      </c>
      <c r="X24" s="56">
        <v>0</v>
      </c>
      <c r="Y24" s="536" t="s">
        <v>1294</v>
      </c>
      <c r="Z24" s="536" t="s">
        <v>1272</v>
      </c>
      <c r="AA24" s="536" t="s">
        <v>1273</v>
      </c>
      <c r="AB24" s="529" t="s">
        <v>1274</v>
      </c>
      <c r="AC24" s="530" t="s">
        <v>1275</v>
      </c>
      <c r="AD24" s="530" t="s">
        <v>1424</v>
      </c>
      <c r="AE24" s="530" t="s">
        <v>1277</v>
      </c>
      <c r="AF24" s="537" t="s">
        <v>345</v>
      </c>
      <c r="AG24" s="536" t="s">
        <v>1342</v>
      </c>
      <c r="AH24" s="536" t="s">
        <v>1483</v>
      </c>
      <c r="AI24" s="352" t="s">
        <v>105</v>
      </c>
      <c r="AJ24" s="352" t="s">
        <v>1283</v>
      </c>
      <c r="AK24" s="536" t="s">
        <v>1278</v>
      </c>
      <c r="AL24" s="62" t="s">
        <v>1113</v>
      </c>
      <c r="AM24" s="62">
        <v>2</v>
      </c>
      <c r="AN24" s="63">
        <v>64</v>
      </c>
      <c r="AO24" s="64">
        <v>12</v>
      </c>
      <c r="AP24" s="199">
        <f t="shared" si="3"/>
        <v>3782.4</v>
      </c>
      <c r="AQ24" s="201">
        <f t="shared" si="4"/>
        <v>315.2</v>
      </c>
      <c r="AR24" s="202">
        <v>0</v>
      </c>
      <c r="AS24" s="87"/>
      <c r="AT24" s="201">
        <f t="shared" si="2"/>
        <v>3782.4</v>
      </c>
      <c r="AU24" s="62" t="s">
        <v>1281</v>
      </c>
      <c r="AV24" s="66" t="s">
        <v>1099</v>
      </c>
      <c r="AW24" s="66" t="s">
        <v>92</v>
      </c>
      <c r="AX24" s="62" t="s">
        <v>1373</v>
      </c>
      <c r="AY24" s="62" t="s">
        <v>1604</v>
      </c>
      <c r="AZ24" s="765" t="s">
        <v>1582</v>
      </c>
      <c r="BA24" s="346" t="s">
        <v>1587</v>
      </c>
      <c r="BB24" s="682" t="s">
        <v>1626</v>
      </c>
      <c r="BC24" s="284">
        <v>43482</v>
      </c>
      <c r="BD24" s="540"/>
      <c r="BE24" s="598"/>
      <c r="BF24" s="535"/>
      <c r="BG24" s="535"/>
      <c r="BH24" s="535"/>
      <c r="BI24" s="535"/>
      <c r="BJ24" s="535"/>
      <c r="BK24" s="535"/>
      <c r="BL24" s="535"/>
      <c r="BM24" s="535"/>
      <c r="BN24" s="535"/>
      <c r="BO24" s="535"/>
      <c r="BP24" s="535"/>
      <c r="BQ24" s="535"/>
      <c r="BR24" s="535"/>
      <c r="BS24" s="535"/>
      <c r="BT24" s="535"/>
      <c r="BU24" s="535"/>
      <c r="BV24" s="535"/>
      <c r="BW24" s="535"/>
      <c r="BX24" s="535"/>
      <c r="BY24" s="535"/>
      <c r="BZ24" s="535"/>
      <c r="CA24" s="535"/>
      <c r="CB24" s="535"/>
      <c r="CC24" s="535"/>
      <c r="CD24" s="535"/>
      <c r="CE24" s="535"/>
      <c r="CF24" s="535"/>
      <c r="CG24" s="535"/>
      <c r="CH24" s="535"/>
      <c r="CI24" s="535"/>
      <c r="CJ24" s="535"/>
      <c r="CK24" s="535"/>
      <c r="CL24" s="535"/>
      <c r="CM24" s="535"/>
      <c r="CN24" s="535"/>
      <c r="CO24" s="535"/>
      <c r="CP24" s="535"/>
      <c r="CQ24" s="535"/>
      <c r="CR24" s="535"/>
      <c r="CS24" s="535"/>
      <c r="CT24" s="535"/>
      <c r="CU24" s="535"/>
      <c r="CV24" s="535"/>
      <c r="CW24" s="535"/>
      <c r="CX24" s="535"/>
      <c r="CY24" s="535"/>
      <c r="CZ24" s="535"/>
      <c r="DA24" s="535"/>
      <c r="DB24" s="535"/>
      <c r="DC24" s="535"/>
      <c r="DD24" s="535"/>
      <c r="DE24" s="535"/>
      <c r="DF24" s="535"/>
      <c r="DG24" s="535"/>
      <c r="DH24" s="535"/>
      <c r="DI24" s="535"/>
      <c r="DJ24" s="535"/>
      <c r="DK24" s="535"/>
      <c r="DL24" s="535"/>
      <c r="DM24" s="535"/>
      <c r="DN24" s="535"/>
      <c r="DO24" s="535"/>
      <c r="DP24" s="535"/>
      <c r="DQ24" s="535"/>
      <c r="DR24" s="535"/>
      <c r="DS24" s="535"/>
      <c r="DT24" s="535"/>
      <c r="DU24" s="535"/>
      <c r="DV24" s="535"/>
      <c r="DW24" s="535"/>
      <c r="DX24" s="535"/>
      <c r="DY24" s="535"/>
      <c r="DZ24" s="535"/>
      <c r="EA24" s="535"/>
      <c r="EB24" s="535"/>
      <c r="EC24" s="535"/>
      <c r="ED24" s="535"/>
      <c r="EE24" s="535"/>
      <c r="EF24" s="535"/>
      <c r="EG24" s="535"/>
      <c r="EH24" s="535"/>
      <c r="EI24" s="535"/>
      <c r="EJ24" s="535"/>
      <c r="EK24" s="535"/>
      <c r="EL24" s="535"/>
      <c r="EM24" s="535"/>
      <c r="EN24" s="535"/>
      <c r="EO24" s="535"/>
      <c r="EP24" s="535"/>
      <c r="EQ24" s="535"/>
      <c r="ER24" s="535"/>
      <c r="ES24" s="535"/>
      <c r="ET24" s="535"/>
      <c r="EU24" s="535"/>
      <c r="EV24" s="535"/>
      <c r="EW24" s="535"/>
      <c r="EX24" s="535"/>
      <c r="EY24" s="535"/>
      <c r="EZ24" s="535"/>
      <c r="FA24" s="535"/>
      <c r="FB24" s="535"/>
      <c r="FC24" s="535"/>
      <c r="FD24" s="535"/>
      <c r="FE24" s="535"/>
      <c r="FF24" s="535"/>
      <c r="FG24" s="535"/>
      <c r="FH24" s="535"/>
      <c r="FI24" s="535"/>
      <c r="FJ24" s="535"/>
      <c r="FK24" s="535"/>
      <c r="FL24" s="535"/>
      <c r="FM24" s="535"/>
      <c r="FN24" s="535"/>
      <c r="FO24" s="535"/>
      <c r="FP24" s="535"/>
      <c r="FQ24" s="535"/>
      <c r="FR24" s="535"/>
      <c r="FS24" s="535"/>
      <c r="FT24" s="535"/>
      <c r="FU24" s="535"/>
      <c r="FV24" s="535"/>
      <c r="FW24" s="535"/>
      <c r="FX24" s="535"/>
      <c r="FY24" s="535"/>
      <c r="FZ24" s="535"/>
      <c r="GA24" s="535"/>
      <c r="GB24" s="535"/>
      <c r="GC24" s="535"/>
      <c r="GD24" s="535"/>
      <c r="GE24" s="535"/>
      <c r="GF24" s="535"/>
      <c r="GG24" s="535"/>
      <c r="GH24" s="535"/>
      <c r="GI24" s="535"/>
      <c r="GJ24" s="535"/>
      <c r="GK24" s="535"/>
      <c r="GL24" s="535"/>
      <c r="GM24" s="535"/>
      <c r="GN24" s="535"/>
      <c r="GO24" s="535"/>
      <c r="GP24" s="535"/>
      <c r="GQ24" s="535"/>
      <c r="GR24" s="535"/>
      <c r="GS24" s="535"/>
      <c r="GT24" s="535"/>
      <c r="GU24" s="535"/>
      <c r="GV24" s="535"/>
      <c r="GW24" s="535"/>
      <c r="GX24" s="535"/>
      <c r="GY24" s="535"/>
      <c r="GZ24" s="535"/>
      <c r="HA24" s="535"/>
      <c r="HB24" s="535"/>
      <c r="HC24" s="535"/>
      <c r="HD24" s="535"/>
      <c r="HE24" s="535"/>
      <c r="HF24" s="535"/>
      <c r="HG24" s="535"/>
      <c r="HH24" s="535"/>
      <c r="HI24" s="535"/>
      <c r="HJ24" s="535"/>
      <c r="HK24" s="535"/>
      <c r="HL24" s="535"/>
      <c r="HM24" s="535"/>
      <c r="HN24" s="535"/>
      <c r="HO24" s="535"/>
      <c r="HP24" s="535"/>
      <c r="HQ24" s="535"/>
      <c r="HR24" s="535"/>
      <c r="HS24" s="535"/>
      <c r="HT24" s="535"/>
      <c r="HU24" s="535"/>
      <c r="HV24" s="535"/>
      <c r="HW24" s="535"/>
      <c r="HX24" s="535"/>
      <c r="HY24" s="535"/>
      <c r="HZ24" s="535"/>
      <c r="IA24" s="535"/>
      <c r="IB24" s="535"/>
      <c r="IC24" s="535"/>
      <c r="ID24" s="535"/>
      <c r="IE24" s="535"/>
      <c r="IF24" s="535"/>
      <c r="IG24" s="535"/>
      <c r="IH24" s="535"/>
      <c r="II24" s="535"/>
      <c r="IJ24" s="535"/>
      <c r="IK24" s="535"/>
      <c r="IL24" s="535"/>
      <c r="IM24" s="535"/>
      <c r="IN24" s="535"/>
      <c r="IO24" s="535"/>
      <c r="IP24" s="535"/>
      <c r="IQ24" s="535"/>
      <c r="IR24" s="535"/>
      <c r="IS24" s="535"/>
      <c r="IT24" s="535"/>
      <c r="IU24" s="535"/>
      <c r="IV24" s="535"/>
      <c r="IW24" s="535"/>
      <c r="IX24" s="535"/>
      <c r="IY24" s="535"/>
      <c r="IZ24" s="535"/>
      <c r="JA24" s="535"/>
      <c r="JB24" s="535"/>
      <c r="JC24" s="535"/>
      <c r="JD24" s="535"/>
      <c r="JE24" s="535"/>
      <c r="JF24" s="535"/>
      <c r="JG24" s="535"/>
      <c r="JH24" s="535"/>
      <c r="JI24" s="535"/>
      <c r="JJ24" s="535"/>
      <c r="JK24" s="535"/>
      <c r="JL24" s="535"/>
      <c r="JM24" s="535"/>
      <c r="JN24" s="535"/>
      <c r="JO24" s="535"/>
      <c r="JP24" s="535"/>
      <c r="JQ24" s="535"/>
      <c r="JR24" s="535"/>
      <c r="JS24" s="535"/>
      <c r="JT24" s="535"/>
      <c r="JU24" s="535"/>
      <c r="JV24" s="535"/>
      <c r="JW24" s="535"/>
      <c r="JX24" s="535"/>
      <c r="JY24" s="535"/>
      <c r="JZ24" s="535"/>
      <c r="KA24" s="535"/>
      <c r="KB24" s="535"/>
      <c r="KC24" s="535"/>
      <c r="KD24" s="535"/>
      <c r="KE24" s="535"/>
      <c r="KF24" s="535"/>
      <c r="KG24" s="535"/>
      <c r="KH24" s="535"/>
      <c r="KI24" s="535"/>
      <c r="KJ24" s="535"/>
      <c r="KK24" s="535"/>
      <c r="KL24" s="535"/>
      <c r="KM24" s="535"/>
      <c r="KN24" s="535"/>
      <c r="KO24" s="535"/>
      <c r="KP24" s="535"/>
      <c r="KQ24" s="535"/>
      <c r="KR24" s="535"/>
      <c r="KS24" s="535"/>
      <c r="KT24" s="535"/>
      <c r="KU24" s="535"/>
      <c r="KV24" s="535"/>
      <c r="KW24" s="535"/>
      <c r="KX24" s="535"/>
      <c r="KY24" s="535"/>
      <c r="KZ24" s="535"/>
      <c r="LA24" s="535"/>
      <c r="LB24" s="535"/>
      <c r="LC24" s="535"/>
      <c r="LD24" s="535"/>
      <c r="LE24" s="535"/>
      <c r="LF24" s="535"/>
      <c r="LG24" s="535"/>
      <c r="LH24" s="535"/>
      <c r="LI24" s="535"/>
      <c r="LJ24" s="535"/>
      <c r="LK24" s="535"/>
      <c r="LL24" s="535"/>
      <c r="LM24" s="535"/>
      <c r="LN24" s="535"/>
      <c r="LO24" s="535"/>
      <c r="LP24" s="535"/>
      <c r="LQ24" s="535"/>
      <c r="LR24" s="535"/>
      <c r="LS24" s="535"/>
      <c r="LT24" s="535"/>
      <c r="LU24" s="535"/>
      <c r="LV24" s="535"/>
      <c r="LW24" s="535"/>
      <c r="LX24" s="535"/>
      <c r="LY24" s="535"/>
      <c r="LZ24" s="535"/>
      <c r="MA24" s="535"/>
      <c r="MB24" s="535"/>
      <c r="MC24" s="535"/>
      <c r="MD24" s="535"/>
      <c r="ME24" s="535"/>
      <c r="MF24" s="535"/>
      <c r="MG24" s="535"/>
      <c r="MH24" s="535"/>
      <c r="MI24" s="535"/>
      <c r="MJ24" s="535"/>
      <c r="MK24" s="535"/>
      <c r="ML24" s="535"/>
      <c r="MM24" s="535"/>
      <c r="MN24" s="535"/>
      <c r="MO24" s="535"/>
      <c r="MP24" s="535"/>
      <c r="MQ24" s="535"/>
      <c r="MR24" s="535"/>
      <c r="MS24" s="535"/>
      <c r="MT24" s="535"/>
      <c r="MU24" s="535"/>
      <c r="MV24" s="535"/>
      <c r="MW24" s="535"/>
      <c r="MX24" s="535"/>
      <c r="MY24" s="535"/>
      <c r="MZ24" s="535"/>
      <c r="NA24" s="535"/>
      <c r="NB24" s="535"/>
      <c r="NC24" s="535"/>
      <c r="ND24" s="535"/>
      <c r="NE24" s="535"/>
      <c r="NF24" s="535"/>
      <c r="NG24" s="535"/>
      <c r="NH24" s="535"/>
      <c r="NI24" s="535"/>
      <c r="NJ24" s="535"/>
      <c r="NK24" s="535"/>
      <c r="NL24" s="535"/>
      <c r="NM24" s="535"/>
      <c r="NN24" s="535"/>
      <c r="NO24" s="535"/>
      <c r="NP24" s="535"/>
      <c r="NQ24" s="535"/>
      <c r="NR24" s="535"/>
      <c r="NS24" s="535"/>
      <c r="NT24" s="535"/>
      <c r="NU24" s="535"/>
      <c r="NV24" s="535"/>
      <c r="NW24" s="535"/>
      <c r="NX24" s="535"/>
      <c r="NY24" s="535"/>
      <c r="NZ24" s="535"/>
      <c r="OA24" s="535"/>
      <c r="OB24" s="535"/>
      <c r="OC24" s="535"/>
      <c r="OD24" s="535"/>
      <c r="OE24" s="535"/>
      <c r="OF24" s="535"/>
      <c r="OG24" s="535"/>
      <c r="OH24" s="535"/>
      <c r="OI24" s="535"/>
      <c r="OJ24" s="535"/>
      <c r="OK24" s="535"/>
      <c r="OL24" s="535"/>
      <c r="OM24" s="535"/>
      <c r="ON24" s="535"/>
      <c r="OO24" s="535"/>
      <c r="OP24" s="535"/>
      <c r="OQ24" s="535"/>
      <c r="OR24" s="535"/>
      <c r="OS24" s="535"/>
      <c r="OT24" s="535"/>
      <c r="OU24" s="535"/>
      <c r="OV24" s="535"/>
      <c r="OW24" s="535"/>
      <c r="OX24" s="535"/>
      <c r="OY24" s="535"/>
      <c r="OZ24" s="535"/>
      <c r="PA24" s="535"/>
      <c r="PB24" s="535"/>
      <c r="PC24" s="535"/>
      <c r="PD24" s="535"/>
      <c r="PE24" s="535"/>
      <c r="PF24" s="535"/>
      <c r="PG24" s="535"/>
      <c r="PH24" s="535"/>
      <c r="PI24" s="535"/>
      <c r="PJ24" s="535"/>
      <c r="PK24" s="535"/>
      <c r="PL24" s="535"/>
      <c r="PM24" s="535"/>
      <c r="PN24" s="535"/>
      <c r="PO24" s="535"/>
      <c r="PP24" s="535"/>
      <c r="PQ24" s="535"/>
      <c r="PR24" s="535"/>
      <c r="PS24" s="535"/>
      <c r="PT24" s="535"/>
      <c r="PU24" s="535"/>
      <c r="PV24" s="535"/>
      <c r="PW24" s="535"/>
      <c r="PX24" s="535"/>
      <c r="PY24" s="535"/>
      <c r="PZ24" s="535"/>
      <c r="QA24" s="535"/>
      <c r="QB24" s="535"/>
      <c r="QC24" s="535"/>
      <c r="QD24" s="535"/>
      <c r="QE24" s="535"/>
      <c r="QF24" s="535"/>
      <c r="QG24" s="535"/>
      <c r="QH24" s="535"/>
      <c r="QI24" s="535"/>
      <c r="QJ24" s="535"/>
      <c r="QK24" s="535"/>
      <c r="QL24" s="535"/>
      <c r="QM24" s="535"/>
      <c r="QN24" s="535"/>
      <c r="QO24" s="535"/>
      <c r="QP24" s="535"/>
      <c r="QQ24" s="535"/>
      <c r="QR24" s="535"/>
      <c r="QS24" s="535"/>
      <c r="QT24" s="535"/>
      <c r="QU24" s="535"/>
      <c r="QV24" s="535"/>
      <c r="QW24" s="535"/>
      <c r="QX24" s="535"/>
      <c r="QY24" s="535"/>
      <c r="QZ24" s="535"/>
      <c r="RA24" s="535"/>
      <c r="RB24" s="535"/>
      <c r="RC24" s="535"/>
      <c r="RD24" s="535"/>
      <c r="RE24" s="535"/>
      <c r="RF24" s="535"/>
      <c r="RG24" s="535"/>
      <c r="RH24" s="535"/>
      <c r="RI24" s="535"/>
      <c r="RJ24" s="535"/>
      <c r="RK24" s="535"/>
      <c r="RL24" s="535"/>
      <c r="RM24" s="535"/>
      <c r="RN24" s="535"/>
      <c r="RO24" s="535"/>
      <c r="RP24" s="535"/>
      <c r="RQ24" s="535"/>
      <c r="RR24" s="535"/>
      <c r="RS24" s="535"/>
      <c r="RT24" s="535"/>
      <c r="RU24" s="535"/>
      <c r="RV24" s="535"/>
      <c r="RW24" s="535"/>
      <c r="RX24" s="535"/>
      <c r="RY24" s="535"/>
      <c r="RZ24" s="535"/>
      <c r="SA24" s="535"/>
      <c r="SB24" s="535"/>
      <c r="SC24" s="535"/>
      <c r="SD24" s="535"/>
      <c r="SE24" s="535"/>
      <c r="SF24" s="535"/>
      <c r="SG24" s="535"/>
      <c r="SH24" s="535"/>
      <c r="SI24" s="535"/>
      <c r="SJ24" s="535"/>
      <c r="SK24" s="535"/>
      <c r="SL24" s="535"/>
      <c r="SM24" s="535"/>
      <c r="SN24" s="535"/>
      <c r="SO24" s="535"/>
      <c r="SP24" s="535"/>
      <c r="SQ24" s="535"/>
      <c r="SR24" s="535"/>
      <c r="SS24" s="535"/>
      <c r="ST24" s="535"/>
      <c r="SU24" s="535"/>
      <c r="SV24" s="535"/>
      <c r="SW24" s="535"/>
      <c r="SX24" s="535"/>
      <c r="SY24" s="535"/>
      <c r="SZ24" s="535"/>
      <c r="TA24" s="535"/>
      <c r="TB24" s="535"/>
      <c r="TC24" s="535"/>
      <c r="TD24" s="535"/>
      <c r="TE24" s="535"/>
      <c r="TF24" s="535"/>
      <c r="TG24" s="535"/>
      <c r="TH24" s="535"/>
      <c r="TI24" s="535"/>
      <c r="TJ24" s="535"/>
      <c r="TK24" s="535"/>
      <c r="TL24" s="535"/>
      <c r="TM24" s="535"/>
      <c r="TN24" s="535"/>
      <c r="TO24" s="535"/>
      <c r="TP24" s="535"/>
      <c r="TQ24" s="535"/>
      <c r="TR24" s="535"/>
      <c r="TS24" s="535"/>
      <c r="TT24" s="535"/>
      <c r="TU24" s="535"/>
      <c r="TV24" s="535"/>
      <c r="TW24" s="535"/>
      <c r="TX24" s="535"/>
      <c r="TY24" s="535"/>
      <c r="TZ24" s="535"/>
      <c r="UA24" s="535"/>
      <c r="UB24" s="535"/>
      <c r="UC24" s="535"/>
      <c r="UD24" s="535"/>
      <c r="UE24" s="535"/>
      <c r="UF24" s="535"/>
      <c r="UG24" s="535"/>
      <c r="UH24" s="535"/>
      <c r="UI24" s="535"/>
      <c r="UJ24" s="535"/>
      <c r="UK24" s="535"/>
      <c r="UL24" s="535"/>
      <c r="UM24" s="535"/>
      <c r="UN24" s="535"/>
      <c r="UO24" s="535"/>
      <c r="UP24" s="535"/>
      <c r="UQ24" s="535"/>
      <c r="UR24" s="535"/>
      <c r="US24" s="535"/>
      <c r="UT24" s="535"/>
      <c r="UU24" s="535"/>
      <c r="UV24" s="535"/>
      <c r="UW24" s="535"/>
      <c r="UX24" s="535"/>
      <c r="UY24" s="535"/>
      <c r="UZ24" s="535"/>
      <c r="VA24" s="535"/>
      <c r="VB24" s="535"/>
      <c r="VC24" s="535"/>
      <c r="VD24" s="535"/>
      <c r="VE24" s="535"/>
      <c r="VF24" s="535"/>
      <c r="VG24" s="535"/>
      <c r="VH24" s="535"/>
      <c r="VI24" s="535"/>
      <c r="VJ24" s="535"/>
      <c r="VK24" s="535"/>
      <c r="VL24" s="535"/>
      <c r="VM24" s="535"/>
      <c r="VN24" s="535"/>
      <c r="VO24" s="535"/>
      <c r="VP24" s="535"/>
      <c r="VQ24" s="535"/>
      <c r="VR24" s="535"/>
      <c r="VS24" s="535"/>
      <c r="VT24" s="535"/>
      <c r="VU24" s="535"/>
      <c r="VV24" s="535"/>
      <c r="VW24" s="535"/>
      <c r="VX24" s="535"/>
      <c r="VY24" s="535"/>
      <c r="VZ24" s="535"/>
      <c r="WA24" s="535"/>
      <c r="WB24" s="535"/>
      <c r="WC24" s="535"/>
      <c r="WD24" s="535"/>
      <c r="WE24" s="535"/>
      <c r="WF24" s="535"/>
      <c r="WG24" s="535"/>
      <c r="WH24" s="535"/>
      <c r="WI24" s="535"/>
      <c r="WJ24" s="535"/>
      <c r="WK24" s="535"/>
      <c r="WL24" s="535"/>
      <c r="WM24" s="535"/>
      <c r="WN24" s="535"/>
      <c r="WO24" s="535"/>
      <c r="WP24" s="535"/>
      <c r="WQ24" s="535"/>
      <c r="WR24" s="535"/>
      <c r="WS24" s="535"/>
      <c r="WT24" s="535"/>
      <c r="WU24" s="535"/>
      <c r="WV24" s="535"/>
      <c r="WW24" s="535"/>
      <c r="WX24" s="535"/>
      <c r="WY24" s="535"/>
      <c r="WZ24" s="535"/>
      <c r="XA24" s="535"/>
      <c r="XB24" s="535"/>
      <c r="XC24" s="535"/>
      <c r="XD24" s="535"/>
      <c r="XE24" s="535"/>
      <c r="XF24" s="535"/>
      <c r="XG24" s="535"/>
      <c r="XH24" s="535"/>
      <c r="XI24" s="535"/>
      <c r="XJ24" s="535"/>
      <c r="XK24" s="535"/>
      <c r="XL24" s="535"/>
      <c r="XM24" s="535"/>
      <c r="XN24" s="535"/>
      <c r="XO24" s="535"/>
      <c r="XP24" s="535"/>
      <c r="XQ24" s="535"/>
      <c r="XR24" s="535"/>
      <c r="XS24" s="535"/>
      <c r="XT24" s="535"/>
      <c r="XU24" s="535"/>
      <c r="XV24" s="535"/>
      <c r="XW24" s="535"/>
      <c r="XX24" s="535"/>
      <c r="XY24" s="535"/>
      <c r="XZ24" s="535"/>
      <c r="YA24" s="535"/>
      <c r="YB24" s="535"/>
      <c r="YC24" s="535"/>
      <c r="YD24" s="535"/>
      <c r="YE24" s="535"/>
      <c r="YF24" s="535"/>
      <c r="YG24" s="535"/>
      <c r="YH24" s="535"/>
      <c r="YI24" s="535"/>
      <c r="YJ24" s="535"/>
      <c r="YK24" s="535"/>
      <c r="YL24" s="535"/>
      <c r="YM24" s="535"/>
      <c r="YN24" s="535"/>
      <c r="YO24" s="535"/>
      <c r="YP24" s="535"/>
      <c r="YQ24" s="535"/>
      <c r="YR24" s="535"/>
      <c r="YS24" s="535"/>
      <c r="YT24" s="535"/>
      <c r="YU24" s="535"/>
      <c r="YV24" s="535"/>
      <c r="YW24" s="535"/>
      <c r="YX24" s="535"/>
      <c r="YY24" s="535"/>
      <c r="YZ24" s="535"/>
      <c r="ZA24" s="535"/>
      <c r="ZB24" s="535"/>
      <c r="ZC24" s="535"/>
      <c r="ZD24" s="535"/>
      <c r="ZE24" s="535"/>
      <c r="ZF24" s="535"/>
      <c r="ZG24" s="535"/>
      <c r="ZH24" s="535"/>
      <c r="ZI24" s="535"/>
      <c r="ZJ24" s="535"/>
      <c r="ZK24" s="535"/>
      <c r="ZL24" s="535"/>
      <c r="ZM24" s="535"/>
      <c r="ZN24" s="535"/>
      <c r="ZO24" s="535"/>
      <c r="ZP24" s="535"/>
      <c r="ZQ24" s="535"/>
      <c r="ZR24" s="535"/>
      <c r="ZS24" s="535"/>
      <c r="ZT24" s="535"/>
      <c r="ZU24" s="535"/>
      <c r="ZV24" s="535"/>
      <c r="ZW24" s="535"/>
      <c r="ZX24" s="535"/>
      <c r="ZY24" s="535"/>
      <c r="ZZ24" s="535"/>
      <c r="AAA24" s="535"/>
      <c r="AAB24" s="535"/>
      <c r="AAC24" s="535"/>
      <c r="AAD24" s="535"/>
      <c r="AAE24" s="535"/>
      <c r="AAF24" s="535"/>
      <c r="AAG24" s="535"/>
      <c r="AAH24" s="535"/>
      <c r="AAI24" s="535"/>
      <c r="AAJ24" s="535"/>
      <c r="AAK24" s="535"/>
      <c r="AAL24" s="535"/>
      <c r="AAM24" s="535"/>
      <c r="AAN24" s="535"/>
      <c r="AAO24" s="535"/>
      <c r="AAP24" s="535"/>
      <c r="AAQ24" s="535"/>
      <c r="AAR24" s="535"/>
      <c r="AAS24" s="535"/>
      <c r="AAT24" s="535"/>
      <c r="AAU24" s="535"/>
      <c r="AAV24" s="535"/>
      <c r="AAW24" s="535"/>
      <c r="AAX24" s="535"/>
      <c r="AAY24" s="535"/>
      <c r="AAZ24" s="535"/>
      <c r="ABA24" s="535"/>
      <c r="ABB24" s="535"/>
      <c r="ABC24" s="535"/>
      <c r="ABD24" s="535"/>
      <c r="ABE24" s="535"/>
      <c r="ABF24" s="535"/>
      <c r="ABG24" s="535"/>
      <c r="ABH24" s="535"/>
      <c r="ABI24" s="535"/>
      <c r="ABJ24" s="535"/>
      <c r="ABK24" s="535"/>
      <c r="ABL24" s="535"/>
      <c r="ABM24" s="535"/>
      <c r="ABN24" s="535"/>
      <c r="ABO24" s="535"/>
      <c r="ABP24" s="535"/>
      <c r="ABQ24" s="535"/>
      <c r="ABR24" s="535"/>
      <c r="ABS24" s="535"/>
      <c r="ABT24" s="535"/>
      <c r="ABU24" s="535"/>
      <c r="ABV24" s="535"/>
      <c r="ABW24" s="535"/>
      <c r="ABX24" s="535"/>
      <c r="ABY24" s="535"/>
      <c r="ABZ24" s="535"/>
      <c r="ACA24" s="535"/>
      <c r="ACB24" s="535"/>
      <c r="ACC24" s="535"/>
      <c r="ACD24" s="535"/>
      <c r="ACE24" s="535"/>
      <c r="ACF24" s="535"/>
      <c r="ACG24" s="535"/>
      <c r="ACH24" s="535"/>
      <c r="ACI24" s="535"/>
      <c r="ACJ24" s="535"/>
      <c r="ACK24" s="535"/>
      <c r="ACL24" s="535"/>
      <c r="ACM24" s="535"/>
      <c r="ACN24" s="535"/>
      <c r="ACO24" s="535"/>
      <c r="ACP24" s="535"/>
      <c r="ACQ24" s="535"/>
      <c r="ACR24" s="535"/>
      <c r="ACS24" s="535"/>
      <c r="ACT24" s="535"/>
      <c r="ACU24" s="535"/>
      <c r="ACV24" s="535"/>
      <c r="ACW24" s="535"/>
      <c r="ACX24" s="535"/>
      <c r="ACY24" s="535"/>
      <c r="ACZ24" s="535"/>
      <c r="ADA24" s="535"/>
      <c r="ADB24" s="535"/>
      <c r="ADC24" s="535"/>
      <c r="ADD24" s="535"/>
      <c r="ADE24" s="535"/>
      <c r="ADF24" s="535"/>
      <c r="ADG24" s="535"/>
      <c r="ADH24" s="535"/>
      <c r="ADI24" s="535"/>
      <c r="ADJ24" s="535"/>
      <c r="ADK24" s="535"/>
      <c r="ADL24" s="535"/>
      <c r="ADM24" s="535"/>
      <c r="ADN24" s="535"/>
      <c r="ADO24" s="535"/>
      <c r="ADP24" s="535"/>
      <c r="ADQ24" s="535"/>
      <c r="ADR24" s="535"/>
      <c r="ADS24" s="535"/>
      <c r="ADT24" s="535"/>
      <c r="ADU24" s="535"/>
      <c r="ADV24" s="535"/>
      <c r="ADW24" s="535"/>
      <c r="ADX24" s="535"/>
      <c r="ADY24" s="535"/>
      <c r="ADZ24" s="535"/>
      <c r="AEA24" s="535"/>
      <c r="AEB24" s="535"/>
      <c r="AEC24" s="535"/>
      <c r="AED24" s="535"/>
      <c r="AEE24" s="535"/>
      <c r="AEF24" s="535"/>
      <c r="AEG24" s="535"/>
      <c r="AEH24" s="535"/>
      <c r="AEI24" s="535"/>
      <c r="AEJ24" s="535"/>
      <c r="AEK24" s="535"/>
      <c r="AEL24" s="535"/>
      <c r="AEM24" s="535"/>
      <c r="AEN24" s="535"/>
      <c r="AEO24" s="535"/>
      <c r="AEP24" s="535"/>
      <c r="AEQ24" s="535"/>
      <c r="AER24" s="535"/>
      <c r="AES24" s="535"/>
      <c r="AET24" s="535"/>
      <c r="AEU24" s="535"/>
      <c r="AEV24" s="535"/>
      <c r="AEW24" s="535"/>
      <c r="AEX24" s="535"/>
      <c r="AEY24" s="535"/>
      <c r="AEZ24" s="535"/>
      <c r="AFA24" s="535"/>
      <c r="AFB24" s="535"/>
      <c r="AFC24" s="535"/>
      <c r="AFD24" s="535"/>
      <c r="AFE24" s="535"/>
      <c r="AFF24" s="535"/>
      <c r="AFG24" s="535"/>
      <c r="AFH24" s="535"/>
      <c r="AFI24" s="535"/>
      <c r="AFJ24" s="535"/>
      <c r="AFK24" s="535"/>
      <c r="AFL24" s="535"/>
      <c r="AFM24" s="535"/>
      <c r="AFN24" s="535"/>
      <c r="AFO24" s="535"/>
      <c r="AFP24" s="535"/>
      <c r="AFQ24" s="535"/>
      <c r="AFR24" s="535"/>
      <c r="AFS24" s="535"/>
      <c r="AFT24" s="535"/>
      <c r="AFU24" s="535"/>
      <c r="AFV24" s="535"/>
      <c r="AFW24" s="535"/>
      <c r="AFX24" s="535"/>
      <c r="AFY24" s="535"/>
      <c r="AFZ24" s="535"/>
      <c r="AGA24" s="535"/>
      <c r="AGB24" s="535"/>
      <c r="AGC24" s="535"/>
      <c r="AGD24" s="535"/>
      <c r="AGE24" s="535"/>
      <c r="AGF24" s="535"/>
      <c r="AGG24" s="535"/>
      <c r="AGH24" s="535"/>
    </row>
    <row r="25" spans="1:867" x14ac:dyDescent="0.2">
      <c r="B25" s="38" t="s">
        <v>1200</v>
      </c>
      <c r="C25" s="39" t="s">
        <v>1200</v>
      </c>
      <c r="D25" s="655">
        <v>43473</v>
      </c>
      <c r="E25" s="655">
        <v>43473</v>
      </c>
      <c r="F25" s="673" t="s">
        <v>1452</v>
      </c>
      <c r="G25" s="43" t="s">
        <v>163</v>
      </c>
      <c r="H25" s="43" t="s">
        <v>1216</v>
      </c>
      <c r="I25" s="45">
        <v>12</v>
      </c>
      <c r="J25" s="44" t="s">
        <v>61</v>
      </c>
      <c r="K25" s="47" t="s">
        <v>809</v>
      </c>
      <c r="L25" s="43">
        <v>84388</v>
      </c>
      <c r="M25" s="44" t="s">
        <v>1221</v>
      </c>
      <c r="N25" s="48" t="s">
        <v>1322</v>
      </c>
      <c r="O25" s="49" t="s">
        <v>1107</v>
      </c>
      <c r="P25" s="50">
        <v>43830</v>
      </c>
      <c r="Q25" s="90" t="s">
        <v>1253</v>
      </c>
      <c r="R25" s="270" t="s">
        <v>1256</v>
      </c>
      <c r="S25" s="77">
        <v>43100</v>
      </c>
      <c r="T25" s="54">
        <v>0</v>
      </c>
      <c r="U25" s="55" t="s">
        <v>1106</v>
      </c>
      <c r="V25" s="56">
        <v>1</v>
      </c>
      <c r="W25" s="56">
        <v>0</v>
      </c>
      <c r="X25" s="56">
        <v>0</v>
      </c>
      <c r="Y25" s="536" t="s">
        <v>812</v>
      </c>
      <c r="Z25" s="536" t="s">
        <v>1272</v>
      </c>
      <c r="AA25" s="536" t="s">
        <v>1273</v>
      </c>
      <c r="AB25" s="529" t="s">
        <v>1274</v>
      </c>
      <c r="AC25" s="530" t="s">
        <v>1275</v>
      </c>
      <c r="AD25" s="530" t="s">
        <v>1424</v>
      </c>
      <c r="AE25" s="530" t="s">
        <v>1277</v>
      </c>
      <c r="AF25" s="537" t="s">
        <v>345</v>
      </c>
      <c r="AG25" s="352" t="s">
        <v>1280</v>
      </c>
      <c r="AH25" s="536" t="s">
        <v>1484</v>
      </c>
      <c r="AI25" s="536" t="s">
        <v>105</v>
      </c>
      <c r="AJ25" s="352" t="s">
        <v>1283</v>
      </c>
      <c r="AK25" s="536" t="s">
        <v>1278</v>
      </c>
      <c r="AL25" s="62" t="s">
        <v>1113</v>
      </c>
      <c r="AM25" s="62">
        <v>2</v>
      </c>
      <c r="AN25" s="63">
        <v>64</v>
      </c>
      <c r="AO25" s="64">
        <v>12</v>
      </c>
      <c r="AP25" s="199">
        <f t="shared" si="3"/>
        <v>3782.4</v>
      </c>
      <c r="AQ25" s="201">
        <f t="shared" si="4"/>
        <v>315.2</v>
      </c>
      <c r="AR25" s="202">
        <v>0</v>
      </c>
      <c r="AS25" s="87"/>
      <c r="AT25" s="201">
        <f t="shared" si="2"/>
        <v>3782.4</v>
      </c>
      <c r="AU25" s="62" t="s">
        <v>1281</v>
      </c>
      <c r="AV25" s="66" t="s">
        <v>1099</v>
      </c>
      <c r="AW25" s="66" t="s">
        <v>92</v>
      </c>
      <c r="AX25" s="62" t="s">
        <v>1373</v>
      </c>
      <c r="AY25" s="62" t="s">
        <v>1604</v>
      </c>
      <c r="AZ25" s="765" t="s">
        <v>1583</v>
      </c>
      <c r="BA25" s="346">
        <v>43479</v>
      </c>
      <c r="BB25" s="682" t="s">
        <v>1625</v>
      </c>
      <c r="BC25" s="284">
        <v>43482</v>
      </c>
      <c r="BD25" s="540"/>
      <c r="BE25" s="598"/>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5"/>
      <c r="CB25" s="535"/>
      <c r="CC25" s="535"/>
      <c r="CD25" s="535"/>
      <c r="CE25" s="535"/>
      <c r="CF25" s="535"/>
      <c r="CG25" s="535"/>
      <c r="CH25" s="535"/>
      <c r="CI25" s="535"/>
      <c r="CJ25" s="535"/>
      <c r="CK25" s="535"/>
      <c r="CL25" s="535"/>
      <c r="CM25" s="535"/>
      <c r="CN25" s="535"/>
      <c r="CO25" s="535"/>
      <c r="CP25" s="535"/>
      <c r="CQ25" s="535"/>
      <c r="CR25" s="535"/>
      <c r="CS25" s="535"/>
      <c r="CT25" s="535"/>
      <c r="CU25" s="535"/>
      <c r="CV25" s="535"/>
      <c r="CW25" s="535"/>
      <c r="CX25" s="535"/>
      <c r="CY25" s="535"/>
      <c r="CZ25" s="535"/>
      <c r="DA25" s="535"/>
      <c r="DB25" s="535"/>
      <c r="DC25" s="535"/>
      <c r="DD25" s="535"/>
      <c r="DE25" s="535"/>
      <c r="DF25" s="535"/>
      <c r="DG25" s="535"/>
      <c r="DH25" s="535"/>
      <c r="DI25" s="535"/>
      <c r="DJ25" s="535"/>
      <c r="DK25" s="535"/>
      <c r="DL25" s="535"/>
      <c r="DM25" s="535"/>
      <c r="DN25" s="535"/>
      <c r="DO25" s="535"/>
      <c r="DP25" s="535"/>
      <c r="DQ25" s="535"/>
      <c r="DR25" s="535"/>
      <c r="DS25" s="535"/>
      <c r="DT25" s="535"/>
      <c r="DU25" s="535"/>
      <c r="DV25" s="535"/>
      <c r="DW25" s="535"/>
      <c r="DX25" s="535"/>
      <c r="DY25" s="535"/>
      <c r="DZ25" s="535"/>
      <c r="EA25" s="535"/>
      <c r="EB25" s="535"/>
      <c r="EC25" s="535"/>
      <c r="ED25" s="535"/>
      <c r="EE25" s="535"/>
      <c r="EF25" s="535"/>
      <c r="EG25" s="535"/>
      <c r="EH25" s="535"/>
      <c r="EI25" s="535"/>
      <c r="EJ25" s="535"/>
      <c r="EK25" s="535"/>
      <c r="EL25" s="535"/>
      <c r="EM25" s="535"/>
      <c r="EN25" s="535"/>
      <c r="EO25" s="535"/>
      <c r="EP25" s="535"/>
      <c r="EQ25" s="535"/>
      <c r="ER25" s="535"/>
      <c r="ES25" s="535"/>
      <c r="ET25" s="535"/>
      <c r="EU25" s="535"/>
      <c r="EV25" s="535"/>
      <c r="EW25" s="535"/>
      <c r="EX25" s="535"/>
      <c r="EY25" s="535"/>
      <c r="EZ25" s="535"/>
      <c r="FA25" s="535"/>
      <c r="FB25" s="535"/>
      <c r="FC25" s="535"/>
      <c r="FD25" s="535"/>
      <c r="FE25" s="535"/>
      <c r="FF25" s="535"/>
      <c r="FG25" s="535"/>
      <c r="FH25" s="535"/>
      <c r="FI25" s="535"/>
      <c r="FJ25" s="535"/>
      <c r="FK25" s="535"/>
      <c r="FL25" s="535"/>
      <c r="FM25" s="535"/>
      <c r="FN25" s="535"/>
      <c r="FO25" s="535"/>
      <c r="FP25" s="535"/>
      <c r="FQ25" s="535"/>
      <c r="FR25" s="535"/>
      <c r="FS25" s="535"/>
      <c r="FT25" s="535"/>
      <c r="FU25" s="535"/>
      <c r="FV25" s="535"/>
      <c r="FW25" s="535"/>
      <c r="FX25" s="535"/>
      <c r="FY25" s="535"/>
      <c r="FZ25" s="535"/>
      <c r="GA25" s="535"/>
      <c r="GB25" s="535"/>
      <c r="GC25" s="535"/>
      <c r="GD25" s="535"/>
      <c r="GE25" s="535"/>
      <c r="GF25" s="535"/>
      <c r="GG25" s="535"/>
      <c r="GH25" s="535"/>
      <c r="GI25" s="535"/>
      <c r="GJ25" s="535"/>
      <c r="GK25" s="535"/>
      <c r="GL25" s="535"/>
      <c r="GM25" s="535"/>
      <c r="GN25" s="535"/>
      <c r="GO25" s="535"/>
      <c r="GP25" s="535"/>
      <c r="GQ25" s="535"/>
      <c r="GR25" s="535"/>
      <c r="GS25" s="535"/>
      <c r="GT25" s="535"/>
      <c r="GU25" s="535"/>
      <c r="GV25" s="535"/>
      <c r="GW25" s="535"/>
      <c r="GX25" s="535"/>
      <c r="GY25" s="535"/>
      <c r="GZ25" s="535"/>
      <c r="HA25" s="535"/>
      <c r="HB25" s="535"/>
      <c r="HC25" s="535"/>
      <c r="HD25" s="535"/>
      <c r="HE25" s="535"/>
      <c r="HF25" s="535"/>
      <c r="HG25" s="535"/>
      <c r="HH25" s="535"/>
      <c r="HI25" s="535"/>
      <c r="HJ25" s="535"/>
      <c r="HK25" s="535"/>
      <c r="HL25" s="535"/>
      <c r="HM25" s="535"/>
      <c r="HN25" s="535"/>
      <c r="HO25" s="535"/>
      <c r="HP25" s="535"/>
      <c r="HQ25" s="535"/>
      <c r="HR25" s="535"/>
      <c r="HS25" s="535"/>
      <c r="HT25" s="535"/>
      <c r="HU25" s="535"/>
      <c r="HV25" s="535"/>
      <c r="HW25" s="535"/>
      <c r="HX25" s="535"/>
      <c r="HY25" s="535"/>
      <c r="HZ25" s="535"/>
      <c r="IA25" s="535"/>
      <c r="IB25" s="535"/>
      <c r="IC25" s="535"/>
      <c r="ID25" s="535"/>
      <c r="IE25" s="535"/>
      <c r="IF25" s="535"/>
      <c r="IG25" s="535"/>
      <c r="IH25" s="535"/>
      <c r="II25" s="535"/>
      <c r="IJ25" s="535"/>
      <c r="IK25" s="535"/>
      <c r="IL25" s="535"/>
      <c r="IM25" s="535"/>
      <c r="IN25" s="535"/>
      <c r="IO25" s="535"/>
      <c r="IP25" s="535"/>
      <c r="IQ25" s="535"/>
      <c r="IR25" s="535"/>
      <c r="IS25" s="535"/>
      <c r="IT25" s="535"/>
      <c r="IU25" s="535"/>
      <c r="IV25" s="535"/>
      <c r="IW25" s="535"/>
      <c r="IX25" s="535"/>
      <c r="IY25" s="535"/>
      <c r="IZ25" s="535"/>
      <c r="JA25" s="535"/>
      <c r="JB25" s="535"/>
      <c r="JC25" s="535"/>
      <c r="JD25" s="535"/>
      <c r="JE25" s="535"/>
      <c r="JF25" s="535"/>
      <c r="JG25" s="535"/>
      <c r="JH25" s="535"/>
      <c r="JI25" s="535"/>
      <c r="JJ25" s="535"/>
      <c r="JK25" s="535"/>
      <c r="JL25" s="535"/>
      <c r="JM25" s="535"/>
      <c r="JN25" s="535"/>
      <c r="JO25" s="535"/>
      <c r="JP25" s="535"/>
      <c r="JQ25" s="535"/>
      <c r="JR25" s="535"/>
      <c r="JS25" s="535"/>
      <c r="JT25" s="535"/>
      <c r="JU25" s="535"/>
      <c r="JV25" s="535"/>
      <c r="JW25" s="535"/>
      <c r="JX25" s="535"/>
      <c r="JY25" s="535"/>
      <c r="JZ25" s="535"/>
      <c r="KA25" s="535"/>
      <c r="KB25" s="535"/>
      <c r="KC25" s="535"/>
      <c r="KD25" s="535"/>
      <c r="KE25" s="535"/>
      <c r="KF25" s="535"/>
      <c r="KG25" s="535"/>
      <c r="KH25" s="535"/>
      <c r="KI25" s="535"/>
      <c r="KJ25" s="535"/>
      <c r="KK25" s="535"/>
      <c r="KL25" s="535"/>
      <c r="KM25" s="535"/>
      <c r="KN25" s="535"/>
      <c r="KO25" s="535"/>
      <c r="KP25" s="535"/>
      <c r="KQ25" s="535"/>
      <c r="KR25" s="535"/>
      <c r="KS25" s="535"/>
      <c r="KT25" s="535"/>
      <c r="KU25" s="535"/>
      <c r="KV25" s="535"/>
      <c r="KW25" s="535"/>
      <c r="KX25" s="535"/>
      <c r="KY25" s="535"/>
      <c r="KZ25" s="535"/>
      <c r="LA25" s="535"/>
      <c r="LB25" s="535"/>
      <c r="LC25" s="535"/>
      <c r="LD25" s="535"/>
      <c r="LE25" s="535"/>
      <c r="LF25" s="535"/>
      <c r="LG25" s="535"/>
      <c r="LH25" s="535"/>
      <c r="LI25" s="535"/>
      <c r="LJ25" s="535"/>
      <c r="LK25" s="535"/>
      <c r="LL25" s="535"/>
      <c r="LM25" s="535"/>
      <c r="LN25" s="535"/>
      <c r="LO25" s="535"/>
      <c r="LP25" s="535"/>
      <c r="LQ25" s="535"/>
      <c r="LR25" s="535"/>
      <c r="LS25" s="535"/>
      <c r="LT25" s="535"/>
      <c r="LU25" s="535"/>
      <c r="LV25" s="535"/>
      <c r="LW25" s="535"/>
      <c r="LX25" s="535"/>
      <c r="LY25" s="535"/>
      <c r="LZ25" s="535"/>
      <c r="MA25" s="535"/>
      <c r="MB25" s="535"/>
      <c r="MC25" s="535"/>
      <c r="MD25" s="535"/>
      <c r="ME25" s="535"/>
      <c r="MF25" s="535"/>
      <c r="MG25" s="535"/>
      <c r="MH25" s="535"/>
      <c r="MI25" s="535"/>
      <c r="MJ25" s="535"/>
      <c r="MK25" s="535"/>
      <c r="ML25" s="535"/>
      <c r="MM25" s="535"/>
      <c r="MN25" s="535"/>
      <c r="MO25" s="535"/>
      <c r="MP25" s="535"/>
      <c r="MQ25" s="535"/>
      <c r="MR25" s="535"/>
      <c r="MS25" s="535"/>
      <c r="MT25" s="535"/>
      <c r="MU25" s="535"/>
      <c r="MV25" s="535"/>
      <c r="MW25" s="535"/>
      <c r="MX25" s="535"/>
      <c r="MY25" s="535"/>
      <c r="MZ25" s="535"/>
      <c r="NA25" s="535"/>
      <c r="NB25" s="535"/>
      <c r="NC25" s="535"/>
      <c r="ND25" s="535"/>
      <c r="NE25" s="535"/>
      <c r="NF25" s="535"/>
      <c r="NG25" s="535"/>
      <c r="NH25" s="535"/>
      <c r="NI25" s="535"/>
      <c r="NJ25" s="535"/>
      <c r="NK25" s="535"/>
      <c r="NL25" s="535"/>
      <c r="NM25" s="535"/>
      <c r="NN25" s="535"/>
      <c r="NO25" s="535"/>
      <c r="NP25" s="535"/>
      <c r="NQ25" s="535"/>
      <c r="NR25" s="535"/>
      <c r="NS25" s="535"/>
      <c r="NT25" s="535"/>
      <c r="NU25" s="535"/>
      <c r="NV25" s="535"/>
      <c r="NW25" s="535"/>
      <c r="NX25" s="535"/>
      <c r="NY25" s="535"/>
      <c r="NZ25" s="535"/>
      <c r="OA25" s="535"/>
      <c r="OB25" s="535"/>
      <c r="OC25" s="535"/>
      <c r="OD25" s="535"/>
      <c r="OE25" s="535"/>
      <c r="OF25" s="535"/>
      <c r="OG25" s="535"/>
      <c r="OH25" s="535"/>
      <c r="OI25" s="535"/>
      <c r="OJ25" s="535"/>
      <c r="OK25" s="535"/>
      <c r="OL25" s="535"/>
      <c r="OM25" s="535"/>
      <c r="ON25" s="535"/>
      <c r="OO25" s="535"/>
      <c r="OP25" s="535"/>
      <c r="OQ25" s="535"/>
      <c r="OR25" s="535"/>
      <c r="OS25" s="535"/>
      <c r="OT25" s="535"/>
      <c r="OU25" s="535"/>
      <c r="OV25" s="535"/>
      <c r="OW25" s="535"/>
      <c r="OX25" s="535"/>
      <c r="OY25" s="535"/>
      <c r="OZ25" s="535"/>
      <c r="PA25" s="535"/>
      <c r="PB25" s="535"/>
      <c r="PC25" s="535"/>
      <c r="PD25" s="535"/>
      <c r="PE25" s="535"/>
      <c r="PF25" s="535"/>
      <c r="PG25" s="535"/>
      <c r="PH25" s="535"/>
      <c r="PI25" s="535"/>
      <c r="PJ25" s="535"/>
      <c r="PK25" s="535"/>
      <c r="PL25" s="535"/>
      <c r="PM25" s="535"/>
      <c r="PN25" s="535"/>
      <c r="PO25" s="535"/>
      <c r="PP25" s="535"/>
      <c r="PQ25" s="535"/>
      <c r="PR25" s="535"/>
      <c r="PS25" s="535"/>
      <c r="PT25" s="535"/>
      <c r="PU25" s="535"/>
      <c r="PV25" s="535"/>
      <c r="PW25" s="535"/>
      <c r="PX25" s="535"/>
      <c r="PY25" s="535"/>
      <c r="PZ25" s="535"/>
      <c r="QA25" s="535"/>
      <c r="QB25" s="535"/>
      <c r="QC25" s="535"/>
      <c r="QD25" s="535"/>
      <c r="QE25" s="535"/>
      <c r="QF25" s="535"/>
      <c r="QG25" s="535"/>
      <c r="QH25" s="535"/>
      <c r="QI25" s="535"/>
      <c r="QJ25" s="535"/>
      <c r="QK25" s="535"/>
      <c r="QL25" s="535"/>
      <c r="QM25" s="535"/>
      <c r="QN25" s="535"/>
      <c r="QO25" s="535"/>
      <c r="QP25" s="535"/>
      <c r="QQ25" s="535"/>
      <c r="QR25" s="535"/>
      <c r="QS25" s="535"/>
      <c r="QT25" s="535"/>
      <c r="QU25" s="535"/>
      <c r="QV25" s="535"/>
      <c r="QW25" s="535"/>
      <c r="QX25" s="535"/>
      <c r="QY25" s="535"/>
      <c r="QZ25" s="535"/>
      <c r="RA25" s="535"/>
      <c r="RB25" s="535"/>
      <c r="RC25" s="535"/>
      <c r="RD25" s="535"/>
      <c r="RE25" s="535"/>
      <c r="RF25" s="535"/>
      <c r="RG25" s="535"/>
      <c r="RH25" s="535"/>
      <c r="RI25" s="535"/>
      <c r="RJ25" s="535"/>
      <c r="RK25" s="535"/>
      <c r="RL25" s="535"/>
      <c r="RM25" s="535"/>
      <c r="RN25" s="535"/>
      <c r="RO25" s="535"/>
      <c r="RP25" s="535"/>
      <c r="RQ25" s="535"/>
      <c r="RR25" s="535"/>
      <c r="RS25" s="535"/>
      <c r="RT25" s="535"/>
      <c r="RU25" s="535"/>
      <c r="RV25" s="535"/>
      <c r="RW25" s="535"/>
      <c r="RX25" s="535"/>
      <c r="RY25" s="535"/>
      <c r="RZ25" s="535"/>
      <c r="SA25" s="535"/>
      <c r="SB25" s="535"/>
      <c r="SC25" s="535"/>
      <c r="SD25" s="535"/>
      <c r="SE25" s="535"/>
      <c r="SF25" s="535"/>
      <c r="SG25" s="535"/>
      <c r="SH25" s="535"/>
      <c r="SI25" s="535"/>
      <c r="SJ25" s="535"/>
      <c r="SK25" s="535"/>
      <c r="SL25" s="535"/>
      <c r="SM25" s="535"/>
      <c r="SN25" s="535"/>
      <c r="SO25" s="535"/>
      <c r="SP25" s="535"/>
      <c r="SQ25" s="535"/>
      <c r="SR25" s="535"/>
      <c r="SS25" s="535"/>
      <c r="ST25" s="535"/>
      <c r="SU25" s="535"/>
      <c r="SV25" s="535"/>
      <c r="SW25" s="535"/>
      <c r="SX25" s="535"/>
      <c r="SY25" s="535"/>
      <c r="SZ25" s="535"/>
      <c r="TA25" s="535"/>
      <c r="TB25" s="535"/>
      <c r="TC25" s="535"/>
      <c r="TD25" s="535"/>
      <c r="TE25" s="535"/>
      <c r="TF25" s="535"/>
      <c r="TG25" s="535"/>
      <c r="TH25" s="535"/>
      <c r="TI25" s="535"/>
      <c r="TJ25" s="535"/>
      <c r="TK25" s="535"/>
      <c r="TL25" s="535"/>
      <c r="TM25" s="535"/>
      <c r="TN25" s="535"/>
      <c r="TO25" s="535"/>
      <c r="TP25" s="535"/>
      <c r="TQ25" s="535"/>
      <c r="TR25" s="535"/>
      <c r="TS25" s="535"/>
      <c r="TT25" s="535"/>
      <c r="TU25" s="535"/>
      <c r="TV25" s="535"/>
      <c r="TW25" s="535"/>
      <c r="TX25" s="535"/>
      <c r="TY25" s="535"/>
      <c r="TZ25" s="535"/>
      <c r="UA25" s="535"/>
      <c r="UB25" s="535"/>
      <c r="UC25" s="535"/>
      <c r="UD25" s="535"/>
      <c r="UE25" s="535"/>
      <c r="UF25" s="535"/>
      <c r="UG25" s="535"/>
      <c r="UH25" s="535"/>
      <c r="UI25" s="535"/>
      <c r="UJ25" s="535"/>
      <c r="UK25" s="535"/>
      <c r="UL25" s="535"/>
      <c r="UM25" s="535"/>
      <c r="UN25" s="535"/>
      <c r="UO25" s="535"/>
      <c r="UP25" s="535"/>
      <c r="UQ25" s="535"/>
      <c r="UR25" s="535"/>
      <c r="US25" s="535"/>
      <c r="UT25" s="535"/>
      <c r="UU25" s="535"/>
      <c r="UV25" s="535"/>
      <c r="UW25" s="535"/>
      <c r="UX25" s="535"/>
      <c r="UY25" s="535"/>
      <c r="UZ25" s="535"/>
      <c r="VA25" s="535"/>
      <c r="VB25" s="535"/>
      <c r="VC25" s="535"/>
      <c r="VD25" s="535"/>
      <c r="VE25" s="535"/>
      <c r="VF25" s="535"/>
      <c r="VG25" s="535"/>
      <c r="VH25" s="535"/>
      <c r="VI25" s="535"/>
      <c r="VJ25" s="535"/>
      <c r="VK25" s="535"/>
      <c r="VL25" s="535"/>
      <c r="VM25" s="535"/>
      <c r="VN25" s="535"/>
      <c r="VO25" s="535"/>
      <c r="VP25" s="535"/>
      <c r="VQ25" s="535"/>
      <c r="VR25" s="535"/>
      <c r="VS25" s="535"/>
      <c r="VT25" s="535"/>
      <c r="VU25" s="535"/>
      <c r="VV25" s="535"/>
      <c r="VW25" s="535"/>
      <c r="VX25" s="535"/>
      <c r="VY25" s="535"/>
      <c r="VZ25" s="535"/>
      <c r="WA25" s="535"/>
      <c r="WB25" s="535"/>
      <c r="WC25" s="535"/>
      <c r="WD25" s="535"/>
      <c r="WE25" s="535"/>
      <c r="WF25" s="535"/>
      <c r="WG25" s="535"/>
      <c r="WH25" s="535"/>
      <c r="WI25" s="535"/>
      <c r="WJ25" s="535"/>
      <c r="WK25" s="535"/>
      <c r="WL25" s="535"/>
      <c r="WM25" s="535"/>
      <c r="WN25" s="535"/>
      <c r="WO25" s="535"/>
      <c r="WP25" s="535"/>
      <c r="WQ25" s="535"/>
      <c r="WR25" s="535"/>
      <c r="WS25" s="535"/>
      <c r="WT25" s="535"/>
      <c r="WU25" s="535"/>
      <c r="WV25" s="535"/>
      <c r="WW25" s="535"/>
      <c r="WX25" s="535"/>
      <c r="WY25" s="535"/>
      <c r="WZ25" s="535"/>
      <c r="XA25" s="535"/>
      <c r="XB25" s="535"/>
      <c r="XC25" s="535"/>
      <c r="XD25" s="535"/>
      <c r="XE25" s="535"/>
      <c r="XF25" s="535"/>
      <c r="XG25" s="535"/>
      <c r="XH25" s="535"/>
      <c r="XI25" s="535"/>
      <c r="XJ25" s="535"/>
      <c r="XK25" s="535"/>
      <c r="XL25" s="535"/>
      <c r="XM25" s="535"/>
      <c r="XN25" s="535"/>
      <c r="XO25" s="535"/>
      <c r="XP25" s="535"/>
      <c r="XQ25" s="535"/>
      <c r="XR25" s="535"/>
      <c r="XS25" s="535"/>
      <c r="XT25" s="535"/>
      <c r="XU25" s="535"/>
      <c r="XV25" s="535"/>
      <c r="XW25" s="535"/>
      <c r="XX25" s="535"/>
      <c r="XY25" s="535"/>
      <c r="XZ25" s="535"/>
      <c r="YA25" s="535"/>
      <c r="YB25" s="535"/>
      <c r="YC25" s="535"/>
      <c r="YD25" s="535"/>
      <c r="YE25" s="535"/>
      <c r="YF25" s="535"/>
      <c r="YG25" s="535"/>
      <c r="YH25" s="535"/>
      <c r="YI25" s="535"/>
      <c r="YJ25" s="535"/>
      <c r="YK25" s="535"/>
      <c r="YL25" s="535"/>
      <c r="YM25" s="535"/>
      <c r="YN25" s="535"/>
      <c r="YO25" s="535"/>
      <c r="YP25" s="535"/>
      <c r="YQ25" s="535"/>
      <c r="YR25" s="535"/>
      <c r="YS25" s="535"/>
      <c r="YT25" s="535"/>
      <c r="YU25" s="535"/>
      <c r="YV25" s="535"/>
      <c r="YW25" s="535"/>
      <c r="YX25" s="535"/>
      <c r="YY25" s="535"/>
      <c r="YZ25" s="535"/>
      <c r="ZA25" s="535"/>
      <c r="ZB25" s="535"/>
      <c r="ZC25" s="535"/>
      <c r="ZD25" s="535"/>
      <c r="ZE25" s="535"/>
      <c r="ZF25" s="535"/>
      <c r="ZG25" s="535"/>
      <c r="ZH25" s="535"/>
      <c r="ZI25" s="535"/>
      <c r="ZJ25" s="535"/>
      <c r="ZK25" s="535"/>
      <c r="ZL25" s="535"/>
      <c r="ZM25" s="535"/>
      <c r="ZN25" s="535"/>
      <c r="ZO25" s="535"/>
      <c r="ZP25" s="535"/>
      <c r="ZQ25" s="535"/>
      <c r="ZR25" s="535"/>
      <c r="ZS25" s="535"/>
      <c r="ZT25" s="535"/>
      <c r="ZU25" s="535"/>
      <c r="ZV25" s="535"/>
      <c r="ZW25" s="535"/>
      <c r="ZX25" s="535"/>
      <c r="ZY25" s="535"/>
      <c r="ZZ25" s="535"/>
      <c r="AAA25" s="535"/>
      <c r="AAB25" s="535"/>
      <c r="AAC25" s="535"/>
      <c r="AAD25" s="535"/>
      <c r="AAE25" s="535"/>
      <c r="AAF25" s="535"/>
      <c r="AAG25" s="535"/>
      <c r="AAH25" s="535"/>
      <c r="AAI25" s="535"/>
      <c r="AAJ25" s="535"/>
      <c r="AAK25" s="535"/>
      <c r="AAL25" s="535"/>
      <c r="AAM25" s="535"/>
      <c r="AAN25" s="535"/>
      <c r="AAO25" s="535"/>
      <c r="AAP25" s="535"/>
      <c r="AAQ25" s="535"/>
      <c r="AAR25" s="535"/>
      <c r="AAS25" s="535"/>
      <c r="AAT25" s="535"/>
      <c r="AAU25" s="535"/>
      <c r="AAV25" s="535"/>
      <c r="AAW25" s="535"/>
      <c r="AAX25" s="535"/>
      <c r="AAY25" s="535"/>
      <c r="AAZ25" s="535"/>
      <c r="ABA25" s="535"/>
      <c r="ABB25" s="535"/>
      <c r="ABC25" s="535"/>
      <c r="ABD25" s="535"/>
      <c r="ABE25" s="535"/>
      <c r="ABF25" s="535"/>
      <c r="ABG25" s="535"/>
      <c r="ABH25" s="535"/>
      <c r="ABI25" s="535"/>
      <c r="ABJ25" s="535"/>
      <c r="ABK25" s="535"/>
      <c r="ABL25" s="535"/>
      <c r="ABM25" s="535"/>
      <c r="ABN25" s="535"/>
      <c r="ABO25" s="535"/>
      <c r="ABP25" s="535"/>
      <c r="ABQ25" s="535"/>
      <c r="ABR25" s="535"/>
      <c r="ABS25" s="535"/>
      <c r="ABT25" s="535"/>
      <c r="ABU25" s="535"/>
      <c r="ABV25" s="535"/>
      <c r="ABW25" s="535"/>
      <c r="ABX25" s="535"/>
      <c r="ABY25" s="535"/>
      <c r="ABZ25" s="535"/>
      <c r="ACA25" s="535"/>
      <c r="ACB25" s="535"/>
      <c r="ACC25" s="535"/>
      <c r="ACD25" s="535"/>
      <c r="ACE25" s="535"/>
      <c r="ACF25" s="535"/>
      <c r="ACG25" s="535"/>
      <c r="ACH25" s="535"/>
      <c r="ACI25" s="535"/>
      <c r="ACJ25" s="535"/>
      <c r="ACK25" s="535"/>
      <c r="ACL25" s="535"/>
      <c r="ACM25" s="535"/>
      <c r="ACN25" s="535"/>
      <c r="ACO25" s="535"/>
      <c r="ACP25" s="535"/>
      <c r="ACQ25" s="535"/>
      <c r="ACR25" s="535"/>
      <c r="ACS25" s="535"/>
      <c r="ACT25" s="535"/>
      <c r="ACU25" s="535"/>
      <c r="ACV25" s="535"/>
      <c r="ACW25" s="535"/>
      <c r="ACX25" s="535"/>
      <c r="ACY25" s="535"/>
      <c r="ACZ25" s="535"/>
      <c r="ADA25" s="535"/>
      <c r="ADB25" s="535"/>
      <c r="ADC25" s="535"/>
      <c r="ADD25" s="535"/>
      <c r="ADE25" s="535"/>
      <c r="ADF25" s="535"/>
      <c r="ADG25" s="535"/>
      <c r="ADH25" s="535"/>
      <c r="ADI25" s="535"/>
      <c r="ADJ25" s="535"/>
      <c r="ADK25" s="535"/>
      <c r="ADL25" s="535"/>
      <c r="ADM25" s="535"/>
      <c r="ADN25" s="535"/>
      <c r="ADO25" s="535"/>
      <c r="ADP25" s="535"/>
      <c r="ADQ25" s="535"/>
      <c r="ADR25" s="535"/>
      <c r="ADS25" s="535"/>
      <c r="ADT25" s="535"/>
      <c r="ADU25" s="535"/>
      <c r="ADV25" s="535"/>
      <c r="ADW25" s="535"/>
      <c r="ADX25" s="535"/>
      <c r="ADY25" s="535"/>
      <c r="ADZ25" s="535"/>
      <c r="AEA25" s="535"/>
      <c r="AEB25" s="535"/>
      <c r="AEC25" s="535"/>
      <c r="AED25" s="535"/>
      <c r="AEE25" s="535"/>
      <c r="AEF25" s="535"/>
      <c r="AEG25" s="535"/>
      <c r="AEH25" s="535"/>
      <c r="AEI25" s="535"/>
      <c r="AEJ25" s="535"/>
      <c r="AEK25" s="535"/>
      <c r="AEL25" s="535"/>
      <c r="AEM25" s="535"/>
      <c r="AEN25" s="535"/>
      <c r="AEO25" s="535"/>
      <c r="AEP25" s="535"/>
      <c r="AEQ25" s="535"/>
      <c r="AER25" s="535"/>
      <c r="AES25" s="535"/>
      <c r="AET25" s="535"/>
      <c r="AEU25" s="535"/>
      <c r="AEV25" s="535"/>
      <c r="AEW25" s="535"/>
      <c r="AEX25" s="535"/>
      <c r="AEY25" s="535"/>
      <c r="AEZ25" s="535"/>
      <c r="AFA25" s="535"/>
      <c r="AFB25" s="535"/>
      <c r="AFC25" s="535"/>
      <c r="AFD25" s="535"/>
      <c r="AFE25" s="535"/>
      <c r="AFF25" s="535"/>
      <c r="AFG25" s="535"/>
      <c r="AFH25" s="535"/>
      <c r="AFI25" s="535"/>
      <c r="AFJ25" s="535"/>
      <c r="AFK25" s="535"/>
      <c r="AFL25" s="535"/>
      <c r="AFM25" s="535"/>
      <c r="AFN25" s="535"/>
      <c r="AFO25" s="535"/>
      <c r="AFP25" s="535"/>
      <c r="AFQ25" s="535"/>
      <c r="AFR25" s="535"/>
      <c r="AFS25" s="535"/>
      <c r="AFT25" s="535"/>
      <c r="AFU25" s="535"/>
      <c r="AFV25" s="535"/>
      <c r="AFW25" s="535"/>
      <c r="AFX25" s="535"/>
      <c r="AFY25" s="535"/>
      <c r="AFZ25" s="535"/>
      <c r="AGA25" s="535"/>
      <c r="AGB25" s="535"/>
      <c r="AGC25" s="535"/>
      <c r="AGD25" s="535"/>
      <c r="AGE25" s="535"/>
      <c r="AGF25" s="535"/>
      <c r="AGG25" s="535"/>
      <c r="AGH25" s="535"/>
    </row>
    <row r="26" spans="1:867" x14ac:dyDescent="0.2">
      <c r="B26" s="38" t="s">
        <v>1201</v>
      </c>
      <c r="C26" s="39" t="s">
        <v>1201</v>
      </c>
      <c r="D26" s="655">
        <v>43473</v>
      </c>
      <c r="E26" s="655">
        <v>43473</v>
      </c>
      <c r="F26" s="673" t="s">
        <v>1453</v>
      </c>
      <c r="G26" s="43" t="s">
        <v>163</v>
      </c>
      <c r="H26" s="43" t="s">
        <v>1216</v>
      </c>
      <c r="I26" s="45">
        <v>12</v>
      </c>
      <c r="J26" s="44" t="s">
        <v>61</v>
      </c>
      <c r="K26" s="47" t="s">
        <v>375</v>
      </c>
      <c r="L26" s="73">
        <v>406355</v>
      </c>
      <c r="M26" s="46" t="s">
        <v>1232</v>
      </c>
      <c r="N26" s="48" t="s">
        <v>1328</v>
      </c>
      <c r="O26" s="49" t="s">
        <v>1107</v>
      </c>
      <c r="P26" s="50">
        <v>43465</v>
      </c>
      <c r="Q26" s="477" t="s">
        <v>1299</v>
      </c>
      <c r="R26" s="53" t="s">
        <v>1262</v>
      </c>
      <c r="S26" s="77">
        <v>43465</v>
      </c>
      <c r="T26" s="54">
        <v>0</v>
      </c>
      <c r="U26" s="55" t="s">
        <v>1106</v>
      </c>
      <c r="V26" s="56">
        <v>1</v>
      </c>
      <c r="W26" s="56">
        <v>0</v>
      </c>
      <c r="X26" s="56">
        <v>0</v>
      </c>
      <c r="Y26" s="352" t="s">
        <v>1300</v>
      </c>
      <c r="Z26" s="536" t="s">
        <v>1272</v>
      </c>
      <c r="AA26" s="536" t="s">
        <v>1273</v>
      </c>
      <c r="AB26" s="529" t="s">
        <v>1274</v>
      </c>
      <c r="AC26" s="530" t="s">
        <v>1275</v>
      </c>
      <c r="AD26" s="530" t="s">
        <v>1424</v>
      </c>
      <c r="AE26" s="530" t="s">
        <v>1277</v>
      </c>
      <c r="AF26" s="537" t="s">
        <v>345</v>
      </c>
      <c r="AG26" s="352" t="s">
        <v>1280</v>
      </c>
      <c r="AH26" s="536" t="s">
        <v>1485</v>
      </c>
      <c r="AI26" s="536" t="s">
        <v>105</v>
      </c>
      <c r="AJ26" s="352" t="s">
        <v>1283</v>
      </c>
      <c r="AK26" s="536" t="s">
        <v>1278</v>
      </c>
      <c r="AL26" s="62" t="s">
        <v>1113</v>
      </c>
      <c r="AM26" s="62">
        <v>2</v>
      </c>
      <c r="AN26" s="63">
        <v>64</v>
      </c>
      <c r="AO26" s="64">
        <v>12</v>
      </c>
      <c r="AP26" s="199">
        <f t="shared" si="3"/>
        <v>3782.4</v>
      </c>
      <c r="AQ26" s="201">
        <f t="shared" si="4"/>
        <v>315.2</v>
      </c>
      <c r="AR26" s="202">
        <v>0</v>
      </c>
      <c r="AS26" s="87"/>
      <c r="AT26" s="201">
        <f t="shared" si="2"/>
        <v>3782.4</v>
      </c>
      <c r="AU26" s="62" t="s">
        <v>1281</v>
      </c>
      <c r="AV26" s="66" t="s">
        <v>1099</v>
      </c>
      <c r="AW26" s="66" t="s">
        <v>92</v>
      </c>
      <c r="AX26" s="62" t="s">
        <v>1373</v>
      </c>
      <c r="AY26" s="62" t="s">
        <v>1604</v>
      </c>
      <c r="AZ26" s="767" t="s">
        <v>1685</v>
      </c>
      <c r="BA26" s="346">
        <v>43479</v>
      </c>
      <c r="BB26" s="682" t="s">
        <v>1628</v>
      </c>
      <c r="BC26" s="284">
        <v>43482</v>
      </c>
      <c r="BD26" s="540"/>
      <c r="BE26" s="598"/>
      <c r="BF26" s="535"/>
      <c r="BG26" s="535"/>
      <c r="BH26" s="535"/>
      <c r="BI26" s="535"/>
      <c r="BJ26" s="535"/>
      <c r="BK26" s="535"/>
      <c r="BL26" s="535"/>
      <c r="BM26" s="535"/>
      <c r="BN26" s="535"/>
      <c r="BO26" s="535"/>
      <c r="BP26" s="535"/>
      <c r="BQ26" s="535"/>
      <c r="BR26" s="535"/>
      <c r="BS26" s="535"/>
      <c r="BT26" s="535"/>
      <c r="BU26" s="535"/>
      <c r="BV26" s="535"/>
      <c r="BW26" s="535"/>
      <c r="BX26" s="535"/>
      <c r="BY26" s="535"/>
      <c r="BZ26" s="535"/>
      <c r="CA26" s="535"/>
      <c r="CB26" s="535"/>
      <c r="CC26" s="535"/>
      <c r="CD26" s="535"/>
      <c r="CE26" s="535"/>
      <c r="CF26" s="535"/>
      <c r="CG26" s="535"/>
      <c r="CH26" s="535"/>
      <c r="CI26" s="535"/>
      <c r="CJ26" s="535"/>
      <c r="CK26" s="535"/>
      <c r="CL26" s="535"/>
      <c r="CM26" s="535"/>
      <c r="CN26" s="535"/>
      <c r="CO26" s="535"/>
      <c r="CP26" s="535"/>
      <c r="CQ26" s="535"/>
      <c r="CR26" s="535"/>
      <c r="CS26" s="535"/>
      <c r="CT26" s="535"/>
      <c r="CU26" s="535"/>
      <c r="CV26" s="535"/>
      <c r="CW26" s="535"/>
      <c r="CX26" s="535"/>
      <c r="CY26" s="535"/>
      <c r="CZ26" s="535"/>
      <c r="DA26" s="535"/>
      <c r="DB26" s="535"/>
      <c r="DC26" s="535"/>
      <c r="DD26" s="535"/>
      <c r="DE26" s="535"/>
      <c r="DF26" s="535"/>
      <c r="DG26" s="535"/>
      <c r="DH26" s="535"/>
      <c r="DI26" s="535"/>
      <c r="DJ26" s="535"/>
      <c r="DK26" s="535"/>
      <c r="DL26" s="535"/>
      <c r="DM26" s="535"/>
      <c r="DN26" s="535"/>
      <c r="DO26" s="535"/>
      <c r="DP26" s="535"/>
      <c r="DQ26" s="535"/>
      <c r="DR26" s="535"/>
      <c r="DS26" s="535"/>
      <c r="DT26" s="535"/>
      <c r="DU26" s="535"/>
      <c r="DV26" s="535"/>
      <c r="DW26" s="535"/>
      <c r="DX26" s="535"/>
      <c r="DY26" s="535"/>
      <c r="DZ26" s="535"/>
      <c r="EA26" s="535"/>
      <c r="EB26" s="535"/>
      <c r="EC26" s="535"/>
      <c r="ED26" s="535"/>
      <c r="EE26" s="535"/>
      <c r="EF26" s="535"/>
      <c r="EG26" s="535"/>
      <c r="EH26" s="535"/>
      <c r="EI26" s="535"/>
      <c r="EJ26" s="535"/>
      <c r="EK26" s="535"/>
      <c r="EL26" s="535"/>
      <c r="EM26" s="535"/>
      <c r="EN26" s="535"/>
      <c r="EO26" s="535"/>
      <c r="EP26" s="535"/>
      <c r="EQ26" s="535"/>
      <c r="ER26" s="535"/>
      <c r="ES26" s="535"/>
      <c r="ET26" s="535"/>
      <c r="EU26" s="535"/>
      <c r="EV26" s="535"/>
      <c r="EW26" s="535"/>
      <c r="EX26" s="535"/>
      <c r="EY26" s="535"/>
      <c r="EZ26" s="535"/>
      <c r="FA26" s="535"/>
      <c r="FB26" s="535"/>
      <c r="FC26" s="535"/>
      <c r="FD26" s="535"/>
      <c r="FE26" s="535"/>
      <c r="FF26" s="535"/>
      <c r="FG26" s="535"/>
      <c r="FH26" s="535"/>
      <c r="FI26" s="535"/>
      <c r="FJ26" s="535"/>
      <c r="FK26" s="535"/>
      <c r="FL26" s="535"/>
      <c r="FM26" s="535"/>
      <c r="FN26" s="535"/>
      <c r="FO26" s="535"/>
      <c r="FP26" s="535"/>
      <c r="FQ26" s="535"/>
      <c r="FR26" s="535"/>
      <c r="FS26" s="535"/>
      <c r="FT26" s="535"/>
      <c r="FU26" s="535"/>
      <c r="FV26" s="535"/>
      <c r="FW26" s="535"/>
      <c r="FX26" s="535"/>
      <c r="FY26" s="535"/>
      <c r="FZ26" s="535"/>
      <c r="GA26" s="535"/>
      <c r="GB26" s="535"/>
      <c r="GC26" s="535"/>
      <c r="GD26" s="535"/>
      <c r="GE26" s="535"/>
      <c r="GF26" s="535"/>
      <c r="GG26" s="535"/>
      <c r="GH26" s="535"/>
      <c r="GI26" s="535"/>
      <c r="GJ26" s="535"/>
      <c r="GK26" s="535"/>
      <c r="GL26" s="535"/>
      <c r="GM26" s="535"/>
      <c r="GN26" s="535"/>
      <c r="GO26" s="535"/>
      <c r="GP26" s="535"/>
      <c r="GQ26" s="535"/>
      <c r="GR26" s="535"/>
      <c r="GS26" s="535"/>
      <c r="GT26" s="535"/>
      <c r="GU26" s="535"/>
      <c r="GV26" s="535"/>
      <c r="GW26" s="535"/>
      <c r="GX26" s="535"/>
      <c r="GY26" s="535"/>
      <c r="GZ26" s="535"/>
      <c r="HA26" s="535"/>
      <c r="HB26" s="535"/>
      <c r="HC26" s="535"/>
      <c r="HD26" s="535"/>
      <c r="HE26" s="535"/>
      <c r="HF26" s="535"/>
      <c r="HG26" s="535"/>
      <c r="HH26" s="535"/>
      <c r="HI26" s="535"/>
      <c r="HJ26" s="535"/>
      <c r="HK26" s="535"/>
      <c r="HL26" s="535"/>
      <c r="HM26" s="535"/>
      <c r="HN26" s="535"/>
      <c r="HO26" s="535"/>
      <c r="HP26" s="535"/>
      <c r="HQ26" s="535"/>
      <c r="HR26" s="535"/>
      <c r="HS26" s="535"/>
      <c r="HT26" s="535"/>
      <c r="HU26" s="535"/>
      <c r="HV26" s="535"/>
      <c r="HW26" s="535"/>
      <c r="HX26" s="535"/>
      <c r="HY26" s="535"/>
      <c r="HZ26" s="535"/>
      <c r="IA26" s="535"/>
      <c r="IB26" s="535"/>
      <c r="IC26" s="535"/>
      <c r="ID26" s="535"/>
      <c r="IE26" s="535"/>
      <c r="IF26" s="535"/>
      <c r="IG26" s="535"/>
      <c r="IH26" s="535"/>
      <c r="II26" s="535"/>
      <c r="IJ26" s="535"/>
      <c r="IK26" s="535"/>
      <c r="IL26" s="535"/>
      <c r="IM26" s="535"/>
      <c r="IN26" s="535"/>
      <c r="IO26" s="535"/>
      <c r="IP26" s="535"/>
      <c r="IQ26" s="535"/>
      <c r="IR26" s="535"/>
      <c r="IS26" s="535"/>
      <c r="IT26" s="535"/>
      <c r="IU26" s="535"/>
      <c r="IV26" s="535"/>
      <c r="IW26" s="535"/>
      <c r="IX26" s="535"/>
      <c r="IY26" s="535"/>
      <c r="IZ26" s="535"/>
      <c r="JA26" s="535"/>
      <c r="JB26" s="535"/>
      <c r="JC26" s="535"/>
      <c r="JD26" s="535"/>
      <c r="JE26" s="535"/>
      <c r="JF26" s="535"/>
      <c r="JG26" s="535"/>
      <c r="JH26" s="535"/>
      <c r="JI26" s="535"/>
      <c r="JJ26" s="535"/>
      <c r="JK26" s="535"/>
      <c r="JL26" s="535"/>
      <c r="JM26" s="535"/>
      <c r="JN26" s="535"/>
      <c r="JO26" s="535"/>
      <c r="JP26" s="535"/>
      <c r="JQ26" s="535"/>
      <c r="JR26" s="535"/>
      <c r="JS26" s="535"/>
      <c r="JT26" s="535"/>
      <c r="JU26" s="535"/>
      <c r="JV26" s="535"/>
      <c r="JW26" s="535"/>
      <c r="JX26" s="535"/>
      <c r="JY26" s="535"/>
      <c r="JZ26" s="535"/>
      <c r="KA26" s="535"/>
      <c r="KB26" s="535"/>
      <c r="KC26" s="535"/>
      <c r="KD26" s="535"/>
      <c r="KE26" s="535"/>
      <c r="KF26" s="535"/>
      <c r="KG26" s="535"/>
      <c r="KH26" s="535"/>
      <c r="KI26" s="535"/>
      <c r="KJ26" s="535"/>
      <c r="KK26" s="535"/>
      <c r="KL26" s="535"/>
      <c r="KM26" s="535"/>
      <c r="KN26" s="535"/>
      <c r="KO26" s="535"/>
      <c r="KP26" s="535"/>
      <c r="KQ26" s="535"/>
      <c r="KR26" s="535"/>
      <c r="KS26" s="535"/>
      <c r="KT26" s="535"/>
      <c r="KU26" s="535"/>
      <c r="KV26" s="535"/>
      <c r="KW26" s="535"/>
      <c r="KX26" s="535"/>
      <c r="KY26" s="535"/>
      <c r="KZ26" s="535"/>
      <c r="LA26" s="535"/>
      <c r="LB26" s="535"/>
      <c r="LC26" s="535"/>
      <c r="LD26" s="535"/>
      <c r="LE26" s="535"/>
      <c r="LF26" s="535"/>
      <c r="LG26" s="535"/>
      <c r="LH26" s="535"/>
      <c r="LI26" s="535"/>
      <c r="LJ26" s="535"/>
      <c r="LK26" s="535"/>
      <c r="LL26" s="535"/>
      <c r="LM26" s="535"/>
      <c r="LN26" s="535"/>
      <c r="LO26" s="535"/>
      <c r="LP26" s="535"/>
      <c r="LQ26" s="535"/>
      <c r="LR26" s="535"/>
      <c r="LS26" s="535"/>
      <c r="LT26" s="535"/>
      <c r="LU26" s="535"/>
      <c r="LV26" s="535"/>
      <c r="LW26" s="535"/>
      <c r="LX26" s="535"/>
      <c r="LY26" s="535"/>
      <c r="LZ26" s="535"/>
      <c r="MA26" s="535"/>
      <c r="MB26" s="535"/>
      <c r="MC26" s="535"/>
      <c r="MD26" s="535"/>
      <c r="ME26" s="535"/>
      <c r="MF26" s="535"/>
      <c r="MG26" s="535"/>
      <c r="MH26" s="535"/>
      <c r="MI26" s="535"/>
      <c r="MJ26" s="535"/>
      <c r="MK26" s="535"/>
      <c r="ML26" s="535"/>
      <c r="MM26" s="535"/>
      <c r="MN26" s="535"/>
      <c r="MO26" s="535"/>
      <c r="MP26" s="535"/>
      <c r="MQ26" s="535"/>
      <c r="MR26" s="535"/>
      <c r="MS26" s="535"/>
      <c r="MT26" s="535"/>
      <c r="MU26" s="535"/>
      <c r="MV26" s="535"/>
      <c r="MW26" s="535"/>
      <c r="MX26" s="535"/>
      <c r="MY26" s="535"/>
      <c r="MZ26" s="535"/>
      <c r="NA26" s="535"/>
      <c r="NB26" s="535"/>
      <c r="NC26" s="535"/>
      <c r="ND26" s="535"/>
      <c r="NE26" s="535"/>
      <c r="NF26" s="535"/>
      <c r="NG26" s="535"/>
      <c r="NH26" s="535"/>
      <c r="NI26" s="535"/>
      <c r="NJ26" s="535"/>
      <c r="NK26" s="535"/>
      <c r="NL26" s="535"/>
      <c r="NM26" s="535"/>
      <c r="NN26" s="535"/>
      <c r="NO26" s="535"/>
      <c r="NP26" s="535"/>
      <c r="NQ26" s="535"/>
      <c r="NR26" s="535"/>
      <c r="NS26" s="535"/>
      <c r="NT26" s="535"/>
      <c r="NU26" s="535"/>
      <c r="NV26" s="535"/>
      <c r="NW26" s="535"/>
      <c r="NX26" s="535"/>
      <c r="NY26" s="535"/>
      <c r="NZ26" s="535"/>
      <c r="OA26" s="535"/>
      <c r="OB26" s="535"/>
      <c r="OC26" s="535"/>
      <c r="OD26" s="535"/>
      <c r="OE26" s="535"/>
      <c r="OF26" s="535"/>
      <c r="OG26" s="535"/>
      <c r="OH26" s="535"/>
      <c r="OI26" s="535"/>
      <c r="OJ26" s="535"/>
      <c r="OK26" s="535"/>
      <c r="OL26" s="535"/>
      <c r="OM26" s="535"/>
      <c r="ON26" s="535"/>
      <c r="OO26" s="535"/>
      <c r="OP26" s="535"/>
      <c r="OQ26" s="535"/>
      <c r="OR26" s="535"/>
      <c r="OS26" s="535"/>
      <c r="OT26" s="535"/>
      <c r="OU26" s="535"/>
      <c r="OV26" s="535"/>
      <c r="OW26" s="535"/>
      <c r="OX26" s="535"/>
      <c r="OY26" s="535"/>
      <c r="OZ26" s="535"/>
      <c r="PA26" s="535"/>
      <c r="PB26" s="535"/>
      <c r="PC26" s="535"/>
      <c r="PD26" s="535"/>
      <c r="PE26" s="535"/>
      <c r="PF26" s="535"/>
      <c r="PG26" s="535"/>
      <c r="PH26" s="535"/>
      <c r="PI26" s="535"/>
      <c r="PJ26" s="535"/>
      <c r="PK26" s="535"/>
      <c r="PL26" s="535"/>
      <c r="PM26" s="535"/>
      <c r="PN26" s="535"/>
      <c r="PO26" s="535"/>
      <c r="PP26" s="535"/>
      <c r="PQ26" s="535"/>
      <c r="PR26" s="535"/>
      <c r="PS26" s="535"/>
      <c r="PT26" s="535"/>
      <c r="PU26" s="535"/>
      <c r="PV26" s="535"/>
      <c r="PW26" s="535"/>
      <c r="PX26" s="535"/>
      <c r="PY26" s="535"/>
      <c r="PZ26" s="535"/>
      <c r="QA26" s="535"/>
      <c r="QB26" s="535"/>
      <c r="QC26" s="535"/>
      <c r="QD26" s="535"/>
      <c r="QE26" s="535"/>
      <c r="QF26" s="535"/>
      <c r="QG26" s="535"/>
      <c r="QH26" s="535"/>
      <c r="QI26" s="535"/>
      <c r="QJ26" s="535"/>
      <c r="QK26" s="535"/>
      <c r="QL26" s="535"/>
      <c r="QM26" s="535"/>
      <c r="QN26" s="535"/>
      <c r="QO26" s="535"/>
      <c r="QP26" s="535"/>
      <c r="QQ26" s="535"/>
      <c r="QR26" s="535"/>
      <c r="QS26" s="535"/>
      <c r="QT26" s="535"/>
      <c r="QU26" s="535"/>
      <c r="QV26" s="535"/>
      <c r="QW26" s="535"/>
      <c r="QX26" s="535"/>
      <c r="QY26" s="535"/>
      <c r="QZ26" s="535"/>
      <c r="RA26" s="535"/>
      <c r="RB26" s="535"/>
      <c r="RC26" s="535"/>
      <c r="RD26" s="535"/>
      <c r="RE26" s="535"/>
      <c r="RF26" s="535"/>
      <c r="RG26" s="535"/>
      <c r="RH26" s="535"/>
      <c r="RI26" s="535"/>
      <c r="RJ26" s="535"/>
      <c r="RK26" s="535"/>
      <c r="RL26" s="535"/>
      <c r="RM26" s="535"/>
      <c r="RN26" s="535"/>
      <c r="RO26" s="535"/>
      <c r="RP26" s="535"/>
      <c r="RQ26" s="535"/>
      <c r="RR26" s="535"/>
      <c r="RS26" s="535"/>
      <c r="RT26" s="535"/>
      <c r="RU26" s="535"/>
      <c r="RV26" s="535"/>
      <c r="RW26" s="535"/>
      <c r="RX26" s="535"/>
      <c r="RY26" s="535"/>
      <c r="RZ26" s="535"/>
      <c r="SA26" s="535"/>
      <c r="SB26" s="535"/>
      <c r="SC26" s="535"/>
      <c r="SD26" s="535"/>
      <c r="SE26" s="535"/>
      <c r="SF26" s="535"/>
      <c r="SG26" s="535"/>
      <c r="SH26" s="535"/>
      <c r="SI26" s="535"/>
      <c r="SJ26" s="535"/>
      <c r="SK26" s="535"/>
      <c r="SL26" s="535"/>
      <c r="SM26" s="535"/>
      <c r="SN26" s="535"/>
      <c r="SO26" s="535"/>
      <c r="SP26" s="535"/>
      <c r="SQ26" s="535"/>
      <c r="SR26" s="535"/>
      <c r="SS26" s="535"/>
      <c r="ST26" s="535"/>
      <c r="SU26" s="535"/>
      <c r="SV26" s="535"/>
      <c r="SW26" s="535"/>
      <c r="SX26" s="535"/>
      <c r="SY26" s="535"/>
      <c r="SZ26" s="535"/>
      <c r="TA26" s="535"/>
      <c r="TB26" s="535"/>
      <c r="TC26" s="535"/>
      <c r="TD26" s="535"/>
      <c r="TE26" s="535"/>
      <c r="TF26" s="535"/>
      <c r="TG26" s="535"/>
      <c r="TH26" s="535"/>
      <c r="TI26" s="535"/>
      <c r="TJ26" s="535"/>
      <c r="TK26" s="535"/>
      <c r="TL26" s="535"/>
      <c r="TM26" s="535"/>
      <c r="TN26" s="535"/>
      <c r="TO26" s="535"/>
      <c r="TP26" s="535"/>
      <c r="TQ26" s="535"/>
      <c r="TR26" s="535"/>
      <c r="TS26" s="535"/>
      <c r="TT26" s="535"/>
      <c r="TU26" s="535"/>
      <c r="TV26" s="535"/>
      <c r="TW26" s="535"/>
      <c r="TX26" s="535"/>
      <c r="TY26" s="535"/>
      <c r="TZ26" s="535"/>
      <c r="UA26" s="535"/>
      <c r="UB26" s="535"/>
      <c r="UC26" s="535"/>
      <c r="UD26" s="535"/>
      <c r="UE26" s="535"/>
      <c r="UF26" s="535"/>
      <c r="UG26" s="535"/>
      <c r="UH26" s="535"/>
      <c r="UI26" s="535"/>
      <c r="UJ26" s="535"/>
      <c r="UK26" s="535"/>
      <c r="UL26" s="535"/>
      <c r="UM26" s="535"/>
      <c r="UN26" s="535"/>
      <c r="UO26" s="535"/>
      <c r="UP26" s="535"/>
      <c r="UQ26" s="535"/>
      <c r="UR26" s="535"/>
      <c r="US26" s="535"/>
      <c r="UT26" s="535"/>
      <c r="UU26" s="535"/>
      <c r="UV26" s="535"/>
      <c r="UW26" s="535"/>
      <c r="UX26" s="535"/>
      <c r="UY26" s="535"/>
      <c r="UZ26" s="535"/>
      <c r="VA26" s="535"/>
      <c r="VB26" s="535"/>
      <c r="VC26" s="535"/>
      <c r="VD26" s="535"/>
      <c r="VE26" s="535"/>
      <c r="VF26" s="535"/>
      <c r="VG26" s="535"/>
      <c r="VH26" s="535"/>
      <c r="VI26" s="535"/>
      <c r="VJ26" s="535"/>
      <c r="VK26" s="535"/>
      <c r="VL26" s="535"/>
      <c r="VM26" s="535"/>
      <c r="VN26" s="535"/>
      <c r="VO26" s="535"/>
      <c r="VP26" s="535"/>
      <c r="VQ26" s="535"/>
      <c r="VR26" s="535"/>
      <c r="VS26" s="535"/>
      <c r="VT26" s="535"/>
      <c r="VU26" s="535"/>
      <c r="VV26" s="535"/>
      <c r="VW26" s="535"/>
      <c r="VX26" s="535"/>
      <c r="VY26" s="535"/>
      <c r="VZ26" s="535"/>
      <c r="WA26" s="535"/>
      <c r="WB26" s="535"/>
      <c r="WC26" s="535"/>
      <c r="WD26" s="535"/>
      <c r="WE26" s="535"/>
      <c r="WF26" s="535"/>
      <c r="WG26" s="535"/>
      <c r="WH26" s="535"/>
      <c r="WI26" s="535"/>
      <c r="WJ26" s="535"/>
      <c r="WK26" s="535"/>
      <c r="WL26" s="535"/>
      <c r="WM26" s="535"/>
      <c r="WN26" s="535"/>
      <c r="WO26" s="535"/>
      <c r="WP26" s="535"/>
      <c r="WQ26" s="535"/>
      <c r="WR26" s="535"/>
      <c r="WS26" s="535"/>
      <c r="WT26" s="535"/>
      <c r="WU26" s="535"/>
      <c r="WV26" s="535"/>
      <c r="WW26" s="535"/>
      <c r="WX26" s="535"/>
      <c r="WY26" s="535"/>
      <c r="WZ26" s="535"/>
      <c r="XA26" s="535"/>
      <c r="XB26" s="535"/>
      <c r="XC26" s="535"/>
      <c r="XD26" s="535"/>
      <c r="XE26" s="535"/>
      <c r="XF26" s="535"/>
      <c r="XG26" s="535"/>
      <c r="XH26" s="535"/>
      <c r="XI26" s="535"/>
      <c r="XJ26" s="535"/>
      <c r="XK26" s="535"/>
      <c r="XL26" s="535"/>
      <c r="XM26" s="535"/>
      <c r="XN26" s="535"/>
      <c r="XO26" s="535"/>
      <c r="XP26" s="535"/>
      <c r="XQ26" s="535"/>
      <c r="XR26" s="535"/>
      <c r="XS26" s="535"/>
      <c r="XT26" s="535"/>
      <c r="XU26" s="535"/>
      <c r="XV26" s="535"/>
      <c r="XW26" s="535"/>
      <c r="XX26" s="535"/>
      <c r="XY26" s="535"/>
      <c r="XZ26" s="535"/>
      <c r="YA26" s="535"/>
      <c r="YB26" s="535"/>
      <c r="YC26" s="535"/>
      <c r="YD26" s="535"/>
      <c r="YE26" s="535"/>
      <c r="YF26" s="535"/>
      <c r="YG26" s="535"/>
      <c r="YH26" s="535"/>
      <c r="YI26" s="535"/>
      <c r="YJ26" s="535"/>
      <c r="YK26" s="535"/>
      <c r="YL26" s="535"/>
      <c r="YM26" s="535"/>
      <c r="YN26" s="535"/>
      <c r="YO26" s="535"/>
      <c r="YP26" s="535"/>
      <c r="YQ26" s="535"/>
      <c r="YR26" s="535"/>
      <c r="YS26" s="535"/>
      <c r="YT26" s="535"/>
      <c r="YU26" s="535"/>
      <c r="YV26" s="535"/>
      <c r="YW26" s="535"/>
      <c r="YX26" s="535"/>
      <c r="YY26" s="535"/>
      <c r="YZ26" s="535"/>
      <c r="ZA26" s="535"/>
      <c r="ZB26" s="535"/>
      <c r="ZC26" s="535"/>
      <c r="ZD26" s="535"/>
      <c r="ZE26" s="535"/>
      <c r="ZF26" s="535"/>
      <c r="ZG26" s="535"/>
      <c r="ZH26" s="535"/>
      <c r="ZI26" s="535"/>
      <c r="ZJ26" s="535"/>
      <c r="ZK26" s="535"/>
      <c r="ZL26" s="535"/>
      <c r="ZM26" s="535"/>
      <c r="ZN26" s="535"/>
      <c r="ZO26" s="535"/>
      <c r="ZP26" s="535"/>
      <c r="ZQ26" s="535"/>
      <c r="ZR26" s="535"/>
      <c r="ZS26" s="535"/>
      <c r="ZT26" s="535"/>
      <c r="ZU26" s="535"/>
      <c r="ZV26" s="535"/>
      <c r="ZW26" s="535"/>
      <c r="ZX26" s="535"/>
      <c r="ZY26" s="535"/>
      <c r="ZZ26" s="535"/>
      <c r="AAA26" s="535"/>
      <c r="AAB26" s="535"/>
      <c r="AAC26" s="535"/>
      <c r="AAD26" s="535"/>
      <c r="AAE26" s="535"/>
      <c r="AAF26" s="535"/>
      <c r="AAG26" s="535"/>
      <c r="AAH26" s="535"/>
      <c r="AAI26" s="535"/>
      <c r="AAJ26" s="535"/>
      <c r="AAK26" s="535"/>
      <c r="AAL26" s="535"/>
      <c r="AAM26" s="535"/>
      <c r="AAN26" s="535"/>
      <c r="AAO26" s="535"/>
      <c r="AAP26" s="535"/>
      <c r="AAQ26" s="535"/>
      <c r="AAR26" s="535"/>
      <c r="AAS26" s="535"/>
      <c r="AAT26" s="535"/>
      <c r="AAU26" s="535"/>
      <c r="AAV26" s="535"/>
      <c r="AAW26" s="535"/>
      <c r="AAX26" s="535"/>
      <c r="AAY26" s="535"/>
      <c r="AAZ26" s="535"/>
      <c r="ABA26" s="535"/>
      <c r="ABB26" s="535"/>
      <c r="ABC26" s="535"/>
      <c r="ABD26" s="535"/>
      <c r="ABE26" s="535"/>
      <c r="ABF26" s="535"/>
      <c r="ABG26" s="535"/>
      <c r="ABH26" s="535"/>
      <c r="ABI26" s="535"/>
      <c r="ABJ26" s="535"/>
      <c r="ABK26" s="535"/>
      <c r="ABL26" s="535"/>
      <c r="ABM26" s="535"/>
      <c r="ABN26" s="535"/>
      <c r="ABO26" s="535"/>
      <c r="ABP26" s="535"/>
      <c r="ABQ26" s="535"/>
      <c r="ABR26" s="535"/>
      <c r="ABS26" s="535"/>
      <c r="ABT26" s="535"/>
      <c r="ABU26" s="535"/>
      <c r="ABV26" s="535"/>
      <c r="ABW26" s="535"/>
      <c r="ABX26" s="535"/>
      <c r="ABY26" s="535"/>
      <c r="ABZ26" s="535"/>
      <c r="ACA26" s="535"/>
      <c r="ACB26" s="535"/>
      <c r="ACC26" s="535"/>
      <c r="ACD26" s="535"/>
      <c r="ACE26" s="535"/>
      <c r="ACF26" s="535"/>
      <c r="ACG26" s="535"/>
      <c r="ACH26" s="535"/>
      <c r="ACI26" s="535"/>
      <c r="ACJ26" s="535"/>
      <c r="ACK26" s="535"/>
      <c r="ACL26" s="535"/>
      <c r="ACM26" s="535"/>
      <c r="ACN26" s="535"/>
      <c r="ACO26" s="535"/>
      <c r="ACP26" s="535"/>
      <c r="ACQ26" s="535"/>
      <c r="ACR26" s="535"/>
      <c r="ACS26" s="535"/>
      <c r="ACT26" s="535"/>
      <c r="ACU26" s="535"/>
      <c r="ACV26" s="535"/>
      <c r="ACW26" s="535"/>
      <c r="ACX26" s="535"/>
      <c r="ACY26" s="535"/>
      <c r="ACZ26" s="535"/>
      <c r="ADA26" s="535"/>
      <c r="ADB26" s="535"/>
      <c r="ADC26" s="535"/>
      <c r="ADD26" s="535"/>
      <c r="ADE26" s="535"/>
      <c r="ADF26" s="535"/>
      <c r="ADG26" s="535"/>
      <c r="ADH26" s="535"/>
      <c r="ADI26" s="535"/>
      <c r="ADJ26" s="535"/>
      <c r="ADK26" s="535"/>
      <c r="ADL26" s="535"/>
      <c r="ADM26" s="535"/>
      <c r="ADN26" s="535"/>
      <c r="ADO26" s="535"/>
      <c r="ADP26" s="535"/>
      <c r="ADQ26" s="535"/>
      <c r="ADR26" s="535"/>
      <c r="ADS26" s="535"/>
      <c r="ADT26" s="535"/>
      <c r="ADU26" s="535"/>
      <c r="ADV26" s="535"/>
      <c r="ADW26" s="535"/>
      <c r="ADX26" s="535"/>
      <c r="ADY26" s="535"/>
      <c r="ADZ26" s="535"/>
      <c r="AEA26" s="535"/>
      <c r="AEB26" s="535"/>
      <c r="AEC26" s="535"/>
      <c r="AED26" s="535"/>
      <c r="AEE26" s="535"/>
      <c r="AEF26" s="535"/>
      <c r="AEG26" s="535"/>
      <c r="AEH26" s="535"/>
      <c r="AEI26" s="535"/>
      <c r="AEJ26" s="535"/>
      <c r="AEK26" s="535"/>
      <c r="AEL26" s="535"/>
      <c r="AEM26" s="535"/>
      <c r="AEN26" s="535"/>
      <c r="AEO26" s="535"/>
      <c r="AEP26" s="535"/>
      <c r="AEQ26" s="535"/>
      <c r="AER26" s="535"/>
      <c r="AES26" s="535"/>
      <c r="AET26" s="535"/>
      <c r="AEU26" s="535"/>
      <c r="AEV26" s="535"/>
      <c r="AEW26" s="535"/>
      <c r="AEX26" s="535"/>
      <c r="AEY26" s="535"/>
      <c r="AEZ26" s="535"/>
      <c r="AFA26" s="535"/>
      <c r="AFB26" s="535"/>
      <c r="AFC26" s="535"/>
      <c r="AFD26" s="535"/>
      <c r="AFE26" s="535"/>
      <c r="AFF26" s="535"/>
      <c r="AFG26" s="535"/>
      <c r="AFH26" s="535"/>
      <c r="AFI26" s="535"/>
      <c r="AFJ26" s="535"/>
      <c r="AFK26" s="535"/>
      <c r="AFL26" s="535"/>
      <c r="AFM26" s="535"/>
      <c r="AFN26" s="535"/>
      <c r="AFO26" s="535"/>
      <c r="AFP26" s="535"/>
      <c r="AFQ26" s="535"/>
      <c r="AFR26" s="535"/>
      <c r="AFS26" s="535"/>
      <c r="AFT26" s="535"/>
      <c r="AFU26" s="535"/>
      <c r="AFV26" s="535"/>
      <c r="AFW26" s="535"/>
      <c r="AFX26" s="535"/>
      <c r="AFY26" s="535"/>
      <c r="AFZ26" s="535"/>
      <c r="AGA26" s="535"/>
      <c r="AGB26" s="535"/>
      <c r="AGC26" s="535"/>
      <c r="AGD26" s="535"/>
      <c r="AGE26" s="535"/>
      <c r="AGF26" s="535"/>
      <c r="AGG26" s="535"/>
      <c r="AGH26" s="535"/>
    </row>
    <row r="27" spans="1:867" x14ac:dyDescent="0.2">
      <c r="B27" s="38" t="s">
        <v>1202</v>
      </c>
      <c r="C27" s="39" t="s">
        <v>1202</v>
      </c>
      <c r="D27" s="655">
        <v>43473</v>
      </c>
      <c r="E27" s="655">
        <v>43502</v>
      </c>
      <c r="F27" s="673" t="s">
        <v>1454</v>
      </c>
      <c r="G27" s="43" t="s">
        <v>163</v>
      </c>
      <c r="H27" s="43" t="s">
        <v>1216</v>
      </c>
      <c r="I27" s="45">
        <v>12</v>
      </c>
      <c r="J27" s="44" t="s">
        <v>61</v>
      </c>
      <c r="K27" s="75" t="s">
        <v>1455</v>
      </c>
      <c r="L27" s="73">
        <v>148804</v>
      </c>
      <c r="M27" s="44" t="s">
        <v>1456</v>
      </c>
      <c r="N27" s="48" t="s">
        <v>1684</v>
      </c>
      <c r="O27" s="49" t="s">
        <v>1107</v>
      </c>
      <c r="P27" s="50">
        <v>43830</v>
      </c>
      <c r="Q27" s="90" t="s">
        <v>1295</v>
      </c>
      <c r="R27" s="270" t="s">
        <v>1688</v>
      </c>
      <c r="S27" s="99">
        <v>43465</v>
      </c>
      <c r="T27" s="54">
        <v>0</v>
      </c>
      <c r="U27" s="55" t="s">
        <v>1106</v>
      </c>
      <c r="V27" s="56">
        <v>1</v>
      </c>
      <c r="W27" s="56">
        <v>0</v>
      </c>
      <c r="X27" s="56">
        <v>0</v>
      </c>
      <c r="Y27" s="536" t="s">
        <v>1457</v>
      </c>
      <c r="Z27" s="536" t="s">
        <v>1272</v>
      </c>
      <c r="AA27" s="536" t="s">
        <v>1273</v>
      </c>
      <c r="AB27" s="529" t="s">
        <v>1274</v>
      </c>
      <c r="AC27" s="530" t="s">
        <v>1275</v>
      </c>
      <c r="AD27" s="530" t="s">
        <v>1424</v>
      </c>
      <c r="AE27" s="530" t="s">
        <v>1277</v>
      </c>
      <c r="AF27" s="537" t="s">
        <v>345</v>
      </c>
      <c r="AG27" s="352" t="s">
        <v>1458</v>
      </c>
      <c r="AH27" s="536" t="s">
        <v>1486</v>
      </c>
      <c r="AI27" s="536" t="s">
        <v>105</v>
      </c>
      <c r="AJ27" s="352" t="s">
        <v>1283</v>
      </c>
      <c r="AK27" s="536" t="s">
        <v>1278</v>
      </c>
      <c r="AL27" s="62" t="s">
        <v>1113</v>
      </c>
      <c r="AM27" s="62">
        <v>2</v>
      </c>
      <c r="AN27" s="63">
        <v>64</v>
      </c>
      <c r="AO27" s="64">
        <v>12</v>
      </c>
      <c r="AP27" s="199">
        <f t="shared" si="3"/>
        <v>3782.4</v>
      </c>
      <c r="AQ27" s="201">
        <f t="shared" si="4"/>
        <v>315.2</v>
      </c>
      <c r="AR27" s="202">
        <v>0</v>
      </c>
      <c r="AS27" s="87"/>
      <c r="AT27" s="201">
        <f t="shared" si="2"/>
        <v>3782.4</v>
      </c>
      <c r="AU27" s="62" t="s">
        <v>1281</v>
      </c>
      <c r="AV27" s="66" t="s">
        <v>1099</v>
      </c>
      <c r="AW27" s="66" t="s">
        <v>92</v>
      </c>
      <c r="AX27" s="62" t="s">
        <v>1373</v>
      </c>
      <c r="AY27" s="62" t="s">
        <v>1604</v>
      </c>
      <c r="AZ27" s="765" t="s">
        <v>1686</v>
      </c>
      <c r="BA27" s="346">
        <v>43479</v>
      </c>
      <c r="BB27" s="682" t="s">
        <v>1687</v>
      </c>
      <c r="BC27" s="284">
        <v>43502</v>
      </c>
      <c r="BD27" s="540"/>
      <c r="BE27" s="598"/>
      <c r="BF27" s="535"/>
      <c r="BG27" s="535"/>
      <c r="BH27" s="535"/>
      <c r="BI27" s="535"/>
      <c r="BJ27" s="535"/>
      <c r="BK27" s="535"/>
      <c r="BL27" s="535"/>
      <c r="BM27" s="535"/>
      <c r="BN27" s="535"/>
      <c r="BO27" s="535"/>
      <c r="BP27" s="535"/>
      <c r="BQ27" s="535"/>
      <c r="BR27" s="535"/>
      <c r="BS27" s="535"/>
      <c r="BT27" s="535"/>
      <c r="BU27" s="535"/>
      <c r="BV27" s="535"/>
      <c r="BW27" s="535"/>
      <c r="BX27" s="535"/>
      <c r="BY27" s="535"/>
      <c r="BZ27" s="535"/>
      <c r="CA27" s="535"/>
      <c r="CB27" s="535"/>
      <c r="CC27" s="535"/>
      <c r="CD27" s="535"/>
      <c r="CE27" s="535"/>
      <c r="CF27" s="535"/>
      <c r="CG27" s="535"/>
      <c r="CH27" s="535"/>
      <c r="CI27" s="535"/>
      <c r="CJ27" s="535"/>
      <c r="CK27" s="535"/>
      <c r="CL27" s="535"/>
      <c r="CM27" s="535"/>
      <c r="CN27" s="535"/>
      <c r="CO27" s="535"/>
      <c r="CP27" s="535"/>
      <c r="CQ27" s="535"/>
      <c r="CR27" s="535"/>
      <c r="CS27" s="535"/>
      <c r="CT27" s="535"/>
      <c r="CU27" s="535"/>
      <c r="CV27" s="535"/>
      <c r="CW27" s="535"/>
      <c r="CX27" s="535"/>
      <c r="CY27" s="535"/>
      <c r="CZ27" s="535"/>
      <c r="DA27" s="535"/>
      <c r="DB27" s="535"/>
      <c r="DC27" s="535"/>
      <c r="DD27" s="535"/>
      <c r="DE27" s="535"/>
      <c r="DF27" s="535"/>
      <c r="DG27" s="535"/>
      <c r="DH27" s="535"/>
      <c r="DI27" s="535"/>
      <c r="DJ27" s="535"/>
      <c r="DK27" s="535"/>
      <c r="DL27" s="535"/>
      <c r="DM27" s="535"/>
      <c r="DN27" s="535"/>
      <c r="DO27" s="535"/>
      <c r="DP27" s="535"/>
      <c r="DQ27" s="535"/>
      <c r="DR27" s="535"/>
      <c r="DS27" s="535"/>
      <c r="DT27" s="535"/>
      <c r="DU27" s="535"/>
      <c r="DV27" s="535"/>
      <c r="DW27" s="535"/>
      <c r="DX27" s="535"/>
      <c r="DY27" s="535"/>
      <c r="DZ27" s="535"/>
      <c r="EA27" s="535"/>
      <c r="EB27" s="535"/>
      <c r="EC27" s="535"/>
      <c r="ED27" s="535"/>
      <c r="EE27" s="535"/>
      <c r="EF27" s="535"/>
      <c r="EG27" s="535"/>
      <c r="EH27" s="535"/>
      <c r="EI27" s="535"/>
      <c r="EJ27" s="535"/>
      <c r="EK27" s="535"/>
      <c r="EL27" s="535"/>
      <c r="EM27" s="535"/>
      <c r="EN27" s="535"/>
      <c r="EO27" s="535"/>
      <c r="EP27" s="535"/>
      <c r="EQ27" s="535"/>
      <c r="ER27" s="535"/>
      <c r="ES27" s="535"/>
      <c r="ET27" s="535"/>
      <c r="EU27" s="535"/>
      <c r="EV27" s="535"/>
      <c r="EW27" s="535"/>
      <c r="EX27" s="535"/>
      <c r="EY27" s="535"/>
      <c r="EZ27" s="535"/>
      <c r="FA27" s="535"/>
      <c r="FB27" s="535"/>
      <c r="FC27" s="535"/>
      <c r="FD27" s="535"/>
      <c r="FE27" s="535"/>
      <c r="FF27" s="535"/>
      <c r="FG27" s="535"/>
      <c r="FH27" s="535"/>
      <c r="FI27" s="535"/>
      <c r="FJ27" s="535"/>
      <c r="FK27" s="535"/>
      <c r="FL27" s="535"/>
      <c r="FM27" s="535"/>
      <c r="FN27" s="535"/>
      <c r="FO27" s="535"/>
      <c r="FP27" s="535"/>
      <c r="FQ27" s="535"/>
      <c r="FR27" s="535"/>
      <c r="FS27" s="535"/>
      <c r="FT27" s="535"/>
      <c r="FU27" s="535"/>
      <c r="FV27" s="535"/>
      <c r="FW27" s="535"/>
      <c r="FX27" s="535"/>
      <c r="FY27" s="535"/>
      <c r="FZ27" s="535"/>
      <c r="GA27" s="535"/>
      <c r="GB27" s="535"/>
      <c r="GC27" s="535"/>
      <c r="GD27" s="535"/>
      <c r="GE27" s="535"/>
      <c r="GF27" s="535"/>
      <c r="GG27" s="535"/>
      <c r="GH27" s="535"/>
      <c r="GI27" s="535"/>
      <c r="GJ27" s="535"/>
      <c r="GK27" s="535"/>
      <c r="GL27" s="535"/>
      <c r="GM27" s="535"/>
      <c r="GN27" s="535"/>
      <c r="GO27" s="535"/>
      <c r="GP27" s="535"/>
      <c r="GQ27" s="535"/>
      <c r="GR27" s="535"/>
      <c r="GS27" s="535"/>
      <c r="GT27" s="535"/>
      <c r="GU27" s="535"/>
      <c r="GV27" s="535"/>
      <c r="GW27" s="535"/>
      <c r="GX27" s="535"/>
      <c r="GY27" s="535"/>
      <c r="GZ27" s="535"/>
      <c r="HA27" s="535"/>
      <c r="HB27" s="535"/>
      <c r="HC27" s="535"/>
      <c r="HD27" s="535"/>
      <c r="HE27" s="535"/>
      <c r="HF27" s="535"/>
      <c r="HG27" s="535"/>
      <c r="HH27" s="535"/>
      <c r="HI27" s="535"/>
      <c r="HJ27" s="535"/>
      <c r="HK27" s="535"/>
      <c r="HL27" s="535"/>
      <c r="HM27" s="535"/>
      <c r="HN27" s="535"/>
      <c r="HO27" s="535"/>
      <c r="HP27" s="535"/>
      <c r="HQ27" s="535"/>
      <c r="HR27" s="535"/>
      <c r="HS27" s="535"/>
      <c r="HT27" s="535"/>
      <c r="HU27" s="535"/>
      <c r="HV27" s="535"/>
      <c r="HW27" s="535"/>
      <c r="HX27" s="535"/>
      <c r="HY27" s="535"/>
      <c r="HZ27" s="535"/>
      <c r="IA27" s="535"/>
      <c r="IB27" s="535"/>
      <c r="IC27" s="535"/>
      <c r="ID27" s="535"/>
      <c r="IE27" s="535"/>
      <c r="IF27" s="535"/>
      <c r="IG27" s="535"/>
      <c r="IH27" s="535"/>
      <c r="II27" s="535"/>
      <c r="IJ27" s="535"/>
      <c r="IK27" s="535"/>
      <c r="IL27" s="535"/>
      <c r="IM27" s="535"/>
      <c r="IN27" s="535"/>
      <c r="IO27" s="535"/>
      <c r="IP27" s="535"/>
      <c r="IQ27" s="535"/>
      <c r="IR27" s="535"/>
      <c r="IS27" s="535"/>
      <c r="IT27" s="535"/>
      <c r="IU27" s="535"/>
      <c r="IV27" s="535"/>
      <c r="IW27" s="535"/>
      <c r="IX27" s="535"/>
      <c r="IY27" s="535"/>
      <c r="IZ27" s="535"/>
      <c r="JA27" s="535"/>
      <c r="JB27" s="535"/>
      <c r="JC27" s="535"/>
      <c r="JD27" s="535"/>
      <c r="JE27" s="535"/>
      <c r="JF27" s="535"/>
      <c r="JG27" s="535"/>
      <c r="JH27" s="535"/>
      <c r="JI27" s="535"/>
      <c r="JJ27" s="535"/>
      <c r="JK27" s="535"/>
      <c r="JL27" s="535"/>
      <c r="JM27" s="535"/>
      <c r="JN27" s="535"/>
      <c r="JO27" s="535"/>
      <c r="JP27" s="535"/>
      <c r="JQ27" s="535"/>
      <c r="JR27" s="535"/>
      <c r="JS27" s="535"/>
      <c r="JT27" s="535"/>
      <c r="JU27" s="535"/>
      <c r="JV27" s="535"/>
      <c r="JW27" s="535"/>
      <c r="JX27" s="535"/>
      <c r="JY27" s="535"/>
      <c r="JZ27" s="535"/>
      <c r="KA27" s="535"/>
      <c r="KB27" s="535"/>
      <c r="KC27" s="535"/>
      <c r="KD27" s="535"/>
      <c r="KE27" s="535"/>
      <c r="KF27" s="535"/>
      <c r="KG27" s="535"/>
      <c r="KH27" s="535"/>
      <c r="KI27" s="535"/>
      <c r="KJ27" s="535"/>
      <c r="KK27" s="535"/>
      <c r="KL27" s="535"/>
      <c r="KM27" s="535"/>
      <c r="KN27" s="535"/>
      <c r="KO27" s="535"/>
      <c r="KP27" s="535"/>
      <c r="KQ27" s="535"/>
      <c r="KR27" s="535"/>
      <c r="KS27" s="535"/>
      <c r="KT27" s="535"/>
      <c r="KU27" s="535"/>
      <c r="KV27" s="535"/>
      <c r="KW27" s="535"/>
      <c r="KX27" s="535"/>
      <c r="KY27" s="535"/>
      <c r="KZ27" s="535"/>
      <c r="LA27" s="535"/>
      <c r="LB27" s="535"/>
      <c r="LC27" s="535"/>
      <c r="LD27" s="535"/>
      <c r="LE27" s="535"/>
      <c r="LF27" s="535"/>
      <c r="LG27" s="535"/>
      <c r="LH27" s="535"/>
      <c r="LI27" s="535"/>
      <c r="LJ27" s="535"/>
      <c r="LK27" s="535"/>
      <c r="LL27" s="535"/>
      <c r="LM27" s="535"/>
      <c r="LN27" s="535"/>
      <c r="LO27" s="535"/>
      <c r="LP27" s="535"/>
      <c r="LQ27" s="535"/>
      <c r="LR27" s="535"/>
      <c r="LS27" s="535"/>
      <c r="LT27" s="535"/>
      <c r="LU27" s="535"/>
      <c r="LV27" s="535"/>
      <c r="LW27" s="535"/>
      <c r="LX27" s="535"/>
      <c r="LY27" s="535"/>
      <c r="LZ27" s="535"/>
      <c r="MA27" s="535"/>
      <c r="MB27" s="535"/>
      <c r="MC27" s="535"/>
      <c r="MD27" s="535"/>
      <c r="ME27" s="535"/>
      <c r="MF27" s="535"/>
      <c r="MG27" s="535"/>
      <c r="MH27" s="535"/>
      <c r="MI27" s="535"/>
      <c r="MJ27" s="535"/>
      <c r="MK27" s="535"/>
      <c r="ML27" s="535"/>
      <c r="MM27" s="535"/>
      <c r="MN27" s="535"/>
      <c r="MO27" s="535"/>
      <c r="MP27" s="535"/>
      <c r="MQ27" s="535"/>
      <c r="MR27" s="535"/>
      <c r="MS27" s="535"/>
      <c r="MT27" s="535"/>
      <c r="MU27" s="535"/>
      <c r="MV27" s="535"/>
      <c r="MW27" s="535"/>
      <c r="MX27" s="535"/>
      <c r="MY27" s="535"/>
      <c r="MZ27" s="535"/>
      <c r="NA27" s="535"/>
      <c r="NB27" s="535"/>
      <c r="NC27" s="535"/>
      <c r="ND27" s="535"/>
      <c r="NE27" s="535"/>
      <c r="NF27" s="535"/>
      <c r="NG27" s="535"/>
      <c r="NH27" s="535"/>
      <c r="NI27" s="535"/>
      <c r="NJ27" s="535"/>
      <c r="NK27" s="535"/>
      <c r="NL27" s="535"/>
      <c r="NM27" s="535"/>
      <c r="NN27" s="535"/>
      <c r="NO27" s="535"/>
      <c r="NP27" s="535"/>
      <c r="NQ27" s="535"/>
      <c r="NR27" s="535"/>
      <c r="NS27" s="535"/>
      <c r="NT27" s="535"/>
      <c r="NU27" s="535"/>
      <c r="NV27" s="535"/>
      <c r="NW27" s="535"/>
      <c r="NX27" s="535"/>
      <c r="NY27" s="535"/>
      <c r="NZ27" s="535"/>
      <c r="OA27" s="535"/>
      <c r="OB27" s="535"/>
      <c r="OC27" s="535"/>
      <c r="OD27" s="535"/>
      <c r="OE27" s="535"/>
      <c r="OF27" s="535"/>
      <c r="OG27" s="535"/>
      <c r="OH27" s="535"/>
      <c r="OI27" s="535"/>
      <c r="OJ27" s="535"/>
      <c r="OK27" s="535"/>
      <c r="OL27" s="535"/>
      <c r="OM27" s="535"/>
      <c r="ON27" s="535"/>
      <c r="OO27" s="535"/>
      <c r="OP27" s="535"/>
      <c r="OQ27" s="535"/>
      <c r="OR27" s="535"/>
      <c r="OS27" s="535"/>
      <c r="OT27" s="535"/>
      <c r="OU27" s="535"/>
      <c r="OV27" s="535"/>
      <c r="OW27" s="535"/>
      <c r="OX27" s="535"/>
      <c r="OY27" s="535"/>
      <c r="OZ27" s="535"/>
      <c r="PA27" s="535"/>
      <c r="PB27" s="535"/>
      <c r="PC27" s="535"/>
      <c r="PD27" s="535"/>
      <c r="PE27" s="535"/>
      <c r="PF27" s="535"/>
      <c r="PG27" s="535"/>
      <c r="PH27" s="535"/>
      <c r="PI27" s="535"/>
      <c r="PJ27" s="535"/>
      <c r="PK27" s="535"/>
      <c r="PL27" s="535"/>
      <c r="PM27" s="535"/>
      <c r="PN27" s="535"/>
      <c r="PO27" s="535"/>
      <c r="PP27" s="535"/>
      <c r="PQ27" s="535"/>
      <c r="PR27" s="535"/>
      <c r="PS27" s="535"/>
      <c r="PT27" s="535"/>
      <c r="PU27" s="535"/>
      <c r="PV27" s="535"/>
      <c r="PW27" s="535"/>
      <c r="PX27" s="535"/>
      <c r="PY27" s="535"/>
      <c r="PZ27" s="535"/>
      <c r="QA27" s="535"/>
      <c r="QB27" s="535"/>
      <c r="QC27" s="535"/>
      <c r="QD27" s="535"/>
      <c r="QE27" s="535"/>
      <c r="QF27" s="535"/>
      <c r="QG27" s="535"/>
      <c r="QH27" s="535"/>
      <c r="QI27" s="535"/>
      <c r="QJ27" s="535"/>
      <c r="QK27" s="535"/>
      <c r="QL27" s="535"/>
      <c r="QM27" s="535"/>
      <c r="QN27" s="535"/>
      <c r="QO27" s="535"/>
      <c r="QP27" s="535"/>
      <c r="QQ27" s="535"/>
      <c r="QR27" s="535"/>
      <c r="QS27" s="535"/>
      <c r="QT27" s="535"/>
      <c r="QU27" s="535"/>
      <c r="QV27" s="535"/>
      <c r="QW27" s="535"/>
      <c r="QX27" s="535"/>
      <c r="QY27" s="535"/>
      <c r="QZ27" s="535"/>
      <c r="RA27" s="535"/>
      <c r="RB27" s="535"/>
      <c r="RC27" s="535"/>
      <c r="RD27" s="535"/>
      <c r="RE27" s="535"/>
      <c r="RF27" s="535"/>
      <c r="RG27" s="535"/>
      <c r="RH27" s="535"/>
      <c r="RI27" s="535"/>
      <c r="RJ27" s="535"/>
      <c r="RK27" s="535"/>
      <c r="RL27" s="535"/>
      <c r="RM27" s="535"/>
      <c r="RN27" s="535"/>
      <c r="RO27" s="535"/>
      <c r="RP27" s="535"/>
      <c r="RQ27" s="535"/>
      <c r="RR27" s="535"/>
      <c r="RS27" s="535"/>
      <c r="RT27" s="535"/>
      <c r="RU27" s="535"/>
      <c r="RV27" s="535"/>
      <c r="RW27" s="535"/>
      <c r="RX27" s="535"/>
      <c r="RY27" s="535"/>
      <c r="RZ27" s="535"/>
      <c r="SA27" s="535"/>
      <c r="SB27" s="535"/>
      <c r="SC27" s="535"/>
      <c r="SD27" s="535"/>
      <c r="SE27" s="535"/>
      <c r="SF27" s="535"/>
      <c r="SG27" s="535"/>
      <c r="SH27" s="535"/>
      <c r="SI27" s="535"/>
      <c r="SJ27" s="535"/>
      <c r="SK27" s="535"/>
      <c r="SL27" s="535"/>
      <c r="SM27" s="535"/>
      <c r="SN27" s="535"/>
      <c r="SO27" s="535"/>
      <c r="SP27" s="535"/>
      <c r="SQ27" s="535"/>
      <c r="SR27" s="535"/>
      <c r="SS27" s="535"/>
      <c r="ST27" s="535"/>
      <c r="SU27" s="535"/>
      <c r="SV27" s="535"/>
      <c r="SW27" s="535"/>
      <c r="SX27" s="535"/>
      <c r="SY27" s="535"/>
      <c r="SZ27" s="535"/>
      <c r="TA27" s="535"/>
      <c r="TB27" s="535"/>
      <c r="TC27" s="535"/>
      <c r="TD27" s="535"/>
      <c r="TE27" s="535"/>
      <c r="TF27" s="535"/>
      <c r="TG27" s="535"/>
      <c r="TH27" s="535"/>
      <c r="TI27" s="535"/>
      <c r="TJ27" s="535"/>
      <c r="TK27" s="535"/>
      <c r="TL27" s="535"/>
      <c r="TM27" s="535"/>
      <c r="TN27" s="535"/>
      <c r="TO27" s="535"/>
      <c r="TP27" s="535"/>
      <c r="TQ27" s="535"/>
      <c r="TR27" s="535"/>
      <c r="TS27" s="535"/>
      <c r="TT27" s="535"/>
      <c r="TU27" s="535"/>
      <c r="TV27" s="535"/>
      <c r="TW27" s="535"/>
      <c r="TX27" s="535"/>
      <c r="TY27" s="535"/>
      <c r="TZ27" s="535"/>
      <c r="UA27" s="535"/>
      <c r="UB27" s="535"/>
      <c r="UC27" s="535"/>
      <c r="UD27" s="535"/>
      <c r="UE27" s="535"/>
      <c r="UF27" s="535"/>
      <c r="UG27" s="535"/>
      <c r="UH27" s="535"/>
      <c r="UI27" s="535"/>
      <c r="UJ27" s="535"/>
      <c r="UK27" s="535"/>
      <c r="UL27" s="535"/>
      <c r="UM27" s="535"/>
      <c r="UN27" s="535"/>
      <c r="UO27" s="535"/>
      <c r="UP27" s="535"/>
      <c r="UQ27" s="535"/>
      <c r="UR27" s="535"/>
      <c r="US27" s="535"/>
      <c r="UT27" s="535"/>
      <c r="UU27" s="535"/>
      <c r="UV27" s="535"/>
      <c r="UW27" s="535"/>
      <c r="UX27" s="535"/>
      <c r="UY27" s="535"/>
      <c r="UZ27" s="535"/>
      <c r="VA27" s="535"/>
      <c r="VB27" s="535"/>
      <c r="VC27" s="535"/>
      <c r="VD27" s="535"/>
      <c r="VE27" s="535"/>
      <c r="VF27" s="535"/>
      <c r="VG27" s="535"/>
      <c r="VH27" s="535"/>
      <c r="VI27" s="535"/>
      <c r="VJ27" s="535"/>
      <c r="VK27" s="535"/>
      <c r="VL27" s="535"/>
      <c r="VM27" s="535"/>
      <c r="VN27" s="535"/>
      <c r="VO27" s="535"/>
      <c r="VP27" s="535"/>
      <c r="VQ27" s="535"/>
      <c r="VR27" s="535"/>
      <c r="VS27" s="535"/>
      <c r="VT27" s="535"/>
      <c r="VU27" s="535"/>
      <c r="VV27" s="535"/>
      <c r="VW27" s="535"/>
      <c r="VX27" s="535"/>
      <c r="VY27" s="535"/>
      <c r="VZ27" s="535"/>
      <c r="WA27" s="535"/>
      <c r="WB27" s="535"/>
      <c r="WC27" s="535"/>
      <c r="WD27" s="535"/>
      <c r="WE27" s="535"/>
      <c r="WF27" s="535"/>
      <c r="WG27" s="535"/>
      <c r="WH27" s="535"/>
      <c r="WI27" s="535"/>
      <c r="WJ27" s="535"/>
      <c r="WK27" s="535"/>
      <c r="WL27" s="535"/>
      <c r="WM27" s="535"/>
      <c r="WN27" s="535"/>
      <c r="WO27" s="535"/>
      <c r="WP27" s="535"/>
      <c r="WQ27" s="535"/>
      <c r="WR27" s="535"/>
      <c r="WS27" s="535"/>
      <c r="WT27" s="535"/>
      <c r="WU27" s="535"/>
      <c r="WV27" s="535"/>
      <c r="WW27" s="535"/>
      <c r="WX27" s="535"/>
      <c r="WY27" s="535"/>
      <c r="WZ27" s="535"/>
      <c r="XA27" s="535"/>
      <c r="XB27" s="535"/>
      <c r="XC27" s="535"/>
      <c r="XD27" s="535"/>
      <c r="XE27" s="535"/>
      <c r="XF27" s="535"/>
      <c r="XG27" s="535"/>
      <c r="XH27" s="535"/>
      <c r="XI27" s="535"/>
      <c r="XJ27" s="535"/>
      <c r="XK27" s="535"/>
      <c r="XL27" s="535"/>
      <c r="XM27" s="535"/>
      <c r="XN27" s="535"/>
      <c r="XO27" s="535"/>
      <c r="XP27" s="535"/>
      <c r="XQ27" s="535"/>
      <c r="XR27" s="535"/>
      <c r="XS27" s="535"/>
      <c r="XT27" s="535"/>
      <c r="XU27" s="535"/>
      <c r="XV27" s="535"/>
      <c r="XW27" s="535"/>
      <c r="XX27" s="535"/>
      <c r="XY27" s="535"/>
      <c r="XZ27" s="535"/>
      <c r="YA27" s="535"/>
      <c r="YB27" s="535"/>
      <c r="YC27" s="535"/>
      <c r="YD27" s="535"/>
      <c r="YE27" s="535"/>
      <c r="YF27" s="535"/>
      <c r="YG27" s="535"/>
      <c r="YH27" s="535"/>
      <c r="YI27" s="535"/>
      <c r="YJ27" s="535"/>
      <c r="YK27" s="535"/>
      <c r="YL27" s="535"/>
      <c r="YM27" s="535"/>
      <c r="YN27" s="535"/>
      <c r="YO27" s="535"/>
      <c r="YP27" s="535"/>
      <c r="YQ27" s="535"/>
      <c r="YR27" s="535"/>
      <c r="YS27" s="535"/>
      <c r="YT27" s="535"/>
      <c r="YU27" s="535"/>
      <c r="YV27" s="535"/>
      <c r="YW27" s="535"/>
      <c r="YX27" s="535"/>
      <c r="YY27" s="535"/>
      <c r="YZ27" s="535"/>
      <c r="ZA27" s="535"/>
      <c r="ZB27" s="535"/>
      <c r="ZC27" s="535"/>
      <c r="ZD27" s="535"/>
      <c r="ZE27" s="535"/>
      <c r="ZF27" s="535"/>
      <c r="ZG27" s="535"/>
      <c r="ZH27" s="535"/>
      <c r="ZI27" s="535"/>
      <c r="ZJ27" s="535"/>
      <c r="ZK27" s="535"/>
      <c r="ZL27" s="535"/>
      <c r="ZM27" s="535"/>
      <c r="ZN27" s="535"/>
      <c r="ZO27" s="535"/>
      <c r="ZP27" s="535"/>
      <c r="ZQ27" s="535"/>
      <c r="ZR27" s="535"/>
      <c r="ZS27" s="535"/>
      <c r="ZT27" s="535"/>
      <c r="ZU27" s="535"/>
      <c r="ZV27" s="535"/>
      <c r="ZW27" s="535"/>
      <c r="ZX27" s="535"/>
      <c r="ZY27" s="535"/>
      <c r="ZZ27" s="535"/>
      <c r="AAA27" s="535"/>
      <c r="AAB27" s="535"/>
      <c r="AAC27" s="535"/>
      <c r="AAD27" s="535"/>
      <c r="AAE27" s="535"/>
      <c r="AAF27" s="535"/>
      <c r="AAG27" s="535"/>
      <c r="AAH27" s="535"/>
      <c r="AAI27" s="535"/>
      <c r="AAJ27" s="535"/>
      <c r="AAK27" s="535"/>
      <c r="AAL27" s="535"/>
      <c r="AAM27" s="535"/>
      <c r="AAN27" s="535"/>
      <c r="AAO27" s="535"/>
      <c r="AAP27" s="535"/>
      <c r="AAQ27" s="535"/>
      <c r="AAR27" s="535"/>
      <c r="AAS27" s="535"/>
      <c r="AAT27" s="535"/>
      <c r="AAU27" s="535"/>
      <c r="AAV27" s="535"/>
      <c r="AAW27" s="535"/>
      <c r="AAX27" s="535"/>
      <c r="AAY27" s="535"/>
      <c r="AAZ27" s="535"/>
      <c r="ABA27" s="535"/>
      <c r="ABB27" s="535"/>
      <c r="ABC27" s="535"/>
      <c r="ABD27" s="535"/>
      <c r="ABE27" s="535"/>
      <c r="ABF27" s="535"/>
      <c r="ABG27" s="535"/>
      <c r="ABH27" s="535"/>
      <c r="ABI27" s="535"/>
      <c r="ABJ27" s="535"/>
      <c r="ABK27" s="535"/>
      <c r="ABL27" s="535"/>
      <c r="ABM27" s="535"/>
      <c r="ABN27" s="535"/>
      <c r="ABO27" s="535"/>
      <c r="ABP27" s="535"/>
      <c r="ABQ27" s="535"/>
      <c r="ABR27" s="535"/>
      <c r="ABS27" s="535"/>
      <c r="ABT27" s="535"/>
      <c r="ABU27" s="535"/>
      <c r="ABV27" s="535"/>
      <c r="ABW27" s="535"/>
      <c r="ABX27" s="535"/>
      <c r="ABY27" s="535"/>
      <c r="ABZ27" s="535"/>
      <c r="ACA27" s="535"/>
      <c r="ACB27" s="535"/>
      <c r="ACC27" s="535"/>
      <c r="ACD27" s="535"/>
      <c r="ACE27" s="535"/>
      <c r="ACF27" s="535"/>
      <c r="ACG27" s="535"/>
      <c r="ACH27" s="535"/>
      <c r="ACI27" s="535"/>
      <c r="ACJ27" s="535"/>
      <c r="ACK27" s="535"/>
      <c r="ACL27" s="535"/>
      <c r="ACM27" s="535"/>
      <c r="ACN27" s="535"/>
      <c r="ACO27" s="535"/>
      <c r="ACP27" s="535"/>
      <c r="ACQ27" s="535"/>
      <c r="ACR27" s="535"/>
      <c r="ACS27" s="535"/>
      <c r="ACT27" s="535"/>
      <c r="ACU27" s="535"/>
      <c r="ACV27" s="535"/>
      <c r="ACW27" s="535"/>
      <c r="ACX27" s="535"/>
      <c r="ACY27" s="535"/>
      <c r="ACZ27" s="535"/>
      <c r="ADA27" s="535"/>
      <c r="ADB27" s="535"/>
      <c r="ADC27" s="535"/>
      <c r="ADD27" s="535"/>
      <c r="ADE27" s="535"/>
      <c r="ADF27" s="535"/>
      <c r="ADG27" s="535"/>
      <c r="ADH27" s="535"/>
      <c r="ADI27" s="535"/>
      <c r="ADJ27" s="535"/>
      <c r="ADK27" s="535"/>
      <c r="ADL27" s="535"/>
      <c r="ADM27" s="535"/>
      <c r="ADN27" s="535"/>
      <c r="ADO27" s="535"/>
      <c r="ADP27" s="535"/>
      <c r="ADQ27" s="535"/>
      <c r="ADR27" s="535"/>
      <c r="ADS27" s="535"/>
      <c r="ADT27" s="535"/>
      <c r="ADU27" s="535"/>
      <c r="ADV27" s="535"/>
      <c r="ADW27" s="535"/>
      <c r="ADX27" s="535"/>
      <c r="ADY27" s="535"/>
      <c r="ADZ27" s="535"/>
      <c r="AEA27" s="535"/>
      <c r="AEB27" s="535"/>
      <c r="AEC27" s="535"/>
      <c r="AED27" s="535"/>
      <c r="AEE27" s="535"/>
      <c r="AEF27" s="535"/>
      <c r="AEG27" s="535"/>
      <c r="AEH27" s="535"/>
      <c r="AEI27" s="535"/>
      <c r="AEJ27" s="535"/>
      <c r="AEK27" s="535"/>
      <c r="AEL27" s="535"/>
      <c r="AEM27" s="535"/>
      <c r="AEN27" s="535"/>
      <c r="AEO27" s="535"/>
      <c r="AEP27" s="535"/>
      <c r="AEQ27" s="535"/>
      <c r="AER27" s="535"/>
      <c r="AES27" s="535"/>
      <c r="AET27" s="535"/>
      <c r="AEU27" s="535"/>
      <c r="AEV27" s="535"/>
      <c r="AEW27" s="535"/>
      <c r="AEX27" s="535"/>
      <c r="AEY27" s="535"/>
      <c r="AEZ27" s="535"/>
      <c r="AFA27" s="535"/>
      <c r="AFB27" s="535"/>
      <c r="AFC27" s="535"/>
      <c r="AFD27" s="535"/>
      <c r="AFE27" s="535"/>
      <c r="AFF27" s="535"/>
      <c r="AFG27" s="535"/>
      <c r="AFH27" s="535"/>
      <c r="AFI27" s="535"/>
      <c r="AFJ27" s="535"/>
      <c r="AFK27" s="535"/>
      <c r="AFL27" s="535"/>
      <c r="AFM27" s="535"/>
      <c r="AFN27" s="535"/>
      <c r="AFO27" s="535"/>
      <c r="AFP27" s="535"/>
      <c r="AFQ27" s="535"/>
      <c r="AFR27" s="535"/>
      <c r="AFS27" s="535"/>
      <c r="AFT27" s="535"/>
      <c r="AFU27" s="535"/>
      <c r="AFV27" s="535"/>
      <c r="AFW27" s="535"/>
      <c r="AFX27" s="535"/>
      <c r="AFY27" s="535"/>
      <c r="AFZ27" s="535"/>
      <c r="AGA27" s="535"/>
      <c r="AGB27" s="535"/>
      <c r="AGC27" s="535"/>
      <c r="AGD27" s="535"/>
      <c r="AGE27" s="535"/>
      <c r="AGF27" s="535"/>
      <c r="AGG27" s="535"/>
      <c r="AGH27" s="535"/>
    </row>
    <row r="28" spans="1:867" x14ac:dyDescent="0.2">
      <c r="B28" s="38" t="s">
        <v>1203</v>
      </c>
      <c r="C28" s="39" t="s">
        <v>1203</v>
      </c>
      <c r="D28" s="655">
        <v>43473</v>
      </c>
      <c r="E28" s="655">
        <v>43473</v>
      </c>
      <c r="F28" s="673" t="s">
        <v>1459</v>
      </c>
      <c r="G28" s="43" t="s">
        <v>163</v>
      </c>
      <c r="H28" s="43" t="s">
        <v>1216</v>
      </c>
      <c r="I28" s="45">
        <v>12</v>
      </c>
      <c r="J28" s="44" t="s">
        <v>61</v>
      </c>
      <c r="K28" s="47" t="s">
        <v>592</v>
      </c>
      <c r="L28" s="43">
        <v>37534</v>
      </c>
      <c r="M28" s="44" t="s">
        <v>1251</v>
      </c>
      <c r="N28" s="48" t="s">
        <v>1338</v>
      </c>
      <c r="O28" s="49" t="s">
        <v>1107</v>
      </c>
      <c r="P28" s="50">
        <v>43830</v>
      </c>
      <c r="Q28" s="90" t="s">
        <v>1253</v>
      </c>
      <c r="R28" s="53" t="s">
        <v>1271</v>
      </c>
      <c r="S28" s="77">
        <v>43465</v>
      </c>
      <c r="T28" s="54">
        <v>0</v>
      </c>
      <c r="U28" s="55" t="s">
        <v>1106</v>
      </c>
      <c r="V28" s="56">
        <v>1</v>
      </c>
      <c r="W28" s="56">
        <v>0</v>
      </c>
      <c r="X28" s="56">
        <v>0</v>
      </c>
      <c r="Y28" s="536" t="s">
        <v>1287</v>
      </c>
      <c r="Z28" s="536" t="s">
        <v>1272</v>
      </c>
      <c r="AA28" s="536" t="s">
        <v>1273</v>
      </c>
      <c r="AB28" s="529" t="s">
        <v>1274</v>
      </c>
      <c r="AC28" s="530" t="s">
        <v>1275</v>
      </c>
      <c r="AD28" s="530" t="s">
        <v>1424</v>
      </c>
      <c r="AE28" s="530" t="s">
        <v>1277</v>
      </c>
      <c r="AF28" s="537" t="s">
        <v>345</v>
      </c>
      <c r="AG28" s="352" t="s">
        <v>1280</v>
      </c>
      <c r="AH28" s="536" t="s">
        <v>1462</v>
      </c>
      <c r="AI28" s="536" t="s">
        <v>105</v>
      </c>
      <c r="AJ28" s="352" t="s">
        <v>1283</v>
      </c>
      <c r="AK28" s="536" t="s">
        <v>1278</v>
      </c>
      <c r="AL28" s="62" t="s">
        <v>1113</v>
      </c>
      <c r="AM28" s="62">
        <v>2</v>
      </c>
      <c r="AN28" s="63">
        <v>64</v>
      </c>
      <c r="AO28" s="64">
        <v>12</v>
      </c>
      <c r="AP28" s="199">
        <f t="shared" si="3"/>
        <v>3782.4</v>
      </c>
      <c r="AQ28" s="201">
        <f t="shared" si="4"/>
        <v>315.2</v>
      </c>
      <c r="AR28" s="202">
        <v>0</v>
      </c>
      <c r="AS28" s="87"/>
      <c r="AT28" s="201">
        <f t="shared" si="2"/>
        <v>3782.4</v>
      </c>
      <c r="AU28" s="62" t="s">
        <v>1281</v>
      </c>
      <c r="AV28" s="66" t="s">
        <v>1099</v>
      </c>
      <c r="AW28" s="66" t="s">
        <v>92</v>
      </c>
      <c r="AX28" s="62" t="s">
        <v>1373</v>
      </c>
      <c r="AY28" s="62" t="s">
        <v>1604</v>
      </c>
      <c r="AZ28" s="767" t="s">
        <v>1584</v>
      </c>
      <c r="BA28" s="346">
        <v>43479</v>
      </c>
      <c r="BB28" s="682" t="s">
        <v>1629</v>
      </c>
      <c r="BC28" s="284">
        <v>43482</v>
      </c>
      <c r="BD28" s="540"/>
      <c r="BE28" s="598"/>
      <c r="BF28" s="535"/>
      <c r="BG28" s="535"/>
      <c r="BH28" s="535"/>
      <c r="BI28" s="535"/>
      <c r="BJ28" s="535"/>
      <c r="BK28" s="535"/>
      <c r="BL28" s="535"/>
      <c r="BM28" s="535"/>
      <c r="BN28" s="535"/>
      <c r="BO28" s="535"/>
      <c r="BP28" s="535"/>
      <c r="BQ28" s="535"/>
      <c r="BR28" s="535"/>
      <c r="BS28" s="535"/>
      <c r="BT28" s="535"/>
      <c r="BU28" s="535"/>
      <c r="BV28" s="535"/>
      <c r="BW28" s="535"/>
      <c r="BX28" s="535"/>
      <c r="BY28" s="535"/>
      <c r="BZ28" s="535"/>
      <c r="CA28" s="535"/>
      <c r="CB28" s="535"/>
      <c r="CC28" s="535"/>
      <c r="CD28" s="535"/>
      <c r="CE28" s="535"/>
      <c r="CF28" s="535"/>
      <c r="CG28" s="535"/>
      <c r="CH28" s="535"/>
      <c r="CI28" s="535"/>
      <c r="CJ28" s="535"/>
      <c r="CK28" s="535"/>
      <c r="CL28" s="535"/>
      <c r="CM28" s="535"/>
      <c r="CN28" s="535"/>
      <c r="CO28" s="535"/>
      <c r="CP28" s="535"/>
      <c r="CQ28" s="535"/>
      <c r="CR28" s="535"/>
      <c r="CS28" s="535"/>
      <c r="CT28" s="535"/>
      <c r="CU28" s="535"/>
      <c r="CV28" s="535"/>
      <c r="CW28" s="535"/>
      <c r="CX28" s="535"/>
      <c r="CY28" s="535"/>
      <c r="CZ28" s="535"/>
      <c r="DA28" s="535"/>
      <c r="DB28" s="535"/>
      <c r="DC28" s="535"/>
      <c r="DD28" s="535"/>
      <c r="DE28" s="535"/>
      <c r="DF28" s="535"/>
      <c r="DG28" s="535"/>
      <c r="DH28" s="535"/>
      <c r="DI28" s="535"/>
      <c r="DJ28" s="535"/>
      <c r="DK28" s="535"/>
      <c r="DL28" s="535"/>
      <c r="DM28" s="535"/>
      <c r="DN28" s="535"/>
      <c r="DO28" s="535"/>
      <c r="DP28" s="535"/>
      <c r="DQ28" s="535"/>
      <c r="DR28" s="535"/>
      <c r="DS28" s="535"/>
      <c r="DT28" s="535"/>
      <c r="DU28" s="535"/>
      <c r="DV28" s="535"/>
      <c r="DW28" s="535"/>
      <c r="DX28" s="535"/>
      <c r="DY28" s="535"/>
      <c r="DZ28" s="535"/>
      <c r="EA28" s="535"/>
      <c r="EB28" s="535"/>
      <c r="EC28" s="535"/>
      <c r="ED28" s="535"/>
      <c r="EE28" s="535"/>
      <c r="EF28" s="535"/>
      <c r="EG28" s="535"/>
      <c r="EH28" s="535"/>
      <c r="EI28" s="535"/>
      <c r="EJ28" s="535"/>
      <c r="EK28" s="535"/>
      <c r="EL28" s="535"/>
      <c r="EM28" s="535"/>
      <c r="EN28" s="535"/>
      <c r="EO28" s="535"/>
      <c r="EP28" s="535"/>
      <c r="EQ28" s="535"/>
      <c r="ER28" s="535"/>
      <c r="ES28" s="535"/>
      <c r="ET28" s="535"/>
      <c r="EU28" s="535"/>
      <c r="EV28" s="535"/>
      <c r="EW28" s="535"/>
      <c r="EX28" s="535"/>
      <c r="EY28" s="535"/>
      <c r="EZ28" s="535"/>
      <c r="FA28" s="535"/>
      <c r="FB28" s="535"/>
      <c r="FC28" s="535"/>
      <c r="FD28" s="535"/>
      <c r="FE28" s="535"/>
      <c r="FF28" s="535"/>
      <c r="FG28" s="535"/>
      <c r="FH28" s="535"/>
      <c r="FI28" s="535"/>
      <c r="FJ28" s="535"/>
      <c r="FK28" s="535"/>
      <c r="FL28" s="535"/>
      <c r="FM28" s="535"/>
      <c r="FN28" s="535"/>
      <c r="FO28" s="535"/>
      <c r="FP28" s="535"/>
      <c r="FQ28" s="535"/>
      <c r="FR28" s="535"/>
      <c r="FS28" s="535"/>
      <c r="FT28" s="535"/>
      <c r="FU28" s="535"/>
      <c r="FV28" s="535"/>
      <c r="FW28" s="535"/>
      <c r="FX28" s="535"/>
      <c r="FY28" s="535"/>
      <c r="FZ28" s="535"/>
      <c r="GA28" s="535"/>
      <c r="GB28" s="535"/>
      <c r="GC28" s="535"/>
      <c r="GD28" s="535"/>
      <c r="GE28" s="535"/>
      <c r="GF28" s="535"/>
      <c r="GG28" s="535"/>
      <c r="GH28" s="535"/>
      <c r="GI28" s="535"/>
      <c r="GJ28" s="535"/>
      <c r="GK28" s="535"/>
      <c r="GL28" s="535"/>
      <c r="GM28" s="535"/>
      <c r="GN28" s="535"/>
      <c r="GO28" s="535"/>
      <c r="GP28" s="535"/>
      <c r="GQ28" s="535"/>
      <c r="GR28" s="535"/>
      <c r="GS28" s="535"/>
      <c r="GT28" s="535"/>
      <c r="GU28" s="535"/>
      <c r="GV28" s="535"/>
      <c r="GW28" s="535"/>
      <c r="GX28" s="535"/>
      <c r="GY28" s="535"/>
      <c r="GZ28" s="535"/>
      <c r="HA28" s="535"/>
      <c r="HB28" s="535"/>
      <c r="HC28" s="535"/>
      <c r="HD28" s="535"/>
      <c r="HE28" s="535"/>
      <c r="HF28" s="535"/>
      <c r="HG28" s="535"/>
      <c r="HH28" s="535"/>
      <c r="HI28" s="535"/>
      <c r="HJ28" s="535"/>
      <c r="HK28" s="535"/>
      <c r="HL28" s="535"/>
      <c r="HM28" s="535"/>
      <c r="HN28" s="535"/>
      <c r="HO28" s="535"/>
      <c r="HP28" s="535"/>
      <c r="HQ28" s="535"/>
      <c r="HR28" s="535"/>
      <c r="HS28" s="535"/>
      <c r="HT28" s="535"/>
      <c r="HU28" s="535"/>
      <c r="HV28" s="535"/>
      <c r="HW28" s="535"/>
      <c r="HX28" s="535"/>
      <c r="HY28" s="535"/>
      <c r="HZ28" s="535"/>
      <c r="IA28" s="535"/>
      <c r="IB28" s="535"/>
      <c r="IC28" s="535"/>
      <c r="ID28" s="535"/>
      <c r="IE28" s="535"/>
      <c r="IF28" s="535"/>
      <c r="IG28" s="535"/>
      <c r="IH28" s="535"/>
      <c r="II28" s="535"/>
      <c r="IJ28" s="535"/>
      <c r="IK28" s="535"/>
      <c r="IL28" s="535"/>
      <c r="IM28" s="535"/>
      <c r="IN28" s="535"/>
      <c r="IO28" s="535"/>
      <c r="IP28" s="535"/>
      <c r="IQ28" s="535"/>
      <c r="IR28" s="535"/>
      <c r="IS28" s="535"/>
      <c r="IT28" s="535"/>
      <c r="IU28" s="535"/>
      <c r="IV28" s="535"/>
      <c r="IW28" s="535"/>
      <c r="IX28" s="535"/>
      <c r="IY28" s="535"/>
      <c r="IZ28" s="535"/>
      <c r="JA28" s="535"/>
      <c r="JB28" s="535"/>
      <c r="JC28" s="535"/>
      <c r="JD28" s="535"/>
      <c r="JE28" s="535"/>
      <c r="JF28" s="535"/>
      <c r="JG28" s="535"/>
      <c r="JH28" s="535"/>
      <c r="JI28" s="535"/>
      <c r="JJ28" s="535"/>
      <c r="JK28" s="535"/>
      <c r="JL28" s="535"/>
      <c r="JM28" s="535"/>
      <c r="JN28" s="535"/>
      <c r="JO28" s="535"/>
      <c r="JP28" s="535"/>
      <c r="JQ28" s="535"/>
      <c r="JR28" s="535"/>
      <c r="JS28" s="535"/>
      <c r="JT28" s="535"/>
      <c r="JU28" s="535"/>
      <c r="JV28" s="535"/>
      <c r="JW28" s="535"/>
      <c r="JX28" s="535"/>
      <c r="JY28" s="535"/>
      <c r="JZ28" s="535"/>
      <c r="KA28" s="535"/>
      <c r="KB28" s="535"/>
      <c r="KC28" s="535"/>
      <c r="KD28" s="535"/>
      <c r="KE28" s="535"/>
      <c r="KF28" s="535"/>
      <c r="KG28" s="535"/>
      <c r="KH28" s="535"/>
      <c r="KI28" s="535"/>
      <c r="KJ28" s="535"/>
      <c r="KK28" s="535"/>
      <c r="KL28" s="535"/>
      <c r="KM28" s="535"/>
      <c r="KN28" s="535"/>
      <c r="KO28" s="535"/>
      <c r="KP28" s="535"/>
      <c r="KQ28" s="535"/>
      <c r="KR28" s="535"/>
      <c r="KS28" s="535"/>
      <c r="KT28" s="535"/>
      <c r="KU28" s="535"/>
      <c r="KV28" s="535"/>
      <c r="KW28" s="535"/>
      <c r="KX28" s="535"/>
      <c r="KY28" s="535"/>
      <c r="KZ28" s="535"/>
      <c r="LA28" s="535"/>
      <c r="LB28" s="535"/>
      <c r="LC28" s="535"/>
      <c r="LD28" s="535"/>
      <c r="LE28" s="535"/>
      <c r="LF28" s="535"/>
      <c r="LG28" s="535"/>
      <c r="LH28" s="535"/>
      <c r="LI28" s="535"/>
      <c r="LJ28" s="535"/>
      <c r="LK28" s="535"/>
      <c r="LL28" s="535"/>
      <c r="LM28" s="535"/>
      <c r="LN28" s="535"/>
      <c r="LO28" s="535"/>
      <c r="LP28" s="535"/>
      <c r="LQ28" s="535"/>
      <c r="LR28" s="535"/>
      <c r="LS28" s="535"/>
      <c r="LT28" s="535"/>
      <c r="LU28" s="535"/>
      <c r="LV28" s="535"/>
      <c r="LW28" s="535"/>
      <c r="LX28" s="535"/>
      <c r="LY28" s="535"/>
      <c r="LZ28" s="535"/>
      <c r="MA28" s="535"/>
      <c r="MB28" s="535"/>
      <c r="MC28" s="535"/>
      <c r="MD28" s="535"/>
      <c r="ME28" s="535"/>
      <c r="MF28" s="535"/>
      <c r="MG28" s="535"/>
      <c r="MH28" s="535"/>
      <c r="MI28" s="535"/>
      <c r="MJ28" s="535"/>
      <c r="MK28" s="535"/>
      <c r="ML28" s="535"/>
      <c r="MM28" s="535"/>
      <c r="MN28" s="535"/>
      <c r="MO28" s="535"/>
      <c r="MP28" s="535"/>
      <c r="MQ28" s="535"/>
      <c r="MR28" s="535"/>
      <c r="MS28" s="535"/>
      <c r="MT28" s="535"/>
      <c r="MU28" s="535"/>
      <c r="MV28" s="535"/>
      <c r="MW28" s="535"/>
      <c r="MX28" s="535"/>
      <c r="MY28" s="535"/>
      <c r="MZ28" s="535"/>
      <c r="NA28" s="535"/>
      <c r="NB28" s="535"/>
      <c r="NC28" s="535"/>
      <c r="ND28" s="535"/>
      <c r="NE28" s="535"/>
      <c r="NF28" s="535"/>
      <c r="NG28" s="535"/>
      <c r="NH28" s="535"/>
      <c r="NI28" s="535"/>
      <c r="NJ28" s="535"/>
      <c r="NK28" s="535"/>
      <c r="NL28" s="535"/>
      <c r="NM28" s="535"/>
      <c r="NN28" s="535"/>
      <c r="NO28" s="535"/>
      <c r="NP28" s="535"/>
      <c r="NQ28" s="535"/>
      <c r="NR28" s="535"/>
      <c r="NS28" s="535"/>
      <c r="NT28" s="535"/>
      <c r="NU28" s="535"/>
      <c r="NV28" s="535"/>
      <c r="NW28" s="535"/>
      <c r="NX28" s="535"/>
      <c r="NY28" s="535"/>
      <c r="NZ28" s="535"/>
      <c r="OA28" s="535"/>
      <c r="OB28" s="535"/>
      <c r="OC28" s="535"/>
      <c r="OD28" s="535"/>
      <c r="OE28" s="535"/>
      <c r="OF28" s="535"/>
      <c r="OG28" s="535"/>
      <c r="OH28" s="535"/>
      <c r="OI28" s="535"/>
      <c r="OJ28" s="535"/>
      <c r="OK28" s="535"/>
      <c r="OL28" s="535"/>
      <c r="OM28" s="535"/>
      <c r="ON28" s="535"/>
      <c r="OO28" s="535"/>
      <c r="OP28" s="535"/>
      <c r="OQ28" s="535"/>
      <c r="OR28" s="535"/>
      <c r="OS28" s="535"/>
      <c r="OT28" s="535"/>
      <c r="OU28" s="535"/>
      <c r="OV28" s="535"/>
      <c r="OW28" s="535"/>
      <c r="OX28" s="535"/>
      <c r="OY28" s="535"/>
      <c r="OZ28" s="535"/>
      <c r="PA28" s="535"/>
      <c r="PB28" s="535"/>
      <c r="PC28" s="535"/>
      <c r="PD28" s="535"/>
      <c r="PE28" s="535"/>
      <c r="PF28" s="535"/>
      <c r="PG28" s="535"/>
      <c r="PH28" s="535"/>
      <c r="PI28" s="535"/>
      <c r="PJ28" s="535"/>
      <c r="PK28" s="535"/>
      <c r="PL28" s="535"/>
      <c r="PM28" s="535"/>
      <c r="PN28" s="535"/>
      <c r="PO28" s="535"/>
      <c r="PP28" s="535"/>
      <c r="PQ28" s="535"/>
      <c r="PR28" s="535"/>
      <c r="PS28" s="535"/>
      <c r="PT28" s="535"/>
      <c r="PU28" s="535"/>
      <c r="PV28" s="535"/>
      <c r="PW28" s="535"/>
      <c r="PX28" s="535"/>
      <c r="PY28" s="535"/>
      <c r="PZ28" s="535"/>
      <c r="QA28" s="535"/>
      <c r="QB28" s="535"/>
      <c r="QC28" s="535"/>
      <c r="QD28" s="535"/>
      <c r="QE28" s="535"/>
      <c r="QF28" s="535"/>
      <c r="QG28" s="535"/>
      <c r="QH28" s="535"/>
      <c r="QI28" s="535"/>
      <c r="QJ28" s="535"/>
      <c r="QK28" s="535"/>
      <c r="QL28" s="535"/>
      <c r="QM28" s="535"/>
      <c r="QN28" s="535"/>
      <c r="QO28" s="535"/>
      <c r="QP28" s="535"/>
      <c r="QQ28" s="535"/>
      <c r="QR28" s="535"/>
      <c r="QS28" s="535"/>
      <c r="QT28" s="535"/>
      <c r="QU28" s="535"/>
      <c r="QV28" s="535"/>
      <c r="QW28" s="535"/>
      <c r="QX28" s="535"/>
      <c r="QY28" s="535"/>
      <c r="QZ28" s="535"/>
      <c r="RA28" s="535"/>
      <c r="RB28" s="535"/>
      <c r="RC28" s="535"/>
      <c r="RD28" s="535"/>
      <c r="RE28" s="535"/>
      <c r="RF28" s="535"/>
      <c r="RG28" s="535"/>
      <c r="RH28" s="535"/>
      <c r="RI28" s="535"/>
      <c r="RJ28" s="535"/>
      <c r="RK28" s="535"/>
      <c r="RL28" s="535"/>
      <c r="RM28" s="535"/>
      <c r="RN28" s="535"/>
      <c r="RO28" s="535"/>
      <c r="RP28" s="535"/>
      <c r="RQ28" s="535"/>
      <c r="RR28" s="535"/>
      <c r="RS28" s="535"/>
      <c r="RT28" s="535"/>
      <c r="RU28" s="535"/>
      <c r="RV28" s="535"/>
      <c r="RW28" s="535"/>
      <c r="RX28" s="535"/>
      <c r="RY28" s="535"/>
      <c r="RZ28" s="535"/>
      <c r="SA28" s="535"/>
      <c r="SB28" s="535"/>
      <c r="SC28" s="535"/>
      <c r="SD28" s="535"/>
      <c r="SE28" s="535"/>
      <c r="SF28" s="535"/>
      <c r="SG28" s="535"/>
      <c r="SH28" s="535"/>
      <c r="SI28" s="535"/>
      <c r="SJ28" s="535"/>
      <c r="SK28" s="535"/>
      <c r="SL28" s="535"/>
      <c r="SM28" s="535"/>
      <c r="SN28" s="535"/>
      <c r="SO28" s="535"/>
      <c r="SP28" s="535"/>
      <c r="SQ28" s="535"/>
      <c r="SR28" s="535"/>
      <c r="SS28" s="535"/>
      <c r="ST28" s="535"/>
      <c r="SU28" s="535"/>
      <c r="SV28" s="535"/>
      <c r="SW28" s="535"/>
      <c r="SX28" s="535"/>
      <c r="SY28" s="535"/>
      <c r="SZ28" s="535"/>
      <c r="TA28" s="535"/>
      <c r="TB28" s="535"/>
      <c r="TC28" s="535"/>
      <c r="TD28" s="535"/>
      <c r="TE28" s="535"/>
      <c r="TF28" s="535"/>
      <c r="TG28" s="535"/>
      <c r="TH28" s="535"/>
      <c r="TI28" s="535"/>
      <c r="TJ28" s="535"/>
      <c r="TK28" s="535"/>
      <c r="TL28" s="535"/>
      <c r="TM28" s="535"/>
      <c r="TN28" s="535"/>
      <c r="TO28" s="535"/>
      <c r="TP28" s="535"/>
      <c r="TQ28" s="535"/>
      <c r="TR28" s="535"/>
      <c r="TS28" s="535"/>
      <c r="TT28" s="535"/>
      <c r="TU28" s="535"/>
      <c r="TV28" s="535"/>
      <c r="TW28" s="535"/>
      <c r="TX28" s="535"/>
      <c r="TY28" s="535"/>
      <c r="TZ28" s="535"/>
      <c r="UA28" s="535"/>
      <c r="UB28" s="535"/>
      <c r="UC28" s="535"/>
      <c r="UD28" s="535"/>
      <c r="UE28" s="535"/>
      <c r="UF28" s="535"/>
      <c r="UG28" s="535"/>
      <c r="UH28" s="535"/>
      <c r="UI28" s="535"/>
      <c r="UJ28" s="535"/>
      <c r="UK28" s="535"/>
      <c r="UL28" s="535"/>
      <c r="UM28" s="535"/>
      <c r="UN28" s="535"/>
      <c r="UO28" s="535"/>
      <c r="UP28" s="535"/>
      <c r="UQ28" s="535"/>
      <c r="UR28" s="535"/>
      <c r="US28" s="535"/>
      <c r="UT28" s="535"/>
      <c r="UU28" s="535"/>
      <c r="UV28" s="535"/>
      <c r="UW28" s="535"/>
      <c r="UX28" s="535"/>
      <c r="UY28" s="535"/>
      <c r="UZ28" s="535"/>
      <c r="VA28" s="535"/>
      <c r="VB28" s="535"/>
      <c r="VC28" s="535"/>
      <c r="VD28" s="535"/>
      <c r="VE28" s="535"/>
      <c r="VF28" s="535"/>
      <c r="VG28" s="535"/>
      <c r="VH28" s="535"/>
      <c r="VI28" s="535"/>
      <c r="VJ28" s="535"/>
      <c r="VK28" s="535"/>
      <c r="VL28" s="535"/>
      <c r="VM28" s="535"/>
      <c r="VN28" s="535"/>
      <c r="VO28" s="535"/>
      <c r="VP28" s="535"/>
      <c r="VQ28" s="535"/>
      <c r="VR28" s="535"/>
      <c r="VS28" s="535"/>
      <c r="VT28" s="535"/>
      <c r="VU28" s="535"/>
      <c r="VV28" s="535"/>
      <c r="VW28" s="535"/>
      <c r="VX28" s="535"/>
      <c r="VY28" s="535"/>
      <c r="VZ28" s="535"/>
      <c r="WA28" s="535"/>
      <c r="WB28" s="535"/>
      <c r="WC28" s="535"/>
      <c r="WD28" s="535"/>
      <c r="WE28" s="535"/>
      <c r="WF28" s="535"/>
      <c r="WG28" s="535"/>
      <c r="WH28" s="535"/>
      <c r="WI28" s="535"/>
      <c r="WJ28" s="535"/>
      <c r="WK28" s="535"/>
      <c r="WL28" s="535"/>
      <c r="WM28" s="535"/>
      <c r="WN28" s="535"/>
      <c r="WO28" s="535"/>
      <c r="WP28" s="535"/>
      <c r="WQ28" s="535"/>
      <c r="WR28" s="535"/>
      <c r="WS28" s="535"/>
      <c r="WT28" s="535"/>
      <c r="WU28" s="535"/>
      <c r="WV28" s="535"/>
      <c r="WW28" s="535"/>
      <c r="WX28" s="535"/>
      <c r="WY28" s="535"/>
      <c r="WZ28" s="535"/>
      <c r="XA28" s="535"/>
      <c r="XB28" s="535"/>
      <c r="XC28" s="535"/>
      <c r="XD28" s="535"/>
      <c r="XE28" s="535"/>
      <c r="XF28" s="535"/>
      <c r="XG28" s="535"/>
      <c r="XH28" s="535"/>
      <c r="XI28" s="535"/>
      <c r="XJ28" s="535"/>
      <c r="XK28" s="535"/>
      <c r="XL28" s="535"/>
      <c r="XM28" s="535"/>
      <c r="XN28" s="535"/>
      <c r="XO28" s="535"/>
      <c r="XP28" s="535"/>
      <c r="XQ28" s="535"/>
      <c r="XR28" s="535"/>
      <c r="XS28" s="535"/>
      <c r="XT28" s="535"/>
      <c r="XU28" s="535"/>
      <c r="XV28" s="535"/>
      <c r="XW28" s="535"/>
      <c r="XX28" s="535"/>
      <c r="XY28" s="535"/>
      <c r="XZ28" s="535"/>
      <c r="YA28" s="535"/>
      <c r="YB28" s="535"/>
      <c r="YC28" s="535"/>
      <c r="YD28" s="535"/>
      <c r="YE28" s="535"/>
      <c r="YF28" s="535"/>
      <c r="YG28" s="535"/>
      <c r="YH28" s="535"/>
      <c r="YI28" s="535"/>
      <c r="YJ28" s="535"/>
      <c r="YK28" s="535"/>
      <c r="YL28" s="535"/>
      <c r="YM28" s="535"/>
      <c r="YN28" s="535"/>
      <c r="YO28" s="535"/>
      <c r="YP28" s="535"/>
      <c r="YQ28" s="535"/>
      <c r="YR28" s="535"/>
      <c r="YS28" s="535"/>
      <c r="YT28" s="535"/>
      <c r="YU28" s="535"/>
      <c r="YV28" s="535"/>
      <c r="YW28" s="535"/>
      <c r="YX28" s="535"/>
      <c r="YY28" s="535"/>
      <c r="YZ28" s="535"/>
      <c r="ZA28" s="535"/>
      <c r="ZB28" s="535"/>
      <c r="ZC28" s="535"/>
      <c r="ZD28" s="535"/>
      <c r="ZE28" s="535"/>
      <c r="ZF28" s="535"/>
      <c r="ZG28" s="535"/>
      <c r="ZH28" s="535"/>
      <c r="ZI28" s="535"/>
      <c r="ZJ28" s="535"/>
      <c r="ZK28" s="535"/>
      <c r="ZL28" s="535"/>
      <c r="ZM28" s="535"/>
      <c r="ZN28" s="535"/>
      <c r="ZO28" s="535"/>
      <c r="ZP28" s="535"/>
      <c r="ZQ28" s="535"/>
      <c r="ZR28" s="535"/>
      <c r="ZS28" s="535"/>
      <c r="ZT28" s="535"/>
      <c r="ZU28" s="535"/>
      <c r="ZV28" s="535"/>
      <c r="ZW28" s="535"/>
      <c r="ZX28" s="535"/>
      <c r="ZY28" s="535"/>
      <c r="ZZ28" s="535"/>
      <c r="AAA28" s="535"/>
      <c r="AAB28" s="535"/>
      <c r="AAC28" s="535"/>
      <c r="AAD28" s="535"/>
      <c r="AAE28" s="535"/>
      <c r="AAF28" s="535"/>
      <c r="AAG28" s="535"/>
      <c r="AAH28" s="535"/>
      <c r="AAI28" s="535"/>
      <c r="AAJ28" s="535"/>
      <c r="AAK28" s="535"/>
      <c r="AAL28" s="535"/>
      <c r="AAM28" s="535"/>
      <c r="AAN28" s="535"/>
      <c r="AAO28" s="535"/>
      <c r="AAP28" s="535"/>
      <c r="AAQ28" s="535"/>
      <c r="AAR28" s="535"/>
      <c r="AAS28" s="535"/>
      <c r="AAT28" s="535"/>
      <c r="AAU28" s="535"/>
      <c r="AAV28" s="535"/>
      <c r="AAW28" s="535"/>
      <c r="AAX28" s="535"/>
      <c r="AAY28" s="535"/>
      <c r="AAZ28" s="535"/>
      <c r="ABA28" s="535"/>
      <c r="ABB28" s="535"/>
      <c r="ABC28" s="535"/>
      <c r="ABD28" s="535"/>
      <c r="ABE28" s="535"/>
      <c r="ABF28" s="535"/>
      <c r="ABG28" s="535"/>
      <c r="ABH28" s="535"/>
      <c r="ABI28" s="535"/>
      <c r="ABJ28" s="535"/>
      <c r="ABK28" s="535"/>
      <c r="ABL28" s="535"/>
      <c r="ABM28" s="535"/>
      <c r="ABN28" s="535"/>
      <c r="ABO28" s="535"/>
      <c r="ABP28" s="535"/>
      <c r="ABQ28" s="535"/>
      <c r="ABR28" s="535"/>
      <c r="ABS28" s="535"/>
      <c r="ABT28" s="535"/>
      <c r="ABU28" s="535"/>
      <c r="ABV28" s="535"/>
      <c r="ABW28" s="535"/>
      <c r="ABX28" s="535"/>
      <c r="ABY28" s="535"/>
      <c r="ABZ28" s="535"/>
      <c r="ACA28" s="535"/>
      <c r="ACB28" s="535"/>
      <c r="ACC28" s="535"/>
      <c r="ACD28" s="535"/>
      <c r="ACE28" s="535"/>
      <c r="ACF28" s="535"/>
      <c r="ACG28" s="535"/>
      <c r="ACH28" s="535"/>
      <c r="ACI28" s="535"/>
      <c r="ACJ28" s="535"/>
      <c r="ACK28" s="535"/>
      <c r="ACL28" s="535"/>
      <c r="ACM28" s="535"/>
      <c r="ACN28" s="535"/>
      <c r="ACO28" s="535"/>
      <c r="ACP28" s="535"/>
      <c r="ACQ28" s="535"/>
      <c r="ACR28" s="535"/>
      <c r="ACS28" s="535"/>
      <c r="ACT28" s="535"/>
      <c r="ACU28" s="535"/>
      <c r="ACV28" s="535"/>
      <c r="ACW28" s="535"/>
      <c r="ACX28" s="535"/>
      <c r="ACY28" s="535"/>
      <c r="ACZ28" s="535"/>
      <c r="ADA28" s="535"/>
      <c r="ADB28" s="535"/>
      <c r="ADC28" s="535"/>
      <c r="ADD28" s="535"/>
      <c r="ADE28" s="535"/>
      <c r="ADF28" s="535"/>
      <c r="ADG28" s="535"/>
      <c r="ADH28" s="535"/>
      <c r="ADI28" s="535"/>
      <c r="ADJ28" s="535"/>
      <c r="ADK28" s="535"/>
      <c r="ADL28" s="535"/>
      <c r="ADM28" s="535"/>
      <c r="ADN28" s="535"/>
      <c r="ADO28" s="535"/>
      <c r="ADP28" s="535"/>
      <c r="ADQ28" s="535"/>
      <c r="ADR28" s="535"/>
      <c r="ADS28" s="535"/>
      <c r="ADT28" s="535"/>
      <c r="ADU28" s="535"/>
      <c r="ADV28" s="535"/>
      <c r="ADW28" s="535"/>
      <c r="ADX28" s="535"/>
      <c r="ADY28" s="535"/>
      <c r="ADZ28" s="535"/>
      <c r="AEA28" s="535"/>
      <c r="AEB28" s="535"/>
      <c r="AEC28" s="535"/>
      <c r="AED28" s="535"/>
      <c r="AEE28" s="535"/>
      <c r="AEF28" s="535"/>
      <c r="AEG28" s="535"/>
      <c r="AEH28" s="535"/>
      <c r="AEI28" s="535"/>
      <c r="AEJ28" s="535"/>
      <c r="AEK28" s="535"/>
      <c r="AEL28" s="535"/>
      <c r="AEM28" s="535"/>
      <c r="AEN28" s="535"/>
      <c r="AEO28" s="535"/>
      <c r="AEP28" s="535"/>
      <c r="AEQ28" s="535"/>
      <c r="AER28" s="535"/>
      <c r="AES28" s="535"/>
      <c r="AET28" s="535"/>
      <c r="AEU28" s="535"/>
      <c r="AEV28" s="535"/>
      <c r="AEW28" s="535"/>
      <c r="AEX28" s="535"/>
      <c r="AEY28" s="535"/>
      <c r="AEZ28" s="535"/>
      <c r="AFA28" s="535"/>
      <c r="AFB28" s="535"/>
      <c r="AFC28" s="535"/>
      <c r="AFD28" s="535"/>
      <c r="AFE28" s="535"/>
      <c r="AFF28" s="535"/>
      <c r="AFG28" s="535"/>
      <c r="AFH28" s="535"/>
      <c r="AFI28" s="535"/>
      <c r="AFJ28" s="535"/>
      <c r="AFK28" s="535"/>
      <c r="AFL28" s="535"/>
      <c r="AFM28" s="535"/>
      <c r="AFN28" s="535"/>
      <c r="AFO28" s="535"/>
      <c r="AFP28" s="535"/>
      <c r="AFQ28" s="535"/>
      <c r="AFR28" s="535"/>
      <c r="AFS28" s="535"/>
      <c r="AFT28" s="535"/>
      <c r="AFU28" s="535"/>
      <c r="AFV28" s="535"/>
      <c r="AFW28" s="535"/>
      <c r="AFX28" s="535"/>
      <c r="AFY28" s="535"/>
      <c r="AFZ28" s="535"/>
      <c r="AGA28" s="535"/>
      <c r="AGB28" s="535"/>
      <c r="AGC28" s="535"/>
      <c r="AGD28" s="535"/>
      <c r="AGE28" s="535"/>
      <c r="AGF28" s="535"/>
      <c r="AGG28" s="535"/>
      <c r="AGH28" s="535"/>
    </row>
    <row r="29" spans="1:867" x14ac:dyDescent="0.2">
      <c r="B29" s="38" t="s">
        <v>1204</v>
      </c>
      <c r="C29" s="39" t="s">
        <v>1204</v>
      </c>
      <c r="D29" s="655">
        <v>43473</v>
      </c>
      <c r="E29" s="664">
        <v>43473</v>
      </c>
      <c r="F29" s="673" t="s">
        <v>1460</v>
      </c>
      <c r="G29" s="43" t="s">
        <v>163</v>
      </c>
      <c r="H29" s="44" t="s">
        <v>1216</v>
      </c>
      <c r="I29" s="45">
        <v>12</v>
      </c>
      <c r="J29" s="44" t="s">
        <v>61</v>
      </c>
      <c r="K29" s="47" t="s">
        <v>1228</v>
      </c>
      <c r="L29" s="43">
        <v>289763</v>
      </c>
      <c r="M29" s="44" t="s">
        <v>1229</v>
      </c>
      <c r="N29" s="48" t="s">
        <v>1489</v>
      </c>
      <c r="O29" s="49" t="s">
        <v>1107</v>
      </c>
      <c r="P29" s="50">
        <v>43830</v>
      </c>
      <c r="Q29" s="90" t="s">
        <v>1253</v>
      </c>
      <c r="R29" s="270" t="s">
        <v>1405</v>
      </c>
      <c r="S29" s="77">
        <v>43465</v>
      </c>
      <c r="T29" s="54">
        <v>0</v>
      </c>
      <c r="U29" s="55" t="s">
        <v>1106</v>
      </c>
      <c r="V29" s="56">
        <v>1</v>
      </c>
      <c r="W29" s="56">
        <v>0</v>
      </c>
      <c r="X29" s="56">
        <v>0</v>
      </c>
      <c r="Y29" s="536" t="s">
        <v>1461</v>
      </c>
      <c r="Z29" s="536" t="s">
        <v>1272</v>
      </c>
      <c r="AA29" s="536" t="s">
        <v>1273</v>
      </c>
      <c r="AB29" s="529" t="s">
        <v>1274</v>
      </c>
      <c r="AC29" s="530" t="s">
        <v>1275</v>
      </c>
      <c r="AD29" s="530" t="s">
        <v>1424</v>
      </c>
      <c r="AE29" s="530" t="s">
        <v>1277</v>
      </c>
      <c r="AF29" s="537" t="s">
        <v>345</v>
      </c>
      <c r="AG29" s="352" t="s">
        <v>1280</v>
      </c>
      <c r="AH29" s="536" t="s">
        <v>1462</v>
      </c>
      <c r="AI29" s="536" t="s">
        <v>105</v>
      </c>
      <c r="AJ29" s="352" t="s">
        <v>1283</v>
      </c>
      <c r="AK29" s="536" t="s">
        <v>1278</v>
      </c>
      <c r="AL29" s="62" t="s">
        <v>1113</v>
      </c>
      <c r="AM29" s="62">
        <v>2</v>
      </c>
      <c r="AN29" s="63">
        <v>64</v>
      </c>
      <c r="AO29" s="64">
        <v>12</v>
      </c>
      <c r="AP29" s="199">
        <f t="shared" si="3"/>
        <v>3782.4</v>
      </c>
      <c r="AQ29" s="201">
        <f t="shared" si="4"/>
        <v>315.2</v>
      </c>
      <c r="AR29" s="202">
        <v>0</v>
      </c>
      <c r="AS29" s="87"/>
      <c r="AT29" s="201">
        <f t="shared" si="2"/>
        <v>3782.4</v>
      </c>
      <c r="AU29" s="62" t="s">
        <v>1281</v>
      </c>
      <c r="AV29" s="66" t="s">
        <v>1099</v>
      </c>
      <c r="AW29" s="66" t="s">
        <v>92</v>
      </c>
      <c r="AX29" s="62" t="s">
        <v>1373</v>
      </c>
      <c r="AY29" s="62" t="s">
        <v>1604</v>
      </c>
      <c r="AZ29" s="765" t="s">
        <v>1585</v>
      </c>
      <c r="BA29" s="346">
        <v>43479</v>
      </c>
      <c r="BB29" s="682" t="s">
        <v>1630</v>
      </c>
      <c r="BC29" s="284">
        <v>43482</v>
      </c>
      <c r="BD29" s="540"/>
      <c r="BE29" s="598"/>
      <c r="BF29" s="535"/>
      <c r="BG29" s="535"/>
      <c r="BH29" s="535"/>
      <c r="BI29" s="535"/>
      <c r="BJ29" s="535"/>
      <c r="BK29" s="535"/>
      <c r="BL29" s="535"/>
      <c r="BM29" s="535"/>
      <c r="BN29" s="535"/>
      <c r="BO29" s="535"/>
      <c r="BP29" s="535"/>
      <c r="BQ29" s="535"/>
      <c r="BR29" s="535"/>
      <c r="BS29" s="535"/>
      <c r="BT29" s="535"/>
      <c r="BU29" s="535"/>
      <c r="BV29" s="535"/>
      <c r="BW29" s="535"/>
      <c r="BX29" s="535"/>
      <c r="BY29" s="535"/>
      <c r="BZ29" s="535"/>
      <c r="CA29" s="535"/>
      <c r="CB29" s="535"/>
      <c r="CC29" s="535"/>
      <c r="CD29" s="535"/>
      <c r="CE29" s="535"/>
      <c r="CF29" s="535"/>
      <c r="CG29" s="535"/>
      <c r="CH29" s="535"/>
      <c r="CI29" s="535"/>
      <c r="CJ29" s="535"/>
      <c r="CK29" s="535"/>
      <c r="CL29" s="535"/>
      <c r="CM29" s="535"/>
      <c r="CN29" s="535"/>
      <c r="CO29" s="535"/>
      <c r="CP29" s="535"/>
      <c r="CQ29" s="535"/>
      <c r="CR29" s="535"/>
      <c r="CS29" s="535"/>
      <c r="CT29" s="535"/>
      <c r="CU29" s="535"/>
      <c r="CV29" s="535"/>
      <c r="CW29" s="535"/>
      <c r="CX29" s="535"/>
      <c r="CY29" s="535"/>
      <c r="CZ29" s="535"/>
      <c r="DA29" s="535"/>
      <c r="DB29" s="535"/>
      <c r="DC29" s="535"/>
      <c r="DD29" s="535"/>
      <c r="DE29" s="535"/>
      <c r="DF29" s="535"/>
      <c r="DG29" s="535"/>
      <c r="DH29" s="535"/>
      <c r="DI29" s="535"/>
      <c r="DJ29" s="535"/>
      <c r="DK29" s="535"/>
      <c r="DL29" s="535"/>
      <c r="DM29" s="535"/>
      <c r="DN29" s="535"/>
      <c r="DO29" s="535"/>
      <c r="DP29" s="535"/>
      <c r="DQ29" s="535"/>
      <c r="DR29" s="535"/>
      <c r="DS29" s="535"/>
      <c r="DT29" s="535"/>
      <c r="DU29" s="535"/>
      <c r="DV29" s="535"/>
      <c r="DW29" s="535"/>
      <c r="DX29" s="535"/>
      <c r="DY29" s="535"/>
      <c r="DZ29" s="535"/>
      <c r="EA29" s="535"/>
      <c r="EB29" s="535"/>
      <c r="EC29" s="535"/>
      <c r="ED29" s="535"/>
      <c r="EE29" s="535"/>
      <c r="EF29" s="535"/>
      <c r="EG29" s="535"/>
      <c r="EH29" s="535"/>
      <c r="EI29" s="535"/>
      <c r="EJ29" s="535"/>
      <c r="EK29" s="535"/>
      <c r="EL29" s="535"/>
      <c r="EM29" s="535"/>
      <c r="EN29" s="535"/>
      <c r="EO29" s="535"/>
      <c r="EP29" s="535"/>
      <c r="EQ29" s="535"/>
      <c r="ER29" s="535"/>
      <c r="ES29" s="535"/>
      <c r="ET29" s="535"/>
      <c r="EU29" s="535"/>
      <c r="EV29" s="535"/>
      <c r="EW29" s="535"/>
      <c r="EX29" s="535"/>
      <c r="EY29" s="535"/>
      <c r="EZ29" s="535"/>
      <c r="FA29" s="535"/>
      <c r="FB29" s="535"/>
      <c r="FC29" s="535"/>
      <c r="FD29" s="535"/>
      <c r="FE29" s="535"/>
      <c r="FF29" s="535"/>
      <c r="FG29" s="535"/>
      <c r="FH29" s="535"/>
      <c r="FI29" s="535"/>
      <c r="FJ29" s="535"/>
      <c r="FK29" s="535"/>
      <c r="FL29" s="535"/>
      <c r="FM29" s="535"/>
      <c r="FN29" s="535"/>
      <c r="FO29" s="535"/>
      <c r="FP29" s="535"/>
      <c r="FQ29" s="535"/>
      <c r="FR29" s="535"/>
      <c r="FS29" s="535"/>
      <c r="FT29" s="535"/>
      <c r="FU29" s="535"/>
      <c r="FV29" s="535"/>
      <c r="FW29" s="535"/>
      <c r="FX29" s="535"/>
      <c r="FY29" s="535"/>
      <c r="FZ29" s="535"/>
      <c r="GA29" s="535"/>
      <c r="GB29" s="535"/>
      <c r="GC29" s="535"/>
      <c r="GD29" s="535"/>
      <c r="GE29" s="535"/>
      <c r="GF29" s="535"/>
      <c r="GG29" s="535"/>
      <c r="GH29" s="535"/>
      <c r="GI29" s="535"/>
      <c r="GJ29" s="535"/>
      <c r="GK29" s="535"/>
      <c r="GL29" s="535"/>
      <c r="GM29" s="535"/>
      <c r="GN29" s="535"/>
      <c r="GO29" s="535"/>
      <c r="GP29" s="535"/>
      <c r="GQ29" s="535"/>
      <c r="GR29" s="535"/>
      <c r="GS29" s="535"/>
      <c r="GT29" s="535"/>
      <c r="GU29" s="535"/>
      <c r="GV29" s="535"/>
      <c r="GW29" s="535"/>
      <c r="GX29" s="535"/>
      <c r="GY29" s="535"/>
      <c r="GZ29" s="535"/>
      <c r="HA29" s="535"/>
      <c r="HB29" s="535"/>
      <c r="HC29" s="535"/>
      <c r="HD29" s="535"/>
      <c r="HE29" s="535"/>
      <c r="HF29" s="535"/>
      <c r="HG29" s="535"/>
      <c r="HH29" s="535"/>
      <c r="HI29" s="535"/>
      <c r="HJ29" s="535"/>
      <c r="HK29" s="535"/>
      <c r="HL29" s="535"/>
      <c r="HM29" s="535"/>
      <c r="HN29" s="535"/>
      <c r="HO29" s="535"/>
      <c r="HP29" s="535"/>
      <c r="HQ29" s="535"/>
      <c r="HR29" s="535"/>
      <c r="HS29" s="535"/>
      <c r="HT29" s="535"/>
      <c r="HU29" s="535"/>
      <c r="HV29" s="535"/>
      <c r="HW29" s="535"/>
      <c r="HX29" s="535"/>
      <c r="HY29" s="535"/>
      <c r="HZ29" s="535"/>
      <c r="IA29" s="535"/>
      <c r="IB29" s="535"/>
      <c r="IC29" s="535"/>
      <c r="ID29" s="535"/>
      <c r="IE29" s="535"/>
      <c r="IF29" s="535"/>
      <c r="IG29" s="535"/>
      <c r="IH29" s="535"/>
      <c r="II29" s="535"/>
      <c r="IJ29" s="535"/>
      <c r="IK29" s="535"/>
      <c r="IL29" s="535"/>
      <c r="IM29" s="535"/>
      <c r="IN29" s="535"/>
      <c r="IO29" s="535"/>
      <c r="IP29" s="535"/>
      <c r="IQ29" s="535"/>
      <c r="IR29" s="535"/>
      <c r="IS29" s="535"/>
      <c r="IT29" s="535"/>
      <c r="IU29" s="535"/>
      <c r="IV29" s="535"/>
      <c r="IW29" s="535"/>
      <c r="IX29" s="535"/>
      <c r="IY29" s="535"/>
      <c r="IZ29" s="535"/>
      <c r="JA29" s="535"/>
      <c r="JB29" s="535"/>
      <c r="JC29" s="535"/>
      <c r="JD29" s="535"/>
      <c r="JE29" s="535"/>
      <c r="JF29" s="535"/>
      <c r="JG29" s="535"/>
      <c r="JH29" s="535"/>
      <c r="JI29" s="535"/>
      <c r="JJ29" s="535"/>
      <c r="JK29" s="535"/>
      <c r="JL29" s="535"/>
      <c r="JM29" s="535"/>
      <c r="JN29" s="535"/>
      <c r="JO29" s="535"/>
      <c r="JP29" s="535"/>
      <c r="JQ29" s="535"/>
      <c r="JR29" s="535"/>
      <c r="JS29" s="535"/>
      <c r="JT29" s="535"/>
      <c r="JU29" s="535"/>
      <c r="JV29" s="535"/>
      <c r="JW29" s="535"/>
      <c r="JX29" s="535"/>
      <c r="JY29" s="535"/>
      <c r="JZ29" s="535"/>
      <c r="KA29" s="535"/>
      <c r="KB29" s="535"/>
      <c r="KC29" s="535"/>
      <c r="KD29" s="535"/>
      <c r="KE29" s="535"/>
      <c r="KF29" s="535"/>
      <c r="KG29" s="535"/>
      <c r="KH29" s="535"/>
      <c r="KI29" s="535"/>
      <c r="KJ29" s="535"/>
      <c r="KK29" s="535"/>
      <c r="KL29" s="535"/>
      <c r="KM29" s="535"/>
      <c r="KN29" s="535"/>
      <c r="KO29" s="535"/>
      <c r="KP29" s="535"/>
      <c r="KQ29" s="535"/>
      <c r="KR29" s="535"/>
      <c r="KS29" s="535"/>
      <c r="KT29" s="535"/>
      <c r="KU29" s="535"/>
      <c r="KV29" s="535"/>
      <c r="KW29" s="535"/>
      <c r="KX29" s="535"/>
      <c r="KY29" s="535"/>
      <c r="KZ29" s="535"/>
      <c r="LA29" s="535"/>
      <c r="LB29" s="535"/>
      <c r="LC29" s="535"/>
      <c r="LD29" s="535"/>
      <c r="LE29" s="535"/>
      <c r="LF29" s="535"/>
      <c r="LG29" s="535"/>
      <c r="LH29" s="535"/>
      <c r="LI29" s="535"/>
      <c r="LJ29" s="535"/>
      <c r="LK29" s="535"/>
      <c r="LL29" s="535"/>
      <c r="LM29" s="535"/>
      <c r="LN29" s="535"/>
      <c r="LO29" s="535"/>
      <c r="LP29" s="535"/>
      <c r="LQ29" s="535"/>
      <c r="LR29" s="535"/>
      <c r="LS29" s="535"/>
      <c r="LT29" s="535"/>
      <c r="LU29" s="535"/>
      <c r="LV29" s="535"/>
      <c r="LW29" s="535"/>
      <c r="LX29" s="535"/>
      <c r="LY29" s="535"/>
      <c r="LZ29" s="535"/>
      <c r="MA29" s="535"/>
      <c r="MB29" s="535"/>
      <c r="MC29" s="535"/>
      <c r="MD29" s="535"/>
      <c r="ME29" s="535"/>
      <c r="MF29" s="535"/>
      <c r="MG29" s="535"/>
      <c r="MH29" s="535"/>
      <c r="MI29" s="535"/>
      <c r="MJ29" s="535"/>
      <c r="MK29" s="535"/>
      <c r="ML29" s="535"/>
      <c r="MM29" s="535"/>
      <c r="MN29" s="535"/>
      <c r="MO29" s="535"/>
      <c r="MP29" s="535"/>
      <c r="MQ29" s="535"/>
      <c r="MR29" s="535"/>
      <c r="MS29" s="535"/>
      <c r="MT29" s="535"/>
      <c r="MU29" s="535"/>
      <c r="MV29" s="535"/>
      <c r="MW29" s="535"/>
      <c r="MX29" s="535"/>
      <c r="MY29" s="535"/>
      <c r="MZ29" s="535"/>
      <c r="NA29" s="535"/>
      <c r="NB29" s="535"/>
      <c r="NC29" s="535"/>
      <c r="ND29" s="535"/>
      <c r="NE29" s="535"/>
      <c r="NF29" s="535"/>
      <c r="NG29" s="535"/>
      <c r="NH29" s="535"/>
      <c r="NI29" s="535"/>
      <c r="NJ29" s="535"/>
      <c r="NK29" s="535"/>
      <c r="NL29" s="535"/>
      <c r="NM29" s="535"/>
      <c r="NN29" s="535"/>
      <c r="NO29" s="535"/>
      <c r="NP29" s="535"/>
      <c r="NQ29" s="535"/>
      <c r="NR29" s="535"/>
      <c r="NS29" s="535"/>
      <c r="NT29" s="535"/>
      <c r="NU29" s="535"/>
      <c r="NV29" s="535"/>
      <c r="NW29" s="535"/>
      <c r="NX29" s="535"/>
      <c r="NY29" s="535"/>
      <c r="NZ29" s="535"/>
      <c r="OA29" s="535"/>
      <c r="OB29" s="535"/>
      <c r="OC29" s="535"/>
      <c r="OD29" s="535"/>
      <c r="OE29" s="535"/>
      <c r="OF29" s="535"/>
      <c r="OG29" s="535"/>
      <c r="OH29" s="535"/>
      <c r="OI29" s="535"/>
      <c r="OJ29" s="535"/>
      <c r="OK29" s="535"/>
      <c r="OL29" s="535"/>
      <c r="OM29" s="535"/>
      <c r="ON29" s="535"/>
      <c r="OO29" s="535"/>
      <c r="OP29" s="535"/>
      <c r="OQ29" s="535"/>
      <c r="OR29" s="535"/>
      <c r="OS29" s="535"/>
      <c r="OT29" s="535"/>
      <c r="OU29" s="535"/>
      <c r="OV29" s="535"/>
      <c r="OW29" s="535"/>
      <c r="OX29" s="535"/>
      <c r="OY29" s="535"/>
      <c r="OZ29" s="535"/>
      <c r="PA29" s="535"/>
      <c r="PB29" s="535"/>
      <c r="PC29" s="535"/>
      <c r="PD29" s="535"/>
      <c r="PE29" s="535"/>
      <c r="PF29" s="535"/>
      <c r="PG29" s="535"/>
      <c r="PH29" s="535"/>
      <c r="PI29" s="535"/>
      <c r="PJ29" s="535"/>
      <c r="PK29" s="535"/>
      <c r="PL29" s="535"/>
      <c r="PM29" s="535"/>
      <c r="PN29" s="535"/>
      <c r="PO29" s="535"/>
      <c r="PP29" s="535"/>
      <c r="PQ29" s="535"/>
      <c r="PR29" s="535"/>
      <c r="PS29" s="535"/>
      <c r="PT29" s="535"/>
      <c r="PU29" s="535"/>
      <c r="PV29" s="535"/>
      <c r="PW29" s="535"/>
      <c r="PX29" s="535"/>
      <c r="PY29" s="535"/>
      <c r="PZ29" s="535"/>
      <c r="QA29" s="535"/>
      <c r="QB29" s="535"/>
      <c r="QC29" s="535"/>
      <c r="QD29" s="535"/>
      <c r="QE29" s="535"/>
      <c r="QF29" s="535"/>
      <c r="QG29" s="535"/>
      <c r="QH29" s="535"/>
      <c r="QI29" s="535"/>
      <c r="QJ29" s="535"/>
      <c r="QK29" s="535"/>
      <c r="QL29" s="535"/>
      <c r="QM29" s="535"/>
      <c r="QN29" s="535"/>
      <c r="QO29" s="535"/>
      <c r="QP29" s="535"/>
      <c r="QQ29" s="535"/>
      <c r="QR29" s="535"/>
      <c r="QS29" s="535"/>
      <c r="QT29" s="535"/>
      <c r="QU29" s="535"/>
      <c r="QV29" s="535"/>
      <c r="QW29" s="535"/>
      <c r="QX29" s="535"/>
      <c r="QY29" s="535"/>
      <c r="QZ29" s="535"/>
      <c r="RA29" s="535"/>
      <c r="RB29" s="535"/>
      <c r="RC29" s="535"/>
      <c r="RD29" s="535"/>
      <c r="RE29" s="535"/>
      <c r="RF29" s="535"/>
      <c r="RG29" s="535"/>
      <c r="RH29" s="535"/>
      <c r="RI29" s="535"/>
      <c r="RJ29" s="535"/>
      <c r="RK29" s="535"/>
      <c r="RL29" s="535"/>
      <c r="RM29" s="535"/>
      <c r="RN29" s="535"/>
      <c r="RO29" s="535"/>
      <c r="RP29" s="535"/>
      <c r="RQ29" s="535"/>
      <c r="RR29" s="535"/>
      <c r="RS29" s="535"/>
      <c r="RT29" s="535"/>
      <c r="RU29" s="535"/>
      <c r="RV29" s="535"/>
      <c r="RW29" s="535"/>
      <c r="RX29" s="535"/>
      <c r="RY29" s="535"/>
      <c r="RZ29" s="535"/>
      <c r="SA29" s="535"/>
      <c r="SB29" s="535"/>
      <c r="SC29" s="535"/>
      <c r="SD29" s="535"/>
      <c r="SE29" s="535"/>
      <c r="SF29" s="535"/>
      <c r="SG29" s="535"/>
      <c r="SH29" s="535"/>
      <c r="SI29" s="535"/>
      <c r="SJ29" s="535"/>
      <c r="SK29" s="535"/>
      <c r="SL29" s="535"/>
      <c r="SM29" s="535"/>
      <c r="SN29" s="535"/>
      <c r="SO29" s="535"/>
      <c r="SP29" s="535"/>
      <c r="SQ29" s="535"/>
      <c r="SR29" s="535"/>
      <c r="SS29" s="535"/>
      <c r="ST29" s="535"/>
      <c r="SU29" s="535"/>
      <c r="SV29" s="535"/>
      <c r="SW29" s="535"/>
      <c r="SX29" s="535"/>
      <c r="SY29" s="535"/>
      <c r="SZ29" s="535"/>
      <c r="TA29" s="535"/>
      <c r="TB29" s="535"/>
      <c r="TC29" s="535"/>
      <c r="TD29" s="535"/>
      <c r="TE29" s="535"/>
      <c r="TF29" s="535"/>
      <c r="TG29" s="535"/>
      <c r="TH29" s="535"/>
      <c r="TI29" s="535"/>
      <c r="TJ29" s="535"/>
      <c r="TK29" s="535"/>
      <c r="TL29" s="535"/>
      <c r="TM29" s="535"/>
      <c r="TN29" s="535"/>
      <c r="TO29" s="535"/>
      <c r="TP29" s="535"/>
      <c r="TQ29" s="535"/>
      <c r="TR29" s="535"/>
      <c r="TS29" s="535"/>
      <c r="TT29" s="535"/>
      <c r="TU29" s="535"/>
      <c r="TV29" s="535"/>
      <c r="TW29" s="535"/>
      <c r="TX29" s="535"/>
      <c r="TY29" s="535"/>
      <c r="TZ29" s="535"/>
      <c r="UA29" s="535"/>
      <c r="UB29" s="535"/>
      <c r="UC29" s="535"/>
      <c r="UD29" s="535"/>
      <c r="UE29" s="535"/>
      <c r="UF29" s="535"/>
      <c r="UG29" s="535"/>
      <c r="UH29" s="535"/>
      <c r="UI29" s="535"/>
      <c r="UJ29" s="535"/>
      <c r="UK29" s="535"/>
      <c r="UL29" s="535"/>
      <c r="UM29" s="535"/>
      <c r="UN29" s="535"/>
      <c r="UO29" s="535"/>
      <c r="UP29" s="535"/>
      <c r="UQ29" s="535"/>
      <c r="UR29" s="535"/>
      <c r="US29" s="535"/>
      <c r="UT29" s="535"/>
      <c r="UU29" s="535"/>
      <c r="UV29" s="535"/>
      <c r="UW29" s="535"/>
      <c r="UX29" s="535"/>
      <c r="UY29" s="535"/>
      <c r="UZ29" s="535"/>
      <c r="VA29" s="535"/>
      <c r="VB29" s="535"/>
      <c r="VC29" s="535"/>
      <c r="VD29" s="535"/>
      <c r="VE29" s="535"/>
      <c r="VF29" s="535"/>
      <c r="VG29" s="535"/>
      <c r="VH29" s="535"/>
      <c r="VI29" s="535"/>
      <c r="VJ29" s="535"/>
      <c r="VK29" s="535"/>
      <c r="VL29" s="535"/>
      <c r="VM29" s="535"/>
      <c r="VN29" s="535"/>
      <c r="VO29" s="535"/>
      <c r="VP29" s="535"/>
      <c r="VQ29" s="535"/>
      <c r="VR29" s="535"/>
      <c r="VS29" s="535"/>
      <c r="VT29" s="535"/>
      <c r="VU29" s="535"/>
      <c r="VV29" s="535"/>
      <c r="VW29" s="535"/>
      <c r="VX29" s="535"/>
      <c r="VY29" s="535"/>
      <c r="VZ29" s="535"/>
      <c r="WA29" s="535"/>
      <c r="WB29" s="535"/>
      <c r="WC29" s="535"/>
      <c r="WD29" s="535"/>
      <c r="WE29" s="535"/>
      <c r="WF29" s="535"/>
      <c r="WG29" s="535"/>
      <c r="WH29" s="535"/>
      <c r="WI29" s="535"/>
      <c r="WJ29" s="535"/>
      <c r="WK29" s="535"/>
      <c r="WL29" s="535"/>
      <c r="WM29" s="535"/>
      <c r="WN29" s="535"/>
      <c r="WO29" s="535"/>
      <c r="WP29" s="535"/>
      <c r="WQ29" s="535"/>
      <c r="WR29" s="535"/>
      <c r="WS29" s="535"/>
      <c r="WT29" s="535"/>
      <c r="WU29" s="535"/>
      <c r="WV29" s="535"/>
      <c r="WW29" s="535"/>
      <c r="WX29" s="535"/>
      <c r="WY29" s="535"/>
      <c r="WZ29" s="535"/>
      <c r="XA29" s="535"/>
      <c r="XB29" s="535"/>
      <c r="XC29" s="535"/>
      <c r="XD29" s="535"/>
      <c r="XE29" s="535"/>
      <c r="XF29" s="535"/>
      <c r="XG29" s="535"/>
      <c r="XH29" s="535"/>
      <c r="XI29" s="535"/>
      <c r="XJ29" s="535"/>
      <c r="XK29" s="535"/>
      <c r="XL29" s="535"/>
      <c r="XM29" s="535"/>
      <c r="XN29" s="535"/>
      <c r="XO29" s="535"/>
      <c r="XP29" s="535"/>
      <c r="XQ29" s="535"/>
      <c r="XR29" s="535"/>
      <c r="XS29" s="535"/>
      <c r="XT29" s="535"/>
      <c r="XU29" s="535"/>
      <c r="XV29" s="535"/>
      <c r="XW29" s="535"/>
      <c r="XX29" s="535"/>
      <c r="XY29" s="535"/>
      <c r="XZ29" s="535"/>
      <c r="YA29" s="535"/>
      <c r="YB29" s="535"/>
      <c r="YC29" s="535"/>
      <c r="YD29" s="535"/>
      <c r="YE29" s="535"/>
      <c r="YF29" s="535"/>
      <c r="YG29" s="535"/>
      <c r="YH29" s="535"/>
      <c r="YI29" s="535"/>
      <c r="YJ29" s="535"/>
      <c r="YK29" s="535"/>
      <c r="YL29" s="535"/>
      <c r="YM29" s="535"/>
      <c r="YN29" s="535"/>
      <c r="YO29" s="535"/>
      <c r="YP29" s="535"/>
      <c r="YQ29" s="535"/>
      <c r="YR29" s="535"/>
      <c r="YS29" s="535"/>
      <c r="YT29" s="535"/>
      <c r="YU29" s="535"/>
      <c r="YV29" s="535"/>
      <c r="YW29" s="535"/>
      <c r="YX29" s="535"/>
      <c r="YY29" s="535"/>
      <c r="YZ29" s="535"/>
      <c r="ZA29" s="535"/>
      <c r="ZB29" s="535"/>
      <c r="ZC29" s="535"/>
      <c r="ZD29" s="535"/>
      <c r="ZE29" s="535"/>
      <c r="ZF29" s="535"/>
      <c r="ZG29" s="535"/>
      <c r="ZH29" s="535"/>
      <c r="ZI29" s="535"/>
      <c r="ZJ29" s="535"/>
      <c r="ZK29" s="535"/>
      <c r="ZL29" s="535"/>
      <c r="ZM29" s="535"/>
      <c r="ZN29" s="535"/>
      <c r="ZO29" s="535"/>
      <c r="ZP29" s="535"/>
      <c r="ZQ29" s="535"/>
      <c r="ZR29" s="535"/>
      <c r="ZS29" s="535"/>
      <c r="ZT29" s="535"/>
      <c r="ZU29" s="535"/>
      <c r="ZV29" s="535"/>
      <c r="ZW29" s="535"/>
      <c r="ZX29" s="535"/>
      <c r="ZY29" s="535"/>
      <c r="ZZ29" s="535"/>
      <c r="AAA29" s="535"/>
      <c r="AAB29" s="535"/>
      <c r="AAC29" s="535"/>
      <c r="AAD29" s="535"/>
      <c r="AAE29" s="535"/>
      <c r="AAF29" s="535"/>
      <c r="AAG29" s="535"/>
      <c r="AAH29" s="535"/>
      <c r="AAI29" s="535"/>
      <c r="AAJ29" s="535"/>
      <c r="AAK29" s="535"/>
      <c r="AAL29" s="535"/>
      <c r="AAM29" s="535"/>
      <c r="AAN29" s="535"/>
      <c r="AAO29" s="535"/>
      <c r="AAP29" s="535"/>
      <c r="AAQ29" s="535"/>
      <c r="AAR29" s="535"/>
      <c r="AAS29" s="535"/>
      <c r="AAT29" s="535"/>
      <c r="AAU29" s="535"/>
      <c r="AAV29" s="535"/>
      <c r="AAW29" s="535"/>
      <c r="AAX29" s="535"/>
      <c r="AAY29" s="535"/>
      <c r="AAZ29" s="535"/>
      <c r="ABA29" s="535"/>
      <c r="ABB29" s="535"/>
      <c r="ABC29" s="535"/>
      <c r="ABD29" s="535"/>
      <c r="ABE29" s="535"/>
      <c r="ABF29" s="535"/>
      <c r="ABG29" s="535"/>
      <c r="ABH29" s="535"/>
      <c r="ABI29" s="535"/>
      <c r="ABJ29" s="535"/>
      <c r="ABK29" s="535"/>
      <c r="ABL29" s="535"/>
      <c r="ABM29" s="535"/>
      <c r="ABN29" s="535"/>
      <c r="ABO29" s="535"/>
      <c r="ABP29" s="535"/>
      <c r="ABQ29" s="535"/>
      <c r="ABR29" s="535"/>
      <c r="ABS29" s="535"/>
      <c r="ABT29" s="535"/>
      <c r="ABU29" s="535"/>
      <c r="ABV29" s="535"/>
      <c r="ABW29" s="535"/>
      <c r="ABX29" s="535"/>
      <c r="ABY29" s="535"/>
      <c r="ABZ29" s="535"/>
      <c r="ACA29" s="535"/>
      <c r="ACB29" s="535"/>
      <c r="ACC29" s="535"/>
      <c r="ACD29" s="535"/>
      <c r="ACE29" s="535"/>
      <c r="ACF29" s="535"/>
      <c r="ACG29" s="535"/>
      <c r="ACH29" s="535"/>
      <c r="ACI29" s="535"/>
      <c r="ACJ29" s="535"/>
      <c r="ACK29" s="535"/>
      <c r="ACL29" s="535"/>
      <c r="ACM29" s="535"/>
      <c r="ACN29" s="535"/>
      <c r="ACO29" s="535"/>
      <c r="ACP29" s="535"/>
      <c r="ACQ29" s="535"/>
      <c r="ACR29" s="535"/>
      <c r="ACS29" s="535"/>
      <c r="ACT29" s="535"/>
      <c r="ACU29" s="535"/>
      <c r="ACV29" s="535"/>
      <c r="ACW29" s="535"/>
      <c r="ACX29" s="535"/>
      <c r="ACY29" s="535"/>
      <c r="ACZ29" s="535"/>
      <c r="ADA29" s="535"/>
      <c r="ADB29" s="535"/>
      <c r="ADC29" s="535"/>
      <c r="ADD29" s="535"/>
      <c r="ADE29" s="535"/>
      <c r="ADF29" s="535"/>
      <c r="ADG29" s="535"/>
      <c r="ADH29" s="535"/>
      <c r="ADI29" s="535"/>
      <c r="ADJ29" s="535"/>
      <c r="ADK29" s="535"/>
      <c r="ADL29" s="535"/>
      <c r="ADM29" s="535"/>
      <c r="ADN29" s="535"/>
      <c r="ADO29" s="535"/>
      <c r="ADP29" s="535"/>
      <c r="ADQ29" s="535"/>
      <c r="ADR29" s="535"/>
      <c r="ADS29" s="535"/>
      <c r="ADT29" s="535"/>
      <c r="ADU29" s="535"/>
      <c r="ADV29" s="535"/>
      <c r="ADW29" s="535"/>
      <c r="ADX29" s="535"/>
      <c r="ADY29" s="535"/>
      <c r="ADZ29" s="535"/>
      <c r="AEA29" s="535"/>
      <c r="AEB29" s="535"/>
      <c r="AEC29" s="535"/>
      <c r="AED29" s="535"/>
      <c r="AEE29" s="535"/>
      <c r="AEF29" s="535"/>
      <c r="AEG29" s="535"/>
      <c r="AEH29" s="535"/>
      <c r="AEI29" s="535"/>
      <c r="AEJ29" s="535"/>
      <c r="AEK29" s="535"/>
      <c r="AEL29" s="535"/>
      <c r="AEM29" s="535"/>
      <c r="AEN29" s="535"/>
      <c r="AEO29" s="535"/>
      <c r="AEP29" s="535"/>
      <c r="AEQ29" s="535"/>
      <c r="AER29" s="535"/>
      <c r="AES29" s="535"/>
      <c r="AET29" s="535"/>
      <c r="AEU29" s="535"/>
      <c r="AEV29" s="535"/>
      <c r="AEW29" s="535"/>
      <c r="AEX29" s="535"/>
      <c r="AEY29" s="535"/>
      <c r="AEZ29" s="535"/>
      <c r="AFA29" s="535"/>
      <c r="AFB29" s="535"/>
      <c r="AFC29" s="535"/>
      <c r="AFD29" s="535"/>
      <c r="AFE29" s="535"/>
      <c r="AFF29" s="535"/>
      <c r="AFG29" s="535"/>
      <c r="AFH29" s="535"/>
      <c r="AFI29" s="535"/>
      <c r="AFJ29" s="535"/>
      <c r="AFK29" s="535"/>
      <c r="AFL29" s="535"/>
      <c r="AFM29" s="535"/>
      <c r="AFN29" s="535"/>
      <c r="AFO29" s="535"/>
      <c r="AFP29" s="535"/>
      <c r="AFQ29" s="535"/>
      <c r="AFR29" s="535"/>
      <c r="AFS29" s="535"/>
      <c r="AFT29" s="535"/>
      <c r="AFU29" s="535"/>
      <c r="AFV29" s="535"/>
      <c r="AFW29" s="535"/>
      <c r="AFX29" s="535"/>
      <c r="AFY29" s="535"/>
      <c r="AFZ29" s="535"/>
      <c r="AGA29" s="535"/>
      <c r="AGB29" s="535"/>
      <c r="AGC29" s="535"/>
      <c r="AGD29" s="535"/>
      <c r="AGE29" s="535"/>
      <c r="AGF29" s="535"/>
      <c r="AGG29" s="535"/>
      <c r="AGH29" s="535"/>
    </row>
    <row r="30" spans="1:867" x14ac:dyDescent="0.2">
      <c r="B30" s="38" t="s">
        <v>1205</v>
      </c>
      <c r="C30" s="39" t="s">
        <v>1205</v>
      </c>
      <c r="D30" s="655">
        <v>43473</v>
      </c>
      <c r="E30" s="664">
        <v>43473</v>
      </c>
      <c r="F30" s="673" t="s">
        <v>1463</v>
      </c>
      <c r="G30" s="43" t="s">
        <v>163</v>
      </c>
      <c r="H30" s="43" t="s">
        <v>1216</v>
      </c>
      <c r="I30" s="45">
        <v>12</v>
      </c>
      <c r="J30" s="44" t="s">
        <v>61</v>
      </c>
      <c r="K30" s="47" t="s">
        <v>1388</v>
      </c>
      <c r="L30" s="91">
        <v>194844</v>
      </c>
      <c r="M30" s="44" t="s">
        <v>1487</v>
      </c>
      <c r="N30" s="48" t="s">
        <v>1488</v>
      </c>
      <c r="O30" s="49" t="s">
        <v>1107</v>
      </c>
      <c r="P30" s="50">
        <v>43830</v>
      </c>
      <c r="Q30" s="90" t="s">
        <v>1253</v>
      </c>
      <c r="R30" s="169" t="s">
        <v>1392</v>
      </c>
      <c r="S30" s="99">
        <v>43465</v>
      </c>
      <c r="T30" s="54">
        <v>0</v>
      </c>
      <c r="U30" s="55" t="s">
        <v>1106</v>
      </c>
      <c r="V30" s="56">
        <v>1</v>
      </c>
      <c r="W30" s="56">
        <v>0</v>
      </c>
      <c r="X30" s="56">
        <v>0</v>
      </c>
      <c r="Y30" s="536" t="s">
        <v>1389</v>
      </c>
      <c r="Z30" s="536" t="s">
        <v>1272</v>
      </c>
      <c r="AA30" s="536" t="s">
        <v>1273</v>
      </c>
      <c r="AB30" s="529" t="s">
        <v>1274</v>
      </c>
      <c r="AC30" s="530" t="s">
        <v>1275</v>
      </c>
      <c r="AD30" s="530" t="s">
        <v>1424</v>
      </c>
      <c r="AE30" s="530" t="s">
        <v>1277</v>
      </c>
      <c r="AF30" s="537" t="s">
        <v>345</v>
      </c>
      <c r="AG30" s="352" t="s">
        <v>1280</v>
      </c>
      <c r="AH30" s="536" t="s">
        <v>105</v>
      </c>
      <c r="AI30" s="536" t="s">
        <v>105</v>
      </c>
      <c r="AJ30" s="352" t="s">
        <v>1283</v>
      </c>
      <c r="AK30" s="536" t="s">
        <v>1278</v>
      </c>
      <c r="AL30" s="62" t="s">
        <v>1113</v>
      </c>
      <c r="AM30" s="62">
        <v>2</v>
      </c>
      <c r="AN30" s="63">
        <v>64</v>
      </c>
      <c r="AO30" s="64">
        <v>12</v>
      </c>
      <c r="AP30" s="199">
        <f t="shared" si="3"/>
        <v>3782.4</v>
      </c>
      <c r="AQ30" s="201">
        <f t="shared" si="4"/>
        <v>315.2</v>
      </c>
      <c r="AR30" s="202">
        <v>0</v>
      </c>
      <c r="AS30" s="87"/>
      <c r="AT30" s="201">
        <f t="shared" si="2"/>
        <v>3782.4</v>
      </c>
      <c r="AU30" s="62" t="s">
        <v>1281</v>
      </c>
      <c r="AV30" s="66" t="s">
        <v>1099</v>
      </c>
      <c r="AW30" s="66" t="s">
        <v>92</v>
      </c>
      <c r="AX30" s="62" t="s">
        <v>1373</v>
      </c>
      <c r="AY30" s="62" t="s">
        <v>1604</v>
      </c>
      <c r="AZ30" s="768" t="s">
        <v>1586</v>
      </c>
      <c r="BA30" s="346">
        <v>43479</v>
      </c>
      <c r="BB30" s="682" t="s">
        <v>1631</v>
      </c>
      <c r="BC30" s="284">
        <v>43482</v>
      </c>
      <c r="BD30" s="540"/>
      <c r="BE30" s="598"/>
      <c r="BF30" s="535"/>
      <c r="BG30" s="535"/>
      <c r="BH30" s="535"/>
      <c r="BI30" s="535"/>
      <c r="BJ30" s="535"/>
      <c r="BK30" s="535"/>
      <c r="BL30" s="535"/>
      <c r="BM30" s="535"/>
      <c r="BN30" s="535"/>
      <c r="BO30" s="535"/>
      <c r="BP30" s="535"/>
      <c r="BQ30" s="535"/>
      <c r="BR30" s="535"/>
      <c r="BS30" s="535"/>
      <c r="BT30" s="535"/>
      <c r="BU30" s="535"/>
      <c r="BV30" s="535"/>
      <c r="BW30" s="535"/>
      <c r="BX30" s="535"/>
      <c r="BY30" s="535"/>
      <c r="BZ30" s="535"/>
      <c r="CA30" s="535"/>
      <c r="CB30" s="535"/>
      <c r="CC30" s="535"/>
      <c r="CD30" s="535"/>
      <c r="CE30" s="535"/>
      <c r="CF30" s="535"/>
      <c r="CG30" s="535"/>
      <c r="CH30" s="535"/>
      <c r="CI30" s="535"/>
      <c r="CJ30" s="535"/>
      <c r="CK30" s="535"/>
      <c r="CL30" s="535"/>
      <c r="CM30" s="535"/>
      <c r="CN30" s="535"/>
      <c r="CO30" s="535"/>
      <c r="CP30" s="535"/>
      <c r="CQ30" s="535"/>
      <c r="CR30" s="535"/>
      <c r="CS30" s="535"/>
      <c r="CT30" s="535"/>
      <c r="CU30" s="535"/>
      <c r="CV30" s="535"/>
      <c r="CW30" s="535"/>
      <c r="CX30" s="535"/>
      <c r="CY30" s="535"/>
      <c r="CZ30" s="535"/>
      <c r="DA30" s="535"/>
      <c r="DB30" s="535"/>
      <c r="DC30" s="535"/>
      <c r="DD30" s="535"/>
      <c r="DE30" s="535"/>
      <c r="DF30" s="535"/>
      <c r="DG30" s="535"/>
      <c r="DH30" s="535"/>
      <c r="DI30" s="535"/>
      <c r="DJ30" s="535"/>
      <c r="DK30" s="535"/>
      <c r="DL30" s="535"/>
      <c r="DM30" s="535"/>
      <c r="DN30" s="535"/>
      <c r="DO30" s="535"/>
      <c r="DP30" s="535"/>
      <c r="DQ30" s="535"/>
      <c r="DR30" s="535"/>
      <c r="DS30" s="535"/>
      <c r="DT30" s="535"/>
      <c r="DU30" s="535"/>
      <c r="DV30" s="535"/>
      <c r="DW30" s="535"/>
      <c r="DX30" s="535"/>
      <c r="DY30" s="535"/>
      <c r="DZ30" s="535"/>
      <c r="EA30" s="535"/>
      <c r="EB30" s="535"/>
      <c r="EC30" s="535"/>
      <c r="ED30" s="535"/>
      <c r="EE30" s="535"/>
      <c r="EF30" s="535"/>
      <c r="EG30" s="535"/>
      <c r="EH30" s="535"/>
      <c r="EI30" s="535"/>
      <c r="EJ30" s="535"/>
      <c r="EK30" s="535"/>
      <c r="EL30" s="535"/>
      <c r="EM30" s="535"/>
      <c r="EN30" s="535"/>
      <c r="EO30" s="535"/>
      <c r="EP30" s="535"/>
      <c r="EQ30" s="535"/>
      <c r="ER30" s="535"/>
      <c r="ES30" s="535"/>
      <c r="ET30" s="535"/>
      <c r="EU30" s="535"/>
      <c r="EV30" s="535"/>
      <c r="EW30" s="535"/>
      <c r="EX30" s="535"/>
      <c r="EY30" s="535"/>
      <c r="EZ30" s="535"/>
      <c r="FA30" s="535"/>
      <c r="FB30" s="535"/>
      <c r="FC30" s="535"/>
      <c r="FD30" s="535"/>
      <c r="FE30" s="535"/>
      <c r="FF30" s="535"/>
      <c r="FG30" s="535"/>
      <c r="FH30" s="535"/>
      <c r="FI30" s="535"/>
      <c r="FJ30" s="535"/>
      <c r="FK30" s="535"/>
      <c r="FL30" s="535"/>
      <c r="FM30" s="535"/>
      <c r="FN30" s="535"/>
      <c r="FO30" s="535"/>
      <c r="FP30" s="535"/>
      <c r="FQ30" s="535"/>
      <c r="FR30" s="535"/>
      <c r="FS30" s="535"/>
      <c r="FT30" s="535"/>
      <c r="FU30" s="535"/>
      <c r="FV30" s="535"/>
      <c r="FW30" s="535"/>
      <c r="FX30" s="535"/>
      <c r="FY30" s="535"/>
      <c r="FZ30" s="535"/>
      <c r="GA30" s="535"/>
      <c r="GB30" s="535"/>
      <c r="GC30" s="535"/>
      <c r="GD30" s="535"/>
      <c r="GE30" s="535"/>
      <c r="GF30" s="535"/>
      <c r="GG30" s="535"/>
      <c r="GH30" s="535"/>
      <c r="GI30" s="535"/>
      <c r="GJ30" s="535"/>
      <c r="GK30" s="535"/>
      <c r="GL30" s="535"/>
      <c r="GM30" s="535"/>
      <c r="GN30" s="535"/>
      <c r="GO30" s="535"/>
      <c r="GP30" s="535"/>
      <c r="GQ30" s="535"/>
      <c r="GR30" s="535"/>
      <c r="GS30" s="535"/>
      <c r="GT30" s="535"/>
      <c r="GU30" s="535"/>
      <c r="GV30" s="535"/>
      <c r="GW30" s="535"/>
      <c r="GX30" s="535"/>
      <c r="GY30" s="535"/>
      <c r="GZ30" s="535"/>
      <c r="HA30" s="535"/>
      <c r="HB30" s="535"/>
      <c r="HC30" s="535"/>
      <c r="HD30" s="535"/>
      <c r="HE30" s="535"/>
      <c r="HF30" s="535"/>
      <c r="HG30" s="535"/>
      <c r="HH30" s="535"/>
      <c r="HI30" s="535"/>
      <c r="HJ30" s="535"/>
      <c r="HK30" s="535"/>
      <c r="HL30" s="535"/>
      <c r="HM30" s="535"/>
      <c r="HN30" s="535"/>
      <c r="HO30" s="535"/>
      <c r="HP30" s="535"/>
      <c r="HQ30" s="535"/>
      <c r="HR30" s="535"/>
      <c r="HS30" s="535"/>
      <c r="HT30" s="535"/>
      <c r="HU30" s="535"/>
      <c r="HV30" s="535"/>
      <c r="HW30" s="535"/>
      <c r="HX30" s="535"/>
      <c r="HY30" s="535"/>
      <c r="HZ30" s="535"/>
      <c r="IA30" s="535"/>
      <c r="IB30" s="535"/>
      <c r="IC30" s="535"/>
      <c r="ID30" s="535"/>
      <c r="IE30" s="535"/>
      <c r="IF30" s="535"/>
      <c r="IG30" s="535"/>
      <c r="IH30" s="535"/>
      <c r="II30" s="535"/>
      <c r="IJ30" s="535"/>
      <c r="IK30" s="535"/>
      <c r="IL30" s="535"/>
      <c r="IM30" s="535"/>
      <c r="IN30" s="535"/>
      <c r="IO30" s="535"/>
      <c r="IP30" s="535"/>
      <c r="IQ30" s="535"/>
      <c r="IR30" s="535"/>
      <c r="IS30" s="535"/>
      <c r="IT30" s="535"/>
      <c r="IU30" s="535"/>
      <c r="IV30" s="535"/>
      <c r="IW30" s="535"/>
      <c r="IX30" s="535"/>
      <c r="IY30" s="535"/>
      <c r="IZ30" s="535"/>
      <c r="JA30" s="535"/>
      <c r="JB30" s="535"/>
      <c r="JC30" s="535"/>
      <c r="JD30" s="535"/>
      <c r="JE30" s="535"/>
      <c r="JF30" s="535"/>
      <c r="JG30" s="535"/>
      <c r="JH30" s="535"/>
      <c r="JI30" s="535"/>
      <c r="JJ30" s="535"/>
      <c r="JK30" s="535"/>
      <c r="JL30" s="535"/>
      <c r="JM30" s="535"/>
      <c r="JN30" s="535"/>
      <c r="JO30" s="535"/>
      <c r="JP30" s="535"/>
      <c r="JQ30" s="535"/>
      <c r="JR30" s="535"/>
      <c r="JS30" s="535"/>
      <c r="JT30" s="535"/>
      <c r="JU30" s="535"/>
      <c r="JV30" s="535"/>
      <c r="JW30" s="535"/>
      <c r="JX30" s="535"/>
      <c r="JY30" s="535"/>
      <c r="JZ30" s="535"/>
      <c r="KA30" s="535"/>
      <c r="KB30" s="535"/>
      <c r="KC30" s="535"/>
      <c r="KD30" s="535"/>
      <c r="KE30" s="535"/>
      <c r="KF30" s="535"/>
      <c r="KG30" s="535"/>
      <c r="KH30" s="535"/>
      <c r="KI30" s="535"/>
      <c r="KJ30" s="535"/>
      <c r="KK30" s="535"/>
      <c r="KL30" s="535"/>
      <c r="KM30" s="535"/>
      <c r="KN30" s="535"/>
      <c r="KO30" s="535"/>
      <c r="KP30" s="535"/>
      <c r="KQ30" s="535"/>
      <c r="KR30" s="535"/>
      <c r="KS30" s="535"/>
      <c r="KT30" s="535"/>
      <c r="KU30" s="535"/>
      <c r="KV30" s="535"/>
      <c r="KW30" s="535"/>
      <c r="KX30" s="535"/>
      <c r="KY30" s="535"/>
      <c r="KZ30" s="535"/>
      <c r="LA30" s="535"/>
      <c r="LB30" s="535"/>
      <c r="LC30" s="535"/>
      <c r="LD30" s="535"/>
      <c r="LE30" s="535"/>
      <c r="LF30" s="535"/>
      <c r="LG30" s="535"/>
      <c r="LH30" s="535"/>
      <c r="LI30" s="535"/>
      <c r="LJ30" s="535"/>
      <c r="LK30" s="535"/>
      <c r="LL30" s="535"/>
      <c r="LM30" s="535"/>
      <c r="LN30" s="535"/>
      <c r="LO30" s="535"/>
      <c r="LP30" s="535"/>
      <c r="LQ30" s="535"/>
      <c r="LR30" s="535"/>
      <c r="LS30" s="535"/>
      <c r="LT30" s="535"/>
      <c r="LU30" s="535"/>
      <c r="LV30" s="535"/>
      <c r="LW30" s="535"/>
      <c r="LX30" s="535"/>
      <c r="LY30" s="535"/>
      <c r="LZ30" s="535"/>
      <c r="MA30" s="535"/>
      <c r="MB30" s="535"/>
      <c r="MC30" s="535"/>
      <c r="MD30" s="535"/>
      <c r="ME30" s="535"/>
      <c r="MF30" s="535"/>
      <c r="MG30" s="535"/>
      <c r="MH30" s="535"/>
      <c r="MI30" s="535"/>
      <c r="MJ30" s="535"/>
      <c r="MK30" s="535"/>
      <c r="ML30" s="535"/>
      <c r="MM30" s="535"/>
      <c r="MN30" s="535"/>
      <c r="MO30" s="535"/>
      <c r="MP30" s="535"/>
      <c r="MQ30" s="535"/>
      <c r="MR30" s="535"/>
      <c r="MS30" s="535"/>
      <c r="MT30" s="535"/>
      <c r="MU30" s="535"/>
      <c r="MV30" s="535"/>
      <c r="MW30" s="535"/>
      <c r="MX30" s="535"/>
      <c r="MY30" s="535"/>
      <c r="MZ30" s="535"/>
      <c r="NA30" s="535"/>
      <c r="NB30" s="535"/>
      <c r="NC30" s="535"/>
      <c r="ND30" s="535"/>
      <c r="NE30" s="535"/>
      <c r="NF30" s="535"/>
      <c r="NG30" s="535"/>
      <c r="NH30" s="535"/>
      <c r="NI30" s="535"/>
      <c r="NJ30" s="535"/>
      <c r="NK30" s="535"/>
      <c r="NL30" s="535"/>
      <c r="NM30" s="535"/>
      <c r="NN30" s="535"/>
      <c r="NO30" s="535"/>
      <c r="NP30" s="535"/>
      <c r="NQ30" s="535"/>
      <c r="NR30" s="535"/>
      <c r="NS30" s="535"/>
      <c r="NT30" s="535"/>
      <c r="NU30" s="535"/>
      <c r="NV30" s="535"/>
      <c r="NW30" s="535"/>
      <c r="NX30" s="535"/>
      <c r="NY30" s="535"/>
      <c r="NZ30" s="535"/>
      <c r="OA30" s="535"/>
      <c r="OB30" s="535"/>
      <c r="OC30" s="535"/>
      <c r="OD30" s="535"/>
      <c r="OE30" s="535"/>
      <c r="OF30" s="535"/>
      <c r="OG30" s="535"/>
      <c r="OH30" s="535"/>
      <c r="OI30" s="535"/>
      <c r="OJ30" s="535"/>
      <c r="OK30" s="535"/>
      <c r="OL30" s="535"/>
      <c r="OM30" s="535"/>
      <c r="ON30" s="535"/>
      <c r="OO30" s="535"/>
      <c r="OP30" s="535"/>
      <c r="OQ30" s="535"/>
      <c r="OR30" s="535"/>
      <c r="OS30" s="535"/>
      <c r="OT30" s="535"/>
      <c r="OU30" s="535"/>
      <c r="OV30" s="535"/>
      <c r="OW30" s="535"/>
      <c r="OX30" s="535"/>
      <c r="OY30" s="535"/>
      <c r="OZ30" s="535"/>
      <c r="PA30" s="535"/>
      <c r="PB30" s="535"/>
      <c r="PC30" s="535"/>
      <c r="PD30" s="535"/>
      <c r="PE30" s="535"/>
      <c r="PF30" s="535"/>
      <c r="PG30" s="535"/>
      <c r="PH30" s="535"/>
      <c r="PI30" s="535"/>
      <c r="PJ30" s="535"/>
      <c r="PK30" s="535"/>
      <c r="PL30" s="535"/>
      <c r="PM30" s="535"/>
      <c r="PN30" s="535"/>
      <c r="PO30" s="535"/>
      <c r="PP30" s="535"/>
      <c r="PQ30" s="535"/>
      <c r="PR30" s="535"/>
      <c r="PS30" s="535"/>
      <c r="PT30" s="535"/>
      <c r="PU30" s="535"/>
      <c r="PV30" s="535"/>
      <c r="PW30" s="535"/>
      <c r="PX30" s="535"/>
      <c r="PY30" s="535"/>
      <c r="PZ30" s="535"/>
      <c r="QA30" s="535"/>
      <c r="QB30" s="535"/>
      <c r="QC30" s="535"/>
      <c r="QD30" s="535"/>
      <c r="QE30" s="535"/>
      <c r="QF30" s="535"/>
      <c r="QG30" s="535"/>
      <c r="QH30" s="535"/>
      <c r="QI30" s="535"/>
      <c r="QJ30" s="535"/>
      <c r="QK30" s="535"/>
      <c r="QL30" s="535"/>
      <c r="QM30" s="535"/>
      <c r="QN30" s="535"/>
      <c r="QO30" s="535"/>
      <c r="QP30" s="535"/>
      <c r="QQ30" s="535"/>
      <c r="QR30" s="535"/>
      <c r="QS30" s="535"/>
      <c r="QT30" s="535"/>
      <c r="QU30" s="535"/>
      <c r="QV30" s="535"/>
      <c r="QW30" s="535"/>
      <c r="QX30" s="535"/>
      <c r="QY30" s="535"/>
      <c r="QZ30" s="535"/>
      <c r="RA30" s="535"/>
      <c r="RB30" s="535"/>
      <c r="RC30" s="535"/>
      <c r="RD30" s="535"/>
      <c r="RE30" s="535"/>
      <c r="RF30" s="535"/>
      <c r="RG30" s="535"/>
      <c r="RH30" s="535"/>
      <c r="RI30" s="535"/>
      <c r="RJ30" s="535"/>
      <c r="RK30" s="535"/>
      <c r="RL30" s="535"/>
      <c r="RM30" s="535"/>
      <c r="RN30" s="535"/>
      <c r="RO30" s="535"/>
      <c r="RP30" s="535"/>
      <c r="RQ30" s="535"/>
      <c r="RR30" s="535"/>
      <c r="RS30" s="535"/>
      <c r="RT30" s="535"/>
      <c r="RU30" s="535"/>
      <c r="RV30" s="535"/>
      <c r="RW30" s="535"/>
      <c r="RX30" s="535"/>
      <c r="RY30" s="535"/>
      <c r="RZ30" s="535"/>
      <c r="SA30" s="535"/>
      <c r="SB30" s="535"/>
      <c r="SC30" s="535"/>
      <c r="SD30" s="535"/>
      <c r="SE30" s="535"/>
      <c r="SF30" s="535"/>
      <c r="SG30" s="535"/>
      <c r="SH30" s="535"/>
      <c r="SI30" s="535"/>
      <c r="SJ30" s="535"/>
      <c r="SK30" s="535"/>
      <c r="SL30" s="535"/>
      <c r="SM30" s="535"/>
      <c r="SN30" s="535"/>
      <c r="SO30" s="535"/>
      <c r="SP30" s="535"/>
      <c r="SQ30" s="535"/>
      <c r="SR30" s="535"/>
      <c r="SS30" s="535"/>
      <c r="ST30" s="535"/>
      <c r="SU30" s="535"/>
      <c r="SV30" s="535"/>
      <c r="SW30" s="535"/>
      <c r="SX30" s="535"/>
      <c r="SY30" s="535"/>
      <c r="SZ30" s="535"/>
      <c r="TA30" s="535"/>
      <c r="TB30" s="535"/>
      <c r="TC30" s="535"/>
      <c r="TD30" s="535"/>
      <c r="TE30" s="535"/>
      <c r="TF30" s="535"/>
      <c r="TG30" s="535"/>
      <c r="TH30" s="535"/>
      <c r="TI30" s="535"/>
      <c r="TJ30" s="535"/>
      <c r="TK30" s="535"/>
      <c r="TL30" s="535"/>
      <c r="TM30" s="535"/>
      <c r="TN30" s="535"/>
      <c r="TO30" s="535"/>
      <c r="TP30" s="535"/>
      <c r="TQ30" s="535"/>
      <c r="TR30" s="535"/>
      <c r="TS30" s="535"/>
      <c r="TT30" s="535"/>
      <c r="TU30" s="535"/>
      <c r="TV30" s="535"/>
      <c r="TW30" s="535"/>
      <c r="TX30" s="535"/>
      <c r="TY30" s="535"/>
      <c r="TZ30" s="535"/>
      <c r="UA30" s="535"/>
      <c r="UB30" s="535"/>
      <c r="UC30" s="535"/>
      <c r="UD30" s="535"/>
      <c r="UE30" s="535"/>
      <c r="UF30" s="535"/>
      <c r="UG30" s="535"/>
      <c r="UH30" s="535"/>
      <c r="UI30" s="535"/>
      <c r="UJ30" s="535"/>
      <c r="UK30" s="535"/>
      <c r="UL30" s="535"/>
      <c r="UM30" s="535"/>
      <c r="UN30" s="535"/>
      <c r="UO30" s="535"/>
      <c r="UP30" s="535"/>
      <c r="UQ30" s="535"/>
      <c r="UR30" s="535"/>
      <c r="US30" s="535"/>
      <c r="UT30" s="535"/>
      <c r="UU30" s="535"/>
      <c r="UV30" s="535"/>
      <c r="UW30" s="535"/>
      <c r="UX30" s="535"/>
      <c r="UY30" s="535"/>
      <c r="UZ30" s="535"/>
      <c r="VA30" s="535"/>
      <c r="VB30" s="535"/>
      <c r="VC30" s="535"/>
      <c r="VD30" s="535"/>
      <c r="VE30" s="535"/>
      <c r="VF30" s="535"/>
      <c r="VG30" s="535"/>
      <c r="VH30" s="535"/>
      <c r="VI30" s="535"/>
      <c r="VJ30" s="535"/>
      <c r="VK30" s="535"/>
      <c r="VL30" s="535"/>
      <c r="VM30" s="535"/>
      <c r="VN30" s="535"/>
      <c r="VO30" s="535"/>
      <c r="VP30" s="535"/>
      <c r="VQ30" s="535"/>
      <c r="VR30" s="535"/>
      <c r="VS30" s="535"/>
      <c r="VT30" s="535"/>
      <c r="VU30" s="535"/>
      <c r="VV30" s="535"/>
      <c r="VW30" s="535"/>
      <c r="VX30" s="535"/>
      <c r="VY30" s="535"/>
      <c r="VZ30" s="535"/>
      <c r="WA30" s="535"/>
      <c r="WB30" s="535"/>
      <c r="WC30" s="535"/>
      <c r="WD30" s="535"/>
      <c r="WE30" s="535"/>
      <c r="WF30" s="535"/>
      <c r="WG30" s="535"/>
      <c r="WH30" s="535"/>
      <c r="WI30" s="535"/>
      <c r="WJ30" s="535"/>
      <c r="WK30" s="535"/>
      <c r="WL30" s="535"/>
      <c r="WM30" s="535"/>
      <c r="WN30" s="535"/>
      <c r="WO30" s="535"/>
      <c r="WP30" s="535"/>
      <c r="WQ30" s="535"/>
      <c r="WR30" s="535"/>
      <c r="WS30" s="535"/>
      <c r="WT30" s="535"/>
      <c r="WU30" s="535"/>
      <c r="WV30" s="535"/>
      <c r="WW30" s="535"/>
      <c r="WX30" s="535"/>
      <c r="WY30" s="535"/>
      <c r="WZ30" s="535"/>
      <c r="XA30" s="535"/>
      <c r="XB30" s="535"/>
      <c r="XC30" s="535"/>
      <c r="XD30" s="535"/>
      <c r="XE30" s="535"/>
      <c r="XF30" s="535"/>
      <c r="XG30" s="535"/>
      <c r="XH30" s="535"/>
      <c r="XI30" s="535"/>
      <c r="XJ30" s="535"/>
      <c r="XK30" s="535"/>
      <c r="XL30" s="535"/>
      <c r="XM30" s="535"/>
      <c r="XN30" s="535"/>
      <c r="XO30" s="535"/>
      <c r="XP30" s="535"/>
      <c r="XQ30" s="535"/>
      <c r="XR30" s="535"/>
      <c r="XS30" s="535"/>
      <c r="XT30" s="535"/>
      <c r="XU30" s="535"/>
      <c r="XV30" s="535"/>
      <c r="XW30" s="535"/>
      <c r="XX30" s="535"/>
      <c r="XY30" s="535"/>
      <c r="XZ30" s="535"/>
      <c r="YA30" s="535"/>
      <c r="YB30" s="535"/>
      <c r="YC30" s="535"/>
      <c r="YD30" s="535"/>
      <c r="YE30" s="535"/>
      <c r="YF30" s="535"/>
      <c r="YG30" s="535"/>
      <c r="YH30" s="535"/>
      <c r="YI30" s="535"/>
      <c r="YJ30" s="535"/>
      <c r="YK30" s="535"/>
      <c r="YL30" s="535"/>
      <c r="YM30" s="535"/>
      <c r="YN30" s="535"/>
      <c r="YO30" s="535"/>
      <c r="YP30" s="535"/>
      <c r="YQ30" s="535"/>
      <c r="YR30" s="535"/>
      <c r="YS30" s="535"/>
      <c r="YT30" s="535"/>
      <c r="YU30" s="535"/>
      <c r="YV30" s="535"/>
      <c r="YW30" s="535"/>
      <c r="YX30" s="535"/>
      <c r="YY30" s="535"/>
      <c r="YZ30" s="535"/>
      <c r="ZA30" s="535"/>
      <c r="ZB30" s="535"/>
      <c r="ZC30" s="535"/>
      <c r="ZD30" s="535"/>
      <c r="ZE30" s="535"/>
      <c r="ZF30" s="535"/>
      <c r="ZG30" s="535"/>
      <c r="ZH30" s="535"/>
      <c r="ZI30" s="535"/>
      <c r="ZJ30" s="535"/>
      <c r="ZK30" s="535"/>
      <c r="ZL30" s="535"/>
      <c r="ZM30" s="535"/>
      <c r="ZN30" s="535"/>
      <c r="ZO30" s="535"/>
      <c r="ZP30" s="535"/>
      <c r="ZQ30" s="535"/>
      <c r="ZR30" s="535"/>
      <c r="ZS30" s="535"/>
      <c r="ZT30" s="535"/>
      <c r="ZU30" s="535"/>
      <c r="ZV30" s="535"/>
      <c r="ZW30" s="535"/>
      <c r="ZX30" s="535"/>
      <c r="ZY30" s="535"/>
      <c r="ZZ30" s="535"/>
      <c r="AAA30" s="535"/>
      <c r="AAB30" s="535"/>
      <c r="AAC30" s="535"/>
      <c r="AAD30" s="535"/>
      <c r="AAE30" s="535"/>
      <c r="AAF30" s="535"/>
      <c r="AAG30" s="535"/>
      <c r="AAH30" s="535"/>
      <c r="AAI30" s="535"/>
      <c r="AAJ30" s="535"/>
      <c r="AAK30" s="535"/>
      <c r="AAL30" s="535"/>
      <c r="AAM30" s="535"/>
      <c r="AAN30" s="535"/>
      <c r="AAO30" s="535"/>
      <c r="AAP30" s="535"/>
      <c r="AAQ30" s="535"/>
      <c r="AAR30" s="535"/>
      <c r="AAS30" s="535"/>
      <c r="AAT30" s="535"/>
      <c r="AAU30" s="535"/>
      <c r="AAV30" s="535"/>
      <c r="AAW30" s="535"/>
      <c r="AAX30" s="535"/>
      <c r="AAY30" s="535"/>
      <c r="AAZ30" s="535"/>
      <c r="ABA30" s="535"/>
      <c r="ABB30" s="535"/>
      <c r="ABC30" s="535"/>
      <c r="ABD30" s="535"/>
      <c r="ABE30" s="535"/>
      <c r="ABF30" s="535"/>
      <c r="ABG30" s="535"/>
      <c r="ABH30" s="535"/>
      <c r="ABI30" s="535"/>
      <c r="ABJ30" s="535"/>
      <c r="ABK30" s="535"/>
      <c r="ABL30" s="535"/>
      <c r="ABM30" s="535"/>
      <c r="ABN30" s="535"/>
      <c r="ABO30" s="535"/>
      <c r="ABP30" s="535"/>
      <c r="ABQ30" s="535"/>
      <c r="ABR30" s="535"/>
      <c r="ABS30" s="535"/>
      <c r="ABT30" s="535"/>
      <c r="ABU30" s="535"/>
      <c r="ABV30" s="535"/>
      <c r="ABW30" s="535"/>
      <c r="ABX30" s="535"/>
      <c r="ABY30" s="535"/>
      <c r="ABZ30" s="535"/>
      <c r="ACA30" s="535"/>
      <c r="ACB30" s="535"/>
      <c r="ACC30" s="535"/>
      <c r="ACD30" s="535"/>
      <c r="ACE30" s="535"/>
      <c r="ACF30" s="535"/>
      <c r="ACG30" s="535"/>
      <c r="ACH30" s="535"/>
      <c r="ACI30" s="535"/>
      <c r="ACJ30" s="535"/>
      <c r="ACK30" s="535"/>
      <c r="ACL30" s="535"/>
      <c r="ACM30" s="535"/>
      <c r="ACN30" s="535"/>
      <c r="ACO30" s="535"/>
      <c r="ACP30" s="535"/>
      <c r="ACQ30" s="535"/>
      <c r="ACR30" s="535"/>
      <c r="ACS30" s="535"/>
      <c r="ACT30" s="535"/>
      <c r="ACU30" s="535"/>
      <c r="ACV30" s="535"/>
      <c r="ACW30" s="535"/>
      <c r="ACX30" s="535"/>
      <c r="ACY30" s="535"/>
      <c r="ACZ30" s="535"/>
      <c r="ADA30" s="535"/>
      <c r="ADB30" s="535"/>
      <c r="ADC30" s="535"/>
      <c r="ADD30" s="535"/>
      <c r="ADE30" s="535"/>
      <c r="ADF30" s="535"/>
      <c r="ADG30" s="535"/>
      <c r="ADH30" s="535"/>
      <c r="ADI30" s="535"/>
      <c r="ADJ30" s="535"/>
      <c r="ADK30" s="535"/>
      <c r="ADL30" s="535"/>
      <c r="ADM30" s="535"/>
      <c r="ADN30" s="535"/>
      <c r="ADO30" s="535"/>
      <c r="ADP30" s="535"/>
      <c r="ADQ30" s="535"/>
      <c r="ADR30" s="535"/>
      <c r="ADS30" s="535"/>
      <c r="ADT30" s="535"/>
      <c r="ADU30" s="535"/>
      <c r="ADV30" s="535"/>
      <c r="ADW30" s="535"/>
      <c r="ADX30" s="535"/>
      <c r="ADY30" s="535"/>
      <c r="ADZ30" s="535"/>
      <c r="AEA30" s="535"/>
      <c r="AEB30" s="535"/>
      <c r="AEC30" s="535"/>
      <c r="AED30" s="535"/>
      <c r="AEE30" s="535"/>
      <c r="AEF30" s="535"/>
      <c r="AEG30" s="535"/>
      <c r="AEH30" s="535"/>
      <c r="AEI30" s="535"/>
      <c r="AEJ30" s="535"/>
      <c r="AEK30" s="535"/>
      <c r="AEL30" s="535"/>
      <c r="AEM30" s="535"/>
      <c r="AEN30" s="535"/>
      <c r="AEO30" s="535"/>
      <c r="AEP30" s="535"/>
      <c r="AEQ30" s="535"/>
      <c r="AER30" s="535"/>
      <c r="AES30" s="535"/>
      <c r="AET30" s="535"/>
      <c r="AEU30" s="535"/>
      <c r="AEV30" s="535"/>
      <c r="AEW30" s="535"/>
      <c r="AEX30" s="535"/>
      <c r="AEY30" s="535"/>
      <c r="AEZ30" s="535"/>
      <c r="AFA30" s="535"/>
      <c r="AFB30" s="535"/>
      <c r="AFC30" s="535"/>
      <c r="AFD30" s="535"/>
      <c r="AFE30" s="535"/>
      <c r="AFF30" s="535"/>
      <c r="AFG30" s="535"/>
      <c r="AFH30" s="535"/>
      <c r="AFI30" s="535"/>
      <c r="AFJ30" s="535"/>
      <c r="AFK30" s="535"/>
      <c r="AFL30" s="535"/>
      <c r="AFM30" s="535"/>
      <c r="AFN30" s="535"/>
      <c r="AFO30" s="535"/>
      <c r="AFP30" s="535"/>
      <c r="AFQ30" s="535"/>
      <c r="AFR30" s="535"/>
      <c r="AFS30" s="535"/>
      <c r="AFT30" s="535"/>
      <c r="AFU30" s="535"/>
      <c r="AFV30" s="535"/>
      <c r="AFW30" s="535"/>
      <c r="AFX30" s="535"/>
      <c r="AFY30" s="535"/>
      <c r="AFZ30" s="535"/>
      <c r="AGA30" s="535"/>
      <c r="AGB30" s="535"/>
      <c r="AGC30" s="535"/>
      <c r="AGD30" s="535"/>
      <c r="AGE30" s="535"/>
      <c r="AGF30" s="535"/>
      <c r="AGG30" s="535"/>
      <c r="AGH30" s="535"/>
    </row>
    <row r="31" spans="1:867" x14ac:dyDescent="0.2">
      <c r="A31" s="28"/>
      <c r="B31" s="391" t="s">
        <v>1206</v>
      </c>
      <c r="C31" s="478" t="s">
        <v>1206</v>
      </c>
      <c r="D31" s="656">
        <v>43483</v>
      </c>
      <c r="E31" s="656">
        <v>43483</v>
      </c>
      <c r="F31" s="675" t="s">
        <v>1490</v>
      </c>
      <c r="G31" s="394" t="s">
        <v>163</v>
      </c>
      <c r="H31" s="395" t="s">
        <v>1216</v>
      </c>
      <c r="I31" s="396">
        <v>12</v>
      </c>
      <c r="J31" s="395" t="s">
        <v>61</v>
      </c>
      <c r="K31" s="397" t="s">
        <v>1499</v>
      </c>
      <c r="L31" s="398">
        <v>3508488</v>
      </c>
      <c r="M31" s="395" t="s">
        <v>923</v>
      </c>
      <c r="N31" s="48">
        <v>0</v>
      </c>
      <c r="O31" s="400" t="s">
        <v>1107</v>
      </c>
      <c r="P31" s="401">
        <v>43830</v>
      </c>
      <c r="Q31" s="436" t="s">
        <v>1507</v>
      </c>
      <c r="R31" s="732" t="s">
        <v>546</v>
      </c>
      <c r="S31" s="732" t="s">
        <v>546</v>
      </c>
      <c r="T31" s="480">
        <v>0</v>
      </c>
      <c r="U31" s="481" t="s">
        <v>1106</v>
      </c>
      <c r="V31" s="482">
        <v>0</v>
      </c>
      <c r="W31" s="482">
        <v>1</v>
      </c>
      <c r="X31" s="482">
        <v>0</v>
      </c>
      <c r="Y31" s="402" t="s">
        <v>1513</v>
      </c>
      <c r="Z31" s="402" t="s">
        <v>1513</v>
      </c>
      <c r="AA31" s="402" t="s">
        <v>1514</v>
      </c>
      <c r="AB31" s="406" t="s">
        <v>1524</v>
      </c>
      <c r="AC31" s="403" t="s">
        <v>1529</v>
      </c>
      <c r="AD31" s="403" t="s">
        <v>1530</v>
      </c>
      <c r="AE31" s="763" t="s">
        <v>1532</v>
      </c>
      <c r="AF31" s="404" t="s">
        <v>1531</v>
      </c>
      <c r="AG31" s="402" t="s">
        <v>1544</v>
      </c>
      <c r="AH31" s="402" t="s">
        <v>105</v>
      </c>
      <c r="AI31" s="402" t="s">
        <v>105</v>
      </c>
      <c r="AJ31" s="407" t="s">
        <v>1537</v>
      </c>
      <c r="AK31" s="402" t="s">
        <v>1539</v>
      </c>
      <c r="AL31" s="408" t="s">
        <v>1113</v>
      </c>
      <c r="AM31" s="408">
        <v>2</v>
      </c>
      <c r="AN31" s="409">
        <v>64</v>
      </c>
      <c r="AO31" s="410">
        <v>12</v>
      </c>
      <c r="AP31" s="199" t="b">
        <f t="shared" si="3"/>
        <v>0</v>
      </c>
      <c r="AQ31" s="201" t="str">
        <f t="shared" si="4"/>
        <v>0,00</v>
      </c>
      <c r="AR31" s="413">
        <v>0</v>
      </c>
      <c r="AS31" s="610"/>
      <c r="AT31" s="412">
        <f t="shared" si="2"/>
        <v>0</v>
      </c>
      <c r="AU31" s="408" t="b">
        <v>0</v>
      </c>
      <c r="AV31" s="405" t="s">
        <v>1099</v>
      </c>
      <c r="AW31" s="405" t="s">
        <v>92</v>
      </c>
      <c r="AX31" s="408" t="s">
        <v>1373</v>
      </c>
      <c r="AY31" s="408" t="s">
        <v>1604</v>
      </c>
      <c r="AZ31" s="691" t="s">
        <v>81</v>
      </c>
      <c r="BA31" s="483">
        <v>43483</v>
      </c>
      <c r="BB31" s="683"/>
      <c r="BC31" s="484"/>
      <c r="BD31" s="524"/>
      <c r="BE31" s="525"/>
      <c r="BF31" s="606"/>
      <c r="BG31" s="606"/>
      <c r="BH31" s="606"/>
      <c r="BI31" s="606"/>
      <c r="BJ31" s="606"/>
      <c r="BK31" s="606"/>
      <c r="BL31" s="606"/>
      <c r="BM31" s="606"/>
      <c r="BN31" s="606"/>
      <c r="BO31" s="606"/>
      <c r="BP31" s="606"/>
      <c r="BQ31" s="606"/>
      <c r="BR31" s="606"/>
      <c r="BS31" s="606"/>
      <c r="BT31" s="606"/>
      <c r="BU31" s="606"/>
      <c r="BV31" s="606"/>
      <c r="BW31" s="606"/>
      <c r="BX31" s="606"/>
      <c r="BY31" s="606"/>
      <c r="BZ31" s="606"/>
      <c r="CA31" s="606"/>
      <c r="CB31" s="606"/>
      <c r="CC31" s="606"/>
      <c r="CD31" s="606"/>
      <c r="CE31" s="606"/>
      <c r="CF31" s="606"/>
      <c r="CG31" s="606"/>
      <c r="CH31" s="606"/>
      <c r="CI31" s="606"/>
      <c r="CJ31" s="606"/>
      <c r="CK31" s="606"/>
      <c r="CL31" s="606"/>
      <c r="CM31" s="606"/>
      <c r="CN31" s="606"/>
      <c r="CO31" s="606"/>
      <c r="CP31" s="606"/>
      <c r="CQ31" s="606"/>
      <c r="CR31" s="606"/>
      <c r="CS31" s="606"/>
      <c r="CT31" s="606"/>
      <c r="CU31" s="606"/>
      <c r="CV31" s="606"/>
      <c r="CW31" s="606"/>
      <c r="CX31" s="606"/>
      <c r="CY31" s="606"/>
      <c r="CZ31" s="606"/>
      <c r="DA31" s="606"/>
      <c r="DB31" s="606"/>
      <c r="DC31" s="606"/>
      <c r="DD31" s="606"/>
      <c r="DE31" s="606"/>
      <c r="DF31" s="606"/>
      <c r="DG31" s="606"/>
      <c r="DH31" s="606"/>
      <c r="DI31" s="606"/>
      <c r="DJ31" s="606"/>
      <c r="DK31" s="606"/>
      <c r="DL31" s="606"/>
      <c r="DM31" s="606"/>
      <c r="DN31" s="606"/>
      <c r="DO31" s="606"/>
      <c r="DP31" s="606"/>
      <c r="DQ31" s="606"/>
      <c r="DR31" s="606"/>
      <c r="DS31" s="606"/>
      <c r="DT31" s="606"/>
      <c r="DU31" s="606"/>
      <c r="DV31" s="606"/>
      <c r="DW31" s="606"/>
      <c r="DX31" s="606"/>
      <c r="DY31" s="606"/>
      <c r="DZ31" s="606"/>
      <c r="EA31" s="606"/>
      <c r="EB31" s="606"/>
      <c r="EC31" s="606"/>
      <c r="ED31" s="606"/>
      <c r="EE31" s="606"/>
      <c r="EF31" s="606"/>
      <c r="EG31" s="606"/>
      <c r="EH31" s="606"/>
      <c r="EI31" s="606"/>
      <c r="EJ31" s="606"/>
      <c r="EK31" s="606"/>
      <c r="EL31" s="606"/>
      <c r="EM31" s="606"/>
      <c r="EN31" s="606"/>
      <c r="EO31" s="606"/>
      <c r="EP31" s="606"/>
      <c r="EQ31" s="606"/>
      <c r="ER31" s="606"/>
      <c r="ES31" s="606"/>
      <c r="ET31" s="606"/>
      <c r="EU31" s="606"/>
      <c r="EV31" s="606"/>
      <c r="EW31" s="606"/>
      <c r="EX31" s="606"/>
      <c r="EY31" s="606"/>
      <c r="EZ31" s="606"/>
      <c r="FA31" s="606"/>
      <c r="FB31" s="606"/>
      <c r="FC31" s="606"/>
      <c r="FD31" s="606"/>
      <c r="FE31" s="606"/>
      <c r="FF31" s="606"/>
      <c r="FG31" s="606"/>
      <c r="FH31" s="606"/>
      <c r="FI31" s="606"/>
      <c r="FJ31" s="606"/>
      <c r="FK31" s="606"/>
      <c r="FL31" s="606"/>
      <c r="FM31" s="606"/>
      <c r="FN31" s="606"/>
      <c r="FO31" s="606"/>
      <c r="FP31" s="606"/>
      <c r="FQ31" s="606"/>
      <c r="FR31" s="606"/>
      <c r="FS31" s="606"/>
      <c r="FT31" s="606"/>
      <c r="FU31" s="606"/>
      <c r="FV31" s="606"/>
      <c r="FW31" s="606"/>
      <c r="FX31" s="606"/>
      <c r="FY31" s="606"/>
      <c r="FZ31" s="606"/>
      <c r="GA31" s="606"/>
      <c r="GB31" s="606"/>
      <c r="GC31" s="606"/>
      <c r="GD31" s="606"/>
      <c r="GE31" s="606"/>
      <c r="GF31" s="606"/>
      <c r="GG31" s="606"/>
      <c r="GH31" s="606"/>
      <c r="GI31" s="606"/>
      <c r="GJ31" s="606"/>
      <c r="GK31" s="606"/>
      <c r="GL31" s="606"/>
      <c r="GM31" s="606"/>
      <c r="GN31" s="606"/>
      <c r="GO31" s="606"/>
      <c r="GP31" s="606"/>
      <c r="GQ31" s="606"/>
      <c r="GR31" s="606"/>
      <c r="GS31" s="606"/>
      <c r="GT31" s="606"/>
      <c r="GU31" s="606"/>
      <c r="GV31" s="606"/>
      <c r="GW31" s="606"/>
      <c r="GX31" s="606"/>
      <c r="GY31" s="606"/>
      <c r="GZ31" s="606"/>
      <c r="HA31" s="606"/>
      <c r="HB31" s="606"/>
      <c r="HC31" s="606"/>
      <c r="HD31" s="606"/>
      <c r="HE31" s="606"/>
      <c r="HF31" s="606"/>
      <c r="HG31" s="606"/>
      <c r="HH31" s="606"/>
      <c r="HI31" s="606"/>
      <c r="HJ31" s="606"/>
      <c r="HK31" s="606"/>
      <c r="HL31" s="606"/>
      <c r="HM31" s="606"/>
      <c r="HN31" s="606"/>
      <c r="HO31" s="606"/>
      <c r="HP31" s="606"/>
      <c r="HQ31" s="606"/>
      <c r="HR31" s="606"/>
      <c r="HS31" s="606"/>
      <c r="HT31" s="606"/>
      <c r="HU31" s="606"/>
      <c r="HV31" s="606"/>
      <c r="HW31" s="606"/>
      <c r="HX31" s="606"/>
      <c r="HY31" s="606"/>
      <c r="HZ31" s="606"/>
      <c r="IA31" s="606"/>
      <c r="IB31" s="606"/>
      <c r="IC31" s="606"/>
      <c r="ID31" s="606"/>
      <c r="IE31" s="606"/>
      <c r="IF31" s="606"/>
      <c r="IG31" s="606"/>
      <c r="IH31" s="606"/>
      <c r="II31" s="606"/>
      <c r="IJ31" s="606"/>
      <c r="IK31" s="606"/>
      <c r="IL31" s="606"/>
      <c r="IM31" s="606"/>
      <c r="IN31" s="606"/>
      <c r="IO31" s="606"/>
      <c r="IP31" s="606"/>
      <c r="IQ31" s="606"/>
      <c r="IR31" s="606"/>
      <c r="IS31" s="606"/>
      <c r="IT31" s="606"/>
      <c r="IU31" s="606"/>
      <c r="IV31" s="606"/>
      <c r="IW31" s="606"/>
      <c r="IX31" s="606"/>
      <c r="IY31" s="606"/>
      <c r="IZ31" s="606"/>
      <c r="JA31" s="606"/>
      <c r="JB31" s="606"/>
      <c r="JC31" s="606"/>
      <c r="JD31" s="606"/>
      <c r="JE31" s="606"/>
      <c r="JF31" s="606"/>
      <c r="JG31" s="606"/>
      <c r="JH31" s="606"/>
      <c r="JI31" s="606"/>
      <c r="JJ31" s="606"/>
      <c r="JK31" s="606"/>
      <c r="JL31" s="606"/>
      <c r="JM31" s="606"/>
      <c r="JN31" s="606"/>
      <c r="JO31" s="606"/>
      <c r="JP31" s="606"/>
      <c r="JQ31" s="606"/>
      <c r="JR31" s="606"/>
      <c r="JS31" s="606"/>
      <c r="JT31" s="606"/>
      <c r="JU31" s="606"/>
      <c r="JV31" s="606"/>
      <c r="JW31" s="606"/>
      <c r="JX31" s="606"/>
      <c r="JY31" s="606"/>
      <c r="JZ31" s="606"/>
      <c r="KA31" s="606"/>
      <c r="KB31" s="606"/>
      <c r="KC31" s="606"/>
      <c r="KD31" s="606"/>
      <c r="KE31" s="606"/>
      <c r="KF31" s="606"/>
      <c r="KG31" s="606"/>
      <c r="KH31" s="606"/>
      <c r="KI31" s="606"/>
      <c r="KJ31" s="606"/>
      <c r="KK31" s="606"/>
      <c r="KL31" s="606"/>
      <c r="KM31" s="606"/>
      <c r="KN31" s="606"/>
      <c r="KO31" s="606"/>
      <c r="KP31" s="606"/>
      <c r="KQ31" s="606"/>
      <c r="KR31" s="606"/>
      <c r="KS31" s="606"/>
      <c r="KT31" s="606"/>
      <c r="KU31" s="606"/>
      <c r="KV31" s="606"/>
      <c r="KW31" s="606"/>
      <c r="KX31" s="606"/>
      <c r="KY31" s="606"/>
      <c r="KZ31" s="606"/>
      <c r="LA31" s="606"/>
      <c r="LB31" s="606"/>
      <c r="LC31" s="606"/>
      <c r="LD31" s="606"/>
      <c r="LE31" s="606"/>
      <c r="LF31" s="606"/>
      <c r="LG31" s="606"/>
      <c r="LH31" s="606"/>
      <c r="LI31" s="606"/>
      <c r="LJ31" s="606"/>
      <c r="LK31" s="606"/>
      <c r="LL31" s="606"/>
      <c r="LM31" s="606"/>
      <c r="LN31" s="606"/>
      <c r="LO31" s="606"/>
      <c r="LP31" s="606"/>
      <c r="LQ31" s="606"/>
      <c r="LR31" s="606"/>
      <c r="LS31" s="606"/>
      <c r="LT31" s="606"/>
      <c r="LU31" s="606"/>
      <c r="LV31" s="606"/>
      <c r="LW31" s="606"/>
      <c r="LX31" s="606"/>
      <c r="LY31" s="606"/>
      <c r="LZ31" s="606"/>
      <c r="MA31" s="606"/>
      <c r="MB31" s="606"/>
      <c r="MC31" s="606"/>
      <c r="MD31" s="606"/>
      <c r="ME31" s="606"/>
      <c r="MF31" s="606"/>
      <c r="MG31" s="606"/>
      <c r="MH31" s="606"/>
      <c r="MI31" s="606"/>
      <c r="MJ31" s="606"/>
      <c r="MK31" s="606"/>
      <c r="ML31" s="606"/>
      <c r="MM31" s="606"/>
      <c r="MN31" s="606"/>
      <c r="MO31" s="606"/>
      <c r="MP31" s="606"/>
      <c r="MQ31" s="606"/>
      <c r="MR31" s="606"/>
      <c r="MS31" s="606"/>
      <c r="MT31" s="606"/>
      <c r="MU31" s="606"/>
      <c r="MV31" s="606"/>
      <c r="MW31" s="606"/>
      <c r="MX31" s="606"/>
      <c r="MY31" s="606"/>
      <c r="MZ31" s="606"/>
      <c r="NA31" s="606"/>
      <c r="NB31" s="606"/>
      <c r="NC31" s="606"/>
      <c r="ND31" s="606"/>
      <c r="NE31" s="606"/>
      <c r="NF31" s="606"/>
      <c r="NG31" s="606"/>
      <c r="NH31" s="606"/>
      <c r="NI31" s="606"/>
      <c r="NJ31" s="606"/>
      <c r="NK31" s="606"/>
      <c r="NL31" s="606"/>
      <c r="NM31" s="606"/>
      <c r="NN31" s="606"/>
      <c r="NO31" s="606"/>
      <c r="NP31" s="606"/>
      <c r="NQ31" s="606"/>
      <c r="NR31" s="606"/>
      <c r="NS31" s="606"/>
      <c r="NT31" s="606"/>
      <c r="NU31" s="606"/>
      <c r="NV31" s="606"/>
      <c r="NW31" s="606"/>
      <c r="NX31" s="606"/>
      <c r="NY31" s="606"/>
      <c r="NZ31" s="606"/>
      <c r="OA31" s="606"/>
      <c r="OB31" s="606"/>
      <c r="OC31" s="606"/>
      <c r="OD31" s="606"/>
      <c r="OE31" s="606"/>
      <c r="OF31" s="606"/>
      <c r="OG31" s="606"/>
      <c r="OH31" s="606"/>
      <c r="OI31" s="606"/>
      <c r="OJ31" s="606"/>
      <c r="OK31" s="606"/>
      <c r="OL31" s="606"/>
      <c r="OM31" s="606"/>
      <c r="ON31" s="606"/>
      <c r="OO31" s="606"/>
      <c r="OP31" s="606"/>
      <c r="OQ31" s="606"/>
      <c r="OR31" s="606"/>
      <c r="OS31" s="606"/>
      <c r="OT31" s="606"/>
      <c r="OU31" s="606"/>
      <c r="OV31" s="606"/>
      <c r="OW31" s="606"/>
      <c r="OX31" s="606"/>
      <c r="OY31" s="606"/>
      <c r="OZ31" s="606"/>
      <c r="PA31" s="606"/>
      <c r="PB31" s="606"/>
      <c r="PC31" s="606"/>
      <c r="PD31" s="606"/>
      <c r="PE31" s="606"/>
      <c r="PF31" s="606"/>
      <c r="PG31" s="606"/>
      <c r="PH31" s="606"/>
      <c r="PI31" s="606"/>
      <c r="PJ31" s="606"/>
      <c r="PK31" s="606"/>
      <c r="PL31" s="606"/>
      <c r="PM31" s="606"/>
      <c r="PN31" s="606"/>
      <c r="PO31" s="606"/>
      <c r="PP31" s="606"/>
      <c r="PQ31" s="606"/>
      <c r="PR31" s="606"/>
      <c r="PS31" s="606"/>
      <c r="PT31" s="606"/>
      <c r="PU31" s="606"/>
      <c r="PV31" s="606"/>
      <c r="PW31" s="606"/>
      <c r="PX31" s="606"/>
      <c r="PY31" s="606"/>
      <c r="PZ31" s="606"/>
      <c r="QA31" s="606"/>
      <c r="QB31" s="606"/>
      <c r="QC31" s="606"/>
      <c r="QD31" s="606"/>
      <c r="QE31" s="606"/>
      <c r="QF31" s="606"/>
      <c r="QG31" s="606"/>
      <c r="QH31" s="606"/>
      <c r="QI31" s="606"/>
      <c r="QJ31" s="606"/>
      <c r="QK31" s="606"/>
      <c r="QL31" s="606"/>
      <c r="QM31" s="606"/>
      <c r="QN31" s="606"/>
      <c r="QO31" s="606"/>
      <c r="QP31" s="606"/>
      <c r="QQ31" s="606"/>
      <c r="QR31" s="606"/>
      <c r="QS31" s="606"/>
      <c r="QT31" s="606"/>
      <c r="QU31" s="606"/>
      <c r="QV31" s="606"/>
      <c r="QW31" s="606"/>
      <c r="QX31" s="606"/>
      <c r="QY31" s="606"/>
      <c r="QZ31" s="606"/>
      <c r="RA31" s="606"/>
      <c r="RB31" s="606"/>
      <c r="RC31" s="606"/>
      <c r="RD31" s="606"/>
      <c r="RE31" s="606"/>
      <c r="RF31" s="606"/>
      <c r="RG31" s="606"/>
      <c r="RH31" s="606"/>
      <c r="RI31" s="606"/>
      <c r="RJ31" s="606"/>
      <c r="RK31" s="606"/>
      <c r="RL31" s="606"/>
      <c r="RM31" s="606"/>
      <c r="RN31" s="606"/>
      <c r="RO31" s="606"/>
      <c r="RP31" s="606"/>
      <c r="RQ31" s="606"/>
      <c r="RR31" s="606"/>
      <c r="RS31" s="606"/>
      <c r="RT31" s="606"/>
      <c r="RU31" s="606"/>
      <c r="RV31" s="606"/>
      <c r="RW31" s="606"/>
      <c r="RX31" s="606"/>
      <c r="RY31" s="606"/>
      <c r="RZ31" s="606"/>
      <c r="SA31" s="606"/>
      <c r="SB31" s="606"/>
      <c r="SC31" s="606"/>
      <c r="SD31" s="606"/>
      <c r="SE31" s="606"/>
      <c r="SF31" s="606"/>
      <c r="SG31" s="606"/>
      <c r="SH31" s="606"/>
      <c r="SI31" s="606"/>
      <c r="SJ31" s="606"/>
      <c r="SK31" s="606"/>
      <c r="SL31" s="606"/>
      <c r="SM31" s="606"/>
      <c r="SN31" s="606"/>
      <c r="SO31" s="606"/>
      <c r="SP31" s="606"/>
      <c r="SQ31" s="606"/>
      <c r="SR31" s="606"/>
      <c r="SS31" s="606"/>
      <c r="ST31" s="606"/>
      <c r="SU31" s="606"/>
      <c r="SV31" s="606"/>
      <c r="SW31" s="606"/>
      <c r="SX31" s="606"/>
      <c r="SY31" s="606"/>
      <c r="SZ31" s="606"/>
      <c r="TA31" s="606"/>
      <c r="TB31" s="606"/>
      <c r="TC31" s="606"/>
      <c r="TD31" s="606"/>
      <c r="TE31" s="606"/>
      <c r="TF31" s="606"/>
      <c r="TG31" s="606"/>
      <c r="TH31" s="606"/>
      <c r="TI31" s="606"/>
      <c r="TJ31" s="606"/>
      <c r="TK31" s="606"/>
      <c r="TL31" s="606"/>
      <c r="TM31" s="606"/>
      <c r="TN31" s="606"/>
      <c r="TO31" s="606"/>
      <c r="TP31" s="606"/>
      <c r="TQ31" s="606"/>
      <c r="TR31" s="606"/>
      <c r="TS31" s="606"/>
      <c r="TT31" s="606"/>
      <c r="TU31" s="606"/>
      <c r="TV31" s="606"/>
      <c r="TW31" s="606"/>
      <c r="TX31" s="606"/>
      <c r="TY31" s="606"/>
      <c r="TZ31" s="606"/>
      <c r="UA31" s="606"/>
      <c r="UB31" s="606"/>
      <c r="UC31" s="606"/>
      <c r="UD31" s="606"/>
      <c r="UE31" s="606"/>
      <c r="UF31" s="606"/>
      <c r="UG31" s="606"/>
      <c r="UH31" s="606"/>
      <c r="UI31" s="606"/>
      <c r="UJ31" s="606"/>
      <c r="UK31" s="606"/>
      <c r="UL31" s="606"/>
      <c r="UM31" s="606"/>
      <c r="UN31" s="606"/>
      <c r="UO31" s="606"/>
      <c r="UP31" s="606"/>
      <c r="UQ31" s="606"/>
      <c r="UR31" s="606"/>
      <c r="US31" s="606"/>
      <c r="UT31" s="606"/>
      <c r="UU31" s="606"/>
      <c r="UV31" s="606"/>
      <c r="UW31" s="606"/>
      <c r="UX31" s="606"/>
      <c r="UY31" s="606"/>
      <c r="UZ31" s="606"/>
      <c r="VA31" s="606"/>
      <c r="VB31" s="606"/>
      <c r="VC31" s="606"/>
      <c r="VD31" s="606"/>
      <c r="VE31" s="606"/>
      <c r="VF31" s="606"/>
      <c r="VG31" s="606"/>
      <c r="VH31" s="606"/>
      <c r="VI31" s="606"/>
      <c r="VJ31" s="606"/>
      <c r="VK31" s="606"/>
      <c r="VL31" s="606"/>
      <c r="VM31" s="606"/>
      <c r="VN31" s="606"/>
      <c r="VO31" s="606"/>
      <c r="VP31" s="606"/>
      <c r="VQ31" s="606"/>
      <c r="VR31" s="606"/>
      <c r="VS31" s="606"/>
      <c r="VT31" s="606"/>
      <c r="VU31" s="606"/>
      <c r="VV31" s="606"/>
      <c r="VW31" s="606"/>
      <c r="VX31" s="606"/>
      <c r="VY31" s="606"/>
      <c r="VZ31" s="606"/>
      <c r="WA31" s="606"/>
      <c r="WB31" s="606"/>
      <c r="WC31" s="606"/>
      <c r="WD31" s="606"/>
      <c r="WE31" s="606"/>
      <c r="WF31" s="606"/>
      <c r="WG31" s="606"/>
      <c r="WH31" s="606"/>
      <c r="WI31" s="606"/>
      <c r="WJ31" s="606"/>
      <c r="WK31" s="606"/>
      <c r="WL31" s="606"/>
      <c r="WM31" s="606"/>
      <c r="WN31" s="606"/>
      <c r="WO31" s="606"/>
      <c r="WP31" s="606"/>
      <c r="WQ31" s="606"/>
      <c r="WR31" s="606"/>
      <c r="WS31" s="606"/>
      <c r="WT31" s="606"/>
      <c r="WU31" s="606"/>
      <c r="WV31" s="606"/>
      <c r="WW31" s="606"/>
      <c r="WX31" s="606"/>
      <c r="WY31" s="606"/>
      <c r="WZ31" s="606"/>
      <c r="XA31" s="606"/>
      <c r="XB31" s="606"/>
      <c r="XC31" s="606"/>
      <c r="XD31" s="606"/>
      <c r="XE31" s="606"/>
      <c r="XF31" s="606"/>
      <c r="XG31" s="606"/>
      <c r="XH31" s="606"/>
      <c r="XI31" s="606"/>
      <c r="XJ31" s="606"/>
      <c r="XK31" s="606"/>
      <c r="XL31" s="606"/>
      <c r="XM31" s="606"/>
      <c r="XN31" s="606"/>
      <c r="XO31" s="606"/>
      <c r="XP31" s="606"/>
      <c r="XQ31" s="606"/>
      <c r="XR31" s="606"/>
      <c r="XS31" s="606"/>
      <c r="XT31" s="606"/>
      <c r="XU31" s="606"/>
      <c r="XV31" s="606"/>
      <c r="XW31" s="606"/>
      <c r="XX31" s="606"/>
      <c r="XY31" s="606"/>
      <c r="XZ31" s="606"/>
      <c r="YA31" s="606"/>
      <c r="YB31" s="606"/>
      <c r="YC31" s="606"/>
      <c r="YD31" s="606"/>
      <c r="YE31" s="606"/>
      <c r="YF31" s="606"/>
      <c r="YG31" s="606"/>
      <c r="YH31" s="606"/>
      <c r="YI31" s="606"/>
      <c r="YJ31" s="606"/>
      <c r="YK31" s="606"/>
      <c r="YL31" s="606"/>
      <c r="YM31" s="606"/>
      <c r="YN31" s="606"/>
      <c r="YO31" s="606"/>
      <c r="YP31" s="606"/>
      <c r="YQ31" s="606"/>
      <c r="YR31" s="606"/>
      <c r="YS31" s="606"/>
      <c r="YT31" s="606"/>
      <c r="YU31" s="606"/>
      <c r="YV31" s="606"/>
      <c r="YW31" s="606"/>
      <c r="YX31" s="606"/>
      <c r="YY31" s="606"/>
      <c r="YZ31" s="606"/>
      <c r="ZA31" s="606"/>
      <c r="ZB31" s="606"/>
      <c r="ZC31" s="606"/>
      <c r="ZD31" s="606"/>
      <c r="ZE31" s="606"/>
      <c r="ZF31" s="606"/>
      <c r="ZG31" s="606"/>
      <c r="ZH31" s="606"/>
      <c r="ZI31" s="606"/>
      <c r="ZJ31" s="606"/>
      <c r="ZK31" s="606"/>
      <c r="ZL31" s="606"/>
      <c r="ZM31" s="606"/>
      <c r="ZN31" s="606"/>
      <c r="ZO31" s="606"/>
      <c r="ZP31" s="606"/>
      <c r="ZQ31" s="606"/>
      <c r="ZR31" s="606"/>
      <c r="ZS31" s="606"/>
      <c r="ZT31" s="606"/>
      <c r="ZU31" s="606"/>
      <c r="ZV31" s="606"/>
      <c r="ZW31" s="606"/>
      <c r="ZX31" s="606"/>
      <c r="ZY31" s="606"/>
      <c r="ZZ31" s="606"/>
      <c r="AAA31" s="606"/>
      <c r="AAB31" s="606"/>
      <c r="AAC31" s="606"/>
      <c r="AAD31" s="606"/>
      <c r="AAE31" s="606"/>
      <c r="AAF31" s="606"/>
      <c r="AAG31" s="606"/>
      <c r="AAH31" s="606"/>
      <c r="AAI31" s="606"/>
      <c r="AAJ31" s="606"/>
      <c r="AAK31" s="606"/>
      <c r="AAL31" s="606"/>
      <c r="AAM31" s="606"/>
      <c r="AAN31" s="606"/>
      <c r="AAO31" s="606"/>
      <c r="AAP31" s="606"/>
      <c r="AAQ31" s="606"/>
      <c r="AAR31" s="606"/>
      <c r="AAS31" s="606"/>
      <c r="AAT31" s="606"/>
      <c r="AAU31" s="606"/>
      <c r="AAV31" s="606"/>
      <c r="AAW31" s="606"/>
      <c r="AAX31" s="606"/>
      <c r="AAY31" s="606"/>
      <c r="AAZ31" s="606"/>
      <c r="ABA31" s="606"/>
      <c r="ABB31" s="606"/>
      <c r="ABC31" s="606"/>
      <c r="ABD31" s="606"/>
      <c r="ABE31" s="606"/>
      <c r="ABF31" s="606"/>
      <c r="ABG31" s="606"/>
      <c r="ABH31" s="606"/>
      <c r="ABI31" s="606"/>
      <c r="ABJ31" s="606"/>
      <c r="ABK31" s="606"/>
      <c r="ABL31" s="606"/>
      <c r="ABM31" s="606"/>
      <c r="ABN31" s="606"/>
      <c r="ABO31" s="606"/>
      <c r="ABP31" s="606"/>
      <c r="ABQ31" s="606"/>
      <c r="ABR31" s="606"/>
      <c r="ABS31" s="606"/>
      <c r="ABT31" s="606"/>
      <c r="ABU31" s="606"/>
      <c r="ABV31" s="606"/>
      <c r="ABW31" s="606"/>
      <c r="ABX31" s="606"/>
      <c r="ABY31" s="606"/>
      <c r="ABZ31" s="606"/>
      <c r="ACA31" s="606"/>
      <c r="ACB31" s="606"/>
      <c r="ACC31" s="606"/>
      <c r="ACD31" s="606"/>
      <c r="ACE31" s="606"/>
      <c r="ACF31" s="606"/>
      <c r="ACG31" s="606"/>
      <c r="ACH31" s="606"/>
      <c r="ACI31" s="606"/>
      <c r="ACJ31" s="606"/>
      <c r="ACK31" s="606"/>
      <c r="ACL31" s="606"/>
      <c r="ACM31" s="606"/>
      <c r="ACN31" s="606"/>
      <c r="ACO31" s="606"/>
      <c r="ACP31" s="606"/>
      <c r="ACQ31" s="606"/>
      <c r="ACR31" s="606"/>
      <c r="ACS31" s="606"/>
      <c r="ACT31" s="606"/>
      <c r="ACU31" s="606"/>
      <c r="ACV31" s="606"/>
      <c r="ACW31" s="606"/>
      <c r="ACX31" s="606"/>
      <c r="ACY31" s="606"/>
      <c r="ACZ31" s="606"/>
      <c r="ADA31" s="606"/>
      <c r="ADB31" s="606"/>
      <c r="ADC31" s="606"/>
      <c r="ADD31" s="606"/>
      <c r="ADE31" s="606"/>
      <c r="ADF31" s="606"/>
      <c r="ADG31" s="606"/>
      <c r="ADH31" s="606"/>
      <c r="ADI31" s="606"/>
      <c r="ADJ31" s="606"/>
      <c r="ADK31" s="606"/>
      <c r="ADL31" s="606"/>
      <c r="ADM31" s="606"/>
      <c r="ADN31" s="606"/>
      <c r="ADO31" s="606"/>
      <c r="ADP31" s="606"/>
      <c r="ADQ31" s="606"/>
      <c r="ADR31" s="606"/>
      <c r="ADS31" s="606"/>
      <c r="ADT31" s="606"/>
      <c r="ADU31" s="606"/>
      <c r="ADV31" s="606"/>
      <c r="ADW31" s="606"/>
      <c r="ADX31" s="606"/>
      <c r="ADY31" s="606"/>
      <c r="ADZ31" s="606"/>
      <c r="AEA31" s="606"/>
      <c r="AEB31" s="606"/>
      <c r="AEC31" s="606"/>
      <c r="AED31" s="606"/>
      <c r="AEE31" s="606"/>
      <c r="AEF31" s="606"/>
      <c r="AEG31" s="606"/>
      <c r="AEH31" s="606"/>
      <c r="AEI31" s="606"/>
      <c r="AEJ31" s="606"/>
      <c r="AEK31" s="606"/>
      <c r="AEL31" s="606"/>
      <c r="AEM31" s="606"/>
      <c r="AEN31" s="606"/>
      <c r="AEO31" s="606"/>
      <c r="AEP31" s="606"/>
      <c r="AEQ31" s="606"/>
      <c r="AER31" s="606"/>
      <c r="AES31" s="606"/>
      <c r="AET31" s="606"/>
      <c r="AEU31" s="606"/>
      <c r="AEV31" s="606"/>
      <c r="AEW31" s="606"/>
      <c r="AEX31" s="606"/>
      <c r="AEY31" s="606"/>
      <c r="AEZ31" s="606"/>
      <c r="AFA31" s="606"/>
      <c r="AFB31" s="606"/>
      <c r="AFC31" s="606"/>
      <c r="AFD31" s="606"/>
      <c r="AFE31" s="606"/>
      <c r="AFF31" s="606"/>
      <c r="AFG31" s="606"/>
      <c r="AFH31" s="606"/>
      <c r="AFI31" s="606"/>
      <c r="AFJ31" s="606"/>
      <c r="AFK31" s="606"/>
      <c r="AFL31" s="606"/>
      <c r="AFM31" s="606"/>
      <c r="AFN31" s="606"/>
      <c r="AFO31" s="606"/>
      <c r="AFP31" s="606"/>
      <c r="AFQ31" s="606"/>
      <c r="AFR31" s="606"/>
      <c r="AFS31" s="606"/>
      <c r="AFT31" s="606"/>
      <c r="AFU31" s="606"/>
      <c r="AFV31" s="606"/>
      <c r="AFW31" s="606"/>
      <c r="AFX31" s="606"/>
      <c r="AFY31" s="606"/>
      <c r="AFZ31" s="606"/>
      <c r="AGA31" s="606"/>
      <c r="AGB31" s="606"/>
      <c r="AGC31" s="606"/>
      <c r="AGD31" s="606"/>
      <c r="AGE31" s="606"/>
      <c r="AGF31" s="606"/>
      <c r="AGG31" s="606"/>
      <c r="AGH31" s="606"/>
    </row>
    <row r="32" spans="1:867" x14ac:dyDescent="0.2">
      <c r="A32" s="28"/>
      <c r="B32" s="391" t="s">
        <v>1207</v>
      </c>
      <c r="C32" s="478" t="s">
        <v>1207</v>
      </c>
      <c r="D32" s="656">
        <v>43483</v>
      </c>
      <c r="E32" s="656">
        <v>43483</v>
      </c>
      <c r="F32" s="675" t="s">
        <v>1491</v>
      </c>
      <c r="G32" s="394" t="s">
        <v>163</v>
      </c>
      <c r="H32" s="395" t="s">
        <v>1216</v>
      </c>
      <c r="I32" s="396">
        <v>12</v>
      </c>
      <c r="J32" s="395" t="s">
        <v>61</v>
      </c>
      <c r="K32" s="397" t="s">
        <v>1500</v>
      </c>
      <c r="L32" s="398">
        <v>427224</v>
      </c>
      <c r="M32" s="395" t="s">
        <v>1501</v>
      </c>
      <c r="N32" s="48">
        <v>0</v>
      </c>
      <c r="O32" s="400" t="s">
        <v>1107</v>
      </c>
      <c r="P32" s="401">
        <v>43830</v>
      </c>
      <c r="Q32" s="436" t="s">
        <v>1508</v>
      </c>
      <c r="R32" s="732" t="s">
        <v>546</v>
      </c>
      <c r="S32" s="732" t="s">
        <v>546</v>
      </c>
      <c r="T32" s="480">
        <v>0</v>
      </c>
      <c r="U32" s="481" t="s">
        <v>1106</v>
      </c>
      <c r="V32" s="482">
        <v>0</v>
      </c>
      <c r="W32" s="482">
        <v>1</v>
      </c>
      <c r="X32" s="482">
        <v>0</v>
      </c>
      <c r="Y32" s="402" t="s">
        <v>1515</v>
      </c>
      <c r="Z32" s="402" t="s">
        <v>1516</v>
      </c>
      <c r="AA32" s="402" t="s">
        <v>1517</v>
      </c>
      <c r="AB32" s="406" t="s">
        <v>1525</v>
      </c>
      <c r="AC32" s="403" t="s">
        <v>81</v>
      </c>
      <c r="AD32" s="403"/>
      <c r="AE32" s="403"/>
      <c r="AF32" s="404" t="s">
        <v>69</v>
      </c>
      <c r="AG32" s="402" t="s">
        <v>1545</v>
      </c>
      <c r="AH32" s="402" t="s">
        <v>105</v>
      </c>
      <c r="AI32" s="402" t="s">
        <v>105</v>
      </c>
      <c r="AJ32" s="407" t="s">
        <v>1538</v>
      </c>
      <c r="AK32" s="402" t="s">
        <v>1278</v>
      </c>
      <c r="AL32" s="408" t="s">
        <v>1113</v>
      </c>
      <c r="AM32" s="408">
        <v>2</v>
      </c>
      <c r="AN32" s="409">
        <v>64</v>
      </c>
      <c r="AO32" s="410">
        <v>12</v>
      </c>
      <c r="AP32" s="199" t="b">
        <f t="shared" si="3"/>
        <v>0</v>
      </c>
      <c r="AQ32" s="201" t="str">
        <f t="shared" si="4"/>
        <v>0,00</v>
      </c>
      <c r="AR32" s="413">
        <v>0</v>
      </c>
      <c r="AS32" s="610"/>
      <c r="AT32" s="412">
        <f t="shared" si="2"/>
        <v>0</v>
      </c>
      <c r="AU32" s="408" t="b">
        <v>0</v>
      </c>
      <c r="AV32" s="405" t="s">
        <v>1099</v>
      </c>
      <c r="AW32" s="405" t="s">
        <v>92</v>
      </c>
      <c r="AX32" s="408" t="s">
        <v>1373</v>
      </c>
      <c r="AY32" s="408" t="s">
        <v>1604</v>
      </c>
      <c r="AZ32" s="691" t="s">
        <v>81</v>
      </c>
      <c r="BA32" s="483">
        <v>43483</v>
      </c>
      <c r="BB32" s="683"/>
      <c r="BC32" s="484"/>
      <c r="BD32" s="407"/>
      <c r="BE32" s="525"/>
      <c r="BF32" s="606"/>
      <c r="BG32" s="606"/>
      <c r="BH32" s="606"/>
      <c r="BI32" s="606"/>
      <c r="BJ32" s="606"/>
      <c r="BK32" s="606"/>
      <c r="BL32" s="606"/>
      <c r="BM32" s="606"/>
      <c r="BN32" s="606"/>
      <c r="BO32" s="606"/>
      <c r="BP32" s="606"/>
      <c r="BQ32" s="606"/>
      <c r="BR32" s="606"/>
      <c r="BS32" s="606"/>
      <c r="BT32" s="606"/>
      <c r="BU32" s="606"/>
      <c r="BV32" s="606"/>
      <c r="BW32" s="606"/>
      <c r="BX32" s="606"/>
      <c r="BY32" s="606"/>
      <c r="BZ32" s="606"/>
      <c r="CA32" s="606"/>
      <c r="CB32" s="606"/>
      <c r="CC32" s="606"/>
      <c r="CD32" s="606"/>
      <c r="CE32" s="606"/>
      <c r="CF32" s="606"/>
      <c r="CG32" s="606"/>
      <c r="CH32" s="606"/>
      <c r="CI32" s="606"/>
      <c r="CJ32" s="606"/>
      <c r="CK32" s="606"/>
      <c r="CL32" s="606"/>
      <c r="CM32" s="606"/>
      <c r="CN32" s="606"/>
      <c r="CO32" s="606"/>
      <c r="CP32" s="606"/>
      <c r="CQ32" s="606"/>
      <c r="CR32" s="606"/>
      <c r="CS32" s="606"/>
      <c r="CT32" s="606"/>
      <c r="CU32" s="606"/>
      <c r="CV32" s="606"/>
      <c r="CW32" s="606"/>
      <c r="CX32" s="606"/>
      <c r="CY32" s="606"/>
      <c r="CZ32" s="606"/>
      <c r="DA32" s="606"/>
      <c r="DB32" s="606"/>
      <c r="DC32" s="606"/>
      <c r="DD32" s="606"/>
      <c r="DE32" s="606"/>
      <c r="DF32" s="606"/>
      <c r="DG32" s="606"/>
      <c r="DH32" s="606"/>
      <c r="DI32" s="606"/>
      <c r="DJ32" s="606"/>
      <c r="DK32" s="606"/>
      <c r="DL32" s="606"/>
      <c r="DM32" s="606"/>
      <c r="DN32" s="606"/>
      <c r="DO32" s="606"/>
      <c r="DP32" s="606"/>
      <c r="DQ32" s="606"/>
      <c r="DR32" s="606"/>
      <c r="DS32" s="606"/>
      <c r="DT32" s="606"/>
      <c r="DU32" s="606"/>
      <c r="DV32" s="606"/>
      <c r="DW32" s="606"/>
      <c r="DX32" s="606"/>
      <c r="DY32" s="606"/>
      <c r="DZ32" s="606"/>
      <c r="EA32" s="606"/>
      <c r="EB32" s="606"/>
      <c r="EC32" s="606"/>
      <c r="ED32" s="606"/>
      <c r="EE32" s="606"/>
      <c r="EF32" s="606"/>
      <c r="EG32" s="606"/>
      <c r="EH32" s="606"/>
      <c r="EI32" s="606"/>
      <c r="EJ32" s="606"/>
      <c r="EK32" s="606"/>
      <c r="EL32" s="606"/>
      <c r="EM32" s="606"/>
      <c r="EN32" s="606"/>
      <c r="EO32" s="606"/>
      <c r="EP32" s="606"/>
      <c r="EQ32" s="606"/>
      <c r="ER32" s="606"/>
      <c r="ES32" s="606"/>
      <c r="ET32" s="606"/>
      <c r="EU32" s="606"/>
      <c r="EV32" s="606"/>
      <c r="EW32" s="606"/>
      <c r="EX32" s="606"/>
      <c r="EY32" s="606"/>
      <c r="EZ32" s="606"/>
      <c r="FA32" s="606"/>
      <c r="FB32" s="606"/>
      <c r="FC32" s="606"/>
      <c r="FD32" s="606"/>
      <c r="FE32" s="606"/>
      <c r="FF32" s="606"/>
      <c r="FG32" s="606"/>
      <c r="FH32" s="606"/>
      <c r="FI32" s="606"/>
      <c r="FJ32" s="606"/>
      <c r="FK32" s="606"/>
      <c r="FL32" s="606"/>
      <c r="FM32" s="606"/>
      <c r="FN32" s="606"/>
      <c r="FO32" s="606"/>
      <c r="FP32" s="606"/>
      <c r="FQ32" s="606"/>
      <c r="FR32" s="606"/>
      <c r="FS32" s="606"/>
      <c r="FT32" s="606"/>
      <c r="FU32" s="606"/>
      <c r="FV32" s="606"/>
      <c r="FW32" s="606"/>
      <c r="FX32" s="606"/>
      <c r="FY32" s="606"/>
      <c r="FZ32" s="606"/>
      <c r="GA32" s="606"/>
      <c r="GB32" s="606"/>
      <c r="GC32" s="606"/>
      <c r="GD32" s="606"/>
      <c r="GE32" s="606"/>
      <c r="GF32" s="606"/>
      <c r="GG32" s="606"/>
      <c r="GH32" s="606"/>
      <c r="GI32" s="606"/>
      <c r="GJ32" s="606"/>
      <c r="GK32" s="606"/>
      <c r="GL32" s="606"/>
      <c r="GM32" s="606"/>
      <c r="GN32" s="606"/>
      <c r="GO32" s="606"/>
      <c r="GP32" s="606"/>
      <c r="GQ32" s="606"/>
      <c r="GR32" s="606"/>
      <c r="GS32" s="606"/>
      <c r="GT32" s="606"/>
      <c r="GU32" s="606"/>
      <c r="GV32" s="606"/>
      <c r="GW32" s="606"/>
      <c r="GX32" s="606"/>
      <c r="GY32" s="606"/>
      <c r="GZ32" s="606"/>
      <c r="HA32" s="606"/>
      <c r="HB32" s="606"/>
      <c r="HC32" s="606"/>
      <c r="HD32" s="606"/>
      <c r="HE32" s="606"/>
      <c r="HF32" s="606"/>
      <c r="HG32" s="606"/>
      <c r="HH32" s="606"/>
      <c r="HI32" s="606"/>
      <c r="HJ32" s="606"/>
      <c r="HK32" s="606"/>
      <c r="HL32" s="606"/>
      <c r="HM32" s="606"/>
      <c r="HN32" s="606"/>
      <c r="HO32" s="606"/>
      <c r="HP32" s="606"/>
      <c r="HQ32" s="606"/>
      <c r="HR32" s="606"/>
      <c r="HS32" s="606"/>
      <c r="HT32" s="606"/>
      <c r="HU32" s="606"/>
      <c r="HV32" s="606"/>
      <c r="HW32" s="606"/>
      <c r="HX32" s="606"/>
      <c r="HY32" s="606"/>
      <c r="HZ32" s="606"/>
      <c r="IA32" s="606"/>
      <c r="IB32" s="606"/>
      <c r="IC32" s="606"/>
      <c r="ID32" s="606"/>
      <c r="IE32" s="606"/>
      <c r="IF32" s="606"/>
      <c r="IG32" s="606"/>
      <c r="IH32" s="606"/>
      <c r="II32" s="606"/>
      <c r="IJ32" s="606"/>
      <c r="IK32" s="606"/>
      <c r="IL32" s="606"/>
      <c r="IM32" s="606"/>
      <c r="IN32" s="606"/>
      <c r="IO32" s="606"/>
      <c r="IP32" s="606"/>
      <c r="IQ32" s="606"/>
      <c r="IR32" s="606"/>
      <c r="IS32" s="606"/>
      <c r="IT32" s="606"/>
      <c r="IU32" s="606"/>
      <c r="IV32" s="606"/>
      <c r="IW32" s="606"/>
      <c r="IX32" s="606"/>
      <c r="IY32" s="606"/>
      <c r="IZ32" s="606"/>
      <c r="JA32" s="606"/>
      <c r="JB32" s="606"/>
      <c r="JC32" s="606"/>
      <c r="JD32" s="606"/>
      <c r="JE32" s="606"/>
      <c r="JF32" s="606"/>
      <c r="JG32" s="606"/>
      <c r="JH32" s="606"/>
      <c r="JI32" s="606"/>
      <c r="JJ32" s="606"/>
      <c r="JK32" s="606"/>
      <c r="JL32" s="606"/>
      <c r="JM32" s="606"/>
      <c r="JN32" s="606"/>
      <c r="JO32" s="606"/>
      <c r="JP32" s="606"/>
      <c r="JQ32" s="606"/>
      <c r="JR32" s="606"/>
      <c r="JS32" s="606"/>
      <c r="JT32" s="606"/>
      <c r="JU32" s="606"/>
      <c r="JV32" s="606"/>
      <c r="JW32" s="606"/>
      <c r="JX32" s="606"/>
      <c r="JY32" s="606"/>
      <c r="JZ32" s="606"/>
      <c r="KA32" s="606"/>
      <c r="KB32" s="606"/>
      <c r="KC32" s="606"/>
      <c r="KD32" s="606"/>
      <c r="KE32" s="606"/>
      <c r="KF32" s="606"/>
      <c r="KG32" s="606"/>
      <c r="KH32" s="606"/>
      <c r="KI32" s="606"/>
      <c r="KJ32" s="606"/>
      <c r="KK32" s="606"/>
      <c r="KL32" s="606"/>
      <c r="KM32" s="606"/>
      <c r="KN32" s="606"/>
      <c r="KO32" s="606"/>
      <c r="KP32" s="606"/>
      <c r="KQ32" s="606"/>
      <c r="KR32" s="606"/>
      <c r="KS32" s="606"/>
      <c r="KT32" s="606"/>
      <c r="KU32" s="606"/>
      <c r="KV32" s="606"/>
      <c r="KW32" s="606"/>
      <c r="KX32" s="606"/>
      <c r="KY32" s="606"/>
      <c r="KZ32" s="606"/>
      <c r="LA32" s="606"/>
      <c r="LB32" s="606"/>
      <c r="LC32" s="606"/>
      <c r="LD32" s="606"/>
      <c r="LE32" s="606"/>
      <c r="LF32" s="606"/>
      <c r="LG32" s="606"/>
      <c r="LH32" s="606"/>
      <c r="LI32" s="606"/>
      <c r="LJ32" s="606"/>
      <c r="LK32" s="606"/>
      <c r="LL32" s="606"/>
      <c r="LM32" s="606"/>
      <c r="LN32" s="606"/>
      <c r="LO32" s="606"/>
      <c r="LP32" s="606"/>
      <c r="LQ32" s="606"/>
      <c r="LR32" s="606"/>
      <c r="LS32" s="606"/>
      <c r="LT32" s="606"/>
      <c r="LU32" s="606"/>
      <c r="LV32" s="606"/>
      <c r="LW32" s="606"/>
      <c r="LX32" s="606"/>
      <c r="LY32" s="606"/>
      <c r="LZ32" s="606"/>
      <c r="MA32" s="606"/>
      <c r="MB32" s="606"/>
      <c r="MC32" s="606"/>
      <c r="MD32" s="606"/>
      <c r="ME32" s="606"/>
      <c r="MF32" s="606"/>
      <c r="MG32" s="606"/>
      <c r="MH32" s="606"/>
      <c r="MI32" s="606"/>
      <c r="MJ32" s="606"/>
      <c r="MK32" s="606"/>
      <c r="ML32" s="606"/>
      <c r="MM32" s="606"/>
      <c r="MN32" s="606"/>
      <c r="MO32" s="606"/>
      <c r="MP32" s="606"/>
      <c r="MQ32" s="606"/>
      <c r="MR32" s="606"/>
      <c r="MS32" s="606"/>
      <c r="MT32" s="606"/>
      <c r="MU32" s="606"/>
      <c r="MV32" s="606"/>
      <c r="MW32" s="606"/>
      <c r="MX32" s="606"/>
      <c r="MY32" s="606"/>
      <c r="MZ32" s="606"/>
      <c r="NA32" s="606"/>
      <c r="NB32" s="606"/>
      <c r="NC32" s="606"/>
      <c r="ND32" s="606"/>
      <c r="NE32" s="606"/>
      <c r="NF32" s="606"/>
      <c r="NG32" s="606"/>
      <c r="NH32" s="606"/>
      <c r="NI32" s="606"/>
      <c r="NJ32" s="606"/>
      <c r="NK32" s="606"/>
      <c r="NL32" s="606"/>
      <c r="NM32" s="606"/>
      <c r="NN32" s="606"/>
      <c r="NO32" s="606"/>
      <c r="NP32" s="606"/>
      <c r="NQ32" s="606"/>
      <c r="NR32" s="606"/>
      <c r="NS32" s="606"/>
      <c r="NT32" s="606"/>
      <c r="NU32" s="606"/>
      <c r="NV32" s="606"/>
      <c r="NW32" s="606"/>
      <c r="NX32" s="606"/>
      <c r="NY32" s="606"/>
      <c r="NZ32" s="606"/>
      <c r="OA32" s="606"/>
      <c r="OB32" s="606"/>
      <c r="OC32" s="606"/>
      <c r="OD32" s="606"/>
      <c r="OE32" s="606"/>
      <c r="OF32" s="606"/>
      <c r="OG32" s="606"/>
      <c r="OH32" s="606"/>
      <c r="OI32" s="606"/>
      <c r="OJ32" s="606"/>
      <c r="OK32" s="606"/>
      <c r="OL32" s="606"/>
      <c r="OM32" s="606"/>
      <c r="ON32" s="606"/>
      <c r="OO32" s="606"/>
      <c r="OP32" s="606"/>
      <c r="OQ32" s="606"/>
      <c r="OR32" s="606"/>
      <c r="OS32" s="606"/>
      <c r="OT32" s="606"/>
      <c r="OU32" s="606"/>
      <c r="OV32" s="606"/>
      <c r="OW32" s="606"/>
      <c r="OX32" s="606"/>
      <c r="OY32" s="606"/>
      <c r="OZ32" s="606"/>
      <c r="PA32" s="606"/>
      <c r="PB32" s="606"/>
      <c r="PC32" s="606"/>
      <c r="PD32" s="606"/>
      <c r="PE32" s="606"/>
      <c r="PF32" s="606"/>
      <c r="PG32" s="606"/>
      <c r="PH32" s="606"/>
      <c r="PI32" s="606"/>
      <c r="PJ32" s="606"/>
      <c r="PK32" s="606"/>
      <c r="PL32" s="606"/>
      <c r="PM32" s="606"/>
      <c r="PN32" s="606"/>
      <c r="PO32" s="606"/>
      <c r="PP32" s="606"/>
      <c r="PQ32" s="606"/>
      <c r="PR32" s="606"/>
      <c r="PS32" s="606"/>
      <c r="PT32" s="606"/>
      <c r="PU32" s="606"/>
      <c r="PV32" s="606"/>
      <c r="PW32" s="606"/>
      <c r="PX32" s="606"/>
      <c r="PY32" s="606"/>
      <c r="PZ32" s="606"/>
      <c r="QA32" s="606"/>
      <c r="QB32" s="606"/>
      <c r="QC32" s="606"/>
      <c r="QD32" s="606"/>
      <c r="QE32" s="606"/>
      <c r="QF32" s="606"/>
      <c r="QG32" s="606"/>
      <c r="QH32" s="606"/>
      <c r="QI32" s="606"/>
      <c r="QJ32" s="606"/>
      <c r="QK32" s="606"/>
      <c r="QL32" s="606"/>
      <c r="QM32" s="606"/>
      <c r="QN32" s="606"/>
      <c r="QO32" s="606"/>
      <c r="QP32" s="606"/>
      <c r="QQ32" s="606"/>
      <c r="QR32" s="606"/>
      <c r="QS32" s="606"/>
      <c r="QT32" s="606"/>
      <c r="QU32" s="606"/>
      <c r="QV32" s="606"/>
      <c r="QW32" s="606"/>
      <c r="QX32" s="606"/>
      <c r="QY32" s="606"/>
      <c r="QZ32" s="606"/>
      <c r="RA32" s="606"/>
      <c r="RB32" s="606"/>
      <c r="RC32" s="606"/>
      <c r="RD32" s="606"/>
      <c r="RE32" s="606"/>
      <c r="RF32" s="606"/>
      <c r="RG32" s="606"/>
      <c r="RH32" s="606"/>
      <c r="RI32" s="606"/>
      <c r="RJ32" s="606"/>
      <c r="RK32" s="606"/>
      <c r="RL32" s="606"/>
      <c r="RM32" s="606"/>
      <c r="RN32" s="606"/>
      <c r="RO32" s="606"/>
      <c r="RP32" s="606"/>
      <c r="RQ32" s="606"/>
      <c r="RR32" s="606"/>
      <c r="RS32" s="606"/>
      <c r="RT32" s="606"/>
      <c r="RU32" s="606"/>
      <c r="RV32" s="606"/>
      <c r="RW32" s="606"/>
      <c r="RX32" s="606"/>
      <c r="RY32" s="606"/>
      <c r="RZ32" s="606"/>
      <c r="SA32" s="606"/>
      <c r="SB32" s="606"/>
      <c r="SC32" s="606"/>
      <c r="SD32" s="606"/>
      <c r="SE32" s="606"/>
      <c r="SF32" s="606"/>
      <c r="SG32" s="606"/>
      <c r="SH32" s="606"/>
      <c r="SI32" s="606"/>
      <c r="SJ32" s="606"/>
      <c r="SK32" s="606"/>
      <c r="SL32" s="606"/>
      <c r="SM32" s="606"/>
      <c r="SN32" s="606"/>
      <c r="SO32" s="606"/>
      <c r="SP32" s="606"/>
      <c r="SQ32" s="606"/>
      <c r="SR32" s="606"/>
      <c r="SS32" s="606"/>
      <c r="ST32" s="606"/>
      <c r="SU32" s="606"/>
      <c r="SV32" s="606"/>
      <c r="SW32" s="606"/>
      <c r="SX32" s="606"/>
      <c r="SY32" s="606"/>
      <c r="SZ32" s="606"/>
      <c r="TA32" s="606"/>
      <c r="TB32" s="606"/>
      <c r="TC32" s="606"/>
      <c r="TD32" s="606"/>
      <c r="TE32" s="606"/>
      <c r="TF32" s="606"/>
      <c r="TG32" s="606"/>
      <c r="TH32" s="606"/>
      <c r="TI32" s="606"/>
      <c r="TJ32" s="606"/>
      <c r="TK32" s="606"/>
      <c r="TL32" s="606"/>
      <c r="TM32" s="606"/>
      <c r="TN32" s="606"/>
      <c r="TO32" s="606"/>
      <c r="TP32" s="606"/>
      <c r="TQ32" s="606"/>
      <c r="TR32" s="606"/>
      <c r="TS32" s="606"/>
      <c r="TT32" s="606"/>
      <c r="TU32" s="606"/>
      <c r="TV32" s="606"/>
      <c r="TW32" s="606"/>
      <c r="TX32" s="606"/>
      <c r="TY32" s="606"/>
      <c r="TZ32" s="606"/>
      <c r="UA32" s="606"/>
      <c r="UB32" s="606"/>
      <c r="UC32" s="606"/>
      <c r="UD32" s="606"/>
      <c r="UE32" s="606"/>
      <c r="UF32" s="606"/>
      <c r="UG32" s="606"/>
      <c r="UH32" s="606"/>
      <c r="UI32" s="606"/>
      <c r="UJ32" s="606"/>
      <c r="UK32" s="606"/>
      <c r="UL32" s="606"/>
      <c r="UM32" s="606"/>
      <c r="UN32" s="606"/>
      <c r="UO32" s="606"/>
      <c r="UP32" s="606"/>
      <c r="UQ32" s="606"/>
      <c r="UR32" s="606"/>
      <c r="US32" s="606"/>
      <c r="UT32" s="606"/>
      <c r="UU32" s="606"/>
      <c r="UV32" s="606"/>
      <c r="UW32" s="606"/>
      <c r="UX32" s="606"/>
      <c r="UY32" s="606"/>
      <c r="UZ32" s="606"/>
      <c r="VA32" s="606"/>
      <c r="VB32" s="606"/>
      <c r="VC32" s="606"/>
      <c r="VD32" s="606"/>
      <c r="VE32" s="606"/>
      <c r="VF32" s="606"/>
      <c r="VG32" s="606"/>
      <c r="VH32" s="606"/>
      <c r="VI32" s="606"/>
      <c r="VJ32" s="606"/>
      <c r="VK32" s="606"/>
      <c r="VL32" s="606"/>
      <c r="VM32" s="606"/>
      <c r="VN32" s="606"/>
      <c r="VO32" s="606"/>
      <c r="VP32" s="606"/>
      <c r="VQ32" s="606"/>
      <c r="VR32" s="606"/>
      <c r="VS32" s="606"/>
      <c r="VT32" s="606"/>
      <c r="VU32" s="606"/>
      <c r="VV32" s="606"/>
      <c r="VW32" s="606"/>
      <c r="VX32" s="606"/>
      <c r="VY32" s="606"/>
      <c r="VZ32" s="606"/>
      <c r="WA32" s="606"/>
      <c r="WB32" s="606"/>
      <c r="WC32" s="606"/>
      <c r="WD32" s="606"/>
      <c r="WE32" s="606"/>
      <c r="WF32" s="606"/>
      <c r="WG32" s="606"/>
      <c r="WH32" s="606"/>
      <c r="WI32" s="606"/>
      <c r="WJ32" s="606"/>
      <c r="WK32" s="606"/>
      <c r="WL32" s="606"/>
      <c r="WM32" s="606"/>
      <c r="WN32" s="606"/>
      <c r="WO32" s="606"/>
      <c r="WP32" s="606"/>
      <c r="WQ32" s="606"/>
      <c r="WR32" s="606"/>
      <c r="WS32" s="606"/>
      <c r="WT32" s="606"/>
      <c r="WU32" s="606"/>
      <c r="WV32" s="606"/>
      <c r="WW32" s="606"/>
      <c r="WX32" s="606"/>
      <c r="WY32" s="606"/>
      <c r="WZ32" s="606"/>
      <c r="XA32" s="606"/>
      <c r="XB32" s="606"/>
      <c r="XC32" s="606"/>
      <c r="XD32" s="606"/>
      <c r="XE32" s="606"/>
      <c r="XF32" s="606"/>
      <c r="XG32" s="606"/>
      <c r="XH32" s="606"/>
      <c r="XI32" s="606"/>
      <c r="XJ32" s="606"/>
      <c r="XK32" s="606"/>
      <c r="XL32" s="606"/>
      <c r="XM32" s="606"/>
      <c r="XN32" s="606"/>
      <c r="XO32" s="606"/>
      <c r="XP32" s="606"/>
      <c r="XQ32" s="606"/>
      <c r="XR32" s="606"/>
      <c r="XS32" s="606"/>
      <c r="XT32" s="606"/>
      <c r="XU32" s="606"/>
      <c r="XV32" s="606"/>
      <c r="XW32" s="606"/>
      <c r="XX32" s="606"/>
      <c r="XY32" s="606"/>
      <c r="XZ32" s="606"/>
      <c r="YA32" s="606"/>
      <c r="YB32" s="606"/>
      <c r="YC32" s="606"/>
      <c r="YD32" s="606"/>
      <c r="YE32" s="606"/>
      <c r="YF32" s="606"/>
      <c r="YG32" s="606"/>
      <c r="YH32" s="606"/>
      <c r="YI32" s="606"/>
      <c r="YJ32" s="606"/>
      <c r="YK32" s="606"/>
      <c r="YL32" s="606"/>
      <c r="YM32" s="606"/>
      <c r="YN32" s="606"/>
      <c r="YO32" s="606"/>
      <c r="YP32" s="606"/>
      <c r="YQ32" s="606"/>
      <c r="YR32" s="606"/>
      <c r="YS32" s="606"/>
      <c r="YT32" s="606"/>
      <c r="YU32" s="606"/>
      <c r="YV32" s="606"/>
      <c r="YW32" s="606"/>
      <c r="YX32" s="606"/>
      <c r="YY32" s="606"/>
      <c r="YZ32" s="606"/>
      <c r="ZA32" s="606"/>
      <c r="ZB32" s="606"/>
      <c r="ZC32" s="606"/>
      <c r="ZD32" s="606"/>
      <c r="ZE32" s="606"/>
      <c r="ZF32" s="606"/>
      <c r="ZG32" s="606"/>
      <c r="ZH32" s="606"/>
      <c r="ZI32" s="606"/>
      <c r="ZJ32" s="606"/>
      <c r="ZK32" s="606"/>
      <c r="ZL32" s="606"/>
      <c r="ZM32" s="606"/>
      <c r="ZN32" s="606"/>
      <c r="ZO32" s="606"/>
      <c r="ZP32" s="606"/>
      <c r="ZQ32" s="606"/>
      <c r="ZR32" s="606"/>
      <c r="ZS32" s="606"/>
      <c r="ZT32" s="606"/>
      <c r="ZU32" s="606"/>
      <c r="ZV32" s="606"/>
      <c r="ZW32" s="606"/>
      <c r="ZX32" s="606"/>
      <c r="ZY32" s="606"/>
      <c r="ZZ32" s="606"/>
      <c r="AAA32" s="606"/>
      <c r="AAB32" s="606"/>
      <c r="AAC32" s="606"/>
      <c r="AAD32" s="606"/>
      <c r="AAE32" s="606"/>
      <c r="AAF32" s="606"/>
      <c r="AAG32" s="606"/>
      <c r="AAH32" s="606"/>
      <c r="AAI32" s="606"/>
      <c r="AAJ32" s="606"/>
      <c r="AAK32" s="606"/>
      <c r="AAL32" s="606"/>
      <c r="AAM32" s="606"/>
      <c r="AAN32" s="606"/>
      <c r="AAO32" s="606"/>
      <c r="AAP32" s="606"/>
      <c r="AAQ32" s="606"/>
      <c r="AAR32" s="606"/>
      <c r="AAS32" s="606"/>
      <c r="AAT32" s="606"/>
      <c r="AAU32" s="606"/>
      <c r="AAV32" s="606"/>
      <c r="AAW32" s="606"/>
      <c r="AAX32" s="606"/>
      <c r="AAY32" s="606"/>
      <c r="AAZ32" s="606"/>
      <c r="ABA32" s="606"/>
      <c r="ABB32" s="606"/>
      <c r="ABC32" s="606"/>
      <c r="ABD32" s="606"/>
      <c r="ABE32" s="606"/>
      <c r="ABF32" s="606"/>
      <c r="ABG32" s="606"/>
      <c r="ABH32" s="606"/>
      <c r="ABI32" s="606"/>
      <c r="ABJ32" s="606"/>
      <c r="ABK32" s="606"/>
      <c r="ABL32" s="606"/>
      <c r="ABM32" s="606"/>
      <c r="ABN32" s="606"/>
      <c r="ABO32" s="606"/>
      <c r="ABP32" s="606"/>
      <c r="ABQ32" s="606"/>
      <c r="ABR32" s="606"/>
      <c r="ABS32" s="606"/>
      <c r="ABT32" s="606"/>
      <c r="ABU32" s="606"/>
      <c r="ABV32" s="606"/>
      <c r="ABW32" s="606"/>
      <c r="ABX32" s="606"/>
      <c r="ABY32" s="606"/>
      <c r="ABZ32" s="606"/>
      <c r="ACA32" s="606"/>
      <c r="ACB32" s="606"/>
      <c r="ACC32" s="606"/>
      <c r="ACD32" s="606"/>
      <c r="ACE32" s="606"/>
      <c r="ACF32" s="606"/>
      <c r="ACG32" s="606"/>
      <c r="ACH32" s="606"/>
      <c r="ACI32" s="606"/>
      <c r="ACJ32" s="606"/>
      <c r="ACK32" s="606"/>
      <c r="ACL32" s="606"/>
      <c r="ACM32" s="606"/>
      <c r="ACN32" s="606"/>
      <c r="ACO32" s="606"/>
      <c r="ACP32" s="606"/>
      <c r="ACQ32" s="606"/>
      <c r="ACR32" s="606"/>
      <c r="ACS32" s="606"/>
      <c r="ACT32" s="606"/>
      <c r="ACU32" s="606"/>
      <c r="ACV32" s="606"/>
      <c r="ACW32" s="606"/>
      <c r="ACX32" s="606"/>
      <c r="ACY32" s="606"/>
      <c r="ACZ32" s="606"/>
      <c r="ADA32" s="606"/>
      <c r="ADB32" s="606"/>
      <c r="ADC32" s="606"/>
      <c r="ADD32" s="606"/>
      <c r="ADE32" s="606"/>
      <c r="ADF32" s="606"/>
      <c r="ADG32" s="606"/>
      <c r="ADH32" s="606"/>
      <c r="ADI32" s="606"/>
      <c r="ADJ32" s="606"/>
      <c r="ADK32" s="606"/>
      <c r="ADL32" s="606"/>
      <c r="ADM32" s="606"/>
      <c r="ADN32" s="606"/>
      <c r="ADO32" s="606"/>
      <c r="ADP32" s="606"/>
      <c r="ADQ32" s="606"/>
      <c r="ADR32" s="606"/>
      <c r="ADS32" s="606"/>
      <c r="ADT32" s="606"/>
      <c r="ADU32" s="606"/>
      <c r="ADV32" s="606"/>
      <c r="ADW32" s="606"/>
      <c r="ADX32" s="606"/>
      <c r="ADY32" s="606"/>
      <c r="ADZ32" s="606"/>
      <c r="AEA32" s="606"/>
      <c r="AEB32" s="606"/>
      <c r="AEC32" s="606"/>
      <c r="AED32" s="606"/>
      <c r="AEE32" s="606"/>
      <c r="AEF32" s="606"/>
      <c r="AEG32" s="606"/>
      <c r="AEH32" s="606"/>
      <c r="AEI32" s="606"/>
      <c r="AEJ32" s="606"/>
      <c r="AEK32" s="606"/>
      <c r="AEL32" s="606"/>
      <c r="AEM32" s="606"/>
      <c r="AEN32" s="606"/>
      <c r="AEO32" s="606"/>
      <c r="AEP32" s="606"/>
      <c r="AEQ32" s="606"/>
      <c r="AER32" s="606"/>
      <c r="AES32" s="606"/>
      <c r="AET32" s="606"/>
      <c r="AEU32" s="606"/>
      <c r="AEV32" s="606"/>
      <c r="AEW32" s="606"/>
      <c r="AEX32" s="606"/>
      <c r="AEY32" s="606"/>
      <c r="AEZ32" s="606"/>
      <c r="AFA32" s="606"/>
      <c r="AFB32" s="606"/>
      <c r="AFC32" s="606"/>
      <c r="AFD32" s="606"/>
      <c r="AFE32" s="606"/>
      <c r="AFF32" s="606"/>
      <c r="AFG32" s="606"/>
      <c r="AFH32" s="606"/>
      <c r="AFI32" s="606"/>
      <c r="AFJ32" s="606"/>
      <c r="AFK32" s="606"/>
      <c r="AFL32" s="606"/>
      <c r="AFM32" s="606"/>
      <c r="AFN32" s="606"/>
      <c r="AFO32" s="606"/>
      <c r="AFP32" s="606"/>
      <c r="AFQ32" s="606"/>
      <c r="AFR32" s="606"/>
      <c r="AFS32" s="606"/>
      <c r="AFT32" s="606"/>
      <c r="AFU32" s="606"/>
      <c r="AFV32" s="606"/>
      <c r="AFW32" s="606"/>
      <c r="AFX32" s="606"/>
      <c r="AFY32" s="606"/>
      <c r="AFZ32" s="606"/>
      <c r="AGA32" s="606"/>
      <c r="AGB32" s="606"/>
      <c r="AGC32" s="606"/>
      <c r="AGD32" s="606"/>
      <c r="AGE32" s="606"/>
      <c r="AGF32" s="606"/>
      <c r="AGG32" s="606"/>
      <c r="AGH32" s="606"/>
    </row>
    <row r="33" spans="1:872" x14ac:dyDescent="0.2">
      <c r="A33" s="535"/>
      <c r="B33" s="391" t="s">
        <v>1208</v>
      </c>
      <c r="C33" s="478" t="s">
        <v>1208</v>
      </c>
      <c r="D33" s="656">
        <v>43483</v>
      </c>
      <c r="E33" s="656">
        <v>43483</v>
      </c>
      <c r="F33" s="675" t="s">
        <v>1492</v>
      </c>
      <c r="G33" s="394" t="s">
        <v>163</v>
      </c>
      <c r="H33" s="395" t="s">
        <v>1216</v>
      </c>
      <c r="I33" s="396">
        <v>9</v>
      </c>
      <c r="J33" s="395" t="s">
        <v>1498</v>
      </c>
      <c r="K33" s="397" t="s">
        <v>1502</v>
      </c>
      <c r="L33" s="394">
        <v>1239731</v>
      </c>
      <c r="M33" s="395" t="s">
        <v>1503</v>
      </c>
      <c r="N33" s="48">
        <v>0</v>
      </c>
      <c r="O33" s="400" t="s">
        <v>1107</v>
      </c>
      <c r="P33" s="401">
        <v>43830</v>
      </c>
      <c r="Q33" s="436" t="s">
        <v>1509</v>
      </c>
      <c r="R33" s="732" t="s">
        <v>546</v>
      </c>
      <c r="S33" s="732" t="s">
        <v>546</v>
      </c>
      <c r="T33" s="480">
        <v>0</v>
      </c>
      <c r="U33" s="481" t="s">
        <v>1106</v>
      </c>
      <c r="V33" s="482">
        <v>0</v>
      </c>
      <c r="W33" s="482">
        <v>1</v>
      </c>
      <c r="X33" s="482">
        <v>0</v>
      </c>
      <c r="Y33" s="402" t="s">
        <v>1518</v>
      </c>
      <c r="Z33" s="402" t="s">
        <v>1519</v>
      </c>
      <c r="AA33" s="402" t="s">
        <v>1520</v>
      </c>
      <c r="AB33" s="406" t="s">
        <v>1526</v>
      </c>
      <c r="AC33" s="403" t="s">
        <v>1275</v>
      </c>
      <c r="AD33" s="403" t="s">
        <v>1533</v>
      </c>
      <c r="AE33" s="403" t="s">
        <v>1534</v>
      </c>
      <c r="AF33" s="404" t="s">
        <v>1535</v>
      </c>
      <c r="AG33" s="402" t="s">
        <v>1546</v>
      </c>
      <c r="AH33" s="402" t="s">
        <v>105</v>
      </c>
      <c r="AI33" s="402" t="s">
        <v>105</v>
      </c>
      <c r="AJ33" s="407" t="s">
        <v>1538</v>
      </c>
      <c r="AK33" s="402" t="s">
        <v>1540</v>
      </c>
      <c r="AL33" s="408" t="s">
        <v>1113</v>
      </c>
      <c r="AM33" s="408">
        <v>1</v>
      </c>
      <c r="AN33" s="409">
        <v>32</v>
      </c>
      <c r="AO33" s="410">
        <v>12</v>
      </c>
      <c r="AP33" s="199" t="b">
        <f t="shared" si="3"/>
        <v>0</v>
      </c>
      <c r="AQ33" s="201" t="str">
        <f t="shared" si="4"/>
        <v>0,00</v>
      </c>
      <c r="AR33" s="413">
        <v>0</v>
      </c>
      <c r="AS33" s="610"/>
      <c r="AT33" s="412">
        <f t="shared" si="2"/>
        <v>0</v>
      </c>
      <c r="AU33" s="408" t="b">
        <v>0</v>
      </c>
      <c r="AV33" s="405" t="s">
        <v>1099</v>
      </c>
      <c r="AW33" s="405" t="s">
        <v>92</v>
      </c>
      <c r="AX33" s="408" t="s">
        <v>1373</v>
      </c>
      <c r="AY33" s="408" t="s">
        <v>1604</v>
      </c>
      <c r="AZ33" s="691" t="s">
        <v>81</v>
      </c>
      <c r="BA33" s="483">
        <v>43483</v>
      </c>
      <c r="BB33" s="683"/>
      <c r="BC33" s="484"/>
      <c r="BD33" s="407"/>
      <c r="BE33" s="525"/>
      <c r="BF33" s="606"/>
      <c r="BG33" s="606"/>
      <c r="BH33" s="606"/>
      <c r="BI33" s="606"/>
      <c r="BJ33" s="606"/>
      <c r="BK33" s="606"/>
      <c r="BL33" s="606"/>
      <c r="BM33" s="606"/>
      <c r="BN33" s="606"/>
      <c r="BO33" s="606"/>
      <c r="BP33" s="606"/>
      <c r="BQ33" s="606"/>
      <c r="BR33" s="606"/>
      <c r="BS33" s="606"/>
      <c r="BT33" s="606"/>
      <c r="BU33" s="606"/>
      <c r="BV33" s="606"/>
      <c r="BW33" s="606"/>
      <c r="BX33" s="606"/>
      <c r="BY33" s="606"/>
      <c r="BZ33" s="606"/>
      <c r="CA33" s="606"/>
      <c r="CB33" s="606"/>
      <c r="CC33" s="606"/>
      <c r="CD33" s="606"/>
      <c r="CE33" s="606"/>
      <c r="CF33" s="606"/>
      <c r="CG33" s="606"/>
      <c r="CH33" s="606"/>
      <c r="CI33" s="606"/>
      <c r="CJ33" s="606"/>
      <c r="CK33" s="606"/>
      <c r="CL33" s="606"/>
      <c r="CM33" s="606"/>
      <c r="CN33" s="606"/>
      <c r="CO33" s="606"/>
      <c r="CP33" s="606"/>
      <c r="CQ33" s="606"/>
      <c r="CR33" s="606"/>
      <c r="CS33" s="606"/>
      <c r="CT33" s="606"/>
      <c r="CU33" s="606"/>
      <c r="CV33" s="606"/>
      <c r="CW33" s="606"/>
      <c r="CX33" s="606"/>
      <c r="CY33" s="606"/>
      <c r="CZ33" s="606"/>
      <c r="DA33" s="606"/>
      <c r="DB33" s="606"/>
      <c r="DC33" s="606"/>
      <c r="DD33" s="606"/>
      <c r="DE33" s="606"/>
      <c r="DF33" s="606"/>
      <c r="DG33" s="606"/>
      <c r="DH33" s="606"/>
      <c r="DI33" s="606"/>
      <c r="DJ33" s="606"/>
      <c r="DK33" s="606"/>
      <c r="DL33" s="606"/>
      <c r="DM33" s="606"/>
      <c r="DN33" s="606"/>
      <c r="DO33" s="606"/>
      <c r="DP33" s="606"/>
      <c r="DQ33" s="606"/>
      <c r="DR33" s="606"/>
      <c r="DS33" s="606"/>
      <c r="DT33" s="606"/>
      <c r="DU33" s="606"/>
      <c r="DV33" s="606"/>
      <c r="DW33" s="606"/>
      <c r="DX33" s="606"/>
      <c r="DY33" s="606"/>
      <c r="DZ33" s="606"/>
      <c r="EA33" s="606"/>
      <c r="EB33" s="606"/>
      <c r="EC33" s="606"/>
      <c r="ED33" s="606"/>
      <c r="EE33" s="606"/>
      <c r="EF33" s="606"/>
      <c r="EG33" s="606"/>
      <c r="EH33" s="606"/>
      <c r="EI33" s="606"/>
      <c r="EJ33" s="606"/>
      <c r="EK33" s="606"/>
      <c r="EL33" s="606"/>
      <c r="EM33" s="606"/>
      <c r="EN33" s="606"/>
      <c r="EO33" s="606"/>
      <c r="EP33" s="606"/>
      <c r="EQ33" s="606"/>
      <c r="ER33" s="606"/>
      <c r="ES33" s="606"/>
      <c r="ET33" s="606"/>
      <c r="EU33" s="606"/>
      <c r="EV33" s="606"/>
      <c r="EW33" s="606"/>
      <c r="EX33" s="606"/>
      <c r="EY33" s="606"/>
      <c r="EZ33" s="606"/>
      <c r="FA33" s="606"/>
      <c r="FB33" s="606"/>
      <c r="FC33" s="606"/>
      <c r="FD33" s="606"/>
      <c r="FE33" s="606"/>
      <c r="FF33" s="606"/>
      <c r="FG33" s="606"/>
      <c r="FH33" s="606"/>
      <c r="FI33" s="606"/>
      <c r="FJ33" s="606"/>
      <c r="FK33" s="606"/>
      <c r="FL33" s="606"/>
      <c r="FM33" s="606"/>
      <c r="FN33" s="606"/>
      <c r="FO33" s="606"/>
      <c r="FP33" s="606"/>
      <c r="FQ33" s="606"/>
      <c r="FR33" s="606"/>
      <c r="FS33" s="606"/>
      <c r="FT33" s="606"/>
      <c r="FU33" s="606"/>
      <c r="FV33" s="606"/>
      <c r="FW33" s="606"/>
      <c r="FX33" s="606"/>
      <c r="FY33" s="606"/>
      <c r="FZ33" s="606"/>
      <c r="GA33" s="606"/>
      <c r="GB33" s="606"/>
      <c r="GC33" s="606"/>
      <c r="GD33" s="606"/>
      <c r="GE33" s="606"/>
      <c r="GF33" s="606"/>
      <c r="GG33" s="606"/>
      <c r="GH33" s="606"/>
      <c r="GI33" s="606"/>
      <c r="GJ33" s="606"/>
      <c r="GK33" s="606"/>
      <c r="GL33" s="606"/>
      <c r="GM33" s="606"/>
      <c r="GN33" s="606"/>
      <c r="GO33" s="606"/>
      <c r="GP33" s="606"/>
      <c r="GQ33" s="606"/>
      <c r="GR33" s="606"/>
      <c r="GS33" s="606"/>
      <c r="GT33" s="606"/>
      <c r="GU33" s="606"/>
      <c r="GV33" s="606"/>
      <c r="GW33" s="606"/>
      <c r="GX33" s="606"/>
      <c r="GY33" s="606"/>
      <c r="GZ33" s="606"/>
      <c r="HA33" s="606"/>
      <c r="HB33" s="606"/>
      <c r="HC33" s="606"/>
      <c r="HD33" s="606"/>
      <c r="HE33" s="606"/>
      <c r="HF33" s="606"/>
      <c r="HG33" s="606"/>
      <c r="HH33" s="606"/>
      <c r="HI33" s="606"/>
      <c r="HJ33" s="606"/>
      <c r="HK33" s="606"/>
      <c r="HL33" s="606"/>
      <c r="HM33" s="606"/>
      <c r="HN33" s="606"/>
      <c r="HO33" s="606"/>
      <c r="HP33" s="606"/>
      <c r="HQ33" s="606"/>
      <c r="HR33" s="606"/>
      <c r="HS33" s="606"/>
      <c r="HT33" s="606"/>
      <c r="HU33" s="606"/>
      <c r="HV33" s="606"/>
      <c r="HW33" s="606"/>
      <c r="HX33" s="606"/>
      <c r="HY33" s="606"/>
      <c r="HZ33" s="606"/>
      <c r="IA33" s="606"/>
      <c r="IB33" s="606"/>
      <c r="IC33" s="606"/>
      <c r="ID33" s="606"/>
      <c r="IE33" s="606"/>
      <c r="IF33" s="606"/>
      <c r="IG33" s="606"/>
      <c r="IH33" s="606"/>
      <c r="II33" s="606"/>
      <c r="IJ33" s="606"/>
      <c r="IK33" s="606"/>
      <c r="IL33" s="606"/>
      <c r="IM33" s="606"/>
      <c r="IN33" s="606"/>
      <c r="IO33" s="606"/>
      <c r="IP33" s="606"/>
      <c r="IQ33" s="606"/>
      <c r="IR33" s="606"/>
      <c r="IS33" s="606"/>
      <c r="IT33" s="606"/>
      <c r="IU33" s="606"/>
      <c r="IV33" s="606"/>
      <c r="IW33" s="606"/>
      <c r="IX33" s="606"/>
      <c r="IY33" s="606"/>
      <c r="IZ33" s="606"/>
      <c r="JA33" s="606"/>
      <c r="JB33" s="606"/>
      <c r="JC33" s="606"/>
      <c r="JD33" s="606"/>
      <c r="JE33" s="606"/>
      <c r="JF33" s="606"/>
      <c r="JG33" s="606"/>
      <c r="JH33" s="606"/>
      <c r="JI33" s="606"/>
      <c r="JJ33" s="606"/>
      <c r="JK33" s="606"/>
      <c r="JL33" s="606"/>
      <c r="JM33" s="606"/>
      <c r="JN33" s="606"/>
      <c r="JO33" s="606"/>
      <c r="JP33" s="606"/>
      <c r="JQ33" s="606"/>
      <c r="JR33" s="606"/>
      <c r="JS33" s="606"/>
      <c r="JT33" s="606"/>
      <c r="JU33" s="606"/>
      <c r="JV33" s="606"/>
      <c r="JW33" s="606"/>
      <c r="JX33" s="606"/>
      <c r="JY33" s="606"/>
      <c r="JZ33" s="606"/>
      <c r="KA33" s="606"/>
      <c r="KB33" s="606"/>
      <c r="KC33" s="606"/>
      <c r="KD33" s="606"/>
      <c r="KE33" s="606"/>
      <c r="KF33" s="606"/>
      <c r="KG33" s="606"/>
      <c r="KH33" s="606"/>
      <c r="KI33" s="606"/>
      <c r="KJ33" s="606"/>
      <c r="KK33" s="606"/>
      <c r="KL33" s="606"/>
      <c r="KM33" s="606"/>
      <c r="KN33" s="606"/>
      <c r="KO33" s="606"/>
      <c r="KP33" s="606"/>
      <c r="KQ33" s="606"/>
      <c r="KR33" s="606"/>
      <c r="KS33" s="606"/>
      <c r="KT33" s="606"/>
      <c r="KU33" s="606"/>
      <c r="KV33" s="606"/>
      <c r="KW33" s="606"/>
      <c r="KX33" s="606"/>
      <c r="KY33" s="606"/>
      <c r="KZ33" s="606"/>
      <c r="LA33" s="606"/>
      <c r="LB33" s="606"/>
      <c r="LC33" s="606"/>
      <c r="LD33" s="606"/>
      <c r="LE33" s="606"/>
      <c r="LF33" s="606"/>
      <c r="LG33" s="606"/>
      <c r="LH33" s="606"/>
      <c r="LI33" s="606"/>
      <c r="LJ33" s="606"/>
      <c r="LK33" s="606"/>
      <c r="LL33" s="606"/>
      <c r="LM33" s="606"/>
      <c r="LN33" s="606"/>
      <c r="LO33" s="606"/>
      <c r="LP33" s="606"/>
      <c r="LQ33" s="606"/>
      <c r="LR33" s="606"/>
      <c r="LS33" s="606"/>
      <c r="LT33" s="606"/>
      <c r="LU33" s="606"/>
      <c r="LV33" s="606"/>
      <c r="LW33" s="606"/>
      <c r="LX33" s="606"/>
      <c r="LY33" s="606"/>
      <c r="LZ33" s="606"/>
      <c r="MA33" s="606"/>
      <c r="MB33" s="606"/>
      <c r="MC33" s="606"/>
      <c r="MD33" s="606"/>
      <c r="ME33" s="606"/>
      <c r="MF33" s="606"/>
      <c r="MG33" s="606"/>
      <c r="MH33" s="606"/>
      <c r="MI33" s="606"/>
      <c r="MJ33" s="606"/>
      <c r="MK33" s="606"/>
      <c r="ML33" s="606"/>
      <c r="MM33" s="606"/>
      <c r="MN33" s="606"/>
      <c r="MO33" s="606"/>
      <c r="MP33" s="606"/>
      <c r="MQ33" s="606"/>
      <c r="MR33" s="606"/>
      <c r="MS33" s="606"/>
      <c r="MT33" s="606"/>
      <c r="MU33" s="606"/>
      <c r="MV33" s="606"/>
      <c r="MW33" s="606"/>
      <c r="MX33" s="606"/>
      <c r="MY33" s="606"/>
      <c r="MZ33" s="606"/>
      <c r="NA33" s="606"/>
      <c r="NB33" s="606"/>
      <c r="NC33" s="606"/>
      <c r="ND33" s="606"/>
      <c r="NE33" s="606"/>
      <c r="NF33" s="606"/>
      <c r="NG33" s="606"/>
      <c r="NH33" s="606"/>
      <c r="NI33" s="606"/>
      <c r="NJ33" s="606"/>
      <c r="NK33" s="606"/>
      <c r="NL33" s="606"/>
      <c r="NM33" s="606"/>
      <c r="NN33" s="606"/>
      <c r="NO33" s="606"/>
      <c r="NP33" s="606"/>
      <c r="NQ33" s="606"/>
      <c r="NR33" s="606"/>
      <c r="NS33" s="606"/>
      <c r="NT33" s="606"/>
      <c r="NU33" s="606"/>
      <c r="NV33" s="606"/>
      <c r="NW33" s="606"/>
      <c r="NX33" s="606"/>
      <c r="NY33" s="606"/>
      <c r="NZ33" s="606"/>
      <c r="OA33" s="606"/>
      <c r="OB33" s="606"/>
      <c r="OC33" s="606"/>
      <c r="OD33" s="606"/>
      <c r="OE33" s="606"/>
      <c r="OF33" s="606"/>
      <c r="OG33" s="606"/>
      <c r="OH33" s="606"/>
      <c r="OI33" s="606"/>
      <c r="OJ33" s="606"/>
      <c r="OK33" s="606"/>
      <c r="OL33" s="606"/>
      <c r="OM33" s="606"/>
      <c r="ON33" s="606"/>
      <c r="OO33" s="606"/>
      <c r="OP33" s="606"/>
      <c r="OQ33" s="606"/>
      <c r="OR33" s="606"/>
      <c r="OS33" s="606"/>
      <c r="OT33" s="606"/>
      <c r="OU33" s="606"/>
      <c r="OV33" s="606"/>
      <c r="OW33" s="606"/>
      <c r="OX33" s="606"/>
      <c r="OY33" s="606"/>
      <c r="OZ33" s="606"/>
      <c r="PA33" s="606"/>
      <c r="PB33" s="606"/>
      <c r="PC33" s="606"/>
      <c r="PD33" s="606"/>
      <c r="PE33" s="606"/>
      <c r="PF33" s="606"/>
      <c r="PG33" s="606"/>
      <c r="PH33" s="606"/>
      <c r="PI33" s="606"/>
      <c r="PJ33" s="606"/>
      <c r="PK33" s="606"/>
      <c r="PL33" s="606"/>
      <c r="PM33" s="606"/>
      <c r="PN33" s="606"/>
      <c r="PO33" s="606"/>
      <c r="PP33" s="606"/>
      <c r="PQ33" s="606"/>
      <c r="PR33" s="606"/>
      <c r="PS33" s="606"/>
      <c r="PT33" s="606"/>
      <c r="PU33" s="606"/>
      <c r="PV33" s="606"/>
      <c r="PW33" s="606"/>
      <c r="PX33" s="606"/>
      <c r="PY33" s="606"/>
      <c r="PZ33" s="606"/>
      <c r="QA33" s="606"/>
      <c r="QB33" s="606"/>
      <c r="QC33" s="606"/>
      <c r="QD33" s="606"/>
      <c r="QE33" s="606"/>
      <c r="QF33" s="606"/>
      <c r="QG33" s="606"/>
      <c r="QH33" s="606"/>
      <c r="QI33" s="606"/>
      <c r="QJ33" s="606"/>
      <c r="QK33" s="606"/>
      <c r="QL33" s="606"/>
      <c r="QM33" s="606"/>
      <c r="QN33" s="606"/>
      <c r="QO33" s="606"/>
      <c r="QP33" s="606"/>
      <c r="QQ33" s="606"/>
      <c r="QR33" s="606"/>
      <c r="QS33" s="606"/>
      <c r="QT33" s="606"/>
      <c r="QU33" s="606"/>
      <c r="QV33" s="606"/>
      <c r="QW33" s="606"/>
      <c r="QX33" s="606"/>
      <c r="QY33" s="606"/>
      <c r="QZ33" s="606"/>
      <c r="RA33" s="606"/>
      <c r="RB33" s="606"/>
      <c r="RC33" s="606"/>
      <c r="RD33" s="606"/>
      <c r="RE33" s="606"/>
      <c r="RF33" s="606"/>
      <c r="RG33" s="606"/>
      <c r="RH33" s="606"/>
      <c r="RI33" s="606"/>
      <c r="RJ33" s="606"/>
      <c r="RK33" s="606"/>
      <c r="RL33" s="606"/>
      <c r="RM33" s="606"/>
      <c r="RN33" s="606"/>
      <c r="RO33" s="606"/>
      <c r="RP33" s="606"/>
      <c r="RQ33" s="606"/>
      <c r="RR33" s="606"/>
      <c r="RS33" s="606"/>
      <c r="RT33" s="606"/>
      <c r="RU33" s="606"/>
      <c r="RV33" s="606"/>
      <c r="RW33" s="606"/>
      <c r="RX33" s="606"/>
      <c r="RY33" s="606"/>
      <c r="RZ33" s="606"/>
      <c r="SA33" s="606"/>
      <c r="SB33" s="606"/>
      <c r="SC33" s="606"/>
      <c r="SD33" s="606"/>
      <c r="SE33" s="606"/>
      <c r="SF33" s="606"/>
      <c r="SG33" s="606"/>
      <c r="SH33" s="606"/>
      <c r="SI33" s="606"/>
      <c r="SJ33" s="606"/>
      <c r="SK33" s="606"/>
      <c r="SL33" s="606"/>
      <c r="SM33" s="606"/>
      <c r="SN33" s="606"/>
      <c r="SO33" s="606"/>
      <c r="SP33" s="606"/>
      <c r="SQ33" s="606"/>
      <c r="SR33" s="606"/>
      <c r="SS33" s="606"/>
      <c r="ST33" s="606"/>
      <c r="SU33" s="606"/>
      <c r="SV33" s="606"/>
      <c r="SW33" s="606"/>
      <c r="SX33" s="606"/>
      <c r="SY33" s="606"/>
      <c r="SZ33" s="606"/>
      <c r="TA33" s="606"/>
      <c r="TB33" s="606"/>
      <c r="TC33" s="606"/>
      <c r="TD33" s="606"/>
      <c r="TE33" s="606"/>
      <c r="TF33" s="606"/>
      <c r="TG33" s="606"/>
      <c r="TH33" s="606"/>
      <c r="TI33" s="606"/>
      <c r="TJ33" s="606"/>
      <c r="TK33" s="606"/>
      <c r="TL33" s="606"/>
      <c r="TM33" s="606"/>
      <c r="TN33" s="606"/>
      <c r="TO33" s="606"/>
      <c r="TP33" s="606"/>
      <c r="TQ33" s="606"/>
      <c r="TR33" s="606"/>
      <c r="TS33" s="606"/>
      <c r="TT33" s="606"/>
      <c r="TU33" s="606"/>
      <c r="TV33" s="606"/>
      <c r="TW33" s="606"/>
      <c r="TX33" s="606"/>
      <c r="TY33" s="606"/>
      <c r="TZ33" s="606"/>
      <c r="UA33" s="606"/>
      <c r="UB33" s="606"/>
      <c r="UC33" s="606"/>
      <c r="UD33" s="606"/>
      <c r="UE33" s="606"/>
      <c r="UF33" s="606"/>
      <c r="UG33" s="606"/>
      <c r="UH33" s="606"/>
      <c r="UI33" s="606"/>
      <c r="UJ33" s="606"/>
      <c r="UK33" s="606"/>
      <c r="UL33" s="606"/>
      <c r="UM33" s="606"/>
      <c r="UN33" s="606"/>
      <c r="UO33" s="606"/>
      <c r="UP33" s="606"/>
      <c r="UQ33" s="606"/>
      <c r="UR33" s="606"/>
      <c r="US33" s="606"/>
      <c r="UT33" s="606"/>
      <c r="UU33" s="606"/>
      <c r="UV33" s="606"/>
      <c r="UW33" s="606"/>
      <c r="UX33" s="606"/>
      <c r="UY33" s="606"/>
      <c r="UZ33" s="606"/>
      <c r="VA33" s="606"/>
      <c r="VB33" s="606"/>
      <c r="VC33" s="606"/>
      <c r="VD33" s="606"/>
      <c r="VE33" s="606"/>
      <c r="VF33" s="606"/>
      <c r="VG33" s="606"/>
      <c r="VH33" s="606"/>
      <c r="VI33" s="606"/>
      <c r="VJ33" s="606"/>
      <c r="VK33" s="606"/>
      <c r="VL33" s="606"/>
      <c r="VM33" s="606"/>
      <c r="VN33" s="606"/>
      <c r="VO33" s="606"/>
      <c r="VP33" s="606"/>
      <c r="VQ33" s="606"/>
      <c r="VR33" s="606"/>
      <c r="VS33" s="606"/>
      <c r="VT33" s="606"/>
      <c r="VU33" s="606"/>
      <c r="VV33" s="606"/>
      <c r="VW33" s="606"/>
      <c r="VX33" s="606"/>
      <c r="VY33" s="606"/>
      <c r="VZ33" s="606"/>
      <c r="WA33" s="606"/>
      <c r="WB33" s="606"/>
      <c r="WC33" s="606"/>
      <c r="WD33" s="606"/>
      <c r="WE33" s="606"/>
      <c r="WF33" s="606"/>
      <c r="WG33" s="606"/>
      <c r="WH33" s="606"/>
      <c r="WI33" s="606"/>
      <c r="WJ33" s="606"/>
      <c r="WK33" s="606"/>
      <c r="WL33" s="606"/>
      <c r="WM33" s="606"/>
      <c r="WN33" s="606"/>
      <c r="WO33" s="606"/>
      <c r="WP33" s="606"/>
      <c r="WQ33" s="606"/>
      <c r="WR33" s="606"/>
      <c r="WS33" s="606"/>
      <c r="WT33" s="606"/>
      <c r="WU33" s="606"/>
      <c r="WV33" s="606"/>
      <c r="WW33" s="606"/>
      <c r="WX33" s="606"/>
      <c r="WY33" s="606"/>
      <c r="WZ33" s="606"/>
      <c r="XA33" s="606"/>
      <c r="XB33" s="606"/>
      <c r="XC33" s="606"/>
      <c r="XD33" s="606"/>
      <c r="XE33" s="606"/>
      <c r="XF33" s="606"/>
      <c r="XG33" s="606"/>
      <c r="XH33" s="606"/>
      <c r="XI33" s="606"/>
      <c r="XJ33" s="606"/>
      <c r="XK33" s="606"/>
      <c r="XL33" s="606"/>
      <c r="XM33" s="606"/>
      <c r="XN33" s="606"/>
      <c r="XO33" s="606"/>
      <c r="XP33" s="606"/>
      <c r="XQ33" s="606"/>
      <c r="XR33" s="606"/>
      <c r="XS33" s="606"/>
      <c r="XT33" s="606"/>
      <c r="XU33" s="606"/>
      <c r="XV33" s="606"/>
      <c r="XW33" s="606"/>
      <c r="XX33" s="606"/>
      <c r="XY33" s="606"/>
      <c r="XZ33" s="606"/>
      <c r="YA33" s="606"/>
      <c r="YB33" s="606"/>
      <c r="YC33" s="606"/>
      <c r="YD33" s="606"/>
      <c r="YE33" s="606"/>
      <c r="YF33" s="606"/>
      <c r="YG33" s="606"/>
      <c r="YH33" s="606"/>
      <c r="YI33" s="606"/>
      <c r="YJ33" s="606"/>
      <c r="YK33" s="606"/>
      <c r="YL33" s="606"/>
      <c r="YM33" s="606"/>
      <c r="YN33" s="606"/>
      <c r="YO33" s="606"/>
      <c r="YP33" s="606"/>
      <c r="YQ33" s="606"/>
      <c r="YR33" s="606"/>
      <c r="YS33" s="606"/>
      <c r="YT33" s="606"/>
      <c r="YU33" s="606"/>
      <c r="YV33" s="606"/>
      <c r="YW33" s="606"/>
      <c r="YX33" s="606"/>
      <c r="YY33" s="606"/>
      <c r="YZ33" s="606"/>
      <c r="ZA33" s="606"/>
      <c r="ZB33" s="606"/>
      <c r="ZC33" s="606"/>
      <c r="ZD33" s="606"/>
      <c r="ZE33" s="606"/>
      <c r="ZF33" s="606"/>
      <c r="ZG33" s="606"/>
      <c r="ZH33" s="606"/>
      <c r="ZI33" s="606"/>
      <c r="ZJ33" s="606"/>
      <c r="ZK33" s="606"/>
      <c r="ZL33" s="606"/>
      <c r="ZM33" s="606"/>
      <c r="ZN33" s="606"/>
      <c r="ZO33" s="606"/>
      <c r="ZP33" s="606"/>
      <c r="ZQ33" s="606"/>
      <c r="ZR33" s="606"/>
      <c r="ZS33" s="606"/>
      <c r="ZT33" s="606"/>
      <c r="ZU33" s="606"/>
      <c r="ZV33" s="606"/>
      <c r="ZW33" s="606"/>
      <c r="ZX33" s="606"/>
      <c r="ZY33" s="606"/>
      <c r="ZZ33" s="606"/>
      <c r="AAA33" s="606"/>
      <c r="AAB33" s="606"/>
      <c r="AAC33" s="606"/>
      <c r="AAD33" s="606"/>
      <c r="AAE33" s="606"/>
      <c r="AAF33" s="606"/>
      <c r="AAG33" s="606"/>
      <c r="AAH33" s="606"/>
      <c r="AAI33" s="606"/>
      <c r="AAJ33" s="606"/>
      <c r="AAK33" s="606"/>
      <c r="AAL33" s="606"/>
      <c r="AAM33" s="606"/>
      <c r="AAN33" s="606"/>
      <c r="AAO33" s="606"/>
      <c r="AAP33" s="606"/>
      <c r="AAQ33" s="606"/>
      <c r="AAR33" s="606"/>
      <c r="AAS33" s="606"/>
      <c r="AAT33" s="606"/>
      <c r="AAU33" s="606"/>
      <c r="AAV33" s="606"/>
      <c r="AAW33" s="606"/>
      <c r="AAX33" s="606"/>
      <c r="AAY33" s="606"/>
      <c r="AAZ33" s="606"/>
      <c r="ABA33" s="606"/>
      <c r="ABB33" s="606"/>
      <c r="ABC33" s="606"/>
      <c r="ABD33" s="606"/>
      <c r="ABE33" s="606"/>
      <c r="ABF33" s="606"/>
      <c r="ABG33" s="606"/>
      <c r="ABH33" s="606"/>
      <c r="ABI33" s="606"/>
      <c r="ABJ33" s="606"/>
      <c r="ABK33" s="606"/>
      <c r="ABL33" s="606"/>
      <c r="ABM33" s="606"/>
      <c r="ABN33" s="606"/>
      <c r="ABO33" s="606"/>
      <c r="ABP33" s="606"/>
      <c r="ABQ33" s="606"/>
      <c r="ABR33" s="606"/>
      <c r="ABS33" s="606"/>
      <c r="ABT33" s="606"/>
      <c r="ABU33" s="606"/>
      <c r="ABV33" s="606"/>
      <c r="ABW33" s="606"/>
      <c r="ABX33" s="606"/>
      <c r="ABY33" s="606"/>
      <c r="ABZ33" s="606"/>
      <c r="ACA33" s="606"/>
      <c r="ACB33" s="606"/>
      <c r="ACC33" s="606"/>
      <c r="ACD33" s="606"/>
      <c r="ACE33" s="606"/>
      <c r="ACF33" s="606"/>
      <c r="ACG33" s="606"/>
      <c r="ACH33" s="606"/>
      <c r="ACI33" s="606"/>
      <c r="ACJ33" s="606"/>
      <c r="ACK33" s="606"/>
      <c r="ACL33" s="606"/>
      <c r="ACM33" s="606"/>
      <c r="ACN33" s="606"/>
      <c r="ACO33" s="606"/>
      <c r="ACP33" s="606"/>
      <c r="ACQ33" s="606"/>
      <c r="ACR33" s="606"/>
      <c r="ACS33" s="606"/>
      <c r="ACT33" s="606"/>
      <c r="ACU33" s="606"/>
      <c r="ACV33" s="606"/>
      <c r="ACW33" s="606"/>
      <c r="ACX33" s="606"/>
      <c r="ACY33" s="606"/>
      <c r="ACZ33" s="606"/>
      <c r="ADA33" s="606"/>
      <c r="ADB33" s="606"/>
      <c r="ADC33" s="606"/>
      <c r="ADD33" s="606"/>
      <c r="ADE33" s="606"/>
      <c r="ADF33" s="606"/>
      <c r="ADG33" s="606"/>
      <c r="ADH33" s="606"/>
      <c r="ADI33" s="606"/>
      <c r="ADJ33" s="606"/>
      <c r="ADK33" s="606"/>
      <c r="ADL33" s="606"/>
      <c r="ADM33" s="606"/>
      <c r="ADN33" s="606"/>
      <c r="ADO33" s="606"/>
      <c r="ADP33" s="606"/>
      <c r="ADQ33" s="606"/>
      <c r="ADR33" s="606"/>
      <c r="ADS33" s="606"/>
      <c r="ADT33" s="606"/>
      <c r="ADU33" s="606"/>
      <c r="ADV33" s="606"/>
      <c r="ADW33" s="606"/>
      <c r="ADX33" s="606"/>
      <c r="ADY33" s="606"/>
      <c r="ADZ33" s="606"/>
      <c r="AEA33" s="606"/>
      <c r="AEB33" s="606"/>
      <c r="AEC33" s="606"/>
      <c r="AED33" s="606"/>
      <c r="AEE33" s="606"/>
      <c r="AEF33" s="606"/>
      <c r="AEG33" s="606"/>
      <c r="AEH33" s="606"/>
      <c r="AEI33" s="606"/>
      <c r="AEJ33" s="606"/>
      <c r="AEK33" s="606"/>
      <c r="AEL33" s="606"/>
      <c r="AEM33" s="606"/>
      <c r="AEN33" s="606"/>
      <c r="AEO33" s="606"/>
      <c r="AEP33" s="606"/>
      <c r="AEQ33" s="606"/>
      <c r="AER33" s="606"/>
      <c r="AES33" s="606"/>
      <c r="AET33" s="606"/>
      <c r="AEU33" s="606"/>
      <c r="AEV33" s="606"/>
      <c r="AEW33" s="606"/>
      <c r="AEX33" s="606"/>
      <c r="AEY33" s="606"/>
      <c r="AEZ33" s="606"/>
      <c r="AFA33" s="606"/>
      <c r="AFB33" s="606"/>
      <c r="AFC33" s="606"/>
      <c r="AFD33" s="606"/>
      <c r="AFE33" s="606"/>
      <c r="AFF33" s="606"/>
      <c r="AFG33" s="606"/>
      <c r="AFH33" s="606"/>
      <c r="AFI33" s="606"/>
      <c r="AFJ33" s="606"/>
      <c r="AFK33" s="606"/>
      <c r="AFL33" s="606"/>
      <c r="AFM33" s="606"/>
      <c r="AFN33" s="606"/>
      <c r="AFO33" s="606"/>
      <c r="AFP33" s="606"/>
      <c r="AFQ33" s="606"/>
      <c r="AFR33" s="606"/>
      <c r="AFS33" s="606"/>
      <c r="AFT33" s="606"/>
      <c r="AFU33" s="606"/>
      <c r="AFV33" s="606"/>
      <c r="AFW33" s="606"/>
      <c r="AFX33" s="606"/>
      <c r="AFY33" s="606"/>
      <c r="AFZ33" s="606"/>
      <c r="AGA33" s="606"/>
      <c r="AGB33" s="606"/>
      <c r="AGC33" s="606"/>
      <c r="AGD33" s="606"/>
      <c r="AGE33" s="606"/>
      <c r="AGF33" s="606"/>
      <c r="AGG33" s="606"/>
      <c r="AGH33" s="606"/>
      <c r="AGI33" s="535"/>
      <c r="AGJ33" s="535"/>
      <c r="AGK33" s="535"/>
      <c r="AGL33" s="535"/>
    </row>
    <row r="34" spans="1:872" x14ac:dyDescent="0.2">
      <c r="A34" s="535"/>
      <c r="B34" s="391" t="s">
        <v>1209</v>
      </c>
      <c r="C34" s="478" t="s">
        <v>1209</v>
      </c>
      <c r="D34" s="656">
        <v>43483</v>
      </c>
      <c r="E34" s="656">
        <v>43483</v>
      </c>
      <c r="F34" s="675" t="s">
        <v>1493</v>
      </c>
      <c r="G34" s="394" t="s">
        <v>163</v>
      </c>
      <c r="H34" s="395" t="s">
        <v>1497</v>
      </c>
      <c r="I34" s="396">
        <v>9</v>
      </c>
      <c r="J34" s="395" t="s">
        <v>61</v>
      </c>
      <c r="K34" s="397" t="s">
        <v>1502</v>
      </c>
      <c r="L34" s="394">
        <v>1239731</v>
      </c>
      <c r="M34" s="395" t="s">
        <v>1503</v>
      </c>
      <c r="N34" s="48">
        <v>0</v>
      </c>
      <c r="O34" s="400" t="s">
        <v>1107</v>
      </c>
      <c r="P34" s="401">
        <v>43830</v>
      </c>
      <c r="Q34" s="436" t="s">
        <v>1509</v>
      </c>
      <c r="R34" s="732" t="s">
        <v>546</v>
      </c>
      <c r="S34" s="732" t="s">
        <v>546</v>
      </c>
      <c r="T34" s="480">
        <v>0</v>
      </c>
      <c r="U34" s="481" t="s">
        <v>1106</v>
      </c>
      <c r="V34" s="482">
        <v>0</v>
      </c>
      <c r="W34" s="482">
        <v>1</v>
      </c>
      <c r="X34" s="482">
        <v>0</v>
      </c>
      <c r="Y34" s="402" t="s">
        <v>1518</v>
      </c>
      <c r="Z34" s="402" t="s">
        <v>1519</v>
      </c>
      <c r="AA34" s="402" t="s">
        <v>1520</v>
      </c>
      <c r="AB34" s="406" t="s">
        <v>1526</v>
      </c>
      <c r="AC34" s="403" t="s">
        <v>1275</v>
      </c>
      <c r="AD34" s="403" t="s">
        <v>1533</v>
      </c>
      <c r="AE34" s="403" t="s">
        <v>1534</v>
      </c>
      <c r="AF34" s="404" t="s">
        <v>1535</v>
      </c>
      <c r="AG34" s="402" t="s">
        <v>1546</v>
      </c>
      <c r="AH34" s="402" t="s">
        <v>105</v>
      </c>
      <c r="AI34" s="402" t="s">
        <v>105</v>
      </c>
      <c r="AJ34" s="407" t="s">
        <v>1538</v>
      </c>
      <c r="AK34" s="402" t="s">
        <v>1540</v>
      </c>
      <c r="AL34" s="408" t="s">
        <v>1113</v>
      </c>
      <c r="AM34" s="408">
        <v>1</v>
      </c>
      <c r="AN34" s="409">
        <v>32</v>
      </c>
      <c r="AO34" s="410">
        <v>12</v>
      </c>
      <c r="AP34" s="199" t="b">
        <f t="shared" si="3"/>
        <v>0</v>
      </c>
      <c r="AQ34" s="201" t="str">
        <f t="shared" si="4"/>
        <v>0,00</v>
      </c>
      <c r="AR34" s="413">
        <v>0</v>
      </c>
      <c r="AS34" s="610"/>
      <c r="AT34" s="412">
        <f t="shared" si="2"/>
        <v>0</v>
      </c>
      <c r="AU34" s="408" t="b">
        <v>0</v>
      </c>
      <c r="AV34" s="405" t="s">
        <v>1099</v>
      </c>
      <c r="AW34" s="405" t="s">
        <v>92</v>
      </c>
      <c r="AX34" s="408" t="s">
        <v>1373</v>
      </c>
      <c r="AY34" s="408" t="s">
        <v>1604</v>
      </c>
      <c r="AZ34" s="691" t="s">
        <v>81</v>
      </c>
      <c r="BA34" s="483">
        <v>43483</v>
      </c>
      <c r="BB34" s="683"/>
      <c r="BC34" s="484"/>
      <c r="BD34" s="524"/>
      <c r="BE34" s="525"/>
      <c r="BF34" s="606"/>
      <c r="BG34" s="606"/>
      <c r="BH34" s="606"/>
      <c r="BI34" s="606"/>
      <c r="BJ34" s="606"/>
      <c r="BK34" s="606"/>
      <c r="BL34" s="606"/>
      <c r="BM34" s="606"/>
      <c r="BN34" s="606"/>
      <c r="BO34" s="606"/>
      <c r="BP34" s="606"/>
      <c r="BQ34" s="606"/>
      <c r="BR34" s="606"/>
      <c r="BS34" s="606"/>
      <c r="BT34" s="606"/>
      <c r="BU34" s="606"/>
      <c r="BV34" s="606"/>
      <c r="BW34" s="606"/>
      <c r="BX34" s="606"/>
      <c r="BY34" s="606"/>
      <c r="BZ34" s="606"/>
      <c r="CA34" s="606"/>
      <c r="CB34" s="606"/>
      <c r="CC34" s="606"/>
      <c r="CD34" s="606"/>
      <c r="CE34" s="606"/>
      <c r="CF34" s="606"/>
      <c r="CG34" s="606"/>
      <c r="CH34" s="606"/>
      <c r="CI34" s="606"/>
      <c r="CJ34" s="606"/>
      <c r="CK34" s="606"/>
      <c r="CL34" s="606"/>
      <c r="CM34" s="606"/>
      <c r="CN34" s="606"/>
      <c r="CO34" s="606"/>
      <c r="CP34" s="606"/>
      <c r="CQ34" s="606"/>
      <c r="CR34" s="606"/>
      <c r="CS34" s="606"/>
      <c r="CT34" s="606"/>
      <c r="CU34" s="606"/>
      <c r="CV34" s="606"/>
      <c r="CW34" s="606"/>
      <c r="CX34" s="606"/>
      <c r="CY34" s="606"/>
      <c r="CZ34" s="606"/>
      <c r="DA34" s="606"/>
      <c r="DB34" s="606"/>
      <c r="DC34" s="606"/>
      <c r="DD34" s="606"/>
      <c r="DE34" s="606"/>
      <c r="DF34" s="606"/>
      <c r="DG34" s="606"/>
      <c r="DH34" s="606"/>
      <c r="DI34" s="606"/>
      <c r="DJ34" s="606"/>
      <c r="DK34" s="606"/>
      <c r="DL34" s="606"/>
      <c r="DM34" s="606"/>
      <c r="DN34" s="606"/>
      <c r="DO34" s="606"/>
      <c r="DP34" s="606"/>
      <c r="DQ34" s="606"/>
      <c r="DR34" s="606"/>
      <c r="DS34" s="606"/>
      <c r="DT34" s="606"/>
      <c r="DU34" s="606"/>
      <c r="DV34" s="606"/>
      <c r="DW34" s="606"/>
      <c r="DX34" s="606"/>
      <c r="DY34" s="606"/>
      <c r="DZ34" s="606"/>
      <c r="EA34" s="606"/>
      <c r="EB34" s="606"/>
      <c r="EC34" s="606"/>
      <c r="ED34" s="606"/>
      <c r="EE34" s="606"/>
      <c r="EF34" s="606"/>
      <c r="EG34" s="606"/>
      <c r="EH34" s="606"/>
      <c r="EI34" s="606"/>
      <c r="EJ34" s="606"/>
      <c r="EK34" s="606"/>
      <c r="EL34" s="606"/>
      <c r="EM34" s="606"/>
      <c r="EN34" s="606"/>
      <c r="EO34" s="606"/>
      <c r="EP34" s="606"/>
      <c r="EQ34" s="606"/>
      <c r="ER34" s="606"/>
      <c r="ES34" s="606"/>
      <c r="ET34" s="606"/>
      <c r="EU34" s="606"/>
      <c r="EV34" s="606"/>
      <c r="EW34" s="606"/>
      <c r="EX34" s="606"/>
      <c r="EY34" s="606"/>
      <c r="EZ34" s="606"/>
      <c r="FA34" s="606"/>
      <c r="FB34" s="606"/>
      <c r="FC34" s="606"/>
      <c r="FD34" s="606"/>
      <c r="FE34" s="606"/>
      <c r="FF34" s="606"/>
      <c r="FG34" s="606"/>
      <c r="FH34" s="606"/>
      <c r="FI34" s="606"/>
      <c r="FJ34" s="606"/>
      <c r="FK34" s="606"/>
      <c r="FL34" s="606"/>
      <c r="FM34" s="606"/>
      <c r="FN34" s="606"/>
      <c r="FO34" s="606"/>
      <c r="FP34" s="606"/>
      <c r="FQ34" s="606"/>
      <c r="FR34" s="606"/>
      <c r="FS34" s="606"/>
      <c r="FT34" s="606"/>
      <c r="FU34" s="606"/>
      <c r="FV34" s="606"/>
      <c r="FW34" s="606"/>
      <c r="FX34" s="606"/>
      <c r="FY34" s="606"/>
      <c r="FZ34" s="606"/>
      <c r="GA34" s="606"/>
      <c r="GB34" s="606"/>
      <c r="GC34" s="606"/>
      <c r="GD34" s="606"/>
      <c r="GE34" s="606"/>
      <c r="GF34" s="606"/>
      <c r="GG34" s="606"/>
      <c r="GH34" s="606"/>
      <c r="GI34" s="606"/>
      <c r="GJ34" s="606"/>
      <c r="GK34" s="606"/>
      <c r="GL34" s="606"/>
      <c r="GM34" s="606"/>
      <c r="GN34" s="606"/>
      <c r="GO34" s="606"/>
      <c r="GP34" s="606"/>
      <c r="GQ34" s="606"/>
      <c r="GR34" s="606"/>
      <c r="GS34" s="606"/>
      <c r="GT34" s="606"/>
      <c r="GU34" s="606"/>
      <c r="GV34" s="606"/>
      <c r="GW34" s="606"/>
      <c r="GX34" s="606"/>
      <c r="GY34" s="606"/>
      <c r="GZ34" s="606"/>
      <c r="HA34" s="606"/>
      <c r="HB34" s="606"/>
      <c r="HC34" s="606"/>
      <c r="HD34" s="606"/>
      <c r="HE34" s="606"/>
      <c r="HF34" s="606"/>
      <c r="HG34" s="606"/>
      <c r="HH34" s="606"/>
      <c r="HI34" s="606"/>
      <c r="HJ34" s="606"/>
      <c r="HK34" s="606"/>
      <c r="HL34" s="606"/>
      <c r="HM34" s="606"/>
      <c r="HN34" s="606"/>
      <c r="HO34" s="606"/>
      <c r="HP34" s="606"/>
      <c r="HQ34" s="606"/>
      <c r="HR34" s="606"/>
      <c r="HS34" s="606"/>
      <c r="HT34" s="606"/>
      <c r="HU34" s="606"/>
      <c r="HV34" s="606"/>
      <c r="HW34" s="606"/>
      <c r="HX34" s="606"/>
      <c r="HY34" s="606"/>
      <c r="HZ34" s="606"/>
      <c r="IA34" s="606"/>
      <c r="IB34" s="606"/>
      <c r="IC34" s="606"/>
      <c r="ID34" s="606"/>
      <c r="IE34" s="606"/>
      <c r="IF34" s="606"/>
      <c r="IG34" s="606"/>
      <c r="IH34" s="606"/>
      <c r="II34" s="606"/>
      <c r="IJ34" s="606"/>
      <c r="IK34" s="606"/>
      <c r="IL34" s="606"/>
      <c r="IM34" s="606"/>
      <c r="IN34" s="606"/>
      <c r="IO34" s="606"/>
      <c r="IP34" s="606"/>
      <c r="IQ34" s="606"/>
      <c r="IR34" s="606"/>
      <c r="IS34" s="606"/>
      <c r="IT34" s="606"/>
      <c r="IU34" s="606"/>
      <c r="IV34" s="606"/>
      <c r="IW34" s="606"/>
      <c r="IX34" s="606"/>
      <c r="IY34" s="606"/>
      <c r="IZ34" s="606"/>
      <c r="JA34" s="606"/>
      <c r="JB34" s="606"/>
      <c r="JC34" s="606"/>
      <c r="JD34" s="606"/>
      <c r="JE34" s="606"/>
      <c r="JF34" s="606"/>
      <c r="JG34" s="606"/>
      <c r="JH34" s="606"/>
      <c r="JI34" s="606"/>
      <c r="JJ34" s="606"/>
      <c r="JK34" s="606"/>
      <c r="JL34" s="606"/>
      <c r="JM34" s="606"/>
      <c r="JN34" s="606"/>
      <c r="JO34" s="606"/>
      <c r="JP34" s="606"/>
      <c r="JQ34" s="606"/>
      <c r="JR34" s="606"/>
      <c r="JS34" s="606"/>
      <c r="JT34" s="606"/>
      <c r="JU34" s="606"/>
      <c r="JV34" s="606"/>
      <c r="JW34" s="606"/>
      <c r="JX34" s="606"/>
      <c r="JY34" s="606"/>
      <c r="JZ34" s="606"/>
      <c r="KA34" s="606"/>
      <c r="KB34" s="606"/>
      <c r="KC34" s="606"/>
      <c r="KD34" s="606"/>
      <c r="KE34" s="606"/>
      <c r="KF34" s="606"/>
      <c r="KG34" s="606"/>
      <c r="KH34" s="606"/>
      <c r="KI34" s="606"/>
      <c r="KJ34" s="606"/>
      <c r="KK34" s="606"/>
      <c r="KL34" s="606"/>
      <c r="KM34" s="606"/>
      <c r="KN34" s="606"/>
      <c r="KO34" s="606"/>
      <c r="KP34" s="606"/>
      <c r="KQ34" s="606"/>
      <c r="KR34" s="606"/>
      <c r="KS34" s="606"/>
      <c r="KT34" s="606"/>
      <c r="KU34" s="606"/>
      <c r="KV34" s="606"/>
      <c r="KW34" s="606"/>
      <c r="KX34" s="606"/>
      <c r="KY34" s="606"/>
      <c r="KZ34" s="606"/>
      <c r="LA34" s="606"/>
      <c r="LB34" s="606"/>
      <c r="LC34" s="606"/>
      <c r="LD34" s="606"/>
      <c r="LE34" s="606"/>
      <c r="LF34" s="606"/>
      <c r="LG34" s="606"/>
      <c r="LH34" s="606"/>
      <c r="LI34" s="606"/>
      <c r="LJ34" s="606"/>
      <c r="LK34" s="606"/>
      <c r="LL34" s="606"/>
      <c r="LM34" s="606"/>
      <c r="LN34" s="606"/>
      <c r="LO34" s="606"/>
      <c r="LP34" s="606"/>
      <c r="LQ34" s="606"/>
      <c r="LR34" s="606"/>
      <c r="LS34" s="606"/>
      <c r="LT34" s="606"/>
      <c r="LU34" s="606"/>
      <c r="LV34" s="606"/>
      <c r="LW34" s="606"/>
      <c r="LX34" s="606"/>
      <c r="LY34" s="606"/>
      <c r="LZ34" s="606"/>
      <c r="MA34" s="606"/>
      <c r="MB34" s="606"/>
      <c r="MC34" s="606"/>
      <c r="MD34" s="606"/>
      <c r="ME34" s="606"/>
      <c r="MF34" s="606"/>
      <c r="MG34" s="606"/>
      <c r="MH34" s="606"/>
      <c r="MI34" s="606"/>
      <c r="MJ34" s="606"/>
      <c r="MK34" s="606"/>
      <c r="ML34" s="606"/>
      <c r="MM34" s="606"/>
      <c r="MN34" s="606"/>
      <c r="MO34" s="606"/>
      <c r="MP34" s="606"/>
      <c r="MQ34" s="606"/>
      <c r="MR34" s="606"/>
      <c r="MS34" s="606"/>
      <c r="MT34" s="606"/>
      <c r="MU34" s="606"/>
      <c r="MV34" s="606"/>
      <c r="MW34" s="606"/>
      <c r="MX34" s="606"/>
      <c r="MY34" s="606"/>
      <c r="MZ34" s="606"/>
      <c r="NA34" s="606"/>
      <c r="NB34" s="606"/>
      <c r="NC34" s="606"/>
      <c r="ND34" s="606"/>
      <c r="NE34" s="606"/>
      <c r="NF34" s="606"/>
      <c r="NG34" s="606"/>
      <c r="NH34" s="606"/>
      <c r="NI34" s="606"/>
      <c r="NJ34" s="606"/>
      <c r="NK34" s="606"/>
      <c r="NL34" s="606"/>
      <c r="NM34" s="606"/>
      <c r="NN34" s="606"/>
      <c r="NO34" s="606"/>
      <c r="NP34" s="606"/>
      <c r="NQ34" s="606"/>
      <c r="NR34" s="606"/>
      <c r="NS34" s="606"/>
      <c r="NT34" s="606"/>
      <c r="NU34" s="606"/>
      <c r="NV34" s="606"/>
      <c r="NW34" s="606"/>
      <c r="NX34" s="606"/>
      <c r="NY34" s="606"/>
      <c r="NZ34" s="606"/>
      <c r="OA34" s="606"/>
      <c r="OB34" s="606"/>
      <c r="OC34" s="606"/>
      <c r="OD34" s="606"/>
      <c r="OE34" s="606"/>
      <c r="OF34" s="606"/>
      <c r="OG34" s="606"/>
      <c r="OH34" s="606"/>
      <c r="OI34" s="606"/>
      <c r="OJ34" s="606"/>
      <c r="OK34" s="606"/>
      <c r="OL34" s="606"/>
      <c r="OM34" s="606"/>
      <c r="ON34" s="606"/>
      <c r="OO34" s="606"/>
      <c r="OP34" s="606"/>
      <c r="OQ34" s="606"/>
      <c r="OR34" s="606"/>
      <c r="OS34" s="606"/>
      <c r="OT34" s="606"/>
      <c r="OU34" s="606"/>
      <c r="OV34" s="606"/>
      <c r="OW34" s="606"/>
      <c r="OX34" s="606"/>
      <c r="OY34" s="606"/>
      <c r="OZ34" s="606"/>
      <c r="PA34" s="606"/>
      <c r="PB34" s="606"/>
      <c r="PC34" s="606"/>
      <c r="PD34" s="606"/>
      <c r="PE34" s="606"/>
      <c r="PF34" s="606"/>
      <c r="PG34" s="606"/>
      <c r="PH34" s="606"/>
      <c r="PI34" s="606"/>
      <c r="PJ34" s="606"/>
      <c r="PK34" s="606"/>
      <c r="PL34" s="606"/>
      <c r="PM34" s="606"/>
      <c r="PN34" s="606"/>
      <c r="PO34" s="606"/>
      <c r="PP34" s="606"/>
      <c r="PQ34" s="606"/>
      <c r="PR34" s="606"/>
      <c r="PS34" s="606"/>
      <c r="PT34" s="606"/>
      <c r="PU34" s="606"/>
      <c r="PV34" s="606"/>
      <c r="PW34" s="606"/>
      <c r="PX34" s="606"/>
      <c r="PY34" s="606"/>
      <c r="PZ34" s="606"/>
      <c r="QA34" s="606"/>
      <c r="QB34" s="606"/>
      <c r="QC34" s="606"/>
      <c r="QD34" s="606"/>
      <c r="QE34" s="606"/>
      <c r="QF34" s="606"/>
      <c r="QG34" s="606"/>
      <c r="QH34" s="606"/>
      <c r="QI34" s="606"/>
      <c r="QJ34" s="606"/>
      <c r="QK34" s="606"/>
      <c r="QL34" s="606"/>
      <c r="QM34" s="606"/>
      <c r="QN34" s="606"/>
      <c r="QO34" s="606"/>
      <c r="QP34" s="606"/>
      <c r="QQ34" s="606"/>
      <c r="QR34" s="606"/>
      <c r="QS34" s="606"/>
      <c r="QT34" s="606"/>
      <c r="QU34" s="606"/>
      <c r="QV34" s="606"/>
      <c r="QW34" s="606"/>
      <c r="QX34" s="606"/>
      <c r="QY34" s="606"/>
      <c r="QZ34" s="606"/>
      <c r="RA34" s="606"/>
      <c r="RB34" s="606"/>
      <c r="RC34" s="606"/>
      <c r="RD34" s="606"/>
      <c r="RE34" s="606"/>
      <c r="RF34" s="606"/>
      <c r="RG34" s="606"/>
      <c r="RH34" s="606"/>
      <c r="RI34" s="606"/>
      <c r="RJ34" s="606"/>
      <c r="RK34" s="606"/>
      <c r="RL34" s="606"/>
      <c r="RM34" s="606"/>
      <c r="RN34" s="606"/>
      <c r="RO34" s="606"/>
      <c r="RP34" s="606"/>
      <c r="RQ34" s="606"/>
      <c r="RR34" s="606"/>
      <c r="RS34" s="606"/>
      <c r="RT34" s="606"/>
      <c r="RU34" s="606"/>
      <c r="RV34" s="606"/>
      <c r="RW34" s="606"/>
      <c r="RX34" s="606"/>
      <c r="RY34" s="606"/>
      <c r="RZ34" s="606"/>
      <c r="SA34" s="606"/>
      <c r="SB34" s="606"/>
      <c r="SC34" s="606"/>
      <c r="SD34" s="606"/>
      <c r="SE34" s="606"/>
      <c r="SF34" s="606"/>
      <c r="SG34" s="606"/>
      <c r="SH34" s="606"/>
      <c r="SI34" s="606"/>
      <c r="SJ34" s="606"/>
      <c r="SK34" s="606"/>
      <c r="SL34" s="606"/>
      <c r="SM34" s="606"/>
      <c r="SN34" s="606"/>
      <c r="SO34" s="606"/>
      <c r="SP34" s="606"/>
      <c r="SQ34" s="606"/>
      <c r="SR34" s="606"/>
      <c r="SS34" s="606"/>
      <c r="ST34" s="606"/>
      <c r="SU34" s="606"/>
      <c r="SV34" s="606"/>
      <c r="SW34" s="606"/>
      <c r="SX34" s="606"/>
      <c r="SY34" s="606"/>
      <c r="SZ34" s="606"/>
      <c r="TA34" s="606"/>
      <c r="TB34" s="606"/>
      <c r="TC34" s="606"/>
      <c r="TD34" s="606"/>
      <c r="TE34" s="606"/>
      <c r="TF34" s="606"/>
      <c r="TG34" s="606"/>
      <c r="TH34" s="606"/>
      <c r="TI34" s="606"/>
      <c r="TJ34" s="606"/>
      <c r="TK34" s="606"/>
      <c r="TL34" s="606"/>
      <c r="TM34" s="606"/>
      <c r="TN34" s="606"/>
      <c r="TO34" s="606"/>
      <c r="TP34" s="606"/>
      <c r="TQ34" s="606"/>
      <c r="TR34" s="606"/>
      <c r="TS34" s="606"/>
      <c r="TT34" s="606"/>
      <c r="TU34" s="606"/>
      <c r="TV34" s="606"/>
      <c r="TW34" s="606"/>
      <c r="TX34" s="606"/>
      <c r="TY34" s="606"/>
      <c r="TZ34" s="606"/>
      <c r="UA34" s="606"/>
      <c r="UB34" s="606"/>
      <c r="UC34" s="606"/>
      <c r="UD34" s="606"/>
      <c r="UE34" s="606"/>
      <c r="UF34" s="606"/>
      <c r="UG34" s="606"/>
      <c r="UH34" s="606"/>
      <c r="UI34" s="606"/>
      <c r="UJ34" s="606"/>
      <c r="UK34" s="606"/>
      <c r="UL34" s="606"/>
      <c r="UM34" s="606"/>
      <c r="UN34" s="606"/>
      <c r="UO34" s="606"/>
      <c r="UP34" s="606"/>
      <c r="UQ34" s="606"/>
      <c r="UR34" s="606"/>
      <c r="US34" s="606"/>
      <c r="UT34" s="606"/>
      <c r="UU34" s="606"/>
      <c r="UV34" s="606"/>
      <c r="UW34" s="606"/>
      <c r="UX34" s="606"/>
      <c r="UY34" s="606"/>
      <c r="UZ34" s="606"/>
      <c r="VA34" s="606"/>
      <c r="VB34" s="606"/>
      <c r="VC34" s="606"/>
      <c r="VD34" s="606"/>
      <c r="VE34" s="606"/>
      <c r="VF34" s="606"/>
      <c r="VG34" s="606"/>
      <c r="VH34" s="606"/>
      <c r="VI34" s="606"/>
      <c r="VJ34" s="606"/>
      <c r="VK34" s="606"/>
      <c r="VL34" s="606"/>
      <c r="VM34" s="606"/>
      <c r="VN34" s="606"/>
      <c r="VO34" s="606"/>
      <c r="VP34" s="606"/>
      <c r="VQ34" s="606"/>
      <c r="VR34" s="606"/>
      <c r="VS34" s="606"/>
      <c r="VT34" s="606"/>
      <c r="VU34" s="606"/>
      <c r="VV34" s="606"/>
      <c r="VW34" s="606"/>
      <c r="VX34" s="606"/>
      <c r="VY34" s="606"/>
      <c r="VZ34" s="606"/>
      <c r="WA34" s="606"/>
      <c r="WB34" s="606"/>
      <c r="WC34" s="606"/>
      <c r="WD34" s="606"/>
      <c r="WE34" s="606"/>
      <c r="WF34" s="606"/>
      <c r="WG34" s="606"/>
      <c r="WH34" s="606"/>
      <c r="WI34" s="606"/>
      <c r="WJ34" s="606"/>
      <c r="WK34" s="606"/>
      <c r="WL34" s="606"/>
      <c r="WM34" s="606"/>
      <c r="WN34" s="606"/>
      <c r="WO34" s="606"/>
      <c r="WP34" s="606"/>
      <c r="WQ34" s="606"/>
      <c r="WR34" s="606"/>
      <c r="WS34" s="606"/>
      <c r="WT34" s="606"/>
      <c r="WU34" s="606"/>
      <c r="WV34" s="606"/>
      <c r="WW34" s="606"/>
      <c r="WX34" s="606"/>
      <c r="WY34" s="606"/>
      <c r="WZ34" s="606"/>
      <c r="XA34" s="606"/>
      <c r="XB34" s="606"/>
      <c r="XC34" s="606"/>
      <c r="XD34" s="606"/>
      <c r="XE34" s="606"/>
      <c r="XF34" s="606"/>
      <c r="XG34" s="606"/>
      <c r="XH34" s="606"/>
      <c r="XI34" s="606"/>
      <c r="XJ34" s="606"/>
      <c r="XK34" s="606"/>
      <c r="XL34" s="606"/>
      <c r="XM34" s="606"/>
      <c r="XN34" s="606"/>
      <c r="XO34" s="606"/>
      <c r="XP34" s="606"/>
      <c r="XQ34" s="606"/>
      <c r="XR34" s="606"/>
      <c r="XS34" s="606"/>
      <c r="XT34" s="606"/>
      <c r="XU34" s="606"/>
      <c r="XV34" s="606"/>
      <c r="XW34" s="606"/>
      <c r="XX34" s="606"/>
      <c r="XY34" s="606"/>
      <c r="XZ34" s="606"/>
      <c r="YA34" s="606"/>
      <c r="YB34" s="606"/>
      <c r="YC34" s="606"/>
      <c r="YD34" s="606"/>
      <c r="YE34" s="606"/>
      <c r="YF34" s="606"/>
      <c r="YG34" s="606"/>
      <c r="YH34" s="606"/>
      <c r="YI34" s="606"/>
      <c r="YJ34" s="606"/>
      <c r="YK34" s="606"/>
      <c r="YL34" s="606"/>
      <c r="YM34" s="606"/>
      <c r="YN34" s="606"/>
      <c r="YO34" s="606"/>
      <c r="YP34" s="606"/>
      <c r="YQ34" s="606"/>
      <c r="YR34" s="606"/>
      <c r="YS34" s="606"/>
      <c r="YT34" s="606"/>
      <c r="YU34" s="606"/>
      <c r="YV34" s="606"/>
      <c r="YW34" s="606"/>
      <c r="YX34" s="606"/>
      <c r="YY34" s="606"/>
      <c r="YZ34" s="606"/>
      <c r="ZA34" s="606"/>
      <c r="ZB34" s="606"/>
      <c r="ZC34" s="606"/>
      <c r="ZD34" s="606"/>
      <c r="ZE34" s="606"/>
      <c r="ZF34" s="606"/>
      <c r="ZG34" s="606"/>
      <c r="ZH34" s="606"/>
      <c r="ZI34" s="606"/>
      <c r="ZJ34" s="606"/>
      <c r="ZK34" s="606"/>
      <c r="ZL34" s="606"/>
      <c r="ZM34" s="606"/>
      <c r="ZN34" s="606"/>
      <c r="ZO34" s="606"/>
      <c r="ZP34" s="606"/>
      <c r="ZQ34" s="606"/>
      <c r="ZR34" s="606"/>
      <c r="ZS34" s="606"/>
      <c r="ZT34" s="606"/>
      <c r="ZU34" s="606"/>
      <c r="ZV34" s="606"/>
      <c r="ZW34" s="606"/>
      <c r="ZX34" s="606"/>
      <c r="ZY34" s="606"/>
      <c r="ZZ34" s="606"/>
      <c r="AAA34" s="606"/>
      <c r="AAB34" s="606"/>
      <c r="AAC34" s="606"/>
      <c r="AAD34" s="606"/>
      <c r="AAE34" s="606"/>
      <c r="AAF34" s="606"/>
      <c r="AAG34" s="606"/>
      <c r="AAH34" s="606"/>
      <c r="AAI34" s="606"/>
      <c r="AAJ34" s="606"/>
      <c r="AAK34" s="606"/>
      <c r="AAL34" s="606"/>
      <c r="AAM34" s="606"/>
      <c r="AAN34" s="606"/>
      <c r="AAO34" s="606"/>
      <c r="AAP34" s="606"/>
      <c r="AAQ34" s="606"/>
      <c r="AAR34" s="606"/>
      <c r="AAS34" s="606"/>
      <c r="AAT34" s="606"/>
      <c r="AAU34" s="606"/>
      <c r="AAV34" s="606"/>
      <c r="AAW34" s="606"/>
      <c r="AAX34" s="606"/>
      <c r="AAY34" s="606"/>
      <c r="AAZ34" s="606"/>
      <c r="ABA34" s="606"/>
      <c r="ABB34" s="606"/>
      <c r="ABC34" s="606"/>
      <c r="ABD34" s="606"/>
      <c r="ABE34" s="606"/>
      <c r="ABF34" s="606"/>
      <c r="ABG34" s="606"/>
      <c r="ABH34" s="606"/>
      <c r="ABI34" s="606"/>
      <c r="ABJ34" s="606"/>
      <c r="ABK34" s="606"/>
      <c r="ABL34" s="606"/>
      <c r="ABM34" s="606"/>
      <c r="ABN34" s="606"/>
      <c r="ABO34" s="606"/>
      <c r="ABP34" s="606"/>
      <c r="ABQ34" s="606"/>
      <c r="ABR34" s="606"/>
      <c r="ABS34" s="606"/>
      <c r="ABT34" s="606"/>
      <c r="ABU34" s="606"/>
      <c r="ABV34" s="606"/>
      <c r="ABW34" s="606"/>
      <c r="ABX34" s="606"/>
      <c r="ABY34" s="606"/>
      <c r="ABZ34" s="606"/>
      <c r="ACA34" s="606"/>
      <c r="ACB34" s="606"/>
      <c r="ACC34" s="606"/>
      <c r="ACD34" s="606"/>
      <c r="ACE34" s="606"/>
      <c r="ACF34" s="606"/>
      <c r="ACG34" s="606"/>
      <c r="ACH34" s="606"/>
      <c r="ACI34" s="606"/>
      <c r="ACJ34" s="606"/>
      <c r="ACK34" s="606"/>
      <c r="ACL34" s="606"/>
      <c r="ACM34" s="606"/>
      <c r="ACN34" s="606"/>
      <c r="ACO34" s="606"/>
      <c r="ACP34" s="606"/>
      <c r="ACQ34" s="606"/>
      <c r="ACR34" s="606"/>
      <c r="ACS34" s="606"/>
      <c r="ACT34" s="606"/>
      <c r="ACU34" s="606"/>
      <c r="ACV34" s="606"/>
      <c r="ACW34" s="606"/>
      <c r="ACX34" s="606"/>
      <c r="ACY34" s="606"/>
      <c r="ACZ34" s="606"/>
      <c r="ADA34" s="606"/>
      <c r="ADB34" s="606"/>
      <c r="ADC34" s="606"/>
      <c r="ADD34" s="606"/>
      <c r="ADE34" s="606"/>
      <c r="ADF34" s="606"/>
      <c r="ADG34" s="606"/>
      <c r="ADH34" s="606"/>
      <c r="ADI34" s="606"/>
      <c r="ADJ34" s="606"/>
      <c r="ADK34" s="606"/>
      <c r="ADL34" s="606"/>
      <c r="ADM34" s="606"/>
      <c r="ADN34" s="606"/>
      <c r="ADO34" s="606"/>
      <c r="ADP34" s="606"/>
      <c r="ADQ34" s="606"/>
      <c r="ADR34" s="606"/>
      <c r="ADS34" s="606"/>
      <c r="ADT34" s="606"/>
      <c r="ADU34" s="606"/>
      <c r="ADV34" s="606"/>
      <c r="ADW34" s="606"/>
      <c r="ADX34" s="606"/>
      <c r="ADY34" s="606"/>
      <c r="ADZ34" s="606"/>
      <c r="AEA34" s="606"/>
      <c r="AEB34" s="606"/>
      <c r="AEC34" s="606"/>
      <c r="AED34" s="606"/>
      <c r="AEE34" s="606"/>
      <c r="AEF34" s="606"/>
      <c r="AEG34" s="606"/>
      <c r="AEH34" s="606"/>
      <c r="AEI34" s="606"/>
      <c r="AEJ34" s="606"/>
      <c r="AEK34" s="606"/>
      <c r="AEL34" s="606"/>
      <c r="AEM34" s="606"/>
      <c r="AEN34" s="606"/>
      <c r="AEO34" s="606"/>
      <c r="AEP34" s="606"/>
      <c r="AEQ34" s="606"/>
      <c r="AER34" s="606"/>
      <c r="AES34" s="606"/>
      <c r="AET34" s="606"/>
      <c r="AEU34" s="606"/>
      <c r="AEV34" s="606"/>
      <c r="AEW34" s="606"/>
      <c r="AEX34" s="606"/>
      <c r="AEY34" s="606"/>
      <c r="AEZ34" s="606"/>
      <c r="AFA34" s="606"/>
      <c r="AFB34" s="606"/>
      <c r="AFC34" s="606"/>
      <c r="AFD34" s="606"/>
      <c r="AFE34" s="606"/>
      <c r="AFF34" s="606"/>
      <c r="AFG34" s="606"/>
      <c r="AFH34" s="606"/>
      <c r="AFI34" s="606"/>
      <c r="AFJ34" s="606"/>
      <c r="AFK34" s="606"/>
      <c r="AFL34" s="606"/>
      <c r="AFM34" s="606"/>
      <c r="AFN34" s="606"/>
      <c r="AFO34" s="606"/>
      <c r="AFP34" s="606"/>
      <c r="AFQ34" s="606"/>
      <c r="AFR34" s="606"/>
      <c r="AFS34" s="606"/>
      <c r="AFT34" s="606"/>
      <c r="AFU34" s="606"/>
      <c r="AFV34" s="606"/>
      <c r="AFW34" s="606"/>
      <c r="AFX34" s="606"/>
      <c r="AFY34" s="606"/>
      <c r="AFZ34" s="606"/>
      <c r="AGA34" s="606"/>
      <c r="AGB34" s="606"/>
      <c r="AGC34" s="606"/>
      <c r="AGD34" s="606"/>
      <c r="AGE34" s="606"/>
      <c r="AGF34" s="606"/>
      <c r="AGG34" s="606"/>
      <c r="AGH34" s="606"/>
      <c r="AGI34" s="535"/>
      <c r="AGJ34" s="535"/>
      <c r="AGK34" s="535"/>
      <c r="AGL34" s="535"/>
    </row>
    <row r="35" spans="1:872" x14ac:dyDescent="0.2">
      <c r="A35" s="535"/>
      <c r="B35" s="391" t="s">
        <v>1210</v>
      </c>
      <c r="C35" s="478" t="s">
        <v>1210</v>
      </c>
      <c r="D35" s="656">
        <v>43483</v>
      </c>
      <c r="E35" s="656">
        <v>43483</v>
      </c>
      <c r="F35" s="675" t="s">
        <v>1494</v>
      </c>
      <c r="G35" s="394" t="s">
        <v>163</v>
      </c>
      <c r="H35" s="395" t="s">
        <v>1216</v>
      </c>
      <c r="I35" s="396">
        <v>9</v>
      </c>
      <c r="J35" s="395" t="s">
        <v>61</v>
      </c>
      <c r="K35" s="397" t="s">
        <v>1502</v>
      </c>
      <c r="L35" s="394">
        <v>1239731</v>
      </c>
      <c r="M35" s="395" t="s">
        <v>1503</v>
      </c>
      <c r="N35" s="48">
        <v>0</v>
      </c>
      <c r="O35" s="400" t="s">
        <v>1107</v>
      </c>
      <c r="P35" s="401">
        <v>43830</v>
      </c>
      <c r="Q35" s="436" t="s">
        <v>1509</v>
      </c>
      <c r="R35" s="732" t="s">
        <v>546</v>
      </c>
      <c r="S35" s="732" t="s">
        <v>546</v>
      </c>
      <c r="T35" s="480">
        <v>0</v>
      </c>
      <c r="U35" s="481" t="s">
        <v>1106</v>
      </c>
      <c r="V35" s="482">
        <v>0</v>
      </c>
      <c r="W35" s="482">
        <v>1</v>
      </c>
      <c r="X35" s="482">
        <v>0</v>
      </c>
      <c r="Y35" s="402" t="s">
        <v>1518</v>
      </c>
      <c r="Z35" s="402" t="s">
        <v>1519</v>
      </c>
      <c r="AA35" s="402" t="s">
        <v>1520</v>
      </c>
      <c r="AB35" s="406" t="s">
        <v>1526</v>
      </c>
      <c r="AC35" s="403" t="s">
        <v>1275</v>
      </c>
      <c r="AD35" s="403" t="s">
        <v>1533</v>
      </c>
      <c r="AE35" s="403" t="s">
        <v>1534</v>
      </c>
      <c r="AF35" s="404" t="s">
        <v>1535</v>
      </c>
      <c r="AG35" s="402" t="s">
        <v>1546</v>
      </c>
      <c r="AH35" s="402" t="s">
        <v>105</v>
      </c>
      <c r="AI35" s="402" t="s">
        <v>105</v>
      </c>
      <c r="AJ35" s="407" t="s">
        <v>1538</v>
      </c>
      <c r="AK35" s="402" t="s">
        <v>1540</v>
      </c>
      <c r="AL35" s="408" t="s">
        <v>1113</v>
      </c>
      <c r="AM35" s="408">
        <v>1</v>
      </c>
      <c r="AN35" s="409">
        <v>32</v>
      </c>
      <c r="AO35" s="410">
        <v>12</v>
      </c>
      <c r="AP35" s="199" t="b">
        <f t="shared" si="3"/>
        <v>0</v>
      </c>
      <c r="AQ35" s="201" t="str">
        <f t="shared" si="4"/>
        <v>0,00</v>
      </c>
      <c r="AR35" s="413">
        <v>0</v>
      </c>
      <c r="AS35" s="610"/>
      <c r="AT35" s="412">
        <f t="shared" si="2"/>
        <v>0</v>
      </c>
      <c r="AU35" s="408" t="b">
        <v>0</v>
      </c>
      <c r="AV35" s="405" t="s">
        <v>1099</v>
      </c>
      <c r="AW35" s="405" t="s">
        <v>92</v>
      </c>
      <c r="AX35" s="408" t="s">
        <v>1373</v>
      </c>
      <c r="AY35" s="408" t="s">
        <v>1604</v>
      </c>
      <c r="AZ35" s="691" t="s">
        <v>81</v>
      </c>
      <c r="BA35" s="483">
        <v>43483</v>
      </c>
      <c r="BB35" s="683"/>
      <c r="BC35" s="484"/>
      <c r="BD35" s="524"/>
      <c r="BE35" s="525"/>
      <c r="BF35" s="606"/>
      <c r="BG35" s="606"/>
      <c r="BH35" s="606"/>
      <c r="BI35" s="606"/>
      <c r="BJ35" s="606"/>
      <c r="BK35" s="606"/>
      <c r="BL35" s="606"/>
      <c r="BM35" s="606"/>
      <c r="BN35" s="606"/>
      <c r="BO35" s="606"/>
      <c r="BP35" s="606"/>
      <c r="BQ35" s="606"/>
      <c r="BR35" s="606"/>
      <c r="BS35" s="606"/>
      <c r="BT35" s="606"/>
      <c r="BU35" s="606"/>
      <c r="BV35" s="606"/>
      <c r="BW35" s="606"/>
      <c r="BX35" s="606"/>
      <c r="BY35" s="606"/>
      <c r="BZ35" s="606"/>
      <c r="CA35" s="606"/>
      <c r="CB35" s="606"/>
      <c r="CC35" s="606"/>
      <c r="CD35" s="606"/>
      <c r="CE35" s="606"/>
      <c r="CF35" s="606"/>
      <c r="CG35" s="606"/>
      <c r="CH35" s="606"/>
      <c r="CI35" s="606"/>
      <c r="CJ35" s="606"/>
      <c r="CK35" s="606"/>
      <c r="CL35" s="606"/>
      <c r="CM35" s="606"/>
      <c r="CN35" s="606"/>
      <c r="CO35" s="606"/>
      <c r="CP35" s="606"/>
      <c r="CQ35" s="606"/>
      <c r="CR35" s="606"/>
      <c r="CS35" s="606"/>
      <c r="CT35" s="606"/>
      <c r="CU35" s="606"/>
      <c r="CV35" s="606"/>
      <c r="CW35" s="606"/>
      <c r="CX35" s="606"/>
      <c r="CY35" s="606"/>
      <c r="CZ35" s="606"/>
      <c r="DA35" s="606"/>
      <c r="DB35" s="606"/>
      <c r="DC35" s="606"/>
      <c r="DD35" s="606"/>
      <c r="DE35" s="606"/>
      <c r="DF35" s="606"/>
      <c r="DG35" s="606"/>
      <c r="DH35" s="606"/>
      <c r="DI35" s="606"/>
      <c r="DJ35" s="606"/>
      <c r="DK35" s="606"/>
      <c r="DL35" s="606"/>
      <c r="DM35" s="606"/>
      <c r="DN35" s="606"/>
      <c r="DO35" s="606"/>
      <c r="DP35" s="606"/>
      <c r="DQ35" s="606"/>
      <c r="DR35" s="606"/>
      <c r="DS35" s="606"/>
      <c r="DT35" s="606"/>
      <c r="DU35" s="606"/>
      <c r="DV35" s="606"/>
      <c r="DW35" s="606"/>
      <c r="DX35" s="606"/>
      <c r="DY35" s="606"/>
      <c r="DZ35" s="606"/>
      <c r="EA35" s="606"/>
      <c r="EB35" s="606"/>
      <c r="EC35" s="606"/>
      <c r="ED35" s="606"/>
      <c r="EE35" s="606"/>
      <c r="EF35" s="606"/>
      <c r="EG35" s="606"/>
      <c r="EH35" s="606"/>
      <c r="EI35" s="606"/>
      <c r="EJ35" s="606"/>
      <c r="EK35" s="606"/>
      <c r="EL35" s="606"/>
      <c r="EM35" s="606"/>
      <c r="EN35" s="606"/>
      <c r="EO35" s="606"/>
      <c r="EP35" s="606"/>
      <c r="EQ35" s="606"/>
      <c r="ER35" s="606"/>
      <c r="ES35" s="606"/>
      <c r="ET35" s="606"/>
      <c r="EU35" s="606"/>
      <c r="EV35" s="606"/>
      <c r="EW35" s="606"/>
      <c r="EX35" s="606"/>
      <c r="EY35" s="606"/>
      <c r="EZ35" s="606"/>
      <c r="FA35" s="606"/>
      <c r="FB35" s="606"/>
      <c r="FC35" s="606"/>
      <c r="FD35" s="606"/>
      <c r="FE35" s="606"/>
      <c r="FF35" s="606"/>
      <c r="FG35" s="606"/>
      <c r="FH35" s="606"/>
      <c r="FI35" s="606"/>
      <c r="FJ35" s="606"/>
      <c r="FK35" s="606"/>
      <c r="FL35" s="606"/>
      <c r="FM35" s="606"/>
      <c r="FN35" s="606"/>
      <c r="FO35" s="606"/>
      <c r="FP35" s="606"/>
      <c r="FQ35" s="606"/>
      <c r="FR35" s="606"/>
      <c r="FS35" s="606"/>
      <c r="FT35" s="606"/>
      <c r="FU35" s="606"/>
      <c r="FV35" s="606"/>
      <c r="FW35" s="606"/>
      <c r="FX35" s="606"/>
      <c r="FY35" s="606"/>
      <c r="FZ35" s="606"/>
      <c r="GA35" s="606"/>
      <c r="GB35" s="606"/>
      <c r="GC35" s="606"/>
      <c r="GD35" s="606"/>
      <c r="GE35" s="606"/>
      <c r="GF35" s="606"/>
      <c r="GG35" s="606"/>
      <c r="GH35" s="606"/>
      <c r="GI35" s="606"/>
      <c r="GJ35" s="606"/>
      <c r="GK35" s="606"/>
      <c r="GL35" s="606"/>
      <c r="GM35" s="606"/>
      <c r="GN35" s="606"/>
      <c r="GO35" s="606"/>
      <c r="GP35" s="606"/>
      <c r="GQ35" s="606"/>
      <c r="GR35" s="606"/>
      <c r="GS35" s="606"/>
      <c r="GT35" s="606"/>
      <c r="GU35" s="606"/>
      <c r="GV35" s="606"/>
      <c r="GW35" s="606"/>
      <c r="GX35" s="606"/>
      <c r="GY35" s="606"/>
      <c r="GZ35" s="606"/>
      <c r="HA35" s="606"/>
      <c r="HB35" s="606"/>
      <c r="HC35" s="606"/>
      <c r="HD35" s="606"/>
      <c r="HE35" s="606"/>
      <c r="HF35" s="606"/>
      <c r="HG35" s="606"/>
      <c r="HH35" s="606"/>
      <c r="HI35" s="606"/>
      <c r="HJ35" s="606"/>
      <c r="HK35" s="606"/>
      <c r="HL35" s="606"/>
      <c r="HM35" s="606"/>
      <c r="HN35" s="606"/>
      <c r="HO35" s="606"/>
      <c r="HP35" s="606"/>
      <c r="HQ35" s="606"/>
      <c r="HR35" s="606"/>
      <c r="HS35" s="606"/>
      <c r="HT35" s="606"/>
      <c r="HU35" s="606"/>
      <c r="HV35" s="606"/>
      <c r="HW35" s="606"/>
      <c r="HX35" s="606"/>
      <c r="HY35" s="606"/>
      <c r="HZ35" s="606"/>
      <c r="IA35" s="606"/>
      <c r="IB35" s="606"/>
      <c r="IC35" s="606"/>
      <c r="ID35" s="606"/>
      <c r="IE35" s="606"/>
      <c r="IF35" s="606"/>
      <c r="IG35" s="606"/>
      <c r="IH35" s="606"/>
      <c r="II35" s="606"/>
      <c r="IJ35" s="606"/>
      <c r="IK35" s="606"/>
      <c r="IL35" s="606"/>
      <c r="IM35" s="606"/>
      <c r="IN35" s="606"/>
      <c r="IO35" s="606"/>
      <c r="IP35" s="606"/>
      <c r="IQ35" s="606"/>
      <c r="IR35" s="606"/>
      <c r="IS35" s="606"/>
      <c r="IT35" s="606"/>
      <c r="IU35" s="606"/>
      <c r="IV35" s="606"/>
      <c r="IW35" s="606"/>
      <c r="IX35" s="606"/>
      <c r="IY35" s="606"/>
      <c r="IZ35" s="606"/>
      <c r="JA35" s="606"/>
      <c r="JB35" s="606"/>
      <c r="JC35" s="606"/>
      <c r="JD35" s="606"/>
      <c r="JE35" s="606"/>
      <c r="JF35" s="606"/>
      <c r="JG35" s="606"/>
      <c r="JH35" s="606"/>
      <c r="JI35" s="606"/>
      <c r="JJ35" s="606"/>
      <c r="JK35" s="606"/>
      <c r="JL35" s="606"/>
      <c r="JM35" s="606"/>
      <c r="JN35" s="606"/>
      <c r="JO35" s="606"/>
      <c r="JP35" s="606"/>
      <c r="JQ35" s="606"/>
      <c r="JR35" s="606"/>
      <c r="JS35" s="606"/>
      <c r="JT35" s="606"/>
      <c r="JU35" s="606"/>
      <c r="JV35" s="606"/>
      <c r="JW35" s="606"/>
      <c r="JX35" s="606"/>
      <c r="JY35" s="606"/>
      <c r="JZ35" s="606"/>
      <c r="KA35" s="606"/>
      <c r="KB35" s="606"/>
      <c r="KC35" s="606"/>
      <c r="KD35" s="606"/>
      <c r="KE35" s="606"/>
      <c r="KF35" s="606"/>
      <c r="KG35" s="606"/>
      <c r="KH35" s="606"/>
      <c r="KI35" s="606"/>
      <c r="KJ35" s="606"/>
      <c r="KK35" s="606"/>
      <c r="KL35" s="606"/>
      <c r="KM35" s="606"/>
      <c r="KN35" s="606"/>
      <c r="KO35" s="606"/>
      <c r="KP35" s="606"/>
      <c r="KQ35" s="606"/>
      <c r="KR35" s="606"/>
      <c r="KS35" s="606"/>
      <c r="KT35" s="606"/>
      <c r="KU35" s="606"/>
      <c r="KV35" s="606"/>
      <c r="KW35" s="606"/>
      <c r="KX35" s="606"/>
      <c r="KY35" s="606"/>
      <c r="KZ35" s="606"/>
      <c r="LA35" s="606"/>
      <c r="LB35" s="606"/>
      <c r="LC35" s="606"/>
      <c r="LD35" s="606"/>
      <c r="LE35" s="606"/>
      <c r="LF35" s="606"/>
      <c r="LG35" s="606"/>
      <c r="LH35" s="606"/>
      <c r="LI35" s="606"/>
      <c r="LJ35" s="606"/>
      <c r="LK35" s="606"/>
      <c r="LL35" s="606"/>
      <c r="LM35" s="606"/>
      <c r="LN35" s="606"/>
      <c r="LO35" s="606"/>
      <c r="LP35" s="606"/>
      <c r="LQ35" s="606"/>
      <c r="LR35" s="606"/>
      <c r="LS35" s="606"/>
      <c r="LT35" s="606"/>
      <c r="LU35" s="606"/>
      <c r="LV35" s="606"/>
      <c r="LW35" s="606"/>
      <c r="LX35" s="606"/>
      <c r="LY35" s="606"/>
      <c r="LZ35" s="606"/>
      <c r="MA35" s="606"/>
      <c r="MB35" s="606"/>
      <c r="MC35" s="606"/>
      <c r="MD35" s="606"/>
      <c r="ME35" s="606"/>
      <c r="MF35" s="606"/>
      <c r="MG35" s="606"/>
      <c r="MH35" s="606"/>
      <c r="MI35" s="606"/>
      <c r="MJ35" s="606"/>
      <c r="MK35" s="606"/>
      <c r="ML35" s="606"/>
      <c r="MM35" s="606"/>
      <c r="MN35" s="606"/>
      <c r="MO35" s="606"/>
      <c r="MP35" s="606"/>
      <c r="MQ35" s="606"/>
      <c r="MR35" s="606"/>
      <c r="MS35" s="606"/>
      <c r="MT35" s="606"/>
      <c r="MU35" s="606"/>
      <c r="MV35" s="606"/>
      <c r="MW35" s="606"/>
      <c r="MX35" s="606"/>
      <c r="MY35" s="606"/>
      <c r="MZ35" s="606"/>
      <c r="NA35" s="606"/>
      <c r="NB35" s="606"/>
      <c r="NC35" s="606"/>
      <c r="ND35" s="606"/>
      <c r="NE35" s="606"/>
      <c r="NF35" s="606"/>
      <c r="NG35" s="606"/>
      <c r="NH35" s="606"/>
      <c r="NI35" s="606"/>
      <c r="NJ35" s="606"/>
      <c r="NK35" s="606"/>
      <c r="NL35" s="606"/>
      <c r="NM35" s="606"/>
      <c r="NN35" s="606"/>
      <c r="NO35" s="606"/>
      <c r="NP35" s="606"/>
      <c r="NQ35" s="606"/>
      <c r="NR35" s="606"/>
      <c r="NS35" s="606"/>
      <c r="NT35" s="606"/>
      <c r="NU35" s="606"/>
      <c r="NV35" s="606"/>
      <c r="NW35" s="606"/>
      <c r="NX35" s="606"/>
      <c r="NY35" s="606"/>
      <c r="NZ35" s="606"/>
      <c r="OA35" s="606"/>
      <c r="OB35" s="606"/>
      <c r="OC35" s="606"/>
      <c r="OD35" s="606"/>
      <c r="OE35" s="606"/>
      <c r="OF35" s="606"/>
      <c r="OG35" s="606"/>
      <c r="OH35" s="606"/>
      <c r="OI35" s="606"/>
      <c r="OJ35" s="606"/>
      <c r="OK35" s="606"/>
      <c r="OL35" s="606"/>
      <c r="OM35" s="606"/>
      <c r="ON35" s="606"/>
      <c r="OO35" s="606"/>
      <c r="OP35" s="606"/>
      <c r="OQ35" s="606"/>
      <c r="OR35" s="606"/>
      <c r="OS35" s="606"/>
      <c r="OT35" s="606"/>
      <c r="OU35" s="606"/>
      <c r="OV35" s="606"/>
      <c r="OW35" s="606"/>
      <c r="OX35" s="606"/>
      <c r="OY35" s="606"/>
      <c r="OZ35" s="606"/>
      <c r="PA35" s="606"/>
      <c r="PB35" s="606"/>
      <c r="PC35" s="606"/>
      <c r="PD35" s="606"/>
      <c r="PE35" s="606"/>
      <c r="PF35" s="606"/>
      <c r="PG35" s="606"/>
      <c r="PH35" s="606"/>
      <c r="PI35" s="606"/>
      <c r="PJ35" s="606"/>
      <c r="PK35" s="606"/>
      <c r="PL35" s="606"/>
      <c r="PM35" s="606"/>
      <c r="PN35" s="606"/>
      <c r="PO35" s="606"/>
      <c r="PP35" s="606"/>
      <c r="PQ35" s="606"/>
      <c r="PR35" s="606"/>
      <c r="PS35" s="606"/>
      <c r="PT35" s="606"/>
      <c r="PU35" s="606"/>
      <c r="PV35" s="606"/>
      <c r="PW35" s="606"/>
      <c r="PX35" s="606"/>
      <c r="PY35" s="606"/>
      <c r="PZ35" s="606"/>
      <c r="QA35" s="606"/>
      <c r="QB35" s="606"/>
      <c r="QC35" s="606"/>
      <c r="QD35" s="606"/>
      <c r="QE35" s="606"/>
      <c r="QF35" s="606"/>
      <c r="QG35" s="606"/>
      <c r="QH35" s="606"/>
      <c r="QI35" s="606"/>
      <c r="QJ35" s="606"/>
      <c r="QK35" s="606"/>
      <c r="QL35" s="606"/>
      <c r="QM35" s="606"/>
      <c r="QN35" s="606"/>
      <c r="QO35" s="606"/>
      <c r="QP35" s="606"/>
      <c r="QQ35" s="606"/>
      <c r="QR35" s="606"/>
      <c r="QS35" s="606"/>
      <c r="QT35" s="606"/>
      <c r="QU35" s="606"/>
      <c r="QV35" s="606"/>
      <c r="QW35" s="606"/>
      <c r="QX35" s="606"/>
      <c r="QY35" s="606"/>
      <c r="QZ35" s="606"/>
      <c r="RA35" s="606"/>
      <c r="RB35" s="606"/>
      <c r="RC35" s="606"/>
      <c r="RD35" s="606"/>
      <c r="RE35" s="606"/>
      <c r="RF35" s="606"/>
      <c r="RG35" s="606"/>
      <c r="RH35" s="606"/>
      <c r="RI35" s="606"/>
      <c r="RJ35" s="606"/>
      <c r="RK35" s="606"/>
      <c r="RL35" s="606"/>
      <c r="RM35" s="606"/>
      <c r="RN35" s="606"/>
      <c r="RO35" s="606"/>
      <c r="RP35" s="606"/>
      <c r="RQ35" s="606"/>
      <c r="RR35" s="606"/>
      <c r="RS35" s="606"/>
      <c r="RT35" s="606"/>
      <c r="RU35" s="606"/>
      <c r="RV35" s="606"/>
      <c r="RW35" s="606"/>
      <c r="RX35" s="606"/>
      <c r="RY35" s="606"/>
      <c r="RZ35" s="606"/>
      <c r="SA35" s="606"/>
      <c r="SB35" s="606"/>
      <c r="SC35" s="606"/>
      <c r="SD35" s="606"/>
      <c r="SE35" s="606"/>
      <c r="SF35" s="606"/>
      <c r="SG35" s="606"/>
      <c r="SH35" s="606"/>
      <c r="SI35" s="606"/>
      <c r="SJ35" s="606"/>
      <c r="SK35" s="606"/>
      <c r="SL35" s="606"/>
      <c r="SM35" s="606"/>
      <c r="SN35" s="606"/>
      <c r="SO35" s="606"/>
      <c r="SP35" s="606"/>
      <c r="SQ35" s="606"/>
      <c r="SR35" s="606"/>
      <c r="SS35" s="606"/>
      <c r="ST35" s="606"/>
      <c r="SU35" s="606"/>
      <c r="SV35" s="606"/>
      <c r="SW35" s="606"/>
      <c r="SX35" s="606"/>
      <c r="SY35" s="606"/>
      <c r="SZ35" s="606"/>
      <c r="TA35" s="606"/>
      <c r="TB35" s="606"/>
      <c r="TC35" s="606"/>
      <c r="TD35" s="606"/>
      <c r="TE35" s="606"/>
      <c r="TF35" s="606"/>
      <c r="TG35" s="606"/>
      <c r="TH35" s="606"/>
      <c r="TI35" s="606"/>
      <c r="TJ35" s="606"/>
      <c r="TK35" s="606"/>
      <c r="TL35" s="606"/>
      <c r="TM35" s="606"/>
      <c r="TN35" s="606"/>
      <c r="TO35" s="606"/>
      <c r="TP35" s="606"/>
      <c r="TQ35" s="606"/>
      <c r="TR35" s="606"/>
      <c r="TS35" s="606"/>
      <c r="TT35" s="606"/>
      <c r="TU35" s="606"/>
      <c r="TV35" s="606"/>
      <c r="TW35" s="606"/>
      <c r="TX35" s="606"/>
      <c r="TY35" s="606"/>
      <c r="TZ35" s="606"/>
      <c r="UA35" s="606"/>
      <c r="UB35" s="606"/>
      <c r="UC35" s="606"/>
      <c r="UD35" s="606"/>
      <c r="UE35" s="606"/>
      <c r="UF35" s="606"/>
      <c r="UG35" s="606"/>
      <c r="UH35" s="606"/>
      <c r="UI35" s="606"/>
      <c r="UJ35" s="606"/>
      <c r="UK35" s="606"/>
      <c r="UL35" s="606"/>
      <c r="UM35" s="606"/>
      <c r="UN35" s="606"/>
      <c r="UO35" s="606"/>
      <c r="UP35" s="606"/>
      <c r="UQ35" s="606"/>
      <c r="UR35" s="606"/>
      <c r="US35" s="606"/>
      <c r="UT35" s="606"/>
      <c r="UU35" s="606"/>
      <c r="UV35" s="606"/>
      <c r="UW35" s="606"/>
      <c r="UX35" s="606"/>
      <c r="UY35" s="606"/>
      <c r="UZ35" s="606"/>
      <c r="VA35" s="606"/>
      <c r="VB35" s="606"/>
      <c r="VC35" s="606"/>
      <c r="VD35" s="606"/>
      <c r="VE35" s="606"/>
      <c r="VF35" s="606"/>
      <c r="VG35" s="606"/>
      <c r="VH35" s="606"/>
      <c r="VI35" s="606"/>
      <c r="VJ35" s="606"/>
      <c r="VK35" s="606"/>
      <c r="VL35" s="606"/>
      <c r="VM35" s="606"/>
      <c r="VN35" s="606"/>
      <c r="VO35" s="606"/>
      <c r="VP35" s="606"/>
      <c r="VQ35" s="606"/>
      <c r="VR35" s="606"/>
      <c r="VS35" s="606"/>
      <c r="VT35" s="606"/>
      <c r="VU35" s="606"/>
      <c r="VV35" s="606"/>
      <c r="VW35" s="606"/>
      <c r="VX35" s="606"/>
      <c r="VY35" s="606"/>
      <c r="VZ35" s="606"/>
      <c r="WA35" s="606"/>
      <c r="WB35" s="606"/>
      <c r="WC35" s="606"/>
      <c r="WD35" s="606"/>
      <c r="WE35" s="606"/>
      <c r="WF35" s="606"/>
      <c r="WG35" s="606"/>
      <c r="WH35" s="606"/>
      <c r="WI35" s="606"/>
      <c r="WJ35" s="606"/>
      <c r="WK35" s="606"/>
      <c r="WL35" s="606"/>
      <c r="WM35" s="606"/>
      <c r="WN35" s="606"/>
      <c r="WO35" s="606"/>
      <c r="WP35" s="606"/>
      <c r="WQ35" s="606"/>
      <c r="WR35" s="606"/>
      <c r="WS35" s="606"/>
      <c r="WT35" s="606"/>
      <c r="WU35" s="606"/>
      <c r="WV35" s="606"/>
      <c r="WW35" s="606"/>
      <c r="WX35" s="606"/>
      <c r="WY35" s="606"/>
      <c r="WZ35" s="606"/>
      <c r="XA35" s="606"/>
      <c r="XB35" s="606"/>
      <c r="XC35" s="606"/>
      <c r="XD35" s="606"/>
      <c r="XE35" s="606"/>
      <c r="XF35" s="606"/>
      <c r="XG35" s="606"/>
      <c r="XH35" s="606"/>
      <c r="XI35" s="606"/>
      <c r="XJ35" s="606"/>
      <c r="XK35" s="606"/>
      <c r="XL35" s="606"/>
      <c r="XM35" s="606"/>
      <c r="XN35" s="606"/>
      <c r="XO35" s="606"/>
      <c r="XP35" s="606"/>
      <c r="XQ35" s="606"/>
      <c r="XR35" s="606"/>
      <c r="XS35" s="606"/>
      <c r="XT35" s="606"/>
      <c r="XU35" s="606"/>
      <c r="XV35" s="606"/>
      <c r="XW35" s="606"/>
      <c r="XX35" s="606"/>
      <c r="XY35" s="606"/>
      <c r="XZ35" s="606"/>
      <c r="YA35" s="606"/>
      <c r="YB35" s="606"/>
      <c r="YC35" s="606"/>
      <c r="YD35" s="606"/>
      <c r="YE35" s="606"/>
      <c r="YF35" s="606"/>
      <c r="YG35" s="606"/>
      <c r="YH35" s="606"/>
      <c r="YI35" s="606"/>
      <c r="YJ35" s="606"/>
      <c r="YK35" s="606"/>
      <c r="YL35" s="606"/>
      <c r="YM35" s="606"/>
      <c r="YN35" s="606"/>
      <c r="YO35" s="606"/>
      <c r="YP35" s="606"/>
      <c r="YQ35" s="606"/>
      <c r="YR35" s="606"/>
      <c r="YS35" s="606"/>
      <c r="YT35" s="606"/>
      <c r="YU35" s="606"/>
      <c r="YV35" s="606"/>
      <c r="YW35" s="606"/>
      <c r="YX35" s="606"/>
      <c r="YY35" s="606"/>
      <c r="YZ35" s="606"/>
      <c r="ZA35" s="606"/>
      <c r="ZB35" s="606"/>
      <c r="ZC35" s="606"/>
      <c r="ZD35" s="606"/>
      <c r="ZE35" s="606"/>
      <c r="ZF35" s="606"/>
      <c r="ZG35" s="606"/>
      <c r="ZH35" s="606"/>
      <c r="ZI35" s="606"/>
      <c r="ZJ35" s="606"/>
      <c r="ZK35" s="606"/>
      <c r="ZL35" s="606"/>
      <c r="ZM35" s="606"/>
      <c r="ZN35" s="606"/>
      <c r="ZO35" s="606"/>
      <c r="ZP35" s="606"/>
      <c r="ZQ35" s="606"/>
      <c r="ZR35" s="606"/>
      <c r="ZS35" s="606"/>
      <c r="ZT35" s="606"/>
      <c r="ZU35" s="606"/>
      <c r="ZV35" s="606"/>
      <c r="ZW35" s="606"/>
      <c r="ZX35" s="606"/>
      <c r="ZY35" s="606"/>
      <c r="ZZ35" s="606"/>
      <c r="AAA35" s="606"/>
      <c r="AAB35" s="606"/>
      <c r="AAC35" s="606"/>
      <c r="AAD35" s="606"/>
      <c r="AAE35" s="606"/>
      <c r="AAF35" s="606"/>
      <c r="AAG35" s="606"/>
      <c r="AAH35" s="606"/>
      <c r="AAI35" s="606"/>
      <c r="AAJ35" s="606"/>
      <c r="AAK35" s="606"/>
      <c r="AAL35" s="606"/>
      <c r="AAM35" s="606"/>
      <c r="AAN35" s="606"/>
      <c r="AAO35" s="606"/>
      <c r="AAP35" s="606"/>
      <c r="AAQ35" s="606"/>
      <c r="AAR35" s="606"/>
      <c r="AAS35" s="606"/>
      <c r="AAT35" s="606"/>
      <c r="AAU35" s="606"/>
      <c r="AAV35" s="606"/>
      <c r="AAW35" s="606"/>
      <c r="AAX35" s="606"/>
      <c r="AAY35" s="606"/>
      <c r="AAZ35" s="606"/>
      <c r="ABA35" s="606"/>
      <c r="ABB35" s="606"/>
      <c r="ABC35" s="606"/>
      <c r="ABD35" s="606"/>
      <c r="ABE35" s="606"/>
      <c r="ABF35" s="606"/>
      <c r="ABG35" s="606"/>
      <c r="ABH35" s="606"/>
      <c r="ABI35" s="606"/>
      <c r="ABJ35" s="606"/>
      <c r="ABK35" s="606"/>
      <c r="ABL35" s="606"/>
      <c r="ABM35" s="606"/>
      <c r="ABN35" s="606"/>
      <c r="ABO35" s="606"/>
      <c r="ABP35" s="606"/>
      <c r="ABQ35" s="606"/>
      <c r="ABR35" s="606"/>
      <c r="ABS35" s="606"/>
      <c r="ABT35" s="606"/>
      <c r="ABU35" s="606"/>
      <c r="ABV35" s="606"/>
      <c r="ABW35" s="606"/>
      <c r="ABX35" s="606"/>
      <c r="ABY35" s="606"/>
      <c r="ABZ35" s="606"/>
      <c r="ACA35" s="606"/>
      <c r="ACB35" s="606"/>
      <c r="ACC35" s="606"/>
      <c r="ACD35" s="606"/>
      <c r="ACE35" s="606"/>
      <c r="ACF35" s="606"/>
      <c r="ACG35" s="606"/>
      <c r="ACH35" s="606"/>
      <c r="ACI35" s="606"/>
      <c r="ACJ35" s="606"/>
      <c r="ACK35" s="606"/>
      <c r="ACL35" s="606"/>
      <c r="ACM35" s="606"/>
      <c r="ACN35" s="606"/>
      <c r="ACO35" s="606"/>
      <c r="ACP35" s="606"/>
      <c r="ACQ35" s="606"/>
      <c r="ACR35" s="606"/>
      <c r="ACS35" s="606"/>
      <c r="ACT35" s="606"/>
      <c r="ACU35" s="606"/>
      <c r="ACV35" s="606"/>
      <c r="ACW35" s="606"/>
      <c r="ACX35" s="606"/>
      <c r="ACY35" s="606"/>
      <c r="ACZ35" s="606"/>
      <c r="ADA35" s="606"/>
      <c r="ADB35" s="606"/>
      <c r="ADC35" s="606"/>
      <c r="ADD35" s="606"/>
      <c r="ADE35" s="606"/>
      <c r="ADF35" s="606"/>
      <c r="ADG35" s="606"/>
      <c r="ADH35" s="606"/>
      <c r="ADI35" s="606"/>
      <c r="ADJ35" s="606"/>
      <c r="ADK35" s="606"/>
      <c r="ADL35" s="606"/>
      <c r="ADM35" s="606"/>
      <c r="ADN35" s="606"/>
      <c r="ADO35" s="606"/>
      <c r="ADP35" s="606"/>
      <c r="ADQ35" s="606"/>
      <c r="ADR35" s="606"/>
      <c r="ADS35" s="606"/>
      <c r="ADT35" s="606"/>
      <c r="ADU35" s="606"/>
      <c r="ADV35" s="606"/>
      <c r="ADW35" s="606"/>
      <c r="ADX35" s="606"/>
      <c r="ADY35" s="606"/>
      <c r="ADZ35" s="606"/>
      <c r="AEA35" s="606"/>
      <c r="AEB35" s="606"/>
      <c r="AEC35" s="606"/>
      <c r="AED35" s="606"/>
      <c r="AEE35" s="606"/>
      <c r="AEF35" s="606"/>
      <c r="AEG35" s="606"/>
      <c r="AEH35" s="606"/>
      <c r="AEI35" s="606"/>
      <c r="AEJ35" s="606"/>
      <c r="AEK35" s="606"/>
      <c r="AEL35" s="606"/>
      <c r="AEM35" s="606"/>
      <c r="AEN35" s="606"/>
      <c r="AEO35" s="606"/>
      <c r="AEP35" s="606"/>
      <c r="AEQ35" s="606"/>
      <c r="AER35" s="606"/>
      <c r="AES35" s="606"/>
      <c r="AET35" s="606"/>
      <c r="AEU35" s="606"/>
      <c r="AEV35" s="606"/>
      <c r="AEW35" s="606"/>
      <c r="AEX35" s="606"/>
      <c r="AEY35" s="606"/>
      <c r="AEZ35" s="606"/>
      <c r="AFA35" s="606"/>
      <c r="AFB35" s="606"/>
      <c r="AFC35" s="606"/>
      <c r="AFD35" s="606"/>
      <c r="AFE35" s="606"/>
      <c r="AFF35" s="606"/>
      <c r="AFG35" s="606"/>
      <c r="AFH35" s="606"/>
      <c r="AFI35" s="606"/>
      <c r="AFJ35" s="606"/>
      <c r="AFK35" s="606"/>
      <c r="AFL35" s="606"/>
      <c r="AFM35" s="606"/>
      <c r="AFN35" s="606"/>
      <c r="AFO35" s="606"/>
      <c r="AFP35" s="606"/>
      <c r="AFQ35" s="606"/>
      <c r="AFR35" s="606"/>
      <c r="AFS35" s="606"/>
      <c r="AFT35" s="606"/>
      <c r="AFU35" s="606"/>
      <c r="AFV35" s="606"/>
      <c r="AFW35" s="606"/>
      <c r="AFX35" s="606"/>
      <c r="AFY35" s="606"/>
      <c r="AFZ35" s="606"/>
      <c r="AGA35" s="606"/>
      <c r="AGB35" s="606"/>
      <c r="AGC35" s="606"/>
      <c r="AGD35" s="606"/>
      <c r="AGE35" s="606"/>
      <c r="AGF35" s="606"/>
      <c r="AGG35" s="606"/>
      <c r="AGH35" s="606"/>
      <c r="AGI35" s="535"/>
      <c r="AGJ35" s="535"/>
      <c r="AGK35" s="535"/>
      <c r="AGL35" s="535"/>
    </row>
    <row r="36" spans="1:872" x14ac:dyDescent="0.2">
      <c r="A36" s="535"/>
      <c r="B36" s="391" t="s">
        <v>1211</v>
      </c>
      <c r="C36" s="478" t="s">
        <v>1211</v>
      </c>
      <c r="D36" s="656">
        <v>43483</v>
      </c>
      <c r="E36" s="656">
        <v>43483</v>
      </c>
      <c r="F36" s="675" t="s">
        <v>1495</v>
      </c>
      <c r="G36" s="394" t="s">
        <v>163</v>
      </c>
      <c r="H36" s="395" t="s">
        <v>1216</v>
      </c>
      <c r="I36" s="396">
        <v>10</v>
      </c>
      <c r="J36" s="395" t="s">
        <v>61</v>
      </c>
      <c r="K36" s="397" t="s">
        <v>700</v>
      </c>
      <c r="L36" s="394">
        <v>289695</v>
      </c>
      <c r="M36" s="395" t="s">
        <v>1504</v>
      </c>
      <c r="N36" s="48">
        <v>0</v>
      </c>
      <c r="O36" s="400" t="s">
        <v>1107</v>
      </c>
      <c r="P36" s="401">
        <v>43830</v>
      </c>
      <c r="Q36" s="436" t="s">
        <v>1510</v>
      </c>
      <c r="R36" s="732" t="s">
        <v>546</v>
      </c>
      <c r="S36" s="732" t="s">
        <v>546</v>
      </c>
      <c r="T36" s="480">
        <v>0</v>
      </c>
      <c r="U36" s="481" t="s">
        <v>1106</v>
      </c>
      <c r="V36" s="482">
        <v>0</v>
      </c>
      <c r="W36" s="482">
        <v>1</v>
      </c>
      <c r="X36" s="482">
        <v>0</v>
      </c>
      <c r="Y36" s="402" t="s">
        <v>1521</v>
      </c>
      <c r="Z36" s="402" t="s">
        <v>1519</v>
      </c>
      <c r="AA36" s="402" t="s">
        <v>1520</v>
      </c>
      <c r="AB36" s="406" t="s">
        <v>1527</v>
      </c>
      <c r="AC36" s="403" t="s">
        <v>1275</v>
      </c>
      <c r="AD36" s="403" t="s">
        <v>1533</v>
      </c>
      <c r="AE36" s="403" t="s">
        <v>1534</v>
      </c>
      <c r="AF36" s="404" t="s">
        <v>1535</v>
      </c>
      <c r="AG36" s="402" t="s">
        <v>1547</v>
      </c>
      <c r="AH36" s="402" t="s">
        <v>105</v>
      </c>
      <c r="AI36" s="402" t="s">
        <v>105</v>
      </c>
      <c r="AJ36" s="407" t="s">
        <v>1538</v>
      </c>
      <c r="AK36" s="402" t="s">
        <v>1541</v>
      </c>
      <c r="AL36" s="408" t="s">
        <v>1113</v>
      </c>
      <c r="AM36" s="408">
        <v>1</v>
      </c>
      <c r="AN36" s="409">
        <v>32</v>
      </c>
      <c r="AO36" s="410">
        <v>12</v>
      </c>
      <c r="AP36" s="199" t="b">
        <f t="shared" si="3"/>
        <v>0</v>
      </c>
      <c r="AQ36" s="201" t="str">
        <f t="shared" si="4"/>
        <v>0,00</v>
      </c>
      <c r="AR36" s="413">
        <v>0</v>
      </c>
      <c r="AS36" s="610"/>
      <c r="AT36" s="412">
        <f t="shared" si="2"/>
        <v>0</v>
      </c>
      <c r="AU36" s="408" t="b">
        <v>0</v>
      </c>
      <c r="AV36" s="405" t="s">
        <v>1099</v>
      </c>
      <c r="AW36" s="405" t="s">
        <v>92</v>
      </c>
      <c r="AX36" s="408" t="s">
        <v>1373</v>
      </c>
      <c r="AY36" s="408" t="s">
        <v>1604</v>
      </c>
      <c r="AZ36" s="691" t="s">
        <v>81</v>
      </c>
      <c r="BA36" s="483">
        <v>43483</v>
      </c>
      <c r="BB36" s="683"/>
      <c r="BC36" s="484"/>
      <c r="BD36" s="524"/>
      <c r="BE36" s="525"/>
      <c r="BF36" s="606"/>
      <c r="BG36" s="606"/>
      <c r="BH36" s="606"/>
      <c r="BI36" s="606"/>
      <c r="BJ36" s="606"/>
      <c r="BK36" s="606"/>
      <c r="BL36" s="606"/>
      <c r="BM36" s="606"/>
      <c r="BN36" s="606"/>
      <c r="BO36" s="606"/>
      <c r="BP36" s="606"/>
      <c r="BQ36" s="606"/>
      <c r="BR36" s="606"/>
      <c r="BS36" s="606"/>
      <c r="BT36" s="606"/>
      <c r="BU36" s="606"/>
      <c r="BV36" s="606"/>
      <c r="BW36" s="606"/>
      <c r="BX36" s="606"/>
      <c r="BY36" s="606"/>
      <c r="BZ36" s="606"/>
      <c r="CA36" s="606"/>
      <c r="CB36" s="606"/>
      <c r="CC36" s="606"/>
      <c r="CD36" s="606"/>
      <c r="CE36" s="606"/>
      <c r="CF36" s="606"/>
      <c r="CG36" s="606"/>
      <c r="CH36" s="606"/>
      <c r="CI36" s="606"/>
      <c r="CJ36" s="606"/>
      <c r="CK36" s="606"/>
      <c r="CL36" s="606"/>
      <c r="CM36" s="606"/>
      <c r="CN36" s="606"/>
      <c r="CO36" s="606"/>
      <c r="CP36" s="606"/>
      <c r="CQ36" s="606"/>
      <c r="CR36" s="606"/>
      <c r="CS36" s="606"/>
      <c r="CT36" s="606"/>
      <c r="CU36" s="606"/>
      <c r="CV36" s="606"/>
      <c r="CW36" s="606"/>
      <c r="CX36" s="606"/>
      <c r="CY36" s="606"/>
      <c r="CZ36" s="606"/>
      <c r="DA36" s="606"/>
      <c r="DB36" s="606"/>
      <c r="DC36" s="606"/>
      <c r="DD36" s="606"/>
      <c r="DE36" s="606"/>
      <c r="DF36" s="606"/>
      <c r="DG36" s="606"/>
      <c r="DH36" s="606"/>
      <c r="DI36" s="606"/>
      <c r="DJ36" s="606"/>
      <c r="DK36" s="606"/>
      <c r="DL36" s="606"/>
      <c r="DM36" s="606"/>
      <c r="DN36" s="606"/>
      <c r="DO36" s="606"/>
      <c r="DP36" s="606"/>
      <c r="DQ36" s="606"/>
      <c r="DR36" s="606"/>
      <c r="DS36" s="606"/>
      <c r="DT36" s="606"/>
      <c r="DU36" s="606"/>
      <c r="DV36" s="606"/>
      <c r="DW36" s="606"/>
      <c r="DX36" s="606"/>
      <c r="DY36" s="606"/>
      <c r="DZ36" s="606"/>
      <c r="EA36" s="606"/>
      <c r="EB36" s="606"/>
      <c r="EC36" s="606"/>
      <c r="ED36" s="606"/>
      <c r="EE36" s="606"/>
      <c r="EF36" s="606"/>
      <c r="EG36" s="606"/>
      <c r="EH36" s="606"/>
      <c r="EI36" s="606"/>
      <c r="EJ36" s="606"/>
      <c r="EK36" s="606"/>
      <c r="EL36" s="606"/>
      <c r="EM36" s="606"/>
      <c r="EN36" s="606"/>
      <c r="EO36" s="606"/>
      <c r="EP36" s="606"/>
      <c r="EQ36" s="606"/>
      <c r="ER36" s="606"/>
      <c r="ES36" s="606"/>
      <c r="ET36" s="606"/>
      <c r="EU36" s="606"/>
      <c r="EV36" s="606"/>
      <c r="EW36" s="606"/>
      <c r="EX36" s="606"/>
      <c r="EY36" s="606"/>
      <c r="EZ36" s="606"/>
      <c r="FA36" s="606"/>
      <c r="FB36" s="606"/>
      <c r="FC36" s="606"/>
      <c r="FD36" s="606"/>
      <c r="FE36" s="606"/>
      <c r="FF36" s="606"/>
      <c r="FG36" s="606"/>
      <c r="FH36" s="606"/>
      <c r="FI36" s="606"/>
      <c r="FJ36" s="606"/>
      <c r="FK36" s="606"/>
      <c r="FL36" s="606"/>
      <c r="FM36" s="606"/>
      <c r="FN36" s="606"/>
      <c r="FO36" s="606"/>
      <c r="FP36" s="606"/>
      <c r="FQ36" s="606"/>
      <c r="FR36" s="606"/>
      <c r="FS36" s="606"/>
      <c r="FT36" s="606"/>
      <c r="FU36" s="606"/>
      <c r="FV36" s="606"/>
      <c r="FW36" s="606"/>
      <c r="FX36" s="606"/>
      <c r="FY36" s="606"/>
      <c r="FZ36" s="606"/>
      <c r="GA36" s="606"/>
      <c r="GB36" s="606"/>
      <c r="GC36" s="606"/>
      <c r="GD36" s="606"/>
      <c r="GE36" s="606"/>
      <c r="GF36" s="606"/>
      <c r="GG36" s="606"/>
      <c r="GH36" s="606"/>
      <c r="GI36" s="606"/>
      <c r="GJ36" s="606"/>
      <c r="GK36" s="606"/>
      <c r="GL36" s="606"/>
      <c r="GM36" s="606"/>
      <c r="GN36" s="606"/>
      <c r="GO36" s="606"/>
      <c r="GP36" s="606"/>
      <c r="GQ36" s="606"/>
      <c r="GR36" s="606"/>
      <c r="GS36" s="606"/>
      <c r="GT36" s="606"/>
      <c r="GU36" s="606"/>
      <c r="GV36" s="606"/>
      <c r="GW36" s="606"/>
      <c r="GX36" s="606"/>
      <c r="GY36" s="606"/>
      <c r="GZ36" s="606"/>
      <c r="HA36" s="606"/>
      <c r="HB36" s="606"/>
      <c r="HC36" s="606"/>
      <c r="HD36" s="606"/>
      <c r="HE36" s="606"/>
      <c r="HF36" s="606"/>
      <c r="HG36" s="606"/>
      <c r="HH36" s="606"/>
      <c r="HI36" s="606"/>
      <c r="HJ36" s="606"/>
      <c r="HK36" s="606"/>
      <c r="HL36" s="606"/>
      <c r="HM36" s="606"/>
      <c r="HN36" s="606"/>
      <c r="HO36" s="606"/>
      <c r="HP36" s="606"/>
      <c r="HQ36" s="606"/>
      <c r="HR36" s="606"/>
      <c r="HS36" s="606"/>
      <c r="HT36" s="606"/>
      <c r="HU36" s="606"/>
      <c r="HV36" s="606"/>
      <c r="HW36" s="606"/>
      <c r="HX36" s="606"/>
      <c r="HY36" s="606"/>
      <c r="HZ36" s="606"/>
      <c r="IA36" s="606"/>
      <c r="IB36" s="606"/>
      <c r="IC36" s="606"/>
      <c r="ID36" s="606"/>
      <c r="IE36" s="606"/>
      <c r="IF36" s="606"/>
      <c r="IG36" s="606"/>
      <c r="IH36" s="606"/>
      <c r="II36" s="606"/>
      <c r="IJ36" s="606"/>
      <c r="IK36" s="606"/>
      <c r="IL36" s="606"/>
      <c r="IM36" s="606"/>
      <c r="IN36" s="606"/>
      <c r="IO36" s="606"/>
      <c r="IP36" s="606"/>
      <c r="IQ36" s="606"/>
      <c r="IR36" s="606"/>
      <c r="IS36" s="606"/>
      <c r="IT36" s="606"/>
      <c r="IU36" s="606"/>
      <c r="IV36" s="606"/>
      <c r="IW36" s="606"/>
      <c r="IX36" s="606"/>
      <c r="IY36" s="606"/>
      <c r="IZ36" s="606"/>
      <c r="JA36" s="606"/>
      <c r="JB36" s="606"/>
      <c r="JC36" s="606"/>
      <c r="JD36" s="606"/>
      <c r="JE36" s="606"/>
      <c r="JF36" s="606"/>
      <c r="JG36" s="606"/>
      <c r="JH36" s="606"/>
      <c r="JI36" s="606"/>
      <c r="JJ36" s="606"/>
      <c r="JK36" s="606"/>
      <c r="JL36" s="606"/>
      <c r="JM36" s="606"/>
      <c r="JN36" s="606"/>
      <c r="JO36" s="606"/>
      <c r="JP36" s="606"/>
      <c r="JQ36" s="606"/>
      <c r="JR36" s="606"/>
      <c r="JS36" s="606"/>
      <c r="JT36" s="606"/>
      <c r="JU36" s="606"/>
      <c r="JV36" s="606"/>
      <c r="JW36" s="606"/>
      <c r="JX36" s="606"/>
      <c r="JY36" s="606"/>
      <c r="JZ36" s="606"/>
      <c r="KA36" s="606"/>
      <c r="KB36" s="606"/>
      <c r="KC36" s="606"/>
      <c r="KD36" s="606"/>
      <c r="KE36" s="606"/>
      <c r="KF36" s="606"/>
      <c r="KG36" s="606"/>
      <c r="KH36" s="606"/>
      <c r="KI36" s="606"/>
      <c r="KJ36" s="606"/>
      <c r="KK36" s="606"/>
      <c r="KL36" s="606"/>
      <c r="KM36" s="606"/>
      <c r="KN36" s="606"/>
      <c r="KO36" s="606"/>
      <c r="KP36" s="606"/>
      <c r="KQ36" s="606"/>
      <c r="KR36" s="606"/>
      <c r="KS36" s="606"/>
      <c r="KT36" s="606"/>
      <c r="KU36" s="606"/>
      <c r="KV36" s="606"/>
      <c r="KW36" s="606"/>
      <c r="KX36" s="606"/>
      <c r="KY36" s="606"/>
      <c r="KZ36" s="606"/>
      <c r="LA36" s="606"/>
      <c r="LB36" s="606"/>
      <c r="LC36" s="606"/>
      <c r="LD36" s="606"/>
      <c r="LE36" s="606"/>
      <c r="LF36" s="606"/>
      <c r="LG36" s="606"/>
      <c r="LH36" s="606"/>
      <c r="LI36" s="606"/>
      <c r="LJ36" s="606"/>
      <c r="LK36" s="606"/>
      <c r="LL36" s="606"/>
      <c r="LM36" s="606"/>
      <c r="LN36" s="606"/>
      <c r="LO36" s="606"/>
      <c r="LP36" s="606"/>
      <c r="LQ36" s="606"/>
      <c r="LR36" s="606"/>
      <c r="LS36" s="606"/>
      <c r="LT36" s="606"/>
      <c r="LU36" s="606"/>
      <c r="LV36" s="606"/>
      <c r="LW36" s="606"/>
      <c r="LX36" s="606"/>
      <c r="LY36" s="606"/>
      <c r="LZ36" s="606"/>
      <c r="MA36" s="606"/>
      <c r="MB36" s="606"/>
      <c r="MC36" s="606"/>
      <c r="MD36" s="606"/>
      <c r="ME36" s="606"/>
      <c r="MF36" s="606"/>
      <c r="MG36" s="606"/>
      <c r="MH36" s="606"/>
      <c r="MI36" s="606"/>
      <c r="MJ36" s="606"/>
      <c r="MK36" s="606"/>
      <c r="ML36" s="606"/>
      <c r="MM36" s="606"/>
      <c r="MN36" s="606"/>
      <c r="MO36" s="606"/>
      <c r="MP36" s="606"/>
      <c r="MQ36" s="606"/>
      <c r="MR36" s="606"/>
      <c r="MS36" s="606"/>
      <c r="MT36" s="606"/>
      <c r="MU36" s="606"/>
      <c r="MV36" s="606"/>
      <c r="MW36" s="606"/>
      <c r="MX36" s="606"/>
      <c r="MY36" s="606"/>
      <c r="MZ36" s="606"/>
      <c r="NA36" s="606"/>
      <c r="NB36" s="606"/>
      <c r="NC36" s="606"/>
      <c r="ND36" s="606"/>
      <c r="NE36" s="606"/>
      <c r="NF36" s="606"/>
      <c r="NG36" s="606"/>
      <c r="NH36" s="606"/>
      <c r="NI36" s="606"/>
      <c r="NJ36" s="606"/>
      <c r="NK36" s="606"/>
      <c r="NL36" s="606"/>
      <c r="NM36" s="606"/>
      <c r="NN36" s="606"/>
      <c r="NO36" s="606"/>
      <c r="NP36" s="606"/>
      <c r="NQ36" s="606"/>
      <c r="NR36" s="606"/>
      <c r="NS36" s="606"/>
      <c r="NT36" s="606"/>
      <c r="NU36" s="606"/>
      <c r="NV36" s="606"/>
      <c r="NW36" s="606"/>
      <c r="NX36" s="606"/>
      <c r="NY36" s="606"/>
      <c r="NZ36" s="606"/>
      <c r="OA36" s="606"/>
      <c r="OB36" s="606"/>
      <c r="OC36" s="606"/>
      <c r="OD36" s="606"/>
      <c r="OE36" s="606"/>
      <c r="OF36" s="606"/>
      <c r="OG36" s="606"/>
      <c r="OH36" s="606"/>
      <c r="OI36" s="606"/>
      <c r="OJ36" s="606"/>
      <c r="OK36" s="606"/>
      <c r="OL36" s="606"/>
      <c r="OM36" s="606"/>
      <c r="ON36" s="606"/>
      <c r="OO36" s="606"/>
      <c r="OP36" s="606"/>
      <c r="OQ36" s="606"/>
      <c r="OR36" s="606"/>
      <c r="OS36" s="606"/>
      <c r="OT36" s="606"/>
      <c r="OU36" s="606"/>
      <c r="OV36" s="606"/>
      <c r="OW36" s="606"/>
      <c r="OX36" s="606"/>
      <c r="OY36" s="606"/>
      <c r="OZ36" s="606"/>
      <c r="PA36" s="606"/>
      <c r="PB36" s="606"/>
      <c r="PC36" s="606"/>
      <c r="PD36" s="606"/>
      <c r="PE36" s="606"/>
      <c r="PF36" s="606"/>
      <c r="PG36" s="606"/>
      <c r="PH36" s="606"/>
      <c r="PI36" s="606"/>
      <c r="PJ36" s="606"/>
      <c r="PK36" s="606"/>
      <c r="PL36" s="606"/>
      <c r="PM36" s="606"/>
      <c r="PN36" s="606"/>
      <c r="PO36" s="606"/>
      <c r="PP36" s="606"/>
      <c r="PQ36" s="606"/>
      <c r="PR36" s="606"/>
      <c r="PS36" s="606"/>
      <c r="PT36" s="606"/>
      <c r="PU36" s="606"/>
      <c r="PV36" s="606"/>
      <c r="PW36" s="606"/>
      <c r="PX36" s="606"/>
      <c r="PY36" s="606"/>
      <c r="PZ36" s="606"/>
      <c r="QA36" s="606"/>
      <c r="QB36" s="606"/>
      <c r="QC36" s="606"/>
      <c r="QD36" s="606"/>
      <c r="QE36" s="606"/>
      <c r="QF36" s="606"/>
      <c r="QG36" s="606"/>
      <c r="QH36" s="606"/>
      <c r="QI36" s="606"/>
      <c r="QJ36" s="606"/>
      <c r="QK36" s="606"/>
      <c r="QL36" s="606"/>
      <c r="QM36" s="606"/>
      <c r="QN36" s="606"/>
      <c r="QO36" s="606"/>
      <c r="QP36" s="606"/>
      <c r="QQ36" s="606"/>
      <c r="QR36" s="606"/>
      <c r="QS36" s="606"/>
      <c r="QT36" s="606"/>
      <c r="QU36" s="606"/>
      <c r="QV36" s="606"/>
      <c r="QW36" s="606"/>
      <c r="QX36" s="606"/>
      <c r="QY36" s="606"/>
      <c r="QZ36" s="606"/>
      <c r="RA36" s="606"/>
      <c r="RB36" s="606"/>
      <c r="RC36" s="606"/>
      <c r="RD36" s="606"/>
      <c r="RE36" s="606"/>
      <c r="RF36" s="606"/>
      <c r="RG36" s="606"/>
      <c r="RH36" s="606"/>
      <c r="RI36" s="606"/>
      <c r="RJ36" s="606"/>
      <c r="RK36" s="606"/>
      <c r="RL36" s="606"/>
      <c r="RM36" s="606"/>
      <c r="RN36" s="606"/>
      <c r="RO36" s="606"/>
      <c r="RP36" s="606"/>
      <c r="RQ36" s="606"/>
      <c r="RR36" s="606"/>
      <c r="RS36" s="606"/>
      <c r="RT36" s="606"/>
      <c r="RU36" s="606"/>
      <c r="RV36" s="606"/>
      <c r="RW36" s="606"/>
      <c r="RX36" s="606"/>
      <c r="RY36" s="606"/>
      <c r="RZ36" s="606"/>
      <c r="SA36" s="606"/>
      <c r="SB36" s="606"/>
      <c r="SC36" s="606"/>
      <c r="SD36" s="606"/>
      <c r="SE36" s="606"/>
      <c r="SF36" s="606"/>
      <c r="SG36" s="606"/>
      <c r="SH36" s="606"/>
      <c r="SI36" s="606"/>
      <c r="SJ36" s="606"/>
      <c r="SK36" s="606"/>
      <c r="SL36" s="606"/>
      <c r="SM36" s="606"/>
      <c r="SN36" s="606"/>
      <c r="SO36" s="606"/>
      <c r="SP36" s="606"/>
      <c r="SQ36" s="606"/>
      <c r="SR36" s="606"/>
      <c r="SS36" s="606"/>
      <c r="ST36" s="606"/>
      <c r="SU36" s="606"/>
      <c r="SV36" s="606"/>
      <c r="SW36" s="606"/>
      <c r="SX36" s="606"/>
      <c r="SY36" s="606"/>
      <c r="SZ36" s="606"/>
      <c r="TA36" s="606"/>
      <c r="TB36" s="606"/>
      <c r="TC36" s="606"/>
      <c r="TD36" s="606"/>
      <c r="TE36" s="606"/>
      <c r="TF36" s="606"/>
      <c r="TG36" s="606"/>
      <c r="TH36" s="606"/>
      <c r="TI36" s="606"/>
      <c r="TJ36" s="606"/>
      <c r="TK36" s="606"/>
      <c r="TL36" s="606"/>
      <c r="TM36" s="606"/>
      <c r="TN36" s="606"/>
      <c r="TO36" s="606"/>
      <c r="TP36" s="606"/>
      <c r="TQ36" s="606"/>
      <c r="TR36" s="606"/>
      <c r="TS36" s="606"/>
      <c r="TT36" s="606"/>
      <c r="TU36" s="606"/>
      <c r="TV36" s="606"/>
      <c r="TW36" s="606"/>
      <c r="TX36" s="606"/>
      <c r="TY36" s="606"/>
      <c r="TZ36" s="606"/>
      <c r="UA36" s="606"/>
      <c r="UB36" s="606"/>
      <c r="UC36" s="606"/>
      <c r="UD36" s="606"/>
      <c r="UE36" s="606"/>
      <c r="UF36" s="606"/>
      <c r="UG36" s="606"/>
      <c r="UH36" s="606"/>
      <c r="UI36" s="606"/>
      <c r="UJ36" s="606"/>
      <c r="UK36" s="606"/>
      <c r="UL36" s="606"/>
      <c r="UM36" s="606"/>
      <c r="UN36" s="606"/>
      <c r="UO36" s="606"/>
      <c r="UP36" s="606"/>
      <c r="UQ36" s="606"/>
      <c r="UR36" s="606"/>
      <c r="US36" s="606"/>
      <c r="UT36" s="606"/>
      <c r="UU36" s="606"/>
      <c r="UV36" s="606"/>
      <c r="UW36" s="606"/>
      <c r="UX36" s="606"/>
      <c r="UY36" s="606"/>
      <c r="UZ36" s="606"/>
      <c r="VA36" s="606"/>
      <c r="VB36" s="606"/>
      <c r="VC36" s="606"/>
      <c r="VD36" s="606"/>
      <c r="VE36" s="606"/>
      <c r="VF36" s="606"/>
      <c r="VG36" s="606"/>
      <c r="VH36" s="606"/>
      <c r="VI36" s="606"/>
      <c r="VJ36" s="606"/>
      <c r="VK36" s="606"/>
      <c r="VL36" s="606"/>
      <c r="VM36" s="606"/>
      <c r="VN36" s="606"/>
      <c r="VO36" s="606"/>
      <c r="VP36" s="606"/>
      <c r="VQ36" s="606"/>
      <c r="VR36" s="606"/>
      <c r="VS36" s="606"/>
      <c r="VT36" s="606"/>
      <c r="VU36" s="606"/>
      <c r="VV36" s="606"/>
      <c r="VW36" s="606"/>
      <c r="VX36" s="606"/>
      <c r="VY36" s="606"/>
      <c r="VZ36" s="606"/>
      <c r="WA36" s="606"/>
      <c r="WB36" s="606"/>
      <c r="WC36" s="606"/>
      <c r="WD36" s="606"/>
      <c r="WE36" s="606"/>
      <c r="WF36" s="606"/>
      <c r="WG36" s="606"/>
      <c r="WH36" s="606"/>
      <c r="WI36" s="606"/>
      <c r="WJ36" s="606"/>
      <c r="WK36" s="606"/>
      <c r="WL36" s="606"/>
      <c r="WM36" s="606"/>
      <c r="WN36" s="606"/>
      <c r="WO36" s="606"/>
      <c r="WP36" s="606"/>
      <c r="WQ36" s="606"/>
      <c r="WR36" s="606"/>
      <c r="WS36" s="606"/>
      <c r="WT36" s="606"/>
      <c r="WU36" s="606"/>
      <c r="WV36" s="606"/>
      <c r="WW36" s="606"/>
      <c r="WX36" s="606"/>
      <c r="WY36" s="606"/>
      <c r="WZ36" s="606"/>
      <c r="XA36" s="606"/>
      <c r="XB36" s="606"/>
      <c r="XC36" s="606"/>
      <c r="XD36" s="606"/>
      <c r="XE36" s="606"/>
      <c r="XF36" s="606"/>
      <c r="XG36" s="606"/>
      <c r="XH36" s="606"/>
      <c r="XI36" s="606"/>
      <c r="XJ36" s="606"/>
      <c r="XK36" s="606"/>
      <c r="XL36" s="606"/>
      <c r="XM36" s="606"/>
      <c r="XN36" s="606"/>
      <c r="XO36" s="606"/>
      <c r="XP36" s="606"/>
      <c r="XQ36" s="606"/>
      <c r="XR36" s="606"/>
      <c r="XS36" s="606"/>
      <c r="XT36" s="606"/>
      <c r="XU36" s="606"/>
      <c r="XV36" s="606"/>
      <c r="XW36" s="606"/>
      <c r="XX36" s="606"/>
      <c r="XY36" s="606"/>
      <c r="XZ36" s="606"/>
      <c r="YA36" s="606"/>
      <c r="YB36" s="606"/>
      <c r="YC36" s="606"/>
      <c r="YD36" s="606"/>
      <c r="YE36" s="606"/>
      <c r="YF36" s="606"/>
      <c r="YG36" s="606"/>
      <c r="YH36" s="606"/>
      <c r="YI36" s="606"/>
      <c r="YJ36" s="606"/>
      <c r="YK36" s="606"/>
      <c r="YL36" s="606"/>
      <c r="YM36" s="606"/>
      <c r="YN36" s="606"/>
      <c r="YO36" s="606"/>
      <c r="YP36" s="606"/>
      <c r="YQ36" s="606"/>
      <c r="YR36" s="606"/>
      <c r="YS36" s="606"/>
      <c r="YT36" s="606"/>
      <c r="YU36" s="606"/>
      <c r="YV36" s="606"/>
      <c r="YW36" s="606"/>
      <c r="YX36" s="606"/>
      <c r="YY36" s="606"/>
      <c r="YZ36" s="606"/>
      <c r="ZA36" s="606"/>
      <c r="ZB36" s="606"/>
      <c r="ZC36" s="606"/>
      <c r="ZD36" s="606"/>
      <c r="ZE36" s="606"/>
      <c r="ZF36" s="606"/>
      <c r="ZG36" s="606"/>
      <c r="ZH36" s="606"/>
      <c r="ZI36" s="606"/>
      <c r="ZJ36" s="606"/>
      <c r="ZK36" s="606"/>
      <c r="ZL36" s="606"/>
      <c r="ZM36" s="606"/>
      <c r="ZN36" s="606"/>
      <c r="ZO36" s="606"/>
      <c r="ZP36" s="606"/>
      <c r="ZQ36" s="606"/>
      <c r="ZR36" s="606"/>
      <c r="ZS36" s="606"/>
      <c r="ZT36" s="606"/>
      <c r="ZU36" s="606"/>
      <c r="ZV36" s="606"/>
      <c r="ZW36" s="606"/>
      <c r="ZX36" s="606"/>
      <c r="ZY36" s="606"/>
      <c r="ZZ36" s="606"/>
      <c r="AAA36" s="606"/>
      <c r="AAB36" s="606"/>
      <c r="AAC36" s="606"/>
      <c r="AAD36" s="606"/>
      <c r="AAE36" s="606"/>
      <c r="AAF36" s="606"/>
      <c r="AAG36" s="606"/>
      <c r="AAH36" s="606"/>
      <c r="AAI36" s="606"/>
      <c r="AAJ36" s="606"/>
      <c r="AAK36" s="606"/>
      <c r="AAL36" s="606"/>
      <c r="AAM36" s="606"/>
      <c r="AAN36" s="606"/>
      <c r="AAO36" s="606"/>
      <c r="AAP36" s="606"/>
      <c r="AAQ36" s="606"/>
      <c r="AAR36" s="606"/>
      <c r="AAS36" s="606"/>
      <c r="AAT36" s="606"/>
      <c r="AAU36" s="606"/>
      <c r="AAV36" s="606"/>
      <c r="AAW36" s="606"/>
      <c r="AAX36" s="606"/>
      <c r="AAY36" s="606"/>
      <c r="AAZ36" s="606"/>
      <c r="ABA36" s="606"/>
      <c r="ABB36" s="606"/>
      <c r="ABC36" s="606"/>
      <c r="ABD36" s="606"/>
      <c r="ABE36" s="606"/>
      <c r="ABF36" s="606"/>
      <c r="ABG36" s="606"/>
      <c r="ABH36" s="606"/>
      <c r="ABI36" s="606"/>
      <c r="ABJ36" s="606"/>
      <c r="ABK36" s="606"/>
      <c r="ABL36" s="606"/>
      <c r="ABM36" s="606"/>
      <c r="ABN36" s="606"/>
      <c r="ABO36" s="606"/>
      <c r="ABP36" s="606"/>
      <c r="ABQ36" s="606"/>
      <c r="ABR36" s="606"/>
      <c r="ABS36" s="606"/>
      <c r="ABT36" s="606"/>
      <c r="ABU36" s="606"/>
      <c r="ABV36" s="606"/>
      <c r="ABW36" s="606"/>
      <c r="ABX36" s="606"/>
      <c r="ABY36" s="606"/>
      <c r="ABZ36" s="606"/>
      <c r="ACA36" s="606"/>
      <c r="ACB36" s="606"/>
      <c r="ACC36" s="606"/>
      <c r="ACD36" s="606"/>
      <c r="ACE36" s="606"/>
      <c r="ACF36" s="606"/>
      <c r="ACG36" s="606"/>
      <c r="ACH36" s="606"/>
      <c r="ACI36" s="606"/>
      <c r="ACJ36" s="606"/>
      <c r="ACK36" s="606"/>
      <c r="ACL36" s="606"/>
      <c r="ACM36" s="606"/>
      <c r="ACN36" s="606"/>
      <c r="ACO36" s="606"/>
      <c r="ACP36" s="606"/>
      <c r="ACQ36" s="606"/>
      <c r="ACR36" s="606"/>
      <c r="ACS36" s="606"/>
      <c r="ACT36" s="606"/>
      <c r="ACU36" s="606"/>
      <c r="ACV36" s="606"/>
      <c r="ACW36" s="606"/>
      <c r="ACX36" s="606"/>
      <c r="ACY36" s="606"/>
      <c r="ACZ36" s="606"/>
      <c r="ADA36" s="606"/>
      <c r="ADB36" s="606"/>
      <c r="ADC36" s="606"/>
      <c r="ADD36" s="606"/>
      <c r="ADE36" s="606"/>
      <c r="ADF36" s="606"/>
      <c r="ADG36" s="606"/>
      <c r="ADH36" s="606"/>
      <c r="ADI36" s="606"/>
      <c r="ADJ36" s="606"/>
      <c r="ADK36" s="606"/>
      <c r="ADL36" s="606"/>
      <c r="ADM36" s="606"/>
      <c r="ADN36" s="606"/>
      <c r="ADO36" s="606"/>
      <c r="ADP36" s="606"/>
      <c r="ADQ36" s="606"/>
      <c r="ADR36" s="606"/>
      <c r="ADS36" s="606"/>
      <c r="ADT36" s="606"/>
      <c r="ADU36" s="606"/>
      <c r="ADV36" s="606"/>
      <c r="ADW36" s="606"/>
      <c r="ADX36" s="606"/>
      <c r="ADY36" s="606"/>
      <c r="ADZ36" s="606"/>
      <c r="AEA36" s="606"/>
      <c r="AEB36" s="606"/>
      <c r="AEC36" s="606"/>
      <c r="AED36" s="606"/>
      <c r="AEE36" s="606"/>
      <c r="AEF36" s="606"/>
      <c r="AEG36" s="606"/>
      <c r="AEH36" s="606"/>
      <c r="AEI36" s="606"/>
      <c r="AEJ36" s="606"/>
      <c r="AEK36" s="606"/>
      <c r="AEL36" s="606"/>
      <c r="AEM36" s="606"/>
      <c r="AEN36" s="606"/>
      <c r="AEO36" s="606"/>
      <c r="AEP36" s="606"/>
      <c r="AEQ36" s="606"/>
      <c r="AER36" s="606"/>
      <c r="AES36" s="606"/>
      <c r="AET36" s="606"/>
      <c r="AEU36" s="606"/>
      <c r="AEV36" s="606"/>
      <c r="AEW36" s="606"/>
      <c r="AEX36" s="606"/>
      <c r="AEY36" s="606"/>
      <c r="AEZ36" s="606"/>
      <c r="AFA36" s="606"/>
      <c r="AFB36" s="606"/>
      <c r="AFC36" s="606"/>
      <c r="AFD36" s="606"/>
      <c r="AFE36" s="606"/>
      <c r="AFF36" s="606"/>
      <c r="AFG36" s="606"/>
      <c r="AFH36" s="606"/>
      <c r="AFI36" s="606"/>
      <c r="AFJ36" s="606"/>
      <c r="AFK36" s="606"/>
      <c r="AFL36" s="606"/>
      <c r="AFM36" s="606"/>
      <c r="AFN36" s="606"/>
      <c r="AFO36" s="606"/>
      <c r="AFP36" s="606"/>
      <c r="AFQ36" s="606"/>
      <c r="AFR36" s="606"/>
      <c r="AFS36" s="606"/>
      <c r="AFT36" s="606"/>
      <c r="AFU36" s="606"/>
      <c r="AFV36" s="606"/>
      <c r="AFW36" s="606"/>
      <c r="AFX36" s="606"/>
      <c r="AFY36" s="606"/>
      <c r="AFZ36" s="606"/>
      <c r="AGA36" s="606"/>
      <c r="AGB36" s="606"/>
      <c r="AGC36" s="606"/>
      <c r="AGD36" s="606"/>
      <c r="AGE36" s="606"/>
      <c r="AGF36" s="606"/>
      <c r="AGG36" s="606"/>
      <c r="AGH36" s="606"/>
      <c r="AGI36" s="535"/>
      <c r="AGJ36" s="535"/>
      <c r="AGK36" s="535"/>
      <c r="AGL36" s="535"/>
    </row>
    <row r="37" spans="1:872" x14ac:dyDescent="0.2">
      <c r="A37" s="535"/>
      <c r="B37" s="38" t="s">
        <v>1212</v>
      </c>
      <c r="C37" s="39" t="s">
        <v>1212</v>
      </c>
      <c r="D37" s="655">
        <v>43483</v>
      </c>
      <c r="E37" s="655">
        <v>43483</v>
      </c>
      <c r="F37" s="673" t="s">
        <v>1496</v>
      </c>
      <c r="G37" s="43" t="s">
        <v>75</v>
      </c>
      <c r="H37" s="44" t="s">
        <v>76</v>
      </c>
      <c r="I37" s="45">
        <v>5</v>
      </c>
      <c r="J37" s="44" t="s">
        <v>77</v>
      </c>
      <c r="K37" s="47" t="s">
        <v>1505</v>
      </c>
      <c r="L37" s="43">
        <v>81113</v>
      </c>
      <c r="M37" s="44" t="s">
        <v>1506</v>
      </c>
      <c r="N37" s="48">
        <v>0</v>
      </c>
      <c r="O37" s="49" t="s">
        <v>1107</v>
      </c>
      <c r="P37" s="50">
        <v>43830</v>
      </c>
      <c r="Q37" s="90" t="s">
        <v>1511</v>
      </c>
      <c r="R37" s="53" t="s">
        <v>1512</v>
      </c>
      <c r="S37" s="77">
        <v>43100</v>
      </c>
      <c r="T37" s="54">
        <v>0</v>
      </c>
      <c r="U37" s="55" t="s">
        <v>1106</v>
      </c>
      <c r="V37" s="56">
        <v>1</v>
      </c>
      <c r="W37" s="56">
        <v>0</v>
      </c>
      <c r="X37" s="56">
        <v>0</v>
      </c>
      <c r="Y37" s="536" t="s">
        <v>1522</v>
      </c>
      <c r="Z37" s="536" t="s">
        <v>1605</v>
      </c>
      <c r="AA37" s="536" t="s">
        <v>1523</v>
      </c>
      <c r="AB37" s="529" t="s">
        <v>1528</v>
      </c>
      <c r="AC37" s="530" t="s">
        <v>105</v>
      </c>
      <c r="AD37" s="530" t="s">
        <v>105</v>
      </c>
      <c r="AE37" s="530" t="s">
        <v>105</v>
      </c>
      <c r="AF37" s="537" t="s">
        <v>1536</v>
      </c>
      <c r="AG37" s="352" t="s">
        <v>1280</v>
      </c>
      <c r="AH37" s="536" t="s">
        <v>105</v>
      </c>
      <c r="AI37" s="536" t="s">
        <v>105</v>
      </c>
      <c r="AJ37" s="352" t="s">
        <v>105</v>
      </c>
      <c r="AK37" s="536" t="s">
        <v>1542</v>
      </c>
      <c r="AL37" s="62" t="s">
        <v>1543</v>
      </c>
      <c r="AM37" s="62">
        <v>1</v>
      </c>
      <c r="AN37" s="63">
        <v>2.64</v>
      </c>
      <c r="AO37" s="410">
        <v>12</v>
      </c>
      <c r="AP37" s="199">
        <f t="shared" si="3"/>
        <v>52.008000000000003</v>
      </c>
      <c r="AQ37" s="201">
        <f t="shared" si="4"/>
        <v>4.3340000000000005</v>
      </c>
      <c r="AR37" s="202">
        <v>0</v>
      </c>
      <c r="AS37" s="87"/>
      <c r="AT37" s="201">
        <f t="shared" si="2"/>
        <v>52.008000000000003</v>
      </c>
      <c r="AU37" s="62" t="s">
        <v>1548</v>
      </c>
      <c r="AV37" s="66" t="s">
        <v>1099</v>
      </c>
      <c r="AW37" s="66" t="s">
        <v>92</v>
      </c>
      <c r="AX37" s="62" t="s">
        <v>1373</v>
      </c>
      <c r="AY37" s="62" t="s">
        <v>1604</v>
      </c>
      <c r="AZ37" s="690" t="s">
        <v>81</v>
      </c>
      <c r="BA37" s="346">
        <v>43483</v>
      </c>
      <c r="BB37" s="682" t="s">
        <v>1632</v>
      </c>
      <c r="BC37" s="284">
        <v>43482</v>
      </c>
      <c r="BD37" s="540"/>
      <c r="BE37" s="598"/>
      <c r="BF37" s="606"/>
      <c r="BG37" s="606"/>
      <c r="BH37" s="606"/>
      <c r="BI37" s="606"/>
      <c r="BJ37" s="606"/>
      <c r="BK37" s="606"/>
      <c r="BL37" s="606"/>
      <c r="BM37" s="606"/>
      <c r="BN37" s="606"/>
      <c r="BO37" s="606"/>
      <c r="BP37" s="606"/>
      <c r="BQ37" s="606"/>
      <c r="BR37" s="606"/>
      <c r="BS37" s="606"/>
      <c r="BT37" s="606"/>
      <c r="BU37" s="606"/>
      <c r="BV37" s="606"/>
      <c r="BW37" s="606"/>
      <c r="BX37" s="606"/>
      <c r="BY37" s="606"/>
      <c r="BZ37" s="606"/>
      <c r="CA37" s="606"/>
      <c r="CB37" s="606"/>
      <c r="CC37" s="606"/>
      <c r="CD37" s="606"/>
      <c r="CE37" s="606"/>
      <c r="CF37" s="606"/>
      <c r="CG37" s="606"/>
      <c r="CH37" s="606"/>
      <c r="CI37" s="606"/>
      <c r="CJ37" s="606"/>
      <c r="CK37" s="606"/>
      <c r="CL37" s="606"/>
      <c r="CM37" s="606"/>
      <c r="CN37" s="606"/>
      <c r="CO37" s="606"/>
      <c r="CP37" s="606"/>
      <c r="CQ37" s="606"/>
      <c r="CR37" s="606"/>
      <c r="CS37" s="606"/>
      <c r="CT37" s="606"/>
      <c r="CU37" s="606"/>
      <c r="CV37" s="606"/>
      <c r="CW37" s="606"/>
      <c r="CX37" s="606"/>
      <c r="CY37" s="606"/>
      <c r="CZ37" s="606"/>
      <c r="DA37" s="606"/>
      <c r="DB37" s="606"/>
      <c r="DC37" s="606"/>
      <c r="DD37" s="606"/>
      <c r="DE37" s="606"/>
      <c r="DF37" s="606"/>
      <c r="DG37" s="606"/>
      <c r="DH37" s="606"/>
      <c r="DI37" s="606"/>
      <c r="DJ37" s="606"/>
      <c r="DK37" s="606"/>
      <c r="DL37" s="606"/>
      <c r="DM37" s="606"/>
      <c r="DN37" s="606"/>
      <c r="DO37" s="606"/>
      <c r="DP37" s="606"/>
      <c r="DQ37" s="606"/>
      <c r="DR37" s="606"/>
      <c r="DS37" s="606"/>
      <c r="DT37" s="606"/>
      <c r="DU37" s="606"/>
      <c r="DV37" s="606"/>
      <c r="DW37" s="606"/>
      <c r="DX37" s="606"/>
      <c r="DY37" s="606"/>
      <c r="DZ37" s="606"/>
      <c r="EA37" s="606"/>
      <c r="EB37" s="606"/>
      <c r="EC37" s="606"/>
      <c r="ED37" s="606"/>
      <c r="EE37" s="606"/>
      <c r="EF37" s="606"/>
      <c r="EG37" s="606"/>
      <c r="EH37" s="606"/>
      <c r="EI37" s="606"/>
      <c r="EJ37" s="606"/>
      <c r="EK37" s="606"/>
      <c r="EL37" s="606"/>
      <c r="EM37" s="606"/>
      <c r="EN37" s="606"/>
      <c r="EO37" s="606"/>
      <c r="EP37" s="606"/>
      <c r="EQ37" s="606"/>
      <c r="ER37" s="606"/>
      <c r="ES37" s="606"/>
      <c r="ET37" s="606"/>
      <c r="EU37" s="606"/>
      <c r="EV37" s="606"/>
      <c r="EW37" s="606"/>
      <c r="EX37" s="606"/>
      <c r="EY37" s="606"/>
      <c r="EZ37" s="606"/>
      <c r="FA37" s="606"/>
      <c r="FB37" s="606"/>
      <c r="FC37" s="606"/>
      <c r="FD37" s="606"/>
      <c r="FE37" s="606"/>
      <c r="FF37" s="606"/>
      <c r="FG37" s="606"/>
      <c r="FH37" s="606"/>
      <c r="FI37" s="606"/>
      <c r="FJ37" s="606"/>
      <c r="FK37" s="606"/>
      <c r="FL37" s="606"/>
      <c r="FM37" s="606"/>
      <c r="FN37" s="606"/>
      <c r="FO37" s="606"/>
      <c r="FP37" s="606"/>
      <c r="FQ37" s="606"/>
      <c r="FR37" s="606"/>
      <c r="FS37" s="606"/>
      <c r="FT37" s="606"/>
      <c r="FU37" s="606"/>
      <c r="FV37" s="606"/>
      <c r="FW37" s="606"/>
      <c r="FX37" s="606"/>
      <c r="FY37" s="606"/>
      <c r="FZ37" s="606"/>
      <c r="GA37" s="606"/>
      <c r="GB37" s="606"/>
      <c r="GC37" s="606"/>
      <c r="GD37" s="606"/>
      <c r="GE37" s="606"/>
      <c r="GF37" s="606"/>
      <c r="GG37" s="606"/>
      <c r="GH37" s="606"/>
      <c r="GI37" s="606"/>
      <c r="GJ37" s="606"/>
      <c r="GK37" s="606"/>
      <c r="GL37" s="606"/>
      <c r="GM37" s="606"/>
      <c r="GN37" s="606"/>
      <c r="GO37" s="606"/>
      <c r="GP37" s="606"/>
      <c r="GQ37" s="606"/>
      <c r="GR37" s="606"/>
      <c r="GS37" s="606"/>
      <c r="GT37" s="606"/>
      <c r="GU37" s="606"/>
      <c r="GV37" s="606"/>
      <c r="GW37" s="606"/>
      <c r="GX37" s="606"/>
      <c r="GY37" s="606"/>
      <c r="GZ37" s="606"/>
      <c r="HA37" s="606"/>
      <c r="HB37" s="606"/>
      <c r="HC37" s="606"/>
      <c r="HD37" s="606"/>
      <c r="HE37" s="606"/>
      <c r="HF37" s="606"/>
      <c r="HG37" s="606"/>
      <c r="HH37" s="606"/>
      <c r="HI37" s="606"/>
      <c r="HJ37" s="606"/>
      <c r="HK37" s="606"/>
      <c r="HL37" s="606"/>
      <c r="HM37" s="606"/>
      <c r="HN37" s="606"/>
      <c r="HO37" s="606"/>
      <c r="HP37" s="606"/>
      <c r="HQ37" s="606"/>
      <c r="HR37" s="606"/>
      <c r="HS37" s="606"/>
      <c r="HT37" s="606"/>
      <c r="HU37" s="606"/>
      <c r="HV37" s="606"/>
      <c r="HW37" s="606"/>
      <c r="HX37" s="606"/>
      <c r="HY37" s="606"/>
      <c r="HZ37" s="606"/>
      <c r="IA37" s="606"/>
      <c r="IB37" s="606"/>
      <c r="IC37" s="606"/>
      <c r="ID37" s="606"/>
      <c r="IE37" s="606"/>
      <c r="IF37" s="606"/>
      <c r="IG37" s="606"/>
      <c r="IH37" s="606"/>
      <c r="II37" s="606"/>
      <c r="IJ37" s="606"/>
      <c r="IK37" s="606"/>
      <c r="IL37" s="606"/>
      <c r="IM37" s="606"/>
      <c r="IN37" s="606"/>
      <c r="IO37" s="606"/>
      <c r="IP37" s="606"/>
      <c r="IQ37" s="606"/>
      <c r="IR37" s="606"/>
      <c r="IS37" s="606"/>
      <c r="IT37" s="606"/>
      <c r="IU37" s="606"/>
      <c r="IV37" s="606"/>
      <c r="IW37" s="606"/>
      <c r="IX37" s="606"/>
      <c r="IY37" s="606"/>
      <c r="IZ37" s="606"/>
      <c r="JA37" s="606"/>
      <c r="JB37" s="606"/>
      <c r="JC37" s="606"/>
      <c r="JD37" s="606"/>
      <c r="JE37" s="606"/>
      <c r="JF37" s="606"/>
      <c r="JG37" s="606"/>
      <c r="JH37" s="606"/>
      <c r="JI37" s="606"/>
      <c r="JJ37" s="606"/>
      <c r="JK37" s="606"/>
      <c r="JL37" s="606"/>
      <c r="JM37" s="606"/>
      <c r="JN37" s="606"/>
      <c r="JO37" s="606"/>
      <c r="JP37" s="606"/>
      <c r="JQ37" s="606"/>
      <c r="JR37" s="606"/>
      <c r="JS37" s="606"/>
      <c r="JT37" s="606"/>
      <c r="JU37" s="606"/>
      <c r="JV37" s="606"/>
      <c r="JW37" s="606"/>
      <c r="JX37" s="606"/>
      <c r="JY37" s="606"/>
      <c r="JZ37" s="606"/>
      <c r="KA37" s="606"/>
      <c r="KB37" s="606"/>
      <c r="KC37" s="606"/>
      <c r="KD37" s="606"/>
      <c r="KE37" s="606"/>
      <c r="KF37" s="606"/>
      <c r="KG37" s="606"/>
      <c r="KH37" s="606"/>
      <c r="KI37" s="606"/>
      <c r="KJ37" s="606"/>
      <c r="KK37" s="606"/>
      <c r="KL37" s="606"/>
      <c r="KM37" s="606"/>
      <c r="KN37" s="606"/>
      <c r="KO37" s="606"/>
      <c r="KP37" s="606"/>
      <c r="KQ37" s="606"/>
      <c r="KR37" s="606"/>
      <c r="KS37" s="606"/>
      <c r="KT37" s="606"/>
      <c r="KU37" s="606"/>
      <c r="KV37" s="606"/>
      <c r="KW37" s="606"/>
      <c r="KX37" s="606"/>
      <c r="KY37" s="606"/>
      <c r="KZ37" s="606"/>
      <c r="LA37" s="606"/>
      <c r="LB37" s="606"/>
      <c r="LC37" s="606"/>
      <c r="LD37" s="606"/>
      <c r="LE37" s="606"/>
      <c r="LF37" s="606"/>
      <c r="LG37" s="606"/>
      <c r="LH37" s="606"/>
      <c r="LI37" s="606"/>
      <c r="LJ37" s="606"/>
      <c r="LK37" s="606"/>
      <c r="LL37" s="606"/>
      <c r="LM37" s="606"/>
      <c r="LN37" s="606"/>
      <c r="LO37" s="606"/>
      <c r="LP37" s="606"/>
      <c r="LQ37" s="606"/>
      <c r="LR37" s="606"/>
      <c r="LS37" s="606"/>
      <c r="LT37" s="606"/>
      <c r="LU37" s="606"/>
      <c r="LV37" s="606"/>
      <c r="LW37" s="606"/>
      <c r="LX37" s="606"/>
      <c r="LY37" s="606"/>
      <c r="LZ37" s="606"/>
      <c r="MA37" s="606"/>
      <c r="MB37" s="606"/>
      <c r="MC37" s="606"/>
      <c r="MD37" s="606"/>
      <c r="ME37" s="606"/>
      <c r="MF37" s="606"/>
      <c r="MG37" s="606"/>
      <c r="MH37" s="606"/>
      <c r="MI37" s="606"/>
      <c r="MJ37" s="606"/>
      <c r="MK37" s="606"/>
      <c r="ML37" s="606"/>
      <c r="MM37" s="606"/>
      <c r="MN37" s="606"/>
      <c r="MO37" s="606"/>
      <c r="MP37" s="606"/>
      <c r="MQ37" s="606"/>
      <c r="MR37" s="606"/>
      <c r="MS37" s="606"/>
      <c r="MT37" s="606"/>
      <c r="MU37" s="606"/>
      <c r="MV37" s="606"/>
      <c r="MW37" s="606"/>
      <c r="MX37" s="606"/>
      <c r="MY37" s="606"/>
      <c r="MZ37" s="606"/>
      <c r="NA37" s="606"/>
      <c r="NB37" s="606"/>
      <c r="NC37" s="606"/>
      <c r="ND37" s="606"/>
      <c r="NE37" s="606"/>
      <c r="NF37" s="606"/>
      <c r="NG37" s="606"/>
      <c r="NH37" s="606"/>
      <c r="NI37" s="606"/>
      <c r="NJ37" s="606"/>
      <c r="NK37" s="606"/>
      <c r="NL37" s="606"/>
      <c r="NM37" s="606"/>
      <c r="NN37" s="606"/>
      <c r="NO37" s="606"/>
      <c r="NP37" s="606"/>
      <c r="NQ37" s="606"/>
      <c r="NR37" s="606"/>
      <c r="NS37" s="606"/>
      <c r="NT37" s="606"/>
      <c r="NU37" s="606"/>
      <c r="NV37" s="606"/>
      <c r="NW37" s="606"/>
      <c r="NX37" s="606"/>
      <c r="NY37" s="606"/>
      <c r="NZ37" s="606"/>
      <c r="OA37" s="606"/>
      <c r="OB37" s="606"/>
      <c r="OC37" s="606"/>
      <c r="OD37" s="606"/>
      <c r="OE37" s="606"/>
      <c r="OF37" s="606"/>
      <c r="OG37" s="606"/>
      <c r="OH37" s="606"/>
      <c r="OI37" s="606"/>
      <c r="OJ37" s="606"/>
      <c r="OK37" s="606"/>
      <c r="OL37" s="606"/>
      <c r="OM37" s="606"/>
      <c r="ON37" s="606"/>
      <c r="OO37" s="606"/>
      <c r="OP37" s="606"/>
      <c r="OQ37" s="606"/>
      <c r="OR37" s="606"/>
      <c r="OS37" s="606"/>
      <c r="OT37" s="606"/>
      <c r="OU37" s="606"/>
      <c r="OV37" s="606"/>
      <c r="OW37" s="606"/>
      <c r="OX37" s="606"/>
      <c r="OY37" s="606"/>
      <c r="OZ37" s="606"/>
      <c r="PA37" s="606"/>
      <c r="PB37" s="606"/>
      <c r="PC37" s="606"/>
      <c r="PD37" s="606"/>
      <c r="PE37" s="606"/>
      <c r="PF37" s="606"/>
      <c r="PG37" s="606"/>
      <c r="PH37" s="606"/>
      <c r="PI37" s="606"/>
      <c r="PJ37" s="606"/>
      <c r="PK37" s="606"/>
      <c r="PL37" s="606"/>
      <c r="PM37" s="606"/>
      <c r="PN37" s="606"/>
      <c r="PO37" s="606"/>
      <c r="PP37" s="606"/>
      <c r="PQ37" s="606"/>
      <c r="PR37" s="606"/>
      <c r="PS37" s="606"/>
      <c r="PT37" s="606"/>
      <c r="PU37" s="606"/>
      <c r="PV37" s="606"/>
      <c r="PW37" s="606"/>
      <c r="PX37" s="606"/>
      <c r="PY37" s="606"/>
      <c r="PZ37" s="606"/>
      <c r="QA37" s="606"/>
      <c r="QB37" s="606"/>
      <c r="QC37" s="606"/>
      <c r="QD37" s="606"/>
      <c r="QE37" s="606"/>
      <c r="QF37" s="606"/>
      <c r="QG37" s="606"/>
      <c r="QH37" s="606"/>
      <c r="QI37" s="606"/>
      <c r="QJ37" s="606"/>
      <c r="QK37" s="606"/>
      <c r="QL37" s="606"/>
      <c r="QM37" s="606"/>
      <c r="QN37" s="606"/>
      <c r="QO37" s="606"/>
      <c r="QP37" s="606"/>
      <c r="QQ37" s="606"/>
      <c r="QR37" s="606"/>
      <c r="QS37" s="606"/>
      <c r="QT37" s="606"/>
      <c r="QU37" s="606"/>
      <c r="QV37" s="606"/>
      <c r="QW37" s="606"/>
      <c r="QX37" s="606"/>
      <c r="QY37" s="606"/>
      <c r="QZ37" s="606"/>
      <c r="RA37" s="606"/>
      <c r="RB37" s="606"/>
      <c r="RC37" s="606"/>
      <c r="RD37" s="606"/>
      <c r="RE37" s="606"/>
      <c r="RF37" s="606"/>
      <c r="RG37" s="606"/>
      <c r="RH37" s="606"/>
      <c r="RI37" s="606"/>
      <c r="RJ37" s="606"/>
      <c r="RK37" s="606"/>
      <c r="RL37" s="606"/>
      <c r="RM37" s="606"/>
      <c r="RN37" s="606"/>
      <c r="RO37" s="606"/>
      <c r="RP37" s="606"/>
      <c r="RQ37" s="606"/>
      <c r="RR37" s="606"/>
      <c r="RS37" s="606"/>
      <c r="RT37" s="606"/>
      <c r="RU37" s="606"/>
      <c r="RV37" s="606"/>
      <c r="RW37" s="606"/>
      <c r="RX37" s="606"/>
      <c r="RY37" s="606"/>
      <c r="RZ37" s="606"/>
      <c r="SA37" s="606"/>
      <c r="SB37" s="606"/>
      <c r="SC37" s="606"/>
      <c r="SD37" s="606"/>
      <c r="SE37" s="606"/>
      <c r="SF37" s="606"/>
      <c r="SG37" s="606"/>
      <c r="SH37" s="606"/>
      <c r="SI37" s="606"/>
      <c r="SJ37" s="606"/>
      <c r="SK37" s="606"/>
      <c r="SL37" s="606"/>
      <c r="SM37" s="606"/>
      <c r="SN37" s="606"/>
      <c r="SO37" s="606"/>
      <c r="SP37" s="606"/>
      <c r="SQ37" s="606"/>
      <c r="SR37" s="606"/>
      <c r="SS37" s="606"/>
      <c r="ST37" s="606"/>
      <c r="SU37" s="606"/>
      <c r="SV37" s="606"/>
      <c r="SW37" s="606"/>
      <c r="SX37" s="606"/>
      <c r="SY37" s="606"/>
      <c r="SZ37" s="606"/>
      <c r="TA37" s="606"/>
      <c r="TB37" s="606"/>
      <c r="TC37" s="606"/>
      <c r="TD37" s="606"/>
      <c r="TE37" s="606"/>
      <c r="TF37" s="606"/>
      <c r="TG37" s="606"/>
      <c r="TH37" s="606"/>
      <c r="TI37" s="606"/>
      <c r="TJ37" s="606"/>
      <c r="TK37" s="606"/>
      <c r="TL37" s="606"/>
      <c r="TM37" s="606"/>
      <c r="TN37" s="606"/>
      <c r="TO37" s="606"/>
      <c r="TP37" s="606"/>
      <c r="TQ37" s="606"/>
      <c r="TR37" s="606"/>
      <c r="TS37" s="606"/>
      <c r="TT37" s="606"/>
      <c r="TU37" s="606"/>
      <c r="TV37" s="606"/>
      <c r="TW37" s="606"/>
      <c r="TX37" s="606"/>
      <c r="TY37" s="606"/>
      <c r="TZ37" s="606"/>
      <c r="UA37" s="606"/>
      <c r="UB37" s="606"/>
      <c r="UC37" s="606"/>
      <c r="UD37" s="606"/>
      <c r="UE37" s="606"/>
      <c r="UF37" s="606"/>
      <c r="UG37" s="606"/>
      <c r="UH37" s="606"/>
      <c r="UI37" s="606"/>
      <c r="UJ37" s="606"/>
      <c r="UK37" s="606"/>
      <c r="UL37" s="606"/>
      <c r="UM37" s="606"/>
      <c r="UN37" s="606"/>
      <c r="UO37" s="606"/>
      <c r="UP37" s="606"/>
      <c r="UQ37" s="606"/>
      <c r="UR37" s="606"/>
      <c r="US37" s="606"/>
      <c r="UT37" s="606"/>
      <c r="UU37" s="606"/>
      <c r="UV37" s="606"/>
      <c r="UW37" s="606"/>
      <c r="UX37" s="606"/>
      <c r="UY37" s="606"/>
      <c r="UZ37" s="606"/>
      <c r="VA37" s="606"/>
      <c r="VB37" s="606"/>
      <c r="VC37" s="606"/>
      <c r="VD37" s="606"/>
      <c r="VE37" s="606"/>
      <c r="VF37" s="606"/>
      <c r="VG37" s="606"/>
      <c r="VH37" s="606"/>
      <c r="VI37" s="606"/>
      <c r="VJ37" s="606"/>
      <c r="VK37" s="606"/>
      <c r="VL37" s="606"/>
      <c r="VM37" s="606"/>
      <c r="VN37" s="606"/>
      <c r="VO37" s="606"/>
      <c r="VP37" s="606"/>
      <c r="VQ37" s="606"/>
      <c r="VR37" s="606"/>
      <c r="VS37" s="606"/>
      <c r="VT37" s="606"/>
      <c r="VU37" s="606"/>
      <c r="VV37" s="606"/>
      <c r="VW37" s="606"/>
      <c r="VX37" s="606"/>
      <c r="VY37" s="606"/>
      <c r="VZ37" s="606"/>
      <c r="WA37" s="606"/>
      <c r="WB37" s="606"/>
      <c r="WC37" s="606"/>
      <c r="WD37" s="606"/>
      <c r="WE37" s="606"/>
      <c r="WF37" s="606"/>
      <c r="WG37" s="606"/>
      <c r="WH37" s="606"/>
      <c r="WI37" s="606"/>
      <c r="WJ37" s="606"/>
      <c r="WK37" s="606"/>
      <c r="WL37" s="606"/>
      <c r="WM37" s="606"/>
      <c r="WN37" s="606"/>
      <c r="WO37" s="606"/>
      <c r="WP37" s="606"/>
      <c r="WQ37" s="606"/>
      <c r="WR37" s="606"/>
      <c r="WS37" s="606"/>
      <c r="WT37" s="606"/>
      <c r="WU37" s="606"/>
      <c r="WV37" s="606"/>
      <c r="WW37" s="606"/>
      <c r="WX37" s="606"/>
      <c r="WY37" s="606"/>
      <c r="WZ37" s="606"/>
      <c r="XA37" s="606"/>
      <c r="XB37" s="606"/>
      <c r="XC37" s="606"/>
      <c r="XD37" s="606"/>
      <c r="XE37" s="606"/>
      <c r="XF37" s="606"/>
      <c r="XG37" s="606"/>
      <c r="XH37" s="606"/>
      <c r="XI37" s="606"/>
      <c r="XJ37" s="606"/>
      <c r="XK37" s="606"/>
      <c r="XL37" s="606"/>
      <c r="XM37" s="606"/>
      <c r="XN37" s="606"/>
      <c r="XO37" s="606"/>
      <c r="XP37" s="606"/>
      <c r="XQ37" s="606"/>
      <c r="XR37" s="606"/>
      <c r="XS37" s="606"/>
      <c r="XT37" s="606"/>
      <c r="XU37" s="606"/>
      <c r="XV37" s="606"/>
      <c r="XW37" s="606"/>
      <c r="XX37" s="606"/>
      <c r="XY37" s="606"/>
      <c r="XZ37" s="606"/>
      <c r="YA37" s="606"/>
      <c r="YB37" s="606"/>
      <c r="YC37" s="606"/>
      <c r="YD37" s="606"/>
      <c r="YE37" s="606"/>
      <c r="YF37" s="606"/>
      <c r="YG37" s="606"/>
      <c r="YH37" s="606"/>
      <c r="YI37" s="606"/>
      <c r="YJ37" s="606"/>
      <c r="YK37" s="606"/>
      <c r="YL37" s="606"/>
      <c r="YM37" s="606"/>
      <c r="YN37" s="606"/>
      <c r="YO37" s="606"/>
      <c r="YP37" s="606"/>
      <c r="YQ37" s="606"/>
      <c r="YR37" s="606"/>
      <c r="YS37" s="606"/>
      <c r="YT37" s="606"/>
      <c r="YU37" s="606"/>
      <c r="YV37" s="606"/>
      <c r="YW37" s="606"/>
      <c r="YX37" s="606"/>
      <c r="YY37" s="606"/>
      <c r="YZ37" s="606"/>
      <c r="ZA37" s="606"/>
      <c r="ZB37" s="606"/>
      <c r="ZC37" s="606"/>
      <c r="ZD37" s="606"/>
      <c r="ZE37" s="606"/>
      <c r="ZF37" s="606"/>
      <c r="ZG37" s="606"/>
      <c r="ZH37" s="606"/>
      <c r="ZI37" s="606"/>
      <c r="ZJ37" s="606"/>
      <c r="ZK37" s="606"/>
      <c r="ZL37" s="606"/>
      <c r="ZM37" s="606"/>
      <c r="ZN37" s="606"/>
      <c r="ZO37" s="606"/>
      <c r="ZP37" s="606"/>
      <c r="ZQ37" s="606"/>
      <c r="ZR37" s="606"/>
      <c r="ZS37" s="606"/>
      <c r="ZT37" s="606"/>
      <c r="ZU37" s="606"/>
      <c r="ZV37" s="606"/>
      <c r="ZW37" s="606"/>
      <c r="ZX37" s="606"/>
      <c r="ZY37" s="606"/>
      <c r="ZZ37" s="606"/>
      <c r="AAA37" s="606"/>
      <c r="AAB37" s="606"/>
      <c r="AAC37" s="606"/>
      <c r="AAD37" s="606"/>
      <c r="AAE37" s="606"/>
      <c r="AAF37" s="606"/>
      <c r="AAG37" s="606"/>
      <c r="AAH37" s="606"/>
      <c r="AAI37" s="606"/>
      <c r="AAJ37" s="606"/>
      <c r="AAK37" s="606"/>
      <c r="AAL37" s="606"/>
      <c r="AAM37" s="606"/>
      <c r="AAN37" s="606"/>
      <c r="AAO37" s="606"/>
      <c r="AAP37" s="606"/>
      <c r="AAQ37" s="606"/>
      <c r="AAR37" s="606"/>
      <c r="AAS37" s="606"/>
      <c r="AAT37" s="606"/>
      <c r="AAU37" s="606"/>
      <c r="AAV37" s="606"/>
      <c r="AAW37" s="606"/>
      <c r="AAX37" s="606"/>
      <c r="AAY37" s="606"/>
      <c r="AAZ37" s="606"/>
      <c r="ABA37" s="606"/>
      <c r="ABB37" s="606"/>
      <c r="ABC37" s="606"/>
      <c r="ABD37" s="606"/>
      <c r="ABE37" s="606"/>
      <c r="ABF37" s="606"/>
      <c r="ABG37" s="606"/>
      <c r="ABH37" s="606"/>
      <c r="ABI37" s="606"/>
      <c r="ABJ37" s="606"/>
      <c r="ABK37" s="606"/>
      <c r="ABL37" s="606"/>
      <c r="ABM37" s="606"/>
      <c r="ABN37" s="606"/>
      <c r="ABO37" s="606"/>
      <c r="ABP37" s="606"/>
      <c r="ABQ37" s="606"/>
      <c r="ABR37" s="606"/>
      <c r="ABS37" s="606"/>
      <c r="ABT37" s="606"/>
      <c r="ABU37" s="606"/>
      <c r="ABV37" s="606"/>
      <c r="ABW37" s="606"/>
      <c r="ABX37" s="606"/>
      <c r="ABY37" s="606"/>
      <c r="ABZ37" s="606"/>
      <c r="ACA37" s="606"/>
      <c r="ACB37" s="606"/>
      <c r="ACC37" s="606"/>
      <c r="ACD37" s="606"/>
      <c r="ACE37" s="606"/>
      <c r="ACF37" s="606"/>
      <c r="ACG37" s="606"/>
      <c r="ACH37" s="606"/>
      <c r="ACI37" s="606"/>
      <c r="ACJ37" s="606"/>
      <c r="ACK37" s="606"/>
      <c r="ACL37" s="606"/>
      <c r="ACM37" s="606"/>
      <c r="ACN37" s="606"/>
      <c r="ACO37" s="606"/>
      <c r="ACP37" s="606"/>
      <c r="ACQ37" s="606"/>
      <c r="ACR37" s="606"/>
      <c r="ACS37" s="606"/>
      <c r="ACT37" s="606"/>
      <c r="ACU37" s="606"/>
      <c r="ACV37" s="606"/>
      <c r="ACW37" s="606"/>
      <c r="ACX37" s="606"/>
      <c r="ACY37" s="606"/>
      <c r="ACZ37" s="606"/>
      <c r="ADA37" s="606"/>
      <c r="ADB37" s="606"/>
      <c r="ADC37" s="606"/>
      <c r="ADD37" s="606"/>
      <c r="ADE37" s="606"/>
      <c r="ADF37" s="606"/>
      <c r="ADG37" s="606"/>
      <c r="ADH37" s="606"/>
      <c r="ADI37" s="606"/>
      <c r="ADJ37" s="606"/>
      <c r="ADK37" s="606"/>
      <c r="ADL37" s="606"/>
      <c r="ADM37" s="606"/>
      <c r="ADN37" s="606"/>
      <c r="ADO37" s="606"/>
      <c r="ADP37" s="606"/>
      <c r="ADQ37" s="606"/>
      <c r="ADR37" s="606"/>
      <c r="ADS37" s="606"/>
      <c r="ADT37" s="606"/>
      <c r="ADU37" s="606"/>
      <c r="ADV37" s="606"/>
      <c r="ADW37" s="606"/>
      <c r="ADX37" s="606"/>
      <c r="ADY37" s="606"/>
      <c r="ADZ37" s="606"/>
      <c r="AEA37" s="606"/>
      <c r="AEB37" s="606"/>
      <c r="AEC37" s="606"/>
      <c r="AED37" s="606"/>
      <c r="AEE37" s="606"/>
      <c r="AEF37" s="606"/>
      <c r="AEG37" s="606"/>
      <c r="AEH37" s="606"/>
      <c r="AEI37" s="606"/>
      <c r="AEJ37" s="606"/>
      <c r="AEK37" s="606"/>
      <c r="AEL37" s="606"/>
      <c r="AEM37" s="606"/>
      <c r="AEN37" s="606"/>
      <c r="AEO37" s="606"/>
      <c r="AEP37" s="606"/>
      <c r="AEQ37" s="606"/>
      <c r="AER37" s="606"/>
      <c r="AES37" s="606"/>
      <c r="AET37" s="606"/>
      <c r="AEU37" s="606"/>
      <c r="AEV37" s="606"/>
      <c r="AEW37" s="606"/>
      <c r="AEX37" s="606"/>
      <c r="AEY37" s="606"/>
      <c r="AEZ37" s="606"/>
      <c r="AFA37" s="606"/>
      <c r="AFB37" s="606"/>
      <c r="AFC37" s="606"/>
      <c r="AFD37" s="606"/>
      <c r="AFE37" s="606"/>
      <c r="AFF37" s="606"/>
      <c r="AFG37" s="606"/>
      <c r="AFH37" s="606"/>
      <c r="AFI37" s="606"/>
      <c r="AFJ37" s="606"/>
      <c r="AFK37" s="606"/>
      <c r="AFL37" s="606"/>
      <c r="AFM37" s="606"/>
      <c r="AFN37" s="606"/>
      <c r="AFO37" s="606"/>
      <c r="AFP37" s="606"/>
      <c r="AFQ37" s="606"/>
      <c r="AFR37" s="606"/>
      <c r="AFS37" s="606"/>
      <c r="AFT37" s="606"/>
      <c r="AFU37" s="606"/>
      <c r="AFV37" s="606"/>
      <c r="AFW37" s="606"/>
      <c r="AFX37" s="606"/>
      <c r="AFY37" s="606"/>
      <c r="AFZ37" s="606"/>
      <c r="AGA37" s="606"/>
      <c r="AGB37" s="606"/>
      <c r="AGC37" s="606"/>
      <c r="AGD37" s="606"/>
      <c r="AGE37" s="606"/>
      <c r="AGF37" s="606"/>
      <c r="AGG37" s="606"/>
      <c r="AGH37" s="606"/>
      <c r="AGI37" s="535"/>
      <c r="AGJ37" s="535"/>
      <c r="AGK37" s="535"/>
      <c r="AGL37" s="535"/>
    </row>
    <row r="38" spans="1:872" x14ac:dyDescent="0.2">
      <c r="A38" s="535"/>
      <c r="B38" s="545" t="s">
        <v>1213</v>
      </c>
      <c r="C38" s="570" t="s">
        <v>1213</v>
      </c>
      <c r="D38" s="653">
        <v>43487</v>
      </c>
      <c r="E38" s="662">
        <v>43487</v>
      </c>
      <c r="F38" s="671" t="s">
        <v>1550</v>
      </c>
      <c r="G38" s="546" t="s">
        <v>163</v>
      </c>
      <c r="H38" s="548" t="s">
        <v>1216</v>
      </c>
      <c r="I38" s="547">
        <v>12</v>
      </c>
      <c r="J38" s="548" t="s">
        <v>61</v>
      </c>
      <c r="K38" s="549" t="s">
        <v>1551</v>
      </c>
      <c r="L38" s="546">
        <v>18404</v>
      </c>
      <c r="M38" s="548" t="s">
        <v>1552</v>
      </c>
      <c r="N38" s="551" t="s">
        <v>1553</v>
      </c>
      <c r="O38" s="552" t="s">
        <v>1107</v>
      </c>
      <c r="P38" s="553">
        <v>43830</v>
      </c>
      <c r="Q38" s="566" t="s">
        <v>1511</v>
      </c>
      <c r="R38" s="702" t="s">
        <v>546</v>
      </c>
      <c r="S38" s="702" t="s">
        <v>546</v>
      </c>
      <c r="T38" s="554">
        <v>0</v>
      </c>
      <c r="U38" s="555" t="s">
        <v>1106</v>
      </c>
      <c r="V38" s="556">
        <v>0</v>
      </c>
      <c r="W38" s="556">
        <v>1</v>
      </c>
      <c r="X38" s="556">
        <v>0</v>
      </c>
      <c r="Y38" s="542" t="s">
        <v>1554</v>
      </c>
      <c r="Z38" s="542" t="s">
        <v>1555</v>
      </c>
      <c r="AA38" s="542" t="s">
        <v>1556</v>
      </c>
      <c r="AB38" s="331" t="s">
        <v>1557</v>
      </c>
      <c r="AC38" s="557" t="s">
        <v>1558</v>
      </c>
      <c r="AD38" s="557" t="s">
        <v>1559</v>
      </c>
      <c r="AE38" s="557" t="s">
        <v>1560</v>
      </c>
      <c r="AF38" s="558" t="s">
        <v>1561</v>
      </c>
      <c r="AG38" s="542" t="s">
        <v>1547</v>
      </c>
      <c r="AH38" s="542" t="s">
        <v>1562</v>
      </c>
      <c r="AI38" s="542" t="s">
        <v>105</v>
      </c>
      <c r="AJ38" s="599" t="s">
        <v>1563</v>
      </c>
      <c r="AK38" s="542" t="s">
        <v>1555</v>
      </c>
      <c r="AL38" s="559" t="s">
        <v>1113</v>
      </c>
      <c r="AM38" s="559">
        <v>2</v>
      </c>
      <c r="AN38" s="560">
        <v>64</v>
      </c>
      <c r="AO38" s="410">
        <v>12</v>
      </c>
      <c r="AP38" s="199" t="b">
        <f t="shared" si="3"/>
        <v>0</v>
      </c>
      <c r="AQ38" s="201" t="str">
        <f t="shared" si="4"/>
        <v>0,00</v>
      </c>
      <c r="AR38" s="564">
        <v>0</v>
      </c>
      <c r="AS38" s="343"/>
      <c r="AT38" s="563">
        <f t="shared" si="2"/>
        <v>0</v>
      </c>
      <c r="AU38" s="559" t="s">
        <v>1281</v>
      </c>
      <c r="AV38" s="565" t="s">
        <v>1099</v>
      </c>
      <c r="AW38" s="565" t="s">
        <v>92</v>
      </c>
      <c r="AX38" s="559" t="s">
        <v>1373</v>
      </c>
      <c r="AY38" s="559" t="s">
        <v>1604</v>
      </c>
      <c r="AZ38" s="689" t="s">
        <v>81</v>
      </c>
      <c r="BA38" s="601">
        <v>43487</v>
      </c>
      <c r="BB38" s="681"/>
      <c r="BC38" s="572"/>
      <c r="BD38" s="599"/>
      <c r="BE38" s="603"/>
      <c r="BF38" s="359"/>
      <c r="BG38" s="359"/>
      <c r="BH38" s="359"/>
      <c r="BI38" s="359"/>
      <c r="BJ38" s="359"/>
      <c r="BK38" s="359"/>
      <c r="BL38" s="359"/>
      <c r="BM38" s="359"/>
      <c r="BN38" s="359"/>
      <c r="BO38" s="359"/>
      <c r="BP38" s="359"/>
      <c r="BQ38" s="359"/>
      <c r="BR38" s="359"/>
      <c r="BS38" s="359"/>
      <c r="BT38" s="359"/>
      <c r="BU38" s="359"/>
      <c r="BV38" s="359"/>
      <c r="BW38" s="359"/>
      <c r="BX38" s="359"/>
      <c r="BY38" s="359"/>
      <c r="BZ38" s="359"/>
      <c r="CA38" s="359"/>
      <c r="CB38" s="359"/>
      <c r="CC38" s="359"/>
      <c r="CD38" s="359"/>
      <c r="CE38" s="359"/>
      <c r="CF38" s="359"/>
      <c r="CG38" s="359"/>
      <c r="CH38" s="359"/>
      <c r="CI38" s="359"/>
      <c r="CJ38" s="359"/>
      <c r="CK38" s="359"/>
      <c r="CL38" s="359"/>
      <c r="CM38" s="359"/>
      <c r="CN38" s="359"/>
      <c r="CO38" s="359"/>
      <c r="CP38" s="359"/>
      <c r="CQ38" s="359"/>
      <c r="CR38" s="359"/>
      <c r="CS38" s="359"/>
      <c r="CT38" s="359"/>
      <c r="CU38" s="359"/>
      <c r="CV38" s="359"/>
      <c r="CW38" s="359"/>
      <c r="CX38" s="359"/>
      <c r="CY38" s="359"/>
      <c r="CZ38" s="359"/>
      <c r="DA38" s="359"/>
      <c r="DB38" s="359"/>
      <c r="DC38" s="359"/>
      <c r="DD38" s="359"/>
      <c r="DE38" s="359"/>
      <c r="DF38" s="359"/>
      <c r="DG38" s="359"/>
      <c r="DH38" s="359"/>
      <c r="DI38" s="359"/>
      <c r="DJ38" s="359"/>
      <c r="DK38" s="359"/>
      <c r="DL38" s="359"/>
      <c r="DM38" s="359"/>
      <c r="DN38" s="359"/>
      <c r="DO38" s="359"/>
      <c r="DP38" s="359"/>
      <c r="DQ38" s="359"/>
      <c r="DR38" s="359"/>
      <c r="DS38" s="359"/>
      <c r="DT38" s="359"/>
      <c r="DU38" s="359"/>
      <c r="DV38" s="359"/>
      <c r="DW38" s="359"/>
      <c r="DX38" s="359"/>
      <c r="DY38" s="359"/>
      <c r="DZ38" s="359"/>
      <c r="EA38" s="359"/>
      <c r="EB38" s="359"/>
      <c r="EC38" s="359"/>
      <c r="ED38" s="359"/>
      <c r="EE38" s="359"/>
      <c r="EF38" s="359"/>
      <c r="EG38" s="359"/>
      <c r="EH38" s="359"/>
      <c r="EI38" s="359"/>
      <c r="EJ38" s="359"/>
      <c r="EK38" s="359"/>
      <c r="EL38" s="359"/>
      <c r="EM38" s="359"/>
      <c r="EN38" s="359"/>
      <c r="EO38" s="359"/>
      <c r="EP38" s="359"/>
      <c r="EQ38" s="359"/>
      <c r="ER38" s="359"/>
      <c r="ES38" s="359"/>
      <c r="ET38" s="359"/>
      <c r="EU38" s="359"/>
      <c r="EV38" s="359"/>
      <c r="EW38" s="359"/>
      <c r="EX38" s="359"/>
      <c r="EY38" s="359"/>
      <c r="EZ38" s="359"/>
      <c r="FA38" s="359"/>
      <c r="FB38" s="359"/>
      <c r="FC38" s="359"/>
      <c r="FD38" s="359"/>
      <c r="FE38" s="359"/>
      <c r="FF38" s="359"/>
      <c r="FG38" s="359"/>
      <c r="FH38" s="359"/>
      <c r="FI38" s="359"/>
      <c r="FJ38" s="359"/>
      <c r="FK38" s="359"/>
      <c r="FL38" s="359"/>
      <c r="FM38" s="359"/>
      <c r="FN38" s="359"/>
      <c r="FO38" s="359"/>
      <c r="FP38" s="359"/>
      <c r="FQ38" s="359"/>
      <c r="FR38" s="359"/>
      <c r="FS38" s="359"/>
      <c r="FT38" s="359"/>
      <c r="FU38" s="359"/>
      <c r="FV38" s="359"/>
      <c r="FW38" s="359"/>
      <c r="FX38" s="359"/>
      <c r="FY38" s="359"/>
      <c r="FZ38" s="359"/>
      <c r="GA38" s="359"/>
      <c r="GB38" s="359"/>
      <c r="GC38" s="359"/>
      <c r="GD38" s="359"/>
      <c r="GE38" s="359"/>
      <c r="GF38" s="359"/>
      <c r="GG38" s="359"/>
      <c r="GH38" s="359"/>
      <c r="GI38" s="359"/>
      <c r="GJ38" s="359"/>
      <c r="GK38" s="359"/>
      <c r="GL38" s="359"/>
      <c r="GM38" s="359"/>
      <c r="GN38" s="359"/>
      <c r="GO38" s="359"/>
      <c r="GP38" s="359"/>
      <c r="GQ38" s="359"/>
      <c r="GR38" s="359"/>
      <c r="GS38" s="359"/>
      <c r="GT38" s="359"/>
      <c r="GU38" s="359"/>
      <c r="GV38" s="359"/>
      <c r="GW38" s="359"/>
      <c r="GX38" s="359"/>
      <c r="GY38" s="359"/>
      <c r="GZ38" s="359"/>
      <c r="HA38" s="359"/>
      <c r="HB38" s="359"/>
      <c r="HC38" s="359"/>
      <c r="HD38" s="359"/>
      <c r="HE38" s="359"/>
      <c r="HF38" s="359"/>
      <c r="HG38" s="359"/>
      <c r="HH38" s="359"/>
      <c r="HI38" s="359"/>
      <c r="HJ38" s="359"/>
      <c r="HK38" s="359"/>
      <c r="HL38" s="359"/>
      <c r="HM38" s="359"/>
      <c r="HN38" s="359"/>
      <c r="HO38" s="359"/>
      <c r="HP38" s="359"/>
      <c r="HQ38" s="359"/>
      <c r="HR38" s="359"/>
      <c r="HS38" s="359"/>
      <c r="HT38" s="359"/>
      <c r="HU38" s="359"/>
      <c r="HV38" s="359"/>
      <c r="HW38" s="359"/>
      <c r="HX38" s="359"/>
      <c r="HY38" s="359"/>
      <c r="HZ38" s="359"/>
      <c r="IA38" s="359"/>
      <c r="IB38" s="359"/>
      <c r="IC38" s="359"/>
      <c r="ID38" s="359"/>
      <c r="IE38" s="359"/>
      <c r="IF38" s="359"/>
      <c r="IG38" s="359"/>
      <c r="IH38" s="359"/>
      <c r="II38" s="359"/>
      <c r="IJ38" s="359"/>
      <c r="IK38" s="359"/>
      <c r="IL38" s="359"/>
      <c r="IM38" s="359"/>
      <c r="IN38" s="359"/>
      <c r="IO38" s="359"/>
      <c r="IP38" s="359"/>
      <c r="IQ38" s="359"/>
      <c r="IR38" s="359"/>
      <c r="IS38" s="359"/>
      <c r="IT38" s="359"/>
      <c r="IU38" s="359"/>
      <c r="IV38" s="359"/>
      <c r="IW38" s="359"/>
      <c r="IX38" s="359"/>
      <c r="IY38" s="359"/>
      <c r="IZ38" s="359"/>
      <c r="JA38" s="359"/>
      <c r="JB38" s="359"/>
      <c r="JC38" s="359"/>
      <c r="JD38" s="359"/>
      <c r="JE38" s="359"/>
      <c r="JF38" s="359"/>
      <c r="JG38" s="359"/>
      <c r="JH38" s="359"/>
      <c r="JI38" s="359"/>
      <c r="JJ38" s="359"/>
      <c r="JK38" s="359"/>
      <c r="JL38" s="359"/>
      <c r="JM38" s="359"/>
      <c r="JN38" s="359"/>
      <c r="JO38" s="359"/>
      <c r="JP38" s="359"/>
      <c r="JQ38" s="359"/>
      <c r="JR38" s="359"/>
      <c r="JS38" s="359"/>
      <c r="JT38" s="359"/>
      <c r="JU38" s="359"/>
      <c r="JV38" s="359"/>
      <c r="JW38" s="359"/>
      <c r="JX38" s="359"/>
      <c r="JY38" s="359"/>
      <c r="JZ38" s="359"/>
      <c r="KA38" s="359"/>
      <c r="KB38" s="359"/>
      <c r="KC38" s="359"/>
      <c r="KD38" s="359"/>
      <c r="KE38" s="359"/>
      <c r="KF38" s="359"/>
      <c r="KG38" s="359"/>
      <c r="KH38" s="359"/>
      <c r="KI38" s="359"/>
      <c r="KJ38" s="359"/>
      <c r="KK38" s="359"/>
      <c r="KL38" s="359"/>
      <c r="KM38" s="359"/>
      <c r="KN38" s="359"/>
      <c r="KO38" s="359"/>
      <c r="KP38" s="359"/>
      <c r="KQ38" s="359"/>
      <c r="KR38" s="359"/>
      <c r="KS38" s="359"/>
      <c r="KT38" s="359"/>
      <c r="KU38" s="359"/>
      <c r="KV38" s="359"/>
      <c r="KW38" s="359"/>
      <c r="KX38" s="359"/>
      <c r="KY38" s="359"/>
      <c r="KZ38" s="359"/>
      <c r="LA38" s="359"/>
      <c r="LB38" s="359"/>
      <c r="LC38" s="359"/>
      <c r="LD38" s="359"/>
      <c r="LE38" s="359"/>
      <c r="LF38" s="359"/>
      <c r="LG38" s="359"/>
      <c r="LH38" s="359"/>
      <c r="LI38" s="359"/>
      <c r="LJ38" s="359"/>
      <c r="LK38" s="359"/>
      <c r="LL38" s="359"/>
      <c r="LM38" s="359"/>
      <c r="LN38" s="359"/>
      <c r="LO38" s="359"/>
      <c r="LP38" s="359"/>
      <c r="LQ38" s="359"/>
      <c r="LR38" s="359"/>
      <c r="LS38" s="359"/>
      <c r="LT38" s="359"/>
      <c r="LU38" s="359"/>
      <c r="LV38" s="359"/>
      <c r="LW38" s="359"/>
      <c r="LX38" s="359"/>
      <c r="LY38" s="359"/>
      <c r="LZ38" s="359"/>
      <c r="MA38" s="359"/>
      <c r="MB38" s="359"/>
      <c r="MC38" s="359"/>
      <c r="MD38" s="359"/>
      <c r="ME38" s="359"/>
      <c r="MF38" s="359"/>
      <c r="MG38" s="359"/>
      <c r="MH38" s="359"/>
      <c r="MI38" s="359"/>
      <c r="MJ38" s="359"/>
      <c r="MK38" s="359"/>
      <c r="ML38" s="359"/>
      <c r="MM38" s="359"/>
      <c r="MN38" s="359"/>
      <c r="MO38" s="359"/>
      <c r="MP38" s="359"/>
      <c r="MQ38" s="359"/>
      <c r="MR38" s="359"/>
      <c r="MS38" s="359"/>
      <c r="MT38" s="359"/>
      <c r="MU38" s="359"/>
      <c r="MV38" s="359"/>
      <c r="MW38" s="359"/>
      <c r="MX38" s="359"/>
      <c r="MY38" s="359"/>
      <c r="MZ38" s="359"/>
      <c r="NA38" s="359"/>
      <c r="NB38" s="359"/>
      <c r="NC38" s="359"/>
      <c r="ND38" s="359"/>
      <c r="NE38" s="359"/>
      <c r="NF38" s="359"/>
      <c r="NG38" s="359"/>
      <c r="NH38" s="359"/>
      <c r="NI38" s="359"/>
      <c r="NJ38" s="359"/>
      <c r="NK38" s="359"/>
      <c r="NL38" s="359"/>
      <c r="NM38" s="359"/>
      <c r="NN38" s="359"/>
      <c r="NO38" s="359"/>
      <c r="NP38" s="359"/>
      <c r="NQ38" s="359"/>
      <c r="NR38" s="359"/>
      <c r="NS38" s="359"/>
      <c r="NT38" s="359"/>
      <c r="NU38" s="359"/>
      <c r="NV38" s="359"/>
      <c r="NW38" s="359"/>
      <c r="NX38" s="359"/>
      <c r="NY38" s="359"/>
      <c r="NZ38" s="359"/>
      <c r="OA38" s="359"/>
      <c r="OB38" s="359"/>
      <c r="OC38" s="359"/>
      <c r="OD38" s="359"/>
      <c r="OE38" s="359"/>
      <c r="OF38" s="359"/>
      <c r="OG38" s="359"/>
      <c r="OH38" s="359"/>
      <c r="OI38" s="359"/>
      <c r="OJ38" s="359"/>
      <c r="OK38" s="359"/>
      <c r="OL38" s="359"/>
      <c r="OM38" s="359"/>
      <c r="ON38" s="359"/>
      <c r="OO38" s="359"/>
      <c r="OP38" s="359"/>
      <c r="OQ38" s="359"/>
      <c r="OR38" s="359"/>
      <c r="OS38" s="359"/>
      <c r="OT38" s="359"/>
      <c r="OU38" s="359"/>
      <c r="OV38" s="359"/>
      <c r="OW38" s="359"/>
      <c r="OX38" s="359"/>
      <c r="OY38" s="359"/>
      <c r="OZ38" s="359"/>
      <c r="PA38" s="359"/>
      <c r="PB38" s="359"/>
      <c r="PC38" s="359"/>
      <c r="PD38" s="359"/>
      <c r="PE38" s="359"/>
      <c r="PF38" s="359"/>
      <c r="PG38" s="359"/>
      <c r="PH38" s="359"/>
      <c r="PI38" s="359"/>
      <c r="PJ38" s="359"/>
      <c r="PK38" s="359"/>
      <c r="PL38" s="359"/>
      <c r="PM38" s="359"/>
      <c r="PN38" s="359"/>
      <c r="PO38" s="359"/>
      <c r="PP38" s="359"/>
      <c r="PQ38" s="359"/>
      <c r="PR38" s="359"/>
      <c r="PS38" s="359"/>
      <c r="PT38" s="359"/>
      <c r="PU38" s="359"/>
      <c r="PV38" s="359"/>
      <c r="PW38" s="359"/>
      <c r="PX38" s="359"/>
      <c r="PY38" s="359"/>
      <c r="PZ38" s="359"/>
      <c r="QA38" s="359"/>
      <c r="QB38" s="359"/>
      <c r="QC38" s="359"/>
      <c r="QD38" s="359"/>
      <c r="QE38" s="359"/>
      <c r="QF38" s="359"/>
      <c r="QG38" s="359"/>
      <c r="QH38" s="359"/>
      <c r="QI38" s="359"/>
      <c r="QJ38" s="359"/>
      <c r="QK38" s="359"/>
      <c r="QL38" s="359"/>
      <c r="QM38" s="359"/>
      <c r="QN38" s="359"/>
      <c r="QO38" s="359"/>
      <c r="QP38" s="359"/>
      <c r="QQ38" s="359"/>
      <c r="QR38" s="359"/>
      <c r="QS38" s="359"/>
      <c r="QT38" s="359"/>
      <c r="QU38" s="359"/>
      <c r="QV38" s="359"/>
      <c r="QW38" s="359"/>
      <c r="QX38" s="359"/>
      <c r="QY38" s="359"/>
      <c r="QZ38" s="359"/>
      <c r="RA38" s="359"/>
      <c r="RB38" s="359"/>
      <c r="RC38" s="359"/>
      <c r="RD38" s="359"/>
      <c r="RE38" s="359"/>
      <c r="RF38" s="359"/>
      <c r="RG38" s="359"/>
      <c r="RH38" s="359"/>
      <c r="RI38" s="359"/>
      <c r="RJ38" s="359"/>
      <c r="RK38" s="359"/>
      <c r="RL38" s="359"/>
      <c r="RM38" s="359"/>
      <c r="RN38" s="359"/>
      <c r="RO38" s="359"/>
      <c r="RP38" s="359"/>
      <c r="RQ38" s="359"/>
      <c r="RR38" s="359"/>
      <c r="RS38" s="359"/>
      <c r="RT38" s="359"/>
      <c r="RU38" s="359"/>
      <c r="RV38" s="359"/>
      <c r="RW38" s="359"/>
      <c r="RX38" s="359"/>
      <c r="RY38" s="359"/>
      <c r="RZ38" s="359"/>
      <c r="SA38" s="359"/>
      <c r="SB38" s="359"/>
      <c r="SC38" s="359"/>
      <c r="SD38" s="359"/>
      <c r="SE38" s="359"/>
      <c r="SF38" s="359"/>
      <c r="SG38" s="359"/>
      <c r="SH38" s="359"/>
      <c r="SI38" s="359"/>
      <c r="SJ38" s="359"/>
      <c r="SK38" s="359"/>
      <c r="SL38" s="359"/>
      <c r="SM38" s="359"/>
      <c r="SN38" s="359"/>
      <c r="SO38" s="359"/>
      <c r="SP38" s="359"/>
      <c r="SQ38" s="359"/>
      <c r="SR38" s="359"/>
      <c r="SS38" s="359"/>
      <c r="ST38" s="359"/>
      <c r="SU38" s="359"/>
      <c r="SV38" s="359"/>
      <c r="SW38" s="359"/>
      <c r="SX38" s="359"/>
      <c r="SY38" s="359"/>
      <c r="SZ38" s="359"/>
      <c r="TA38" s="359"/>
      <c r="TB38" s="359"/>
      <c r="TC38" s="359"/>
      <c r="TD38" s="359"/>
      <c r="TE38" s="359"/>
      <c r="TF38" s="359"/>
      <c r="TG38" s="359"/>
      <c r="TH38" s="359"/>
      <c r="TI38" s="359"/>
      <c r="TJ38" s="359"/>
      <c r="TK38" s="359"/>
      <c r="TL38" s="359"/>
      <c r="TM38" s="359"/>
      <c r="TN38" s="359"/>
      <c r="TO38" s="359"/>
      <c r="TP38" s="359"/>
      <c r="TQ38" s="359"/>
      <c r="TR38" s="359"/>
      <c r="TS38" s="359"/>
      <c r="TT38" s="359"/>
      <c r="TU38" s="359"/>
      <c r="TV38" s="359"/>
      <c r="TW38" s="359"/>
      <c r="TX38" s="359"/>
      <c r="TY38" s="359"/>
      <c r="TZ38" s="359"/>
      <c r="UA38" s="359"/>
      <c r="UB38" s="359"/>
      <c r="UC38" s="359"/>
      <c r="UD38" s="359"/>
      <c r="UE38" s="359"/>
      <c r="UF38" s="359"/>
      <c r="UG38" s="359"/>
      <c r="UH38" s="359"/>
      <c r="UI38" s="359"/>
      <c r="UJ38" s="359"/>
      <c r="UK38" s="359"/>
      <c r="UL38" s="359"/>
      <c r="UM38" s="359"/>
      <c r="UN38" s="359"/>
      <c r="UO38" s="359"/>
      <c r="UP38" s="359"/>
      <c r="UQ38" s="359"/>
      <c r="UR38" s="359"/>
      <c r="US38" s="359"/>
      <c r="UT38" s="359"/>
      <c r="UU38" s="359"/>
      <c r="UV38" s="359"/>
      <c r="UW38" s="359"/>
      <c r="UX38" s="359"/>
      <c r="UY38" s="359"/>
      <c r="UZ38" s="359"/>
      <c r="VA38" s="359"/>
      <c r="VB38" s="359"/>
      <c r="VC38" s="359"/>
      <c r="VD38" s="359"/>
      <c r="VE38" s="359"/>
      <c r="VF38" s="359"/>
      <c r="VG38" s="359"/>
      <c r="VH38" s="359"/>
      <c r="VI38" s="359"/>
      <c r="VJ38" s="359"/>
      <c r="VK38" s="359"/>
      <c r="VL38" s="359"/>
      <c r="VM38" s="359"/>
      <c r="VN38" s="359"/>
      <c r="VO38" s="359"/>
      <c r="VP38" s="359"/>
      <c r="VQ38" s="359"/>
      <c r="VR38" s="359"/>
      <c r="VS38" s="359"/>
      <c r="VT38" s="359"/>
      <c r="VU38" s="359"/>
      <c r="VV38" s="359"/>
      <c r="VW38" s="359"/>
      <c r="VX38" s="359"/>
      <c r="VY38" s="359"/>
      <c r="VZ38" s="359"/>
      <c r="WA38" s="359"/>
      <c r="WB38" s="359"/>
      <c r="WC38" s="359"/>
      <c r="WD38" s="359"/>
      <c r="WE38" s="359"/>
      <c r="WF38" s="359"/>
      <c r="WG38" s="359"/>
      <c r="WH38" s="359"/>
      <c r="WI38" s="359"/>
      <c r="WJ38" s="359"/>
      <c r="WK38" s="359"/>
      <c r="WL38" s="359"/>
      <c r="WM38" s="359"/>
      <c r="WN38" s="359"/>
      <c r="WO38" s="359"/>
      <c r="WP38" s="359"/>
      <c r="WQ38" s="359"/>
      <c r="WR38" s="359"/>
      <c r="WS38" s="359"/>
      <c r="WT38" s="359"/>
      <c r="WU38" s="359"/>
      <c r="WV38" s="359"/>
      <c r="WW38" s="359"/>
      <c r="WX38" s="359"/>
      <c r="WY38" s="359"/>
      <c r="WZ38" s="359"/>
      <c r="XA38" s="359"/>
      <c r="XB38" s="359"/>
      <c r="XC38" s="359"/>
      <c r="XD38" s="359"/>
      <c r="XE38" s="359"/>
      <c r="XF38" s="359"/>
      <c r="XG38" s="359"/>
      <c r="XH38" s="359"/>
      <c r="XI38" s="359"/>
      <c r="XJ38" s="359"/>
      <c r="XK38" s="359"/>
      <c r="XL38" s="359"/>
      <c r="XM38" s="359"/>
      <c r="XN38" s="359"/>
      <c r="XO38" s="359"/>
      <c r="XP38" s="359"/>
      <c r="XQ38" s="359"/>
      <c r="XR38" s="359"/>
      <c r="XS38" s="359"/>
      <c r="XT38" s="359"/>
      <c r="XU38" s="359"/>
      <c r="XV38" s="359"/>
      <c r="XW38" s="359"/>
      <c r="XX38" s="359"/>
      <c r="XY38" s="359"/>
      <c r="XZ38" s="359"/>
      <c r="YA38" s="359"/>
      <c r="YB38" s="359"/>
      <c r="YC38" s="359"/>
      <c r="YD38" s="359"/>
      <c r="YE38" s="359"/>
      <c r="YF38" s="359"/>
      <c r="YG38" s="359"/>
      <c r="YH38" s="359"/>
      <c r="YI38" s="359"/>
      <c r="YJ38" s="359"/>
      <c r="YK38" s="359"/>
      <c r="YL38" s="359"/>
      <c r="YM38" s="359"/>
      <c r="YN38" s="359"/>
      <c r="YO38" s="359"/>
      <c r="YP38" s="359"/>
      <c r="YQ38" s="359"/>
      <c r="YR38" s="359"/>
      <c r="YS38" s="359"/>
      <c r="YT38" s="359"/>
      <c r="YU38" s="359"/>
      <c r="YV38" s="359"/>
      <c r="YW38" s="359"/>
      <c r="YX38" s="359"/>
      <c r="YY38" s="359"/>
      <c r="YZ38" s="359"/>
      <c r="ZA38" s="359"/>
      <c r="ZB38" s="359"/>
      <c r="ZC38" s="359"/>
      <c r="ZD38" s="359"/>
      <c r="ZE38" s="359"/>
      <c r="ZF38" s="359"/>
      <c r="ZG38" s="359"/>
      <c r="ZH38" s="359"/>
      <c r="ZI38" s="359"/>
      <c r="ZJ38" s="359"/>
      <c r="ZK38" s="359"/>
      <c r="ZL38" s="359"/>
      <c r="ZM38" s="359"/>
      <c r="ZN38" s="359"/>
      <c r="ZO38" s="359"/>
      <c r="ZP38" s="359"/>
      <c r="ZQ38" s="359"/>
      <c r="ZR38" s="359"/>
      <c r="ZS38" s="359"/>
      <c r="ZT38" s="359"/>
      <c r="ZU38" s="359"/>
      <c r="ZV38" s="359"/>
      <c r="ZW38" s="359"/>
      <c r="ZX38" s="359"/>
      <c r="ZY38" s="359"/>
      <c r="ZZ38" s="359"/>
      <c r="AAA38" s="359"/>
      <c r="AAB38" s="359"/>
      <c r="AAC38" s="359"/>
      <c r="AAD38" s="359"/>
      <c r="AAE38" s="359"/>
      <c r="AAF38" s="359"/>
      <c r="AAG38" s="359"/>
      <c r="AAH38" s="359"/>
      <c r="AAI38" s="359"/>
      <c r="AAJ38" s="359"/>
      <c r="AAK38" s="359"/>
      <c r="AAL38" s="359"/>
      <c r="AAM38" s="359"/>
      <c r="AAN38" s="359"/>
      <c r="AAO38" s="359"/>
      <c r="AAP38" s="359"/>
      <c r="AAQ38" s="359"/>
      <c r="AAR38" s="359"/>
      <c r="AAS38" s="359"/>
      <c r="AAT38" s="359"/>
      <c r="AAU38" s="359"/>
      <c r="AAV38" s="359"/>
      <c r="AAW38" s="359"/>
      <c r="AAX38" s="359"/>
      <c r="AAY38" s="359"/>
      <c r="AAZ38" s="359"/>
      <c r="ABA38" s="359"/>
      <c r="ABB38" s="359"/>
      <c r="ABC38" s="359"/>
      <c r="ABD38" s="359"/>
      <c r="ABE38" s="359"/>
      <c r="ABF38" s="359"/>
      <c r="ABG38" s="359"/>
      <c r="ABH38" s="359"/>
      <c r="ABI38" s="359"/>
      <c r="ABJ38" s="359"/>
      <c r="ABK38" s="359"/>
      <c r="ABL38" s="359"/>
      <c r="ABM38" s="359"/>
      <c r="ABN38" s="359"/>
      <c r="ABO38" s="359"/>
      <c r="ABP38" s="359"/>
      <c r="ABQ38" s="359"/>
      <c r="ABR38" s="359"/>
      <c r="ABS38" s="359"/>
      <c r="ABT38" s="359"/>
      <c r="ABU38" s="359"/>
      <c r="ABV38" s="359"/>
      <c r="ABW38" s="359"/>
      <c r="ABX38" s="359"/>
      <c r="ABY38" s="359"/>
      <c r="ABZ38" s="359"/>
      <c r="ACA38" s="359"/>
      <c r="ACB38" s="359"/>
      <c r="ACC38" s="359"/>
      <c r="ACD38" s="359"/>
      <c r="ACE38" s="359"/>
      <c r="ACF38" s="359"/>
      <c r="ACG38" s="359"/>
      <c r="ACH38" s="359"/>
      <c r="ACI38" s="359"/>
      <c r="ACJ38" s="359"/>
      <c r="ACK38" s="359"/>
      <c r="ACL38" s="359"/>
      <c r="ACM38" s="359"/>
      <c r="ACN38" s="359"/>
      <c r="ACO38" s="359"/>
      <c r="ACP38" s="359"/>
      <c r="ACQ38" s="359"/>
      <c r="ACR38" s="359"/>
      <c r="ACS38" s="359"/>
      <c r="ACT38" s="359"/>
      <c r="ACU38" s="359"/>
      <c r="ACV38" s="359"/>
      <c r="ACW38" s="359"/>
      <c r="ACX38" s="359"/>
      <c r="ACY38" s="359"/>
      <c r="ACZ38" s="359"/>
      <c r="ADA38" s="359"/>
      <c r="ADB38" s="359"/>
      <c r="ADC38" s="359"/>
      <c r="ADD38" s="359"/>
      <c r="ADE38" s="359"/>
      <c r="ADF38" s="359"/>
      <c r="ADG38" s="359"/>
      <c r="ADH38" s="359"/>
      <c r="ADI38" s="359"/>
      <c r="ADJ38" s="359"/>
      <c r="ADK38" s="359"/>
      <c r="ADL38" s="359"/>
      <c r="ADM38" s="359"/>
      <c r="ADN38" s="359"/>
      <c r="ADO38" s="359"/>
      <c r="ADP38" s="359"/>
      <c r="ADQ38" s="359"/>
      <c r="ADR38" s="359"/>
      <c r="ADS38" s="359"/>
      <c r="ADT38" s="359"/>
      <c r="ADU38" s="359"/>
      <c r="ADV38" s="359"/>
      <c r="ADW38" s="359"/>
      <c r="ADX38" s="359"/>
      <c r="ADY38" s="359"/>
      <c r="ADZ38" s="359"/>
      <c r="AEA38" s="359"/>
      <c r="AEB38" s="359"/>
      <c r="AEC38" s="359"/>
      <c r="AED38" s="359"/>
      <c r="AEE38" s="359"/>
      <c r="AEF38" s="359"/>
      <c r="AEG38" s="359"/>
      <c r="AEH38" s="359"/>
      <c r="AEI38" s="359"/>
      <c r="AEJ38" s="359"/>
      <c r="AEK38" s="359"/>
      <c r="AEL38" s="359"/>
      <c r="AEM38" s="359"/>
      <c r="AEN38" s="359"/>
      <c r="AEO38" s="359"/>
      <c r="AEP38" s="359"/>
      <c r="AEQ38" s="359"/>
      <c r="AER38" s="359"/>
      <c r="AES38" s="359"/>
      <c r="AET38" s="359"/>
      <c r="AEU38" s="359"/>
      <c r="AEV38" s="359"/>
      <c r="AEW38" s="359"/>
      <c r="AEX38" s="359"/>
      <c r="AEY38" s="359"/>
      <c r="AEZ38" s="359"/>
      <c r="AFA38" s="359"/>
      <c r="AFB38" s="359"/>
      <c r="AFC38" s="359"/>
      <c r="AFD38" s="359"/>
      <c r="AFE38" s="359"/>
      <c r="AFF38" s="359"/>
      <c r="AFG38" s="359"/>
      <c r="AFH38" s="359"/>
      <c r="AFI38" s="359"/>
      <c r="AFJ38" s="359"/>
      <c r="AFK38" s="359"/>
      <c r="AFL38" s="359"/>
      <c r="AFM38" s="359"/>
      <c r="AFN38" s="359"/>
      <c r="AFO38" s="359"/>
      <c r="AFP38" s="359"/>
      <c r="AFQ38" s="359"/>
      <c r="AFR38" s="359"/>
      <c r="AFS38" s="359"/>
      <c r="AFT38" s="359"/>
      <c r="AFU38" s="359"/>
      <c r="AFV38" s="359"/>
      <c r="AFW38" s="359"/>
      <c r="AFX38" s="359"/>
      <c r="AFY38" s="359"/>
      <c r="AFZ38" s="359"/>
      <c r="AGA38" s="359"/>
      <c r="AGB38" s="359"/>
      <c r="AGC38" s="359"/>
      <c r="AGD38" s="359"/>
      <c r="AGE38" s="359"/>
      <c r="AGF38" s="535"/>
      <c r="AGG38" s="535"/>
      <c r="AGH38" s="535"/>
      <c r="AGI38" s="535"/>
      <c r="AGJ38" s="535"/>
      <c r="AGK38" s="535"/>
      <c r="AGL38" s="535"/>
    </row>
    <row r="39" spans="1:872" x14ac:dyDescent="0.2">
      <c r="A39" s="535"/>
      <c r="B39" s="38" t="s">
        <v>1214</v>
      </c>
      <c r="C39" s="39" t="s">
        <v>1214</v>
      </c>
      <c r="D39" s="655">
        <v>43493</v>
      </c>
      <c r="E39" s="664">
        <v>43493</v>
      </c>
      <c r="F39" s="673" t="s">
        <v>1589</v>
      </c>
      <c r="G39" s="43" t="s">
        <v>75</v>
      </c>
      <c r="H39" s="44" t="s">
        <v>76</v>
      </c>
      <c r="I39" s="45">
        <v>1</v>
      </c>
      <c r="J39" s="44" t="s">
        <v>77</v>
      </c>
      <c r="K39" s="47" t="s">
        <v>1591</v>
      </c>
      <c r="L39" s="91">
        <v>564235</v>
      </c>
      <c r="M39" s="44" t="s">
        <v>1592</v>
      </c>
      <c r="N39" s="48">
        <v>0</v>
      </c>
      <c r="O39" s="49" t="s">
        <v>1107</v>
      </c>
      <c r="P39" s="50">
        <v>43830</v>
      </c>
      <c r="Q39" s="90" t="s">
        <v>1593</v>
      </c>
      <c r="R39" s="53" t="s">
        <v>1594</v>
      </c>
      <c r="S39" s="77">
        <v>43465</v>
      </c>
      <c r="T39" s="54">
        <v>0</v>
      </c>
      <c r="U39" s="55" t="s">
        <v>1106</v>
      </c>
      <c r="V39" s="56">
        <v>1</v>
      </c>
      <c r="W39" s="56">
        <v>0</v>
      </c>
      <c r="X39" s="56">
        <v>0</v>
      </c>
      <c r="Y39" s="536" t="s">
        <v>1595</v>
      </c>
      <c r="Z39" s="536" t="s">
        <v>1596</v>
      </c>
      <c r="AA39" s="536" t="s">
        <v>1596</v>
      </c>
      <c r="AB39" s="529" t="s">
        <v>1597</v>
      </c>
      <c r="AC39" s="530">
        <v>0</v>
      </c>
      <c r="AD39" s="530">
        <v>0</v>
      </c>
      <c r="AE39" s="530">
        <v>0</v>
      </c>
      <c r="AF39" s="537" t="s">
        <v>1598</v>
      </c>
      <c r="AG39" s="352" t="s">
        <v>1599</v>
      </c>
      <c r="AH39" s="536" t="s">
        <v>105</v>
      </c>
      <c r="AI39" s="536" t="s">
        <v>105</v>
      </c>
      <c r="AJ39" s="536" t="s">
        <v>105</v>
      </c>
      <c r="AK39" s="769" t="s">
        <v>1600</v>
      </c>
      <c r="AL39" s="62" t="s">
        <v>1602</v>
      </c>
      <c r="AM39" s="62">
        <v>1</v>
      </c>
      <c r="AN39" s="63">
        <v>7.33</v>
      </c>
      <c r="AO39" s="410">
        <v>12</v>
      </c>
      <c r="AP39" s="199">
        <f t="shared" si="3"/>
        <v>144.40100000000001</v>
      </c>
      <c r="AQ39" s="201">
        <f t="shared" si="4"/>
        <v>12.033416666666668</v>
      </c>
      <c r="AR39" s="564">
        <v>0</v>
      </c>
      <c r="AS39" s="87"/>
      <c r="AT39" s="563">
        <f t="shared" si="2"/>
        <v>144.40100000000001</v>
      </c>
      <c r="AU39" s="62" t="s">
        <v>1633</v>
      </c>
      <c r="AV39" s="66" t="s">
        <v>1099</v>
      </c>
      <c r="AW39" s="66" t="s">
        <v>92</v>
      </c>
      <c r="AX39" s="62" t="s">
        <v>1373</v>
      </c>
      <c r="AY39" s="62" t="s">
        <v>1604</v>
      </c>
      <c r="AZ39" s="690" t="s">
        <v>1726</v>
      </c>
      <c r="BA39" s="346">
        <v>43493</v>
      </c>
      <c r="BB39" s="682" t="s">
        <v>1655</v>
      </c>
      <c r="BC39" s="284">
        <v>43501</v>
      </c>
      <c r="BD39" s="540"/>
      <c r="BE39" s="598"/>
      <c r="BF39" s="535"/>
      <c r="BG39" s="535"/>
      <c r="BH39" s="535"/>
      <c r="BI39" s="535"/>
      <c r="BJ39" s="535"/>
      <c r="BK39" s="535"/>
      <c r="BL39" s="535"/>
      <c r="BM39" s="535"/>
      <c r="BN39" s="535"/>
      <c r="BO39" s="535"/>
      <c r="BP39" s="535"/>
      <c r="BQ39" s="535"/>
      <c r="BR39" s="535"/>
      <c r="BS39" s="535"/>
      <c r="BT39" s="535"/>
      <c r="BU39" s="535"/>
      <c r="BV39" s="535"/>
      <c r="BW39" s="535"/>
      <c r="BX39" s="535"/>
      <c r="BY39" s="535"/>
      <c r="BZ39" s="535"/>
      <c r="CA39" s="535"/>
      <c r="CB39" s="535"/>
      <c r="CC39" s="535"/>
      <c r="CD39" s="535"/>
      <c r="CE39" s="535"/>
      <c r="CF39" s="535"/>
      <c r="CG39" s="535"/>
      <c r="CH39" s="535"/>
      <c r="CI39" s="535"/>
      <c r="CJ39" s="535"/>
      <c r="CK39" s="535"/>
      <c r="CL39" s="535"/>
      <c r="CM39" s="535"/>
      <c r="CN39" s="535"/>
      <c r="CO39" s="535"/>
      <c r="CP39" s="535"/>
      <c r="CQ39" s="535"/>
      <c r="CR39" s="535"/>
      <c r="CS39" s="535"/>
      <c r="CT39" s="535"/>
      <c r="CU39" s="535"/>
      <c r="CV39" s="535"/>
      <c r="CW39" s="535"/>
      <c r="CX39" s="535"/>
      <c r="CY39" s="535"/>
      <c r="CZ39" s="535"/>
      <c r="DA39" s="535"/>
      <c r="DB39" s="535"/>
      <c r="DC39" s="535"/>
      <c r="DD39" s="535"/>
      <c r="DE39" s="535"/>
      <c r="DF39" s="535"/>
      <c r="DG39" s="535"/>
      <c r="DH39" s="535"/>
      <c r="DI39" s="535"/>
      <c r="DJ39" s="535"/>
      <c r="DK39" s="535"/>
      <c r="DL39" s="535"/>
      <c r="DM39" s="535"/>
      <c r="DN39" s="535"/>
      <c r="DO39" s="535"/>
      <c r="DP39" s="535"/>
      <c r="DQ39" s="535"/>
      <c r="DR39" s="535"/>
      <c r="DS39" s="535"/>
      <c r="DT39" s="535"/>
      <c r="DU39" s="535"/>
      <c r="DV39" s="535"/>
      <c r="DW39" s="535"/>
      <c r="DX39" s="535"/>
      <c r="DY39" s="535"/>
      <c r="DZ39" s="535"/>
      <c r="EA39" s="535"/>
      <c r="EB39" s="535"/>
      <c r="EC39" s="535"/>
      <c r="ED39" s="535"/>
      <c r="EE39" s="535"/>
      <c r="EF39" s="535"/>
      <c r="EG39" s="535"/>
      <c r="EH39" s="535"/>
      <c r="EI39" s="535"/>
      <c r="EJ39" s="535"/>
      <c r="EK39" s="535"/>
      <c r="EL39" s="535"/>
      <c r="EM39" s="535"/>
      <c r="EN39" s="535"/>
      <c r="EO39" s="535"/>
      <c r="EP39" s="535"/>
      <c r="EQ39" s="535"/>
      <c r="ER39" s="535"/>
      <c r="ES39" s="535"/>
      <c r="ET39" s="535"/>
      <c r="EU39" s="535"/>
      <c r="EV39" s="535"/>
      <c r="EW39" s="535"/>
      <c r="EX39" s="535"/>
      <c r="EY39" s="535"/>
      <c r="EZ39" s="535"/>
      <c r="FA39" s="535"/>
      <c r="FB39" s="535"/>
      <c r="FC39" s="535"/>
      <c r="FD39" s="535"/>
      <c r="FE39" s="535"/>
      <c r="FF39" s="535"/>
      <c r="FG39" s="535"/>
      <c r="FH39" s="535"/>
      <c r="FI39" s="535"/>
      <c r="FJ39" s="535"/>
      <c r="FK39" s="535"/>
      <c r="FL39" s="535"/>
      <c r="FM39" s="535"/>
      <c r="FN39" s="535"/>
      <c r="FO39" s="535"/>
      <c r="FP39" s="535"/>
      <c r="FQ39" s="535"/>
      <c r="FR39" s="535"/>
      <c r="FS39" s="535"/>
      <c r="FT39" s="535"/>
      <c r="FU39" s="535"/>
      <c r="FV39" s="535"/>
      <c r="FW39" s="535"/>
      <c r="FX39" s="535"/>
      <c r="FY39" s="535"/>
      <c r="FZ39" s="535"/>
      <c r="GA39" s="535"/>
      <c r="GB39" s="535"/>
      <c r="GC39" s="535"/>
      <c r="GD39" s="535"/>
      <c r="GE39" s="535"/>
      <c r="GF39" s="535"/>
      <c r="GG39" s="535"/>
      <c r="GH39" s="535"/>
      <c r="GI39" s="535"/>
      <c r="GJ39" s="535"/>
      <c r="GK39" s="535"/>
      <c r="GL39" s="535"/>
      <c r="GM39" s="535"/>
      <c r="GN39" s="535"/>
      <c r="GO39" s="535"/>
      <c r="GP39" s="535"/>
      <c r="GQ39" s="535"/>
      <c r="GR39" s="535"/>
      <c r="GS39" s="535"/>
      <c r="GT39" s="535"/>
      <c r="GU39" s="535"/>
      <c r="GV39" s="535"/>
      <c r="GW39" s="535"/>
      <c r="GX39" s="535"/>
      <c r="GY39" s="535"/>
      <c r="GZ39" s="535"/>
      <c r="HA39" s="535"/>
      <c r="HB39" s="535"/>
      <c r="HC39" s="535"/>
      <c r="HD39" s="535"/>
      <c r="HE39" s="535"/>
      <c r="HF39" s="535"/>
      <c r="HG39" s="535"/>
      <c r="HH39" s="535"/>
      <c r="HI39" s="535"/>
      <c r="HJ39" s="535"/>
      <c r="HK39" s="535"/>
      <c r="HL39" s="535"/>
      <c r="HM39" s="535"/>
      <c r="HN39" s="535"/>
      <c r="HO39" s="535"/>
      <c r="HP39" s="535"/>
      <c r="HQ39" s="535"/>
      <c r="HR39" s="535"/>
      <c r="HS39" s="535"/>
      <c r="HT39" s="535"/>
      <c r="HU39" s="535"/>
      <c r="HV39" s="535"/>
      <c r="HW39" s="535"/>
      <c r="HX39" s="535"/>
      <c r="HY39" s="535"/>
      <c r="HZ39" s="535"/>
      <c r="IA39" s="535"/>
      <c r="IB39" s="535"/>
      <c r="IC39" s="535"/>
      <c r="ID39" s="535"/>
      <c r="IE39" s="535"/>
      <c r="IF39" s="535"/>
      <c r="IG39" s="535"/>
      <c r="IH39" s="535"/>
      <c r="II39" s="535"/>
      <c r="IJ39" s="535"/>
      <c r="IK39" s="535"/>
      <c r="IL39" s="535"/>
      <c r="IM39" s="535"/>
      <c r="IN39" s="535"/>
      <c r="IO39" s="535"/>
      <c r="IP39" s="535"/>
      <c r="IQ39" s="535"/>
      <c r="IR39" s="535"/>
      <c r="IS39" s="535"/>
      <c r="IT39" s="535"/>
      <c r="IU39" s="535"/>
      <c r="IV39" s="535"/>
      <c r="IW39" s="535"/>
      <c r="IX39" s="535"/>
      <c r="IY39" s="535"/>
      <c r="IZ39" s="535"/>
      <c r="JA39" s="535"/>
      <c r="JB39" s="535"/>
      <c r="JC39" s="535"/>
      <c r="JD39" s="535"/>
      <c r="JE39" s="535"/>
      <c r="JF39" s="535"/>
      <c r="JG39" s="535"/>
      <c r="JH39" s="535"/>
      <c r="JI39" s="535"/>
      <c r="JJ39" s="535"/>
      <c r="JK39" s="535"/>
      <c r="JL39" s="535"/>
      <c r="JM39" s="535"/>
      <c r="JN39" s="535"/>
      <c r="JO39" s="535"/>
      <c r="JP39" s="535"/>
      <c r="JQ39" s="535"/>
      <c r="JR39" s="535"/>
      <c r="JS39" s="535"/>
      <c r="JT39" s="535"/>
      <c r="JU39" s="535"/>
      <c r="JV39" s="535"/>
      <c r="JW39" s="535"/>
      <c r="JX39" s="535"/>
      <c r="JY39" s="535"/>
      <c r="JZ39" s="535"/>
      <c r="KA39" s="535"/>
      <c r="KB39" s="535"/>
      <c r="KC39" s="535"/>
      <c r="KD39" s="535"/>
      <c r="KE39" s="535"/>
      <c r="KF39" s="535"/>
      <c r="KG39" s="535"/>
      <c r="KH39" s="535"/>
      <c r="KI39" s="535"/>
      <c r="KJ39" s="535"/>
      <c r="KK39" s="535"/>
      <c r="KL39" s="535"/>
      <c r="KM39" s="535"/>
      <c r="KN39" s="535"/>
      <c r="KO39" s="535"/>
      <c r="KP39" s="535"/>
      <c r="KQ39" s="535"/>
      <c r="KR39" s="535"/>
      <c r="KS39" s="535"/>
      <c r="KT39" s="535"/>
      <c r="KU39" s="535"/>
      <c r="KV39" s="535"/>
      <c r="KW39" s="535"/>
      <c r="KX39" s="535"/>
      <c r="KY39" s="535"/>
      <c r="KZ39" s="535"/>
      <c r="LA39" s="535"/>
      <c r="LB39" s="535"/>
      <c r="LC39" s="535"/>
      <c r="LD39" s="535"/>
      <c r="LE39" s="535"/>
      <c r="LF39" s="535"/>
      <c r="LG39" s="535"/>
      <c r="LH39" s="535"/>
      <c r="LI39" s="535"/>
      <c r="LJ39" s="535"/>
      <c r="LK39" s="535"/>
      <c r="LL39" s="535"/>
      <c r="LM39" s="535"/>
      <c r="LN39" s="535"/>
      <c r="LO39" s="535"/>
      <c r="LP39" s="535"/>
      <c r="LQ39" s="535"/>
      <c r="LR39" s="535"/>
      <c r="LS39" s="535"/>
      <c r="LT39" s="535"/>
      <c r="LU39" s="535"/>
      <c r="LV39" s="535"/>
      <c r="LW39" s="535"/>
      <c r="LX39" s="535"/>
      <c r="LY39" s="535"/>
      <c r="LZ39" s="535"/>
      <c r="MA39" s="535"/>
      <c r="MB39" s="535"/>
      <c r="MC39" s="535"/>
      <c r="MD39" s="535"/>
      <c r="ME39" s="535"/>
      <c r="MF39" s="535"/>
      <c r="MG39" s="535"/>
      <c r="MH39" s="535"/>
      <c r="MI39" s="535"/>
      <c r="MJ39" s="535"/>
      <c r="MK39" s="535"/>
      <c r="ML39" s="535"/>
      <c r="MM39" s="535"/>
      <c r="MN39" s="535"/>
      <c r="MO39" s="535"/>
      <c r="MP39" s="535"/>
      <c r="MQ39" s="535"/>
      <c r="MR39" s="535"/>
      <c r="MS39" s="535"/>
      <c r="MT39" s="535"/>
      <c r="MU39" s="535"/>
      <c r="MV39" s="535"/>
      <c r="MW39" s="535"/>
      <c r="MX39" s="535"/>
      <c r="MY39" s="535"/>
      <c r="MZ39" s="535"/>
      <c r="NA39" s="535"/>
      <c r="NB39" s="535"/>
      <c r="NC39" s="535"/>
      <c r="ND39" s="535"/>
      <c r="NE39" s="535"/>
      <c r="NF39" s="535"/>
      <c r="NG39" s="535"/>
      <c r="NH39" s="535"/>
      <c r="NI39" s="535"/>
      <c r="NJ39" s="535"/>
      <c r="NK39" s="535"/>
      <c r="NL39" s="535"/>
      <c r="NM39" s="535"/>
      <c r="NN39" s="535"/>
      <c r="NO39" s="535"/>
      <c r="NP39" s="535"/>
      <c r="NQ39" s="535"/>
      <c r="NR39" s="535"/>
      <c r="NS39" s="535"/>
      <c r="NT39" s="535"/>
      <c r="NU39" s="535"/>
      <c r="NV39" s="535"/>
      <c r="NW39" s="535"/>
      <c r="NX39" s="535"/>
      <c r="NY39" s="535"/>
      <c r="NZ39" s="535"/>
      <c r="OA39" s="535"/>
      <c r="OB39" s="535"/>
      <c r="OC39" s="535"/>
      <c r="OD39" s="535"/>
      <c r="OE39" s="535"/>
      <c r="OF39" s="535"/>
      <c r="OG39" s="535"/>
      <c r="OH39" s="535"/>
      <c r="OI39" s="535"/>
      <c r="OJ39" s="535"/>
      <c r="OK39" s="535"/>
      <c r="OL39" s="535"/>
      <c r="OM39" s="535"/>
      <c r="ON39" s="535"/>
      <c r="OO39" s="535"/>
      <c r="OP39" s="535"/>
      <c r="OQ39" s="535"/>
      <c r="OR39" s="535"/>
      <c r="OS39" s="535"/>
      <c r="OT39" s="535"/>
      <c r="OU39" s="535"/>
      <c r="OV39" s="535"/>
      <c r="OW39" s="535"/>
      <c r="OX39" s="535"/>
      <c r="OY39" s="535"/>
      <c r="OZ39" s="535"/>
      <c r="PA39" s="535"/>
      <c r="PB39" s="535"/>
      <c r="PC39" s="535"/>
      <c r="PD39" s="535"/>
      <c r="PE39" s="535"/>
      <c r="PF39" s="535"/>
      <c r="PG39" s="535"/>
      <c r="PH39" s="535"/>
      <c r="PI39" s="535"/>
      <c r="PJ39" s="535"/>
      <c r="PK39" s="535"/>
      <c r="PL39" s="535"/>
      <c r="PM39" s="535"/>
      <c r="PN39" s="535"/>
      <c r="PO39" s="535"/>
      <c r="PP39" s="535"/>
      <c r="PQ39" s="535"/>
      <c r="PR39" s="535"/>
      <c r="PS39" s="535"/>
      <c r="PT39" s="535"/>
      <c r="PU39" s="535"/>
      <c r="PV39" s="535"/>
      <c r="PW39" s="535"/>
      <c r="PX39" s="535"/>
      <c r="PY39" s="535"/>
      <c r="PZ39" s="535"/>
      <c r="QA39" s="535"/>
      <c r="QB39" s="535"/>
      <c r="QC39" s="535"/>
      <c r="QD39" s="535"/>
      <c r="QE39" s="535"/>
      <c r="QF39" s="535"/>
      <c r="QG39" s="535"/>
      <c r="QH39" s="535"/>
      <c r="QI39" s="535"/>
      <c r="QJ39" s="535"/>
      <c r="QK39" s="535"/>
      <c r="QL39" s="535"/>
      <c r="QM39" s="535"/>
      <c r="QN39" s="535"/>
      <c r="QO39" s="535"/>
      <c r="QP39" s="535"/>
      <c r="QQ39" s="535"/>
      <c r="QR39" s="535"/>
      <c r="QS39" s="535"/>
      <c r="QT39" s="535"/>
      <c r="QU39" s="535"/>
      <c r="QV39" s="535"/>
      <c r="QW39" s="535"/>
      <c r="QX39" s="535"/>
      <c r="QY39" s="535"/>
      <c r="QZ39" s="535"/>
      <c r="RA39" s="535"/>
      <c r="RB39" s="535"/>
      <c r="RC39" s="535"/>
      <c r="RD39" s="535"/>
      <c r="RE39" s="535"/>
      <c r="RF39" s="535"/>
      <c r="RG39" s="535"/>
      <c r="RH39" s="535"/>
      <c r="RI39" s="535"/>
      <c r="RJ39" s="535"/>
      <c r="RK39" s="535"/>
      <c r="RL39" s="535"/>
      <c r="RM39" s="535"/>
      <c r="RN39" s="535"/>
      <c r="RO39" s="535"/>
      <c r="RP39" s="535"/>
      <c r="RQ39" s="535"/>
      <c r="RR39" s="535"/>
      <c r="RS39" s="535"/>
      <c r="RT39" s="535"/>
      <c r="RU39" s="535"/>
      <c r="RV39" s="535"/>
      <c r="RW39" s="535"/>
      <c r="RX39" s="535"/>
      <c r="RY39" s="535"/>
      <c r="RZ39" s="535"/>
      <c r="SA39" s="535"/>
      <c r="SB39" s="535"/>
      <c r="SC39" s="535"/>
      <c r="SD39" s="535"/>
      <c r="SE39" s="535"/>
      <c r="SF39" s="535"/>
      <c r="SG39" s="535"/>
      <c r="SH39" s="535"/>
      <c r="SI39" s="535"/>
      <c r="SJ39" s="535"/>
      <c r="SK39" s="535"/>
      <c r="SL39" s="535"/>
      <c r="SM39" s="535"/>
      <c r="SN39" s="535"/>
      <c r="SO39" s="535"/>
      <c r="SP39" s="535"/>
      <c r="SQ39" s="535"/>
      <c r="SR39" s="535"/>
      <c r="SS39" s="535"/>
      <c r="ST39" s="535"/>
      <c r="SU39" s="535"/>
      <c r="SV39" s="535"/>
      <c r="SW39" s="535"/>
      <c r="SX39" s="535"/>
      <c r="SY39" s="535"/>
      <c r="SZ39" s="535"/>
      <c r="TA39" s="535"/>
      <c r="TB39" s="535"/>
      <c r="TC39" s="535"/>
      <c r="TD39" s="535"/>
      <c r="TE39" s="535"/>
      <c r="TF39" s="535"/>
      <c r="TG39" s="535"/>
      <c r="TH39" s="535"/>
      <c r="TI39" s="535"/>
      <c r="TJ39" s="535"/>
      <c r="TK39" s="535"/>
      <c r="TL39" s="535"/>
      <c r="TM39" s="535"/>
      <c r="TN39" s="535"/>
      <c r="TO39" s="535"/>
      <c r="TP39" s="535"/>
      <c r="TQ39" s="535"/>
      <c r="TR39" s="535"/>
      <c r="TS39" s="535"/>
      <c r="TT39" s="535"/>
      <c r="TU39" s="535"/>
      <c r="TV39" s="535"/>
      <c r="TW39" s="535"/>
      <c r="TX39" s="535"/>
      <c r="TY39" s="535"/>
      <c r="TZ39" s="535"/>
      <c r="UA39" s="535"/>
      <c r="UB39" s="535"/>
      <c r="UC39" s="535"/>
      <c r="UD39" s="535"/>
      <c r="UE39" s="535"/>
      <c r="UF39" s="535"/>
      <c r="UG39" s="535"/>
      <c r="UH39" s="535"/>
      <c r="UI39" s="535"/>
      <c r="UJ39" s="535"/>
      <c r="UK39" s="535"/>
      <c r="UL39" s="535"/>
      <c r="UM39" s="535"/>
      <c r="UN39" s="535"/>
      <c r="UO39" s="535"/>
      <c r="UP39" s="535"/>
      <c r="UQ39" s="535"/>
      <c r="UR39" s="535"/>
      <c r="US39" s="535"/>
      <c r="UT39" s="535"/>
      <c r="UU39" s="535"/>
      <c r="UV39" s="535"/>
      <c r="UW39" s="535"/>
      <c r="UX39" s="535"/>
      <c r="UY39" s="535"/>
      <c r="UZ39" s="535"/>
      <c r="VA39" s="535"/>
      <c r="VB39" s="535"/>
      <c r="VC39" s="535"/>
      <c r="VD39" s="535"/>
      <c r="VE39" s="535"/>
      <c r="VF39" s="535"/>
      <c r="VG39" s="535"/>
      <c r="VH39" s="535"/>
      <c r="VI39" s="535"/>
      <c r="VJ39" s="535"/>
      <c r="VK39" s="535"/>
      <c r="VL39" s="535"/>
      <c r="VM39" s="535"/>
      <c r="VN39" s="535"/>
      <c r="VO39" s="535"/>
      <c r="VP39" s="535"/>
      <c r="VQ39" s="535"/>
      <c r="VR39" s="535"/>
      <c r="VS39" s="535"/>
      <c r="VT39" s="535"/>
      <c r="VU39" s="535"/>
      <c r="VV39" s="535"/>
      <c r="VW39" s="535"/>
      <c r="VX39" s="535"/>
      <c r="VY39" s="535"/>
      <c r="VZ39" s="535"/>
      <c r="WA39" s="535"/>
      <c r="WB39" s="535"/>
      <c r="WC39" s="535"/>
      <c r="WD39" s="535"/>
      <c r="WE39" s="535"/>
      <c r="WF39" s="535"/>
      <c r="WG39" s="535"/>
      <c r="WH39" s="535"/>
      <c r="WI39" s="535"/>
      <c r="WJ39" s="535"/>
      <c r="WK39" s="535"/>
      <c r="WL39" s="535"/>
      <c r="WM39" s="535"/>
      <c r="WN39" s="535"/>
      <c r="WO39" s="535"/>
      <c r="WP39" s="535"/>
      <c r="WQ39" s="535"/>
      <c r="WR39" s="535"/>
      <c r="WS39" s="535"/>
      <c r="WT39" s="535"/>
      <c r="WU39" s="535"/>
      <c r="WV39" s="535"/>
      <c r="WW39" s="535"/>
      <c r="WX39" s="535"/>
      <c r="WY39" s="535"/>
      <c r="WZ39" s="535"/>
      <c r="XA39" s="535"/>
      <c r="XB39" s="535"/>
      <c r="XC39" s="535"/>
      <c r="XD39" s="535"/>
      <c r="XE39" s="535"/>
      <c r="XF39" s="535"/>
      <c r="XG39" s="535"/>
      <c r="XH39" s="535"/>
      <c r="XI39" s="535"/>
      <c r="XJ39" s="535"/>
      <c r="XK39" s="535"/>
      <c r="XL39" s="535"/>
      <c r="XM39" s="535"/>
      <c r="XN39" s="535"/>
      <c r="XO39" s="535"/>
      <c r="XP39" s="535"/>
      <c r="XQ39" s="535"/>
      <c r="XR39" s="535"/>
      <c r="XS39" s="535"/>
      <c r="XT39" s="535"/>
      <c r="XU39" s="535"/>
      <c r="XV39" s="535"/>
      <c r="XW39" s="535"/>
      <c r="XX39" s="535"/>
      <c r="XY39" s="535"/>
      <c r="XZ39" s="535"/>
      <c r="YA39" s="535"/>
      <c r="YB39" s="535"/>
      <c r="YC39" s="535"/>
      <c r="YD39" s="535"/>
      <c r="YE39" s="535"/>
      <c r="YF39" s="535"/>
      <c r="YG39" s="535"/>
      <c r="YH39" s="535"/>
      <c r="YI39" s="535"/>
      <c r="YJ39" s="535"/>
      <c r="YK39" s="535"/>
      <c r="YL39" s="535"/>
      <c r="YM39" s="535"/>
      <c r="YN39" s="535"/>
      <c r="YO39" s="535"/>
      <c r="YP39" s="535"/>
      <c r="YQ39" s="535"/>
      <c r="YR39" s="535"/>
      <c r="YS39" s="535"/>
      <c r="YT39" s="535"/>
      <c r="YU39" s="535"/>
      <c r="YV39" s="535"/>
      <c r="YW39" s="535"/>
      <c r="YX39" s="535"/>
      <c r="YY39" s="535"/>
      <c r="YZ39" s="535"/>
      <c r="ZA39" s="535"/>
      <c r="ZB39" s="535"/>
      <c r="ZC39" s="535"/>
      <c r="ZD39" s="535"/>
      <c r="ZE39" s="535"/>
      <c r="ZF39" s="535"/>
      <c r="ZG39" s="535"/>
      <c r="ZH39" s="535"/>
      <c r="ZI39" s="535"/>
      <c r="ZJ39" s="535"/>
      <c r="ZK39" s="535"/>
      <c r="ZL39" s="535"/>
      <c r="ZM39" s="535"/>
      <c r="ZN39" s="535"/>
      <c r="ZO39" s="535"/>
      <c r="ZP39" s="535"/>
      <c r="ZQ39" s="535"/>
      <c r="ZR39" s="535"/>
      <c r="ZS39" s="535"/>
      <c r="ZT39" s="535"/>
      <c r="ZU39" s="535"/>
      <c r="ZV39" s="535"/>
      <c r="ZW39" s="535"/>
      <c r="ZX39" s="535"/>
      <c r="ZY39" s="535"/>
      <c r="ZZ39" s="535"/>
      <c r="AAA39" s="535"/>
      <c r="AAB39" s="535"/>
      <c r="AAC39" s="535"/>
      <c r="AAD39" s="535"/>
      <c r="AAE39" s="535"/>
      <c r="AAF39" s="535"/>
      <c r="AAG39" s="535"/>
      <c r="AAH39" s="535"/>
      <c r="AAI39" s="535"/>
      <c r="AAJ39" s="535"/>
      <c r="AAK39" s="535"/>
      <c r="AAL39" s="535"/>
      <c r="AAM39" s="535"/>
      <c r="AAN39" s="535"/>
      <c r="AAO39" s="535"/>
      <c r="AAP39" s="535"/>
      <c r="AAQ39" s="535"/>
      <c r="AAR39" s="535"/>
      <c r="AAS39" s="535"/>
      <c r="AAT39" s="535"/>
      <c r="AAU39" s="535"/>
      <c r="AAV39" s="535"/>
      <c r="AAW39" s="535"/>
      <c r="AAX39" s="535"/>
      <c r="AAY39" s="535"/>
      <c r="AAZ39" s="535"/>
      <c r="ABA39" s="535"/>
      <c r="ABB39" s="535"/>
      <c r="ABC39" s="535"/>
      <c r="ABD39" s="535"/>
      <c r="ABE39" s="535"/>
      <c r="ABF39" s="535"/>
      <c r="ABG39" s="535"/>
      <c r="ABH39" s="535"/>
      <c r="ABI39" s="535"/>
      <c r="ABJ39" s="535"/>
      <c r="ABK39" s="535"/>
      <c r="ABL39" s="535"/>
      <c r="ABM39" s="535"/>
      <c r="ABN39" s="535"/>
      <c r="ABO39" s="535"/>
      <c r="ABP39" s="535"/>
      <c r="ABQ39" s="535"/>
      <c r="ABR39" s="535"/>
      <c r="ABS39" s="535"/>
      <c r="ABT39" s="535"/>
      <c r="ABU39" s="535"/>
      <c r="ABV39" s="535"/>
      <c r="ABW39" s="535"/>
      <c r="ABX39" s="535"/>
      <c r="ABY39" s="535"/>
      <c r="ABZ39" s="535"/>
      <c r="ACA39" s="535"/>
      <c r="ACB39" s="535"/>
      <c r="ACC39" s="535"/>
      <c r="ACD39" s="535"/>
      <c r="ACE39" s="535"/>
      <c r="ACF39" s="535"/>
      <c r="ACG39" s="535"/>
      <c r="ACH39" s="535"/>
      <c r="ACI39" s="535"/>
      <c r="ACJ39" s="535"/>
      <c r="ACK39" s="535"/>
      <c r="ACL39" s="535"/>
      <c r="ACM39" s="535"/>
      <c r="ACN39" s="535"/>
      <c r="ACO39" s="535"/>
      <c r="ACP39" s="535"/>
      <c r="ACQ39" s="535"/>
      <c r="ACR39" s="535"/>
      <c r="ACS39" s="535"/>
      <c r="ACT39" s="535"/>
      <c r="ACU39" s="535"/>
      <c r="ACV39" s="535"/>
      <c r="ACW39" s="535"/>
      <c r="ACX39" s="535"/>
      <c r="ACY39" s="535"/>
      <c r="ACZ39" s="535"/>
      <c r="ADA39" s="535"/>
      <c r="ADB39" s="535"/>
      <c r="ADC39" s="535"/>
      <c r="ADD39" s="535"/>
      <c r="ADE39" s="535"/>
      <c r="ADF39" s="535"/>
      <c r="ADG39" s="535"/>
      <c r="ADH39" s="535"/>
      <c r="ADI39" s="535"/>
      <c r="ADJ39" s="535"/>
      <c r="ADK39" s="535"/>
      <c r="ADL39" s="535"/>
      <c r="ADM39" s="535"/>
      <c r="ADN39" s="535"/>
      <c r="ADO39" s="535"/>
      <c r="ADP39" s="535"/>
      <c r="ADQ39" s="535"/>
      <c r="ADR39" s="535"/>
      <c r="ADS39" s="535"/>
      <c r="ADT39" s="535"/>
      <c r="ADU39" s="535"/>
      <c r="ADV39" s="535"/>
      <c r="ADW39" s="535"/>
      <c r="ADX39" s="535"/>
      <c r="ADY39" s="535"/>
      <c r="ADZ39" s="535"/>
      <c r="AEA39" s="535"/>
      <c r="AEB39" s="535"/>
      <c r="AEC39" s="535"/>
      <c r="AED39" s="535"/>
      <c r="AEE39" s="535"/>
      <c r="AEF39" s="535"/>
      <c r="AEG39" s="535"/>
      <c r="AEH39" s="535"/>
      <c r="AEI39" s="535"/>
      <c r="AEJ39" s="535"/>
      <c r="AEK39" s="535"/>
      <c r="AEL39" s="535"/>
      <c r="AEM39" s="535"/>
      <c r="AEN39" s="535"/>
      <c r="AEO39" s="535"/>
      <c r="AEP39" s="535"/>
      <c r="AEQ39" s="535"/>
      <c r="AER39" s="535"/>
      <c r="AES39" s="535"/>
      <c r="AET39" s="535"/>
      <c r="AEU39" s="535"/>
      <c r="AEV39" s="535"/>
      <c r="AEW39" s="535"/>
      <c r="AEX39" s="535"/>
      <c r="AEY39" s="535"/>
      <c r="AEZ39" s="535"/>
      <c r="AFA39" s="535"/>
      <c r="AFB39" s="535"/>
      <c r="AFC39" s="535"/>
      <c r="AFD39" s="535"/>
      <c r="AFE39" s="535"/>
      <c r="AFF39" s="535"/>
      <c r="AFG39" s="535"/>
      <c r="AFH39" s="535"/>
      <c r="AFI39" s="535"/>
      <c r="AFJ39" s="535"/>
      <c r="AFK39" s="535"/>
      <c r="AFL39" s="535"/>
      <c r="AFM39" s="535"/>
      <c r="AFN39" s="535"/>
      <c r="AFO39" s="535"/>
      <c r="AFP39" s="535"/>
      <c r="AFQ39" s="535"/>
      <c r="AFR39" s="535"/>
      <c r="AFS39" s="535"/>
      <c r="AFT39" s="535"/>
      <c r="AFU39" s="535"/>
      <c r="AFV39" s="535"/>
      <c r="AFW39" s="535"/>
      <c r="AFX39" s="535"/>
      <c r="AFY39" s="535"/>
      <c r="AFZ39" s="535"/>
      <c r="AGA39" s="535"/>
      <c r="AGB39" s="535"/>
      <c r="AGC39" s="535"/>
      <c r="AGD39" s="535"/>
      <c r="AGE39" s="535"/>
      <c r="AGF39" s="535"/>
      <c r="AGG39" s="535"/>
      <c r="AGH39" s="535"/>
      <c r="AGI39" s="535"/>
      <c r="AGJ39" s="535"/>
      <c r="AGK39" s="535"/>
      <c r="AGL39" s="535"/>
    </row>
    <row r="40" spans="1:872" x14ac:dyDescent="0.2">
      <c r="A40" s="535"/>
      <c r="B40" s="38" t="s">
        <v>1215</v>
      </c>
      <c r="C40" s="39" t="s">
        <v>1215</v>
      </c>
      <c r="D40" s="655">
        <v>43493</v>
      </c>
      <c r="E40" s="664" t="s">
        <v>1588</v>
      </c>
      <c r="F40" s="673" t="s">
        <v>1590</v>
      </c>
      <c r="G40" s="43" t="s">
        <v>75</v>
      </c>
      <c r="H40" s="44" t="s">
        <v>76</v>
      </c>
      <c r="I40" s="45">
        <v>4</v>
      </c>
      <c r="J40" s="44" t="s">
        <v>77</v>
      </c>
      <c r="K40" s="47" t="s">
        <v>1591</v>
      </c>
      <c r="L40" s="43">
        <v>564233</v>
      </c>
      <c r="M40" s="44" t="s">
        <v>1592</v>
      </c>
      <c r="N40" s="48">
        <v>0</v>
      </c>
      <c r="O40" s="49" t="s">
        <v>1107</v>
      </c>
      <c r="P40" s="50">
        <v>43830</v>
      </c>
      <c r="Q40" s="90" t="s">
        <v>1593</v>
      </c>
      <c r="R40" s="53" t="s">
        <v>1603</v>
      </c>
      <c r="S40" s="77">
        <v>43465</v>
      </c>
      <c r="T40" s="54">
        <v>0</v>
      </c>
      <c r="U40" s="55" t="s">
        <v>1106</v>
      </c>
      <c r="V40" s="56">
        <v>1</v>
      </c>
      <c r="W40" s="56">
        <v>0</v>
      </c>
      <c r="X40" s="56">
        <v>0</v>
      </c>
      <c r="Y40" s="536" t="s">
        <v>1596</v>
      </c>
      <c r="Z40" s="536" t="s">
        <v>1596</v>
      </c>
      <c r="AA40" s="536" t="s">
        <v>1596</v>
      </c>
      <c r="AB40" s="529" t="s">
        <v>1597</v>
      </c>
      <c r="AC40" s="530">
        <v>0</v>
      </c>
      <c r="AD40" s="530">
        <v>0</v>
      </c>
      <c r="AE40" s="530">
        <v>0</v>
      </c>
      <c r="AF40" s="537" t="s">
        <v>1598</v>
      </c>
      <c r="AG40" s="352" t="s">
        <v>1599</v>
      </c>
      <c r="AH40" s="536" t="s">
        <v>1121</v>
      </c>
      <c r="AI40" s="536" t="s">
        <v>105</v>
      </c>
      <c r="AJ40" s="536" t="s">
        <v>105</v>
      </c>
      <c r="AK40" s="170" t="s">
        <v>1601</v>
      </c>
      <c r="AL40" s="62" t="s">
        <v>1602</v>
      </c>
      <c r="AM40" s="62">
        <v>1</v>
      </c>
      <c r="AN40" s="63">
        <v>7.33</v>
      </c>
      <c r="AO40" s="410">
        <v>12</v>
      </c>
      <c r="AP40" s="199">
        <f t="shared" si="3"/>
        <v>144.40100000000001</v>
      </c>
      <c r="AQ40" s="201">
        <f t="shared" si="4"/>
        <v>12.033416666666668</v>
      </c>
      <c r="AR40" s="564">
        <v>0</v>
      </c>
      <c r="AS40" s="87"/>
      <c r="AT40" s="563">
        <f t="shared" si="2"/>
        <v>144.40100000000001</v>
      </c>
      <c r="AU40" s="62" t="s">
        <v>1633</v>
      </c>
      <c r="AV40" s="66" t="s">
        <v>1099</v>
      </c>
      <c r="AW40" s="66" t="s">
        <v>92</v>
      </c>
      <c r="AX40" s="62" t="s">
        <v>1373</v>
      </c>
      <c r="AY40" s="62" t="s">
        <v>1604</v>
      </c>
      <c r="AZ40" s="690" t="s">
        <v>1727</v>
      </c>
      <c r="BA40" s="346">
        <v>43493</v>
      </c>
      <c r="BB40" s="682" t="s">
        <v>1656</v>
      </c>
      <c r="BC40" s="284">
        <v>43501</v>
      </c>
      <c r="BD40" s="540"/>
      <c r="BE40" s="598"/>
      <c r="BF40" s="535"/>
      <c r="BG40" s="535"/>
      <c r="BH40" s="535"/>
      <c r="BI40" s="535"/>
      <c r="BJ40" s="535"/>
      <c r="BK40" s="535"/>
      <c r="BL40" s="535"/>
      <c r="BM40" s="535"/>
      <c r="BN40" s="535"/>
      <c r="BO40" s="535"/>
      <c r="BP40" s="535"/>
      <c r="BQ40" s="535"/>
      <c r="BR40" s="535"/>
      <c r="BS40" s="535"/>
      <c r="BT40" s="535"/>
      <c r="BU40" s="535"/>
      <c r="BV40" s="535"/>
      <c r="BW40" s="535"/>
      <c r="BX40" s="535"/>
      <c r="BY40" s="535"/>
      <c r="BZ40" s="535"/>
      <c r="CA40" s="535"/>
      <c r="CB40" s="535"/>
      <c r="CC40" s="535"/>
      <c r="CD40" s="535"/>
      <c r="CE40" s="535"/>
      <c r="CF40" s="535"/>
      <c r="CG40" s="535"/>
      <c r="CH40" s="535"/>
      <c r="CI40" s="535"/>
      <c r="CJ40" s="535"/>
      <c r="CK40" s="535"/>
      <c r="CL40" s="535"/>
      <c r="CM40" s="535"/>
      <c r="CN40" s="535"/>
      <c r="CO40" s="535"/>
      <c r="CP40" s="535"/>
      <c r="CQ40" s="535"/>
      <c r="CR40" s="535"/>
      <c r="CS40" s="535"/>
      <c r="CT40" s="535"/>
      <c r="CU40" s="535"/>
      <c r="CV40" s="535"/>
      <c r="CW40" s="535"/>
      <c r="CX40" s="535"/>
      <c r="CY40" s="535"/>
      <c r="CZ40" s="535"/>
      <c r="DA40" s="535"/>
      <c r="DB40" s="535"/>
      <c r="DC40" s="535"/>
      <c r="DD40" s="535"/>
      <c r="DE40" s="535"/>
      <c r="DF40" s="535"/>
      <c r="DG40" s="535"/>
      <c r="DH40" s="535"/>
      <c r="DI40" s="535"/>
      <c r="DJ40" s="535"/>
      <c r="DK40" s="535"/>
      <c r="DL40" s="535"/>
      <c r="DM40" s="535"/>
      <c r="DN40" s="535"/>
      <c r="DO40" s="535"/>
      <c r="DP40" s="535"/>
      <c r="DQ40" s="535"/>
      <c r="DR40" s="535"/>
      <c r="DS40" s="535"/>
      <c r="DT40" s="535"/>
      <c r="DU40" s="535"/>
      <c r="DV40" s="535"/>
      <c r="DW40" s="535"/>
      <c r="DX40" s="535"/>
      <c r="DY40" s="535"/>
      <c r="DZ40" s="535"/>
      <c r="EA40" s="535"/>
      <c r="EB40" s="535"/>
      <c r="EC40" s="535"/>
      <c r="ED40" s="535"/>
      <c r="EE40" s="535"/>
      <c r="EF40" s="535"/>
      <c r="EG40" s="535"/>
      <c r="EH40" s="535"/>
      <c r="EI40" s="535"/>
      <c r="EJ40" s="535"/>
      <c r="EK40" s="535"/>
      <c r="EL40" s="535"/>
      <c r="EM40" s="535"/>
      <c r="EN40" s="535"/>
      <c r="EO40" s="535"/>
      <c r="EP40" s="535"/>
      <c r="EQ40" s="535"/>
      <c r="ER40" s="535"/>
      <c r="ES40" s="535"/>
      <c r="ET40" s="535"/>
      <c r="EU40" s="535"/>
      <c r="EV40" s="535"/>
      <c r="EW40" s="535"/>
      <c r="EX40" s="535"/>
      <c r="EY40" s="535"/>
      <c r="EZ40" s="535"/>
      <c r="FA40" s="535"/>
      <c r="FB40" s="535"/>
      <c r="FC40" s="535"/>
      <c r="FD40" s="535"/>
      <c r="FE40" s="535"/>
      <c r="FF40" s="535"/>
      <c r="FG40" s="535"/>
      <c r="FH40" s="535"/>
      <c r="FI40" s="535"/>
      <c r="FJ40" s="535"/>
      <c r="FK40" s="535"/>
      <c r="FL40" s="535"/>
      <c r="FM40" s="535"/>
      <c r="FN40" s="535"/>
      <c r="FO40" s="535"/>
      <c r="FP40" s="535"/>
      <c r="FQ40" s="535"/>
      <c r="FR40" s="535"/>
      <c r="FS40" s="535"/>
      <c r="FT40" s="535"/>
      <c r="FU40" s="535"/>
      <c r="FV40" s="535"/>
      <c r="FW40" s="535"/>
      <c r="FX40" s="535"/>
      <c r="FY40" s="535"/>
      <c r="FZ40" s="535"/>
      <c r="GA40" s="535"/>
      <c r="GB40" s="535"/>
      <c r="GC40" s="535"/>
      <c r="GD40" s="535"/>
      <c r="GE40" s="535"/>
      <c r="GF40" s="535"/>
      <c r="GG40" s="535"/>
      <c r="GH40" s="535"/>
      <c r="GI40" s="535"/>
      <c r="GJ40" s="535"/>
      <c r="GK40" s="535"/>
      <c r="GL40" s="535"/>
      <c r="GM40" s="535"/>
      <c r="GN40" s="535"/>
      <c r="GO40" s="535"/>
      <c r="GP40" s="535"/>
      <c r="GQ40" s="535"/>
      <c r="GR40" s="535"/>
      <c r="GS40" s="535"/>
      <c r="GT40" s="535"/>
      <c r="GU40" s="535"/>
      <c r="GV40" s="535"/>
      <c r="GW40" s="535"/>
      <c r="GX40" s="535"/>
      <c r="GY40" s="535"/>
      <c r="GZ40" s="535"/>
      <c r="HA40" s="535"/>
      <c r="HB40" s="535"/>
      <c r="HC40" s="535"/>
      <c r="HD40" s="535"/>
      <c r="HE40" s="535"/>
      <c r="HF40" s="535"/>
      <c r="HG40" s="535"/>
      <c r="HH40" s="535"/>
      <c r="HI40" s="535"/>
      <c r="HJ40" s="535"/>
      <c r="HK40" s="535"/>
      <c r="HL40" s="535"/>
      <c r="HM40" s="535"/>
      <c r="HN40" s="535"/>
      <c r="HO40" s="535"/>
      <c r="HP40" s="535"/>
      <c r="HQ40" s="535"/>
      <c r="HR40" s="535"/>
      <c r="HS40" s="535"/>
      <c r="HT40" s="535"/>
      <c r="HU40" s="535"/>
      <c r="HV40" s="535"/>
      <c r="HW40" s="535"/>
      <c r="HX40" s="535"/>
      <c r="HY40" s="535"/>
      <c r="HZ40" s="535"/>
      <c r="IA40" s="535"/>
      <c r="IB40" s="535"/>
      <c r="IC40" s="535"/>
      <c r="ID40" s="535"/>
      <c r="IE40" s="535"/>
      <c r="IF40" s="535"/>
      <c r="IG40" s="535"/>
      <c r="IH40" s="535"/>
      <c r="II40" s="535"/>
      <c r="IJ40" s="535"/>
      <c r="IK40" s="535"/>
      <c r="IL40" s="535"/>
      <c r="IM40" s="535"/>
      <c r="IN40" s="535"/>
      <c r="IO40" s="535"/>
      <c r="IP40" s="535"/>
      <c r="IQ40" s="535"/>
      <c r="IR40" s="535"/>
      <c r="IS40" s="535"/>
      <c r="IT40" s="535"/>
      <c r="IU40" s="535"/>
      <c r="IV40" s="535"/>
      <c r="IW40" s="535"/>
      <c r="IX40" s="535"/>
      <c r="IY40" s="535"/>
      <c r="IZ40" s="535"/>
      <c r="JA40" s="535"/>
      <c r="JB40" s="535"/>
      <c r="JC40" s="535"/>
      <c r="JD40" s="535"/>
      <c r="JE40" s="535"/>
      <c r="JF40" s="535"/>
      <c r="JG40" s="535"/>
      <c r="JH40" s="535"/>
      <c r="JI40" s="535"/>
      <c r="JJ40" s="535"/>
      <c r="JK40" s="535"/>
      <c r="JL40" s="535"/>
      <c r="JM40" s="535"/>
      <c r="JN40" s="535"/>
      <c r="JO40" s="535"/>
      <c r="JP40" s="535"/>
      <c r="JQ40" s="535"/>
      <c r="JR40" s="535"/>
      <c r="JS40" s="535"/>
      <c r="JT40" s="535"/>
      <c r="JU40" s="535"/>
      <c r="JV40" s="535"/>
      <c r="JW40" s="535"/>
      <c r="JX40" s="535"/>
      <c r="JY40" s="535"/>
      <c r="JZ40" s="535"/>
      <c r="KA40" s="535"/>
      <c r="KB40" s="535"/>
      <c r="KC40" s="535"/>
      <c r="KD40" s="535"/>
      <c r="KE40" s="535"/>
      <c r="KF40" s="535"/>
      <c r="KG40" s="535"/>
      <c r="KH40" s="535"/>
      <c r="KI40" s="535"/>
      <c r="KJ40" s="535"/>
      <c r="KK40" s="535"/>
      <c r="KL40" s="535"/>
      <c r="KM40" s="535"/>
      <c r="KN40" s="535"/>
      <c r="KO40" s="535"/>
      <c r="KP40" s="535"/>
      <c r="KQ40" s="535"/>
      <c r="KR40" s="535"/>
      <c r="KS40" s="535"/>
      <c r="KT40" s="535"/>
      <c r="KU40" s="535"/>
      <c r="KV40" s="535"/>
      <c r="KW40" s="535"/>
      <c r="KX40" s="535"/>
      <c r="KY40" s="535"/>
      <c r="KZ40" s="535"/>
      <c r="LA40" s="535"/>
      <c r="LB40" s="535"/>
      <c r="LC40" s="535"/>
      <c r="LD40" s="535"/>
      <c r="LE40" s="535"/>
      <c r="LF40" s="535"/>
      <c r="LG40" s="535"/>
      <c r="LH40" s="535"/>
      <c r="LI40" s="535"/>
      <c r="LJ40" s="535"/>
      <c r="LK40" s="535"/>
      <c r="LL40" s="535"/>
      <c r="LM40" s="535"/>
      <c r="LN40" s="535"/>
      <c r="LO40" s="535"/>
      <c r="LP40" s="535"/>
      <c r="LQ40" s="535"/>
      <c r="LR40" s="535"/>
      <c r="LS40" s="535"/>
      <c r="LT40" s="535"/>
      <c r="LU40" s="535"/>
      <c r="LV40" s="535"/>
      <c r="LW40" s="535"/>
      <c r="LX40" s="535"/>
      <c r="LY40" s="535"/>
      <c r="LZ40" s="535"/>
      <c r="MA40" s="535"/>
      <c r="MB40" s="535"/>
      <c r="MC40" s="535"/>
      <c r="MD40" s="535"/>
      <c r="ME40" s="535"/>
      <c r="MF40" s="535"/>
      <c r="MG40" s="535"/>
      <c r="MH40" s="535"/>
      <c r="MI40" s="535"/>
      <c r="MJ40" s="535"/>
      <c r="MK40" s="535"/>
      <c r="ML40" s="535"/>
      <c r="MM40" s="535"/>
      <c r="MN40" s="535"/>
      <c r="MO40" s="535"/>
      <c r="MP40" s="535"/>
      <c r="MQ40" s="535"/>
      <c r="MR40" s="535"/>
      <c r="MS40" s="535"/>
      <c r="MT40" s="535"/>
      <c r="MU40" s="535"/>
      <c r="MV40" s="535"/>
      <c r="MW40" s="535"/>
      <c r="MX40" s="535"/>
      <c r="MY40" s="535"/>
      <c r="MZ40" s="535"/>
      <c r="NA40" s="535"/>
      <c r="NB40" s="535"/>
      <c r="NC40" s="535"/>
      <c r="ND40" s="535"/>
      <c r="NE40" s="535"/>
      <c r="NF40" s="535"/>
      <c r="NG40" s="535"/>
      <c r="NH40" s="535"/>
      <c r="NI40" s="535"/>
      <c r="NJ40" s="535"/>
      <c r="NK40" s="535"/>
      <c r="NL40" s="535"/>
      <c r="NM40" s="535"/>
      <c r="NN40" s="535"/>
      <c r="NO40" s="535"/>
      <c r="NP40" s="535"/>
      <c r="NQ40" s="535"/>
      <c r="NR40" s="535"/>
      <c r="NS40" s="535"/>
      <c r="NT40" s="535"/>
      <c r="NU40" s="535"/>
      <c r="NV40" s="535"/>
      <c r="NW40" s="535"/>
      <c r="NX40" s="535"/>
      <c r="NY40" s="535"/>
      <c r="NZ40" s="535"/>
      <c r="OA40" s="535"/>
      <c r="OB40" s="535"/>
      <c r="OC40" s="535"/>
      <c r="OD40" s="535"/>
      <c r="OE40" s="535"/>
      <c r="OF40" s="535"/>
      <c r="OG40" s="535"/>
      <c r="OH40" s="535"/>
      <c r="OI40" s="535"/>
      <c r="OJ40" s="535"/>
      <c r="OK40" s="535"/>
      <c r="OL40" s="535"/>
      <c r="OM40" s="535"/>
      <c r="ON40" s="535"/>
      <c r="OO40" s="535"/>
      <c r="OP40" s="535"/>
      <c r="OQ40" s="535"/>
      <c r="OR40" s="535"/>
      <c r="OS40" s="535"/>
      <c r="OT40" s="535"/>
      <c r="OU40" s="535"/>
      <c r="OV40" s="535"/>
      <c r="OW40" s="535"/>
      <c r="OX40" s="535"/>
      <c r="OY40" s="535"/>
      <c r="OZ40" s="535"/>
      <c r="PA40" s="535"/>
      <c r="PB40" s="535"/>
      <c r="PC40" s="535"/>
      <c r="PD40" s="535"/>
      <c r="PE40" s="535"/>
      <c r="PF40" s="535"/>
      <c r="PG40" s="535"/>
      <c r="PH40" s="535"/>
      <c r="PI40" s="535"/>
      <c r="PJ40" s="535"/>
      <c r="PK40" s="535"/>
      <c r="PL40" s="535"/>
      <c r="PM40" s="535"/>
      <c r="PN40" s="535"/>
      <c r="PO40" s="535"/>
      <c r="PP40" s="535"/>
      <c r="PQ40" s="535"/>
      <c r="PR40" s="535"/>
      <c r="PS40" s="535"/>
      <c r="PT40" s="535"/>
      <c r="PU40" s="535"/>
      <c r="PV40" s="535"/>
      <c r="PW40" s="535"/>
      <c r="PX40" s="535"/>
      <c r="PY40" s="535"/>
      <c r="PZ40" s="535"/>
      <c r="QA40" s="535"/>
      <c r="QB40" s="535"/>
      <c r="QC40" s="535"/>
      <c r="QD40" s="535"/>
      <c r="QE40" s="535"/>
      <c r="QF40" s="535"/>
      <c r="QG40" s="535"/>
      <c r="QH40" s="535"/>
      <c r="QI40" s="535"/>
      <c r="QJ40" s="535"/>
      <c r="QK40" s="535"/>
      <c r="QL40" s="535"/>
      <c r="QM40" s="535"/>
      <c r="QN40" s="535"/>
      <c r="QO40" s="535"/>
      <c r="QP40" s="535"/>
      <c r="QQ40" s="535"/>
      <c r="QR40" s="535"/>
      <c r="QS40" s="535"/>
      <c r="QT40" s="535"/>
      <c r="QU40" s="535"/>
      <c r="QV40" s="535"/>
      <c r="QW40" s="535"/>
      <c r="QX40" s="535"/>
      <c r="QY40" s="535"/>
      <c r="QZ40" s="535"/>
      <c r="RA40" s="535"/>
      <c r="RB40" s="535"/>
      <c r="RC40" s="535"/>
      <c r="RD40" s="535"/>
      <c r="RE40" s="535"/>
      <c r="RF40" s="535"/>
      <c r="RG40" s="535"/>
      <c r="RH40" s="535"/>
      <c r="RI40" s="535"/>
      <c r="RJ40" s="535"/>
      <c r="RK40" s="535"/>
      <c r="RL40" s="535"/>
      <c r="RM40" s="535"/>
      <c r="RN40" s="535"/>
      <c r="RO40" s="535"/>
      <c r="RP40" s="535"/>
      <c r="RQ40" s="535"/>
      <c r="RR40" s="535"/>
      <c r="RS40" s="535"/>
      <c r="RT40" s="535"/>
      <c r="RU40" s="535"/>
      <c r="RV40" s="535"/>
      <c r="RW40" s="535"/>
      <c r="RX40" s="535"/>
      <c r="RY40" s="535"/>
      <c r="RZ40" s="535"/>
      <c r="SA40" s="535"/>
      <c r="SB40" s="535"/>
      <c r="SC40" s="535"/>
      <c r="SD40" s="535"/>
      <c r="SE40" s="535"/>
      <c r="SF40" s="535"/>
      <c r="SG40" s="535"/>
      <c r="SH40" s="535"/>
      <c r="SI40" s="535"/>
      <c r="SJ40" s="535"/>
      <c r="SK40" s="535"/>
      <c r="SL40" s="535"/>
      <c r="SM40" s="535"/>
      <c r="SN40" s="535"/>
      <c r="SO40" s="535"/>
      <c r="SP40" s="535"/>
      <c r="SQ40" s="535"/>
      <c r="SR40" s="535"/>
      <c r="SS40" s="535"/>
      <c r="ST40" s="535"/>
      <c r="SU40" s="535"/>
      <c r="SV40" s="535"/>
      <c r="SW40" s="535"/>
      <c r="SX40" s="535"/>
      <c r="SY40" s="535"/>
      <c r="SZ40" s="535"/>
      <c r="TA40" s="535"/>
      <c r="TB40" s="535"/>
      <c r="TC40" s="535"/>
      <c r="TD40" s="535"/>
      <c r="TE40" s="535"/>
      <c r="TF40" s="535"/>
      <c r="TG40" s="535"/>
      <c r="TH40" s="535"/>
      <c r="TI40" s="535"/>
      <c r="TJ40" s="535"/>
      <c r="TK40" s="535"/>
      <c r="TL40" s="535"/>
      <c r="TM40" s="535"/>
      <c r="TN40" s="535"/>
      <c r="TO40" s="535"/>
      <c r="TP40" s="535"/>
      <c r="TQ40" s="535"/>
      <c r="TR40" s="535"/>
      <c r="TS40" s="535"/>
      <c r="TT40" s="535"/>
      <c r="TU40" s="535"/>
      <c r="TV40" s="535"/>
      <c r="TW40" s="535"/>
      <c r="TX40" s="535"/>
      <c r="TY40" s="535"/>
      <c r="TZ40" s="535"/>
      <c r="UA40" s="535"/>
      <c r="UB40" s="535"/>
      <c r="UC40" s="535"/>
      <c r="UD40" s="535"/>
      <c r="UE40" s="535"/>
      <c r="UF40" s="535"/>
      <c r="UG40" s="535"/>
      <c r="UH40" s="535"/>
      <c r="UI40" s="535"/>
      <c r="UJ40" s="535"/>
      <c r="UK40" s="535"/>
      <c r="UL40" s="535"/>
      <c r="UM40" s="535"/>
      <c r="UN40" s="535"/>
      <c r="UO40" s="535"/>
      <c r="UP40" s="535"/>
      <c r="UQ40" s="535"/>
      <c r="UR40" s="535"/>
      <c r="US40" s="535"/>
      <c r="UT40" s="535"/>
      <c r="UU40" s="535"/>
      <c r="UV40" s="535"/>
      <c r="UW40" s="535"/>
      <c r="UX40" s="535"/>
      <c r="UY40" s="535"/>
      <c r="UZ40" s="535"/>
      <c r="VA40" s="535"/>
      <c r="VB40" s="535"/>
      <c r="VC40" s="535"/>
      <c r="VD40" s="535"/>
      <c r="VE40" s="535"/>
      <c r="VF40" s="535"/>
      <c r="VG40" s="535"/>
      <c r="VH40" s="535"/>
      <c r="VI40" s="535"/>
      <c r="VJ40" s="535"/>
      <c r="VK40" s="535"/>
      <c r="VL40" s="535"/>
      <c r="VM40" s="535"/>
      <c r="VN40" s="535"/>
      <c r="VO40" s="535"/>
      <c r="VP40" s="535"/>
      <c r="VQ40" s="535"/>
      <c r="VR40" s="535"/>
      <c r="VS40" s="535"/>
      <c r="VT40" s="535"/>
      <c r="VU40" s="535"/>
      <c r="VV40" s="535"/>
      <c r="VW40" s="535"/>
      <c r="VX40" s="535"/>
      <c r="VY40" s="535"/>
      <c r="VZ40" s="535"/>
      <c r="WA40" s="535"/>
      <c r="WB40" s="535"/>
      <c r="WC40" s="535"/>
      <c r="WD40" s="535"/>
      <c r="WE40" s="535"/>
      <c r="WF40" s="535"/>
      <c r="WG40" s="535"/>
      <c r="WH40" s="535"/>
      <c r="WI40" s="535"/>
      <c r="WJ40" s="535"/>
      <c r="WK40" s="535"/>
      <c r="WL40" s="535"/>
      <c r="WM40" s="535"/>
      <c r="WN40" s="535"/>
      <c r="WO40" s="535"/>
      <c r="WP40" s="535"/>
      <c r="WQ40" s="535"/>
      <c r="WR40" s="535"/>
      <c r="WS40" s="535"/>
      <c r="WT40" s="535"/>
      <c r="WU40" s="535"/>
      <c r="WV40" s="535"/>
      <c r="WW40" s="535"/>
      <c r="WX40" s="535"/>
      <c r="WY40" s="535"/>
      <c r="WZ40" s="535"/>
      <c r="XA40" s="535"/>
      <c r="XB40" s="535"/>
      <c r="XC40" s="535"/>
      <c r="XD40" s="535"/>
      <c r="XE40" s="535"/>
      <c r="XF40" s="535"/>
      <c r="XG40" s="535"/>
      <c r="XH40" s="535"/>
      <c r="XI40" s="535"/>
      <c r="XJ40" s="535"/>
      <c r="XK40" s="535"/>
      <c r="XL40" s="535"/>
      <c r="XM40" s="535"/>
      <c r="XN40" s="535"/>
      <c r="XO40" s="535"/>
      <c r="XP40" s="535"/>
      <c r="XQ40" s="535"/>
      <c r="XR40" s="535"/>
      <c r="XS40" s="535"/>
      <c r="XT40" s="535"/>
      <c r="XU40" s="535"/>
      <c r="XV40" s="535"/>
      <c r="XW40" s="535"/>
      <c r="XX40" s="535"/>
      <c r="XY40" s="535"/>
      <c r="XZ40" s="535"/>
      <c r="YA40" s="535"/>
      <c r="YB40" s="535"/>
      <c r="YC40" s="535"/>
      <c r="YD40" s="535"/>
      <c r="YE40" s="535"/>
      <c r="YF40" s="535"/>
      <c r="YG40" s="535"/>
      <c r="YH40" s="535"/>
      <c r="YI40" s="535"/>
      <c r="YJ40" s="535"/>
      <c r="YK40" s="535"/>
      <c r="YL40" s="535"/>
      <c r="YM40" s="535"/>
      <c r="YN40" s="535"/>
      <c r="YO40" s="535"/>
      <c r="YP40" s="535"/>
      <c r="YQ40" s="535"/>
      <c r="YR40" s="535"/>
      <c r="YS40" s="535"/>
      <c r="YT40" s="535"/>
      <c r="YU40" s="535"/>
      <c r="YV40" s="535"/>
      <c r="YW40" s="535"/>
      <c r="YX40" s="535"/>
      <c r="YY40" s="535"/>
      <c r="YZ40" s="535"/>
      <c r="ZA40" s="535"/>
      <c r="ZB40" s="535"/>
      <c r="ZC40" s="535"/>
      <c r="ZD40" s="535"/>
      <c r="ZE40" s="535"/>
      <c r="ZF40" s="535"/>
      <c r="ZG40" s="535"/>
      <c r="ZH40" s="535"/>
      <c r="ZI40" s="535"/>
      <c r="ZJ40" s="535"/>
      <c r="ZK40" s="535"/>
      <c r="ZL40" s="535"/>
      <c r="ZM40" s="535"/>
      <c r="ZN40" s="535"/>
      <c r="ZO40" s="535"/>
      <c r="ZP40" s="535"/>
      <c r="ZQ40" s="535"/>
      <c r="ZR40" s="535"/>
      <c r="ZS40" s="535"/>
      <c r="ZT40" s="535"/>
      <c r="ZU40" s="535"/>
      <c r="ZV40" s="535"/>
      <c r="ZW40" s="535"/>
      <c r="ZX40" s="535"/>
      <c r="ZY40" s="535"/>
      <c r="ZZ40" s="535"/>
      <c r="AAA40" s="535"/>
      <c r="AAB40" s="535"/>
      <c r="AAC40" s="535"/>
      <c r="AAD40" s="535"/>
      <c r="AAE40" s="535"/>
      <c r="AAF40" s="535"/>
      <c r="AAG40" s="535"/>
      <c r="AAH40" s="535"/>
      <c r="AAI40" s="535"/>
      <c r="AAJ40" s="535"/>
      <c r="AAK40" s="535"/>
      <c r="AAL40" s="535"/>
      <c r="AAM40" s="535"/>
      <c r="AAN40" s="535"/>
      <c r="AAO40" s="535"/>
      <c r="AAP40" s="535"/>
      <c r="AAQ40" s="535"/>
      <c r="AAR40" s="535"/>
      <c r="AAS40" s="535"/>
      <c r="AAT40" s="535"/>
      <c r="AAU40" s="535"/>
      <c r="AAV40" s="535"/>
      <c r="AAW40" s="535"/>
      <c r="AAX40" s="535"/>
      <c r="AAY40" s="535"/>
      <c r="AAZ40" s="535"/>
      <c r="ABA40" s="535"/>
      <c r="ABB40" s="535"/>
      <c r="ABC40" s="535"/>
      <c r="ABD40" s="535"/>
      <c r="ABE40" s="535"/>
      <c r="ABF40" s="535"/>
      <c r="ABG40" s="535"/>
      <c r="ABH40" s="535"/>
      <c r="ABI40" s="535"/>
      <c r="ABJ40" s="535"/>
      <c r="ABK40" s="535"/>
      <c r="ABL40" s="535"/>
      <c r="ABM40" s="535"/>
      <c r="ABN40" s="535"/>
      <c r="ABO40" s="535"/>
      <c r="ABP40" s="535"/>
      <c r="ABQ40" s="535"/>
      <c r="ABR40" s="535"/>
      <c r="ABS40" s="535"/>
      <c r="ABT40" s="535"/>
      <c r="ABU40" s="535"/>
      <c r="ABV40" s="535"/>
      <c r="ABW40" s="535"/>
      <c r="ABX40" s="535"/>
      <c r="ABY40" s="535"/>
      <c r="ABZ40" s="535"/>
      <c r="ACA40" s="535"/>
      <c r="ACB40" s="535"/>
      <c r="ACC40" s="535"/>
      <c r="ACD40" s="535"/>
      <c r="ACE40" s="535"/>
      <c r="ACF40" s="535"/>
      <c r="ACG40" s="535"/>
      <c r="ACH40" s="535"/>
      <c r="ACI40" s="535"/>
      <c r="ACJ40" s="535"/>
      <c r="ACK40" s="535"/>
      <c r="ACL40" s="535"/>
      <c r="ACM40" s="535"/>
      <c r="ACN40" s="535"/>
      <c r="ACO40" s="535"/>
      <c r="ACP40" s="535"/>
      <c r="ACQ40" s="535"/>
      <c r="ACR40" s="535"/>
      <c r="ACS40" s="535"/>
      <c r="ACT40" s="535"/>
      <c r="ACU40" s="535"/>
      <c r="ACV40" s="535"/>
      <c r="ACW40" s="535"/>
      <c r="ACX40" s="535"/>
      <c r="ACY40" s="535"/>
      <c r="ACZ40" s="535"/>
      <c r="ADA40" s="535"/>
      <c r="ADB40" s="535"/>
      <c r="ADC40" s="535"/>
      <c r="ADD40" s="535"/>
      <c r="ADE40" s="535"/>
      <c r="ADF40" s="535"/>
      <c r="ADG40" s="535"/>
      <c r="ADH40" s="535"/>
      <c r="ADI40" s="535"/>
      <c r="ADJ40" s="535"/>
      <c r="ADK40" s="535"/>
      <c r="ADL40" s="535"/>
      <c r="ADM40" s="535"/>
      <c r="ADN40" s="535"/>
      <c r="ADO40" s="535"/>
      <c r="ADP40" s="535"/>
      <c r="ADQ40" s="535"/>
      <c r="ADR40" s="535"/>
      <c r="ADS40" s="535"/>
      <c r="ADT40" s="535"/>
      <c r="ADU40" s="535"/>
      <c r="ADV40" s="535"/>
      <c r="ADW40" s="535"/>
      <c r="ADX40" s="535"/>
      <c r="ADY40" s="535"/>
      <c r="ADZ40" s="535"/>
      <c r="AEA40" s="535"/>
      <c r="AEB40" s="535"/>
      <c r="AEC40" s="535"/>
      <c r="AED40" s="535"/>
      <c r="AEE40" s="535"/>
      <c r="AEF40" s="535"/>
      <c r="AEG40" s="535"/>
      <c r="AEH40" s="535"/>
      <c r="AEI40" s="535"/>
      <c r="AEJ40" s="535"/>
      <c r="AEK40" s="535"/>
      <c r="AEL40" s="535"/>
      <c r="AEM40" s="535"/>
      <c r="AEN40" s="535"/>
      <c r="AEO40" s="535"/>
      <c r="AEP40" s="535"/>
      <c r="AEQ40" s="535"/>
      <c r="AER40" s="535"/>
      <c r="AES40" s="535"/>
      <c r="AET40" s="535"/>
      <c r="AEU40" s="535"/>
      <c r="AEV40" s="535"/>
      <c r="AEW40" s="535"/>
      <c r="AEX40" s="535"/>
      <c r="AEY40" s="535"/>
      <c r="AEZ40" s="535"/>
      <c r="AFA40" s="535"/>
      <c r="AFB40" s="535"/>
      <c r="AFC40" s="535"/>
      <c r="AFD40" s="535"/>
      <c r="AFE40" s="535"/>
      <c r="AFF40" s="535"/>
      <c r="AFG40" s="535"/>
      <c r="AFH40" s="535"/>
      <c r="AFI40" s="535"/>
      <c r="AFJ40" s="535"/>
      <c r="AFK40" s="535"/>
      <c r="AFL40" s="535"/>
      <c r="AFM40" s="535"/>
      <c r="AFN40" s="535"/>
      <c r="AFO40" s="535"/>
      <c r="AFP40" s="535"/>
      <c r="AFQ40" s="535"/>
      <c r="AFR40" s="535"/>
      <c r="AFS40" s="535"/>
      <c r="AFT40" s="535"/>
      <c r="AFU40" s="535"/>
      <c r="AFV40" s="535"/>
      <c r="AFW40" s="535"/>
      <c r="AFX40" s="535"/>
      <c r="AFY40" s="535"/>
      <c r="AFZ40" s="535"/>
      <c r="AGA40" s="535"/>
      <c r="AGB40" s="535"/>
      <c r="AGC40" s="535"/>
      <c r="AGD40" s="535"/>
      <c r="AGE40" s="535"/>
      <c r="AGF40" s="535"/>
      <c r="AGG40" s="535"/>
      <c r="AGH40" s="535"/>
      <c r="AGI40" s="535"/>
      <c r="AGJ40" s="535"/>
      <c r="AGK40" s="535"/>
      <c r="AGL40" s="535"/>
    </row>
    <row r="41" spans="1:872" x14ac:dyDescent="0.2">
      <c r="A41" s="28"/>
      <c r="B41" s="391" t="s">
        <v>1252</v>
      </c>
      <c r="C41" s="303" t="s">
        <v>1252</v>
      </c>
      <c r="D41" s="659">
        <v>43493</v>
      </c>
      <c r="E41" s="668">
        <v>43494</v>
      </c>
      <c r="F41" s="678" t="s">
        <v>1634</v>
      </c>
      <c r="G41" s="491" t="s">
        <v>75</v>
      </c>
      <c r="H41" s="492" t="s">
        <v>76</v>
      </c>
      <c r="I41" s="644">
        <v>6</v>
      </c>
      <c r="J41" s="492" t="s">
        <v>77</v>
      </c>
      <c r="K41" s="645" t="s">
        <v>1635</v>
      </c>
      <c r="L41" s="491">
        <v>3588179</v>
      </c>
      <c r="M41" s="492" t="s">
        <v>1636</v>
      </c>
      <c r="N41" s="48" t="s">
        <v>1683</v>
      </c>
      <c r="O41" s="49" t="s">
        <v>1107</v>
      </c>
      <c r="P41" s="50">
        <v>43830</v>
      </c>
      <c r="Q41" s="90" t="s">
        <v>1295</v>
      </c>
      <c r="R41" s="521" t="s">
        <v>1637</v>
      </c>
      <c r="S41" s="770">
        <v>43465</v>
      </c>
      <c r="T41" s="498">
        <v>0</v>
      </c>
      <c r="U41" s="647" t="s">
        <v>1106</v>
      </c>
      <c r="V41" s="367">
        <v>1</v>
      </c>
      <c r="W41" s="367">
        <v>0</v>
      </c>
      <c r="X41" s="367">
        <v>0</v>
      </c>
      <c r="Y41" s="499" t="s">
        <v>1638</v>
      </c>
      <c r="Z41" s="499" t="s">
        <v>1639</v>
      </c>
      <c r="AA41" s="499" t="s">
        <v>1640</v>
      </c>
      <c r="AB41" s="583" t="s">
        <v>1641</v>
      </c>
      <c r="AC41" s="584" t="s">
        <v>1642</v>
      </c>
      <c r="AD41" s="584" t="s">
        <v>1644</v>
      </c>
      <c r="AE41" s="584" t="s">
        <v>1643</v>
      </c>
      <c r="AF41" s="585" t="s">
        <v>144</v>
      </c>
      <c r="AG41" s="538" t="s">
        <v>1280</v>
      </c>
      <c r="AH41" s="583" t="s">
        <v>105</v>
      </c>
      <c r="AI41" s="583" t="s">
        <v>105</v>
      </c>
      <c r="AJ41" s="538" t="s">
        <v>1645</v>
      </c>
      <c r="AK41" s="584" t="s">
        <v>1646</v>
      </c>
      <c r="AL41" s="487" t="s">
        <v>1647</v>
      </c>
      <c r="AM41" s="487">
        <v>1</v>
      </c>
      <c r="AN41" s="502">
        <v>13.88</v>
      </c>
      <c r="AO41" s="503">
        <v>12</v>
      </c>
      <c r="AP41" s="199">
        <f t="shared" si="3"/>
        <v>820.30799999999999</v>
      </c>
      <c r="AQ41" s="505">
        <f t="shared" si="4"/>
        <v>68.358999999999995</v>
      </c>
      <c r="AR41" s="564">
        <v>0</v>
      </c>
      <c r="AS41" s="771"/>
      <c r="AT41" s="563">
        <f t="shared" si="2"/>
        <v>820.30799999999999</v>
      </c>
      <c r="AU41" s="487" t="s">
        <v>1648</v>
      </c>
      <c r="AV41" s="507" t="s">
        <v>1099</v>
      </c>
      <c r="AW41" s="507" t="s">
        <v>92</v>
      </c>
      <c r="AX41" s="487" t="s">
        <v>1373</v>
      </c>
      <c r="AY41" s="487" t="s">
        <v>1604</v>
      </c>
      <c r="AZ41" s="694" t="s">
        <v>1682</v>
      </c>
      <c r="BA41" s="508">
        <v>43494</v>
      </c>
      <c r="BB41" s="686" t="s">
        <v>1657</v>
      </c>
      <c r="BC41" s="509">
        <v>43495</v>
      </c>
      <c r="BD41" s="527"/>
      <c r="BE41" s="708"/>
      <c r="BF41" s="709"/>
      <c r="BG41" s="709"/>
      <c r="BH41" s="709"/>
      <c r="BI41" s="709"/>
      <c r="BJ41" s="709"/>
      <c r="BK41" s="709"/>
      <c r="BL41" s="709"/>
      <c r="BM41" s="709"/>
      <c r="BN41" s="709"/>
      <c r="BO41" s="709"/>
      <c r="BP41" s="709"/>
      <c r="BQ41" s="709"/>
      <c r="BR41" s="709"/>
      <c r="BS41" s="709"/>
      <c r="BT41" s="709"/>
      <c r="BU41" s="709"/>
      <c r="BV41" s="709"/>
      <c r="BW41" s="709"/>
      <c r="BX41" s="709"/>
      <c r="BY41" s="709"/>
      <c r="BZ41" s="709"/>
      <c r="CA41" s="709"/>
      <c r="CB41" s="709"/>
      <c r="CC41" s="709"/>
      <c r="CD41" s="709"/>
      <c r="CE41" s="709"/>
      <c r="CF41" s="709"/>
      <c r="CG41" s="709"/>
      <c r="CH41" s="709"/>
      <c r="CI41" s="709"/>
      <c r="CJ41" s="709"/>
      <c r="CK41" s="709"/>
      <c r="CL41" s="709"/>
      <c r="CM41" s="709"/>
      <c r="CN41" s="709"/>
      <c r="CO41" s="709"/>
      <c r="CP41" s="709"/>
      <c r="CQ41" s="709"/>
      <c r="CR41" s="709"/>
      <c r="CS41" s="709"/>
      <c r="CT41" s="709"/>
      <c r="CU41" s="709"/>
      <c r="CV41" s="709"/>
      <c r="CW41" s="709"/>
      <c r="CX41" s="709"/>
      <c r="CY41" s="709"/>
      <c r="CZ41" s="709"/>
      <c r="DA41" s="709"/>
      <c r="DB41" s="709"/>
      <c r="DC41" s="709"/>
      <c r="DD41" s="709"/>
      <c r="DE41" s="709"/>
      <c r="DF41" s="709"/>
      <c r="DG41" s="709"/>
      <c r="DH41" s="709"/>
      <c r="DI41" s="709"/>
      <c r="DJ41" s="709"/>
      <c r="DK41" s="709"/>
      <c r="DL41" s="709"/>
      <c r="DM41" s="709"/>
      <c r="DN41" s="709"/>
      <c r="DO41" s="709"/>
      <c r="DP41" s="709"/>
      <c r="DQ41" s="709"/>
      <c r="DR41" s="709"/>
      <c r="DS41" s="709"/>
      <c r="DT41" s="709"/>
      <c r="DU41" s="709"/>
      <c r="DV41" s="709"/>
      <c r="DW41" s="709"/>
      <c r="DX41" s="709"/>
      <c r="DY41" s="709"/>
      <c r="DZ41" s="709"/>
      <c r="EA41" s="709"/>
      <c r="EB41" s="709"/>
      <c r="EC41" s="709"/>
      <c r="ED41" s="709"/>
      <c r="EE41" s="709"/>
      <c r="EF41" s="709"/>
      <c r="EG41" s="709"/>
      <c r="EH41" s="709"/>
      <c r="EI41" s="709"/>
      <c r="EJ41" s="709"/>
      <c r="EK41" s="709"/>
      <c r="EL41" s="709"/>
      <c r="EM41" s="709"/>
      <c r="EN41" s="709"/>
      <c r="EO41" s="709"/>
      <c r="EP41" s="709"/>
      <c r="EQ41" s="709"/>
      <c r="ER41" s="709"/>
      <c r="ES41" s="709"/>
      <c r="ET41" s="709"/>
      <c r="EU41" s="709"/>
      <c r="EV41" s="709"/>
      <c r="EW41" s="709"/>
      <c r="EX41" s="709"/>
      <c r="EY41" s="709"/>
      <c r="EZ41" s="709"/>
      <c r="FA41" s="709"/>
      <c r="FB41" s="709"/>
      <c r="FC41" s="709"/>
      <c r="FD41" s="709"/>
      <c r="FE41" s="709"/>
      <c r="FF41" s="709"/>
      <c r="FG41" s="709"/>
      <c r="FH41" s="709"/>
      <c r="FI41" s="709"/>
      <c r="FJ41" s="709"/>
      <c r="FK41" s="709"/>
      <c r="FL41" s="709"/>
      <c r="FM41" s="709"/>
      <c r="FN41" s="709"/>
      <c r="FO41" s="709"/>
      <c r="FP41" s="709"/>
      <c r="FQ41" s="709"/>
      <c r="FR41" s="709"/>
      <c r="FS41" s="709"/>
      <c r="FT41" s="709"/>
      <c r="FU41" s="709"/>
      <c r="FV41" s="709"/>
      <c r="FW41" s="709"/>
      <c r="FX41" s="709"/>
      <c r="FY41" s="709"/>
      <c r="FZ41" s="709"/>
      <c r="GA41" s="709"/>
      <c r="GB41" s="709"/>
      <c r="GC41" s="709"/>
      <c r="GD41" s="709"/>
      <c r="GE41" s="709"/>
      <c r="GF41" s="709"/>
      <c r="GG41" s="709"/>
      <c r="GH41" s="709"/>
      <c r="GI41" s="709"/>
      <c r="GJ41" s="709"/>
      <c r="GK41" s="709"/>
      <c r="GL41" s="709"/>
      <c r="GM41" s="709"/>
      <c r="GN41" s="709"/>
      <c r="GO41" s="709"/>
      <c r="GP41" s="709"/>
      <c r="GQ41" s="709"/>
      <c r="GR41" s="709"/>
      <c r="GS41" s="709"/>
      <c r="GT41" s="709"/>
      <c r="GU41" s="709"/>
      <c r="GV41" s="709"/>
      <c r="GW41" s="709"/>
      <c r="GX41" s="709"/>
      <c r="GY41" s="709"/>
      <c r="GZ41" s="709"/>
      <c r="HA41" s="709"/>
      <c r="HB41" s="709"/>
      <c r="HC41" s="709"/>
      <c r="HD41" s="709"/>
      <c r="HE41" s="709"/>
      <c r="HF41" s="709"/>
      <c r="HG41" s="709"/>
      <c r="HH41" s="709"/>
      <c r="HI41" s="709"/>
      <c r="HJ41" s="709"/>
      <c r="HK41" s="709"/>
      <c r="HL41" s="709"/>
      <c r="HM41" s="709"/>
      <c r="HN41" s="709"/>
      <c r="HO41" s="709"/>
      <c r="HP41" s="709"/>
      <c r="HQ41" s="709"/>
      <c r="HR41" s="709"/>
      <c r="HS41" s="709"/>
      <c r="HT41" s="709"/>
      <c r="HU41" s="709"/>
      <c r="HV41" s="709"/>
      <c r="HW41" s="709"/>
      <c r="HX41" s="709"/>
      <c r="HY41" s="709"/>
      <c r="HZ41" s="709"/>
      <c r="IA41" s="709"/>
      <c r="IB41" s="709"/>
      <c r="IC41" s="709"/>
      <c r="ID41" s="709"/>
      <c r="IE41" s="709"/>
      <c r="IF41" s="709"/>
      <c r="IG41" s="709"/>
      <c r="IH41" s="709"/>
      <c r="II41" s="709"/>
      <c r="IJ41" s="709"/>
      <c r="IK41" s="709"/>
      <c r="IL41" s="709"/>
      <c r="IM41" s="709"/>
      <c r="IN41" s="709"/>
      <c r="IO41" s="709"/>
      <c r="IP41" s="709"/>
      <c r="IQ41" s="709"/>
      <c r="IR41" s="709"/>
      <c r="IS41" s="709"/>
      <c r="IT41" s="709"/>
      <c r="IU41" s="709"/>
      <c r="IV41" s="709"/>
      <c r="IW41" s="709"/>
      <c r="IX41" s="709"/>
      <c r="IY41" s="709"/>
      <c r="IZ41" s="709"/>
      <c r="JA41" s="709"/>
      <c r="JB41" s="709"/>
      <c r="JC41" s="709"/>
      <c r="JD41" s="709"/>
      <c r="JE41" s="709"/>
      <c r="JF41" s="709"/>
      <c r="JG41" s="709"/>
      <c r="JH41" s="709"/>
      <c r="JI41" s="709"/>
      <c r="JJ41" s="709"/>
      <c r="JK41" s="709"/>
      <c r="JL41" s="709"/>
      <c r="JM41" s="709"/>
      <c r="JN41" s="709"/>
      <c r="JO41" s="709"/>
      <c r="JP41" s="709"/>
      <c r="JQ41" s="709"/>
      <c r="JR41" s="709"/>
      <c r="JS41" s="709"/>
      <c r="JT41" s="709"/>
      <c r="JU41" s="709"/>
      <c r="JV41" s="709"/>
      <c r="JW41" s="709"/>
      <c r="JX41" s="709"/>
      <c r="JY41" s="709"/>
      <c r="JZ41" s="709"/>
      <c r="KA41" s="709"/>
      <c r="KB41" s="709"/>
      <c r="KC41" s="709"/>
      <c r="KD41" s="709"/>
      <c r="KE41" s="709"/>
      <c r="KF41" s="709"/>
      <c r="KG41" s="709"/>
      <c r="KH41" s="709"/>
      <c r="KI41" s="709"/>
      <c r="KJ41" s="709"/>
      <c r="KK41" s="709"/>
      <c r="KL41" s="709"/>
      <c r="KM41" s="709"/>
      <c r="KN41" s="709"/>
      <c r="KO41" s="709"/>
      <c r="KP41" s="709"/>
      <c r="KQ41" s="709"/>
      <c r="KR41" s="709"/>
      <c r="KS41" s="709"/>
      <c r="KT41" s="709"/>
      <c r="KU41" s="709"/>
      <c r="KV41" s="709"/>
      <c r="KW41" s="709"/>
      <c r="KX41" s="709"/>
      <c r="KY41" s="709"/>
      <c r="KZ41" s="709"/>
      <c r="LA41" s="709"/>
      <c r="LB41" s="709"/>
      <c r="LC41" s="709"/>
      <c r="LD41" s="709"/>
      <c r="LE41" s="709"/>
      <c r="LF41" s="709"/>
      <c r="LG41" s="709"/>
      <c r="LH41" s="709"/>
      <c r="LI41" s="709"/>
      <c r="LJ41" s="709"/>
      <c r="LK41" s="709"/>
      <c r="LL41" s="709"/>
      <c r="LM41" s="709"/>
      <c r="LN41" s="709"/>
      <c r="LO41" s="709"/>
      <c r="LP41" s="709"/>
      <c r="LQ41" s="709"/>
      <c r="LR41" s="709"/>
      <c r="LS41" s="709"/>
      <c r="LT41" s="709"/>
      <c r="LU41" s="709"/>
      <c r="LV41" s="709"/>
      <c r="LW41" s="709"/>
      <c r="LX41" s="709"/>
      <c r="LY41" s="709"/>
      <c r="LZ41" s="709"/>
      <c r="MA41" s="709"/>
      <c r="MB41" s="709"/>
      <c r="MC41" s="709"/>
      <c r="MD41" s="709"/>
      <c r="ME41" s="709"/>
      <c r="MF41" s="709"/>
      <c r="MG41" s="709"/>
      <c r="MH41" s="709"/>
      <c r="MI41" s="709"/>
      <c r="MJ41" s="709"/>
      <c r="MK41" s="709"/>
      <c r="ML41" s="709"/>
      <c r="MM41" s="709"/>
      <c r="MN41" s="709"/>
      <c r="MO41" s="709"/>
      <c r="MP41" s="709"/>
      <c r="MQ41" s="709"/>
      <c r="MR41" s="709"/>
      <c r="MS41" s="709"/>
      <c r="MT41" s="709"/>
      <c r="MU41" s="709"/>
      <c r="MV41" s="709"/>
      <c r="MW41" s="709"/>
      <c r="MX41" s="709"/>
      <c r="MY41" s="709"/>
      <c r="MZ41" s="709"/>
      <c r="NA41" s="709"/>
      <c r="NB41" s="709"/>
      <c r="NC41" s="709"/>
      <c r="ND41" s="709"/>
      <c r="NE41" s="709"/>
      <c r="NF41" s="709"/>
      <c r="NG41" s="709"/>
      <c r="NH41" s="709"/>
      <c r="NI41" s="709"/>
      <c r="NJ41" s="709"/>
      <c r="NK41" s="709"/>
      <c r="NL41" s="709"/>
      <c r="NM41" s="709"/>
      <c r="NN41" s="709"/>
      <c r="NO41" s="709"/>
      <c r="NP41" s="709"/>
      <c r="NQ41" s="709"/>
      <c r="NR41" s="709"/>
      <c r="NS41" s="709"/>
      <c r="NT41" s="709"/>
      <c r="NU41" s="709"/>
      <c r="NV41" s="709"/>
      <c r="NW41" s="709"/>
      <c r="NX41" s="709"/>
      <c r="NY41" s="709"/>
      <c r="NZ41" s="709"/>
      <c r="OA41" s="709"/>
      <c r="OB41" s="709"/>
      <c r="OC41" s="709"/>
      <c r="OD41" s="709"/>
      <c r="OE41" s="709"/>
      <c r="OF41" s="709"/>
      <c r="OG41" s="709"/>
      <c r="OH41" s="709"/>
      <c r="OI41" s="709"/>
      <c r="OJ41" s="709"/>
      <c r="OK41" s="709"/>
      <c r="OL41" s="709"/>
      <c r="OM41" s="709"/>
      <c r="ON41" s="709"/>
      <c r="OO41" s="709"/>
      <c r="OP41" s="709"/>
      <c r="OQ41" s="709"/>
      <c r="OR41" s="709"/>
      <c r="OS41" s="709"/>
      <c r="OT41" s="709"/>
      <c r="OU41" s="709"/>
      <c r="OV41" s="709"/>
      <c r="OW41" s="709"/>
      <c r="OX41" s="709"/>
      <c r="OY41" s="709"/>
      <c r="OZ41" s="709"/>
      <c r="PA41" s="709"/>
      <c r="PB41" s="709"/>
      <c r="PC41" s="709"/>
      <c r="PD41" s="709"/>
      <c r="PE41" s="709"/>
      <c r="PF41" s="709"/>
      <c r="PG41" s="709"/>
      <c r="PH41" s="709"/>
      <c r="PI41" s="709"/>
      <c r="PJ41" s="709"/>
      <c r="PK41" s="709"/>
      <c r="PL41" s="709"/>
      <c r="PM41" s="709"/>
      <c r="PN41" s="709"/>
      <c r="PO41" s="709"/>
      <c r="PP41" s="709"/>
      <c r="PQ41" s="709"/>
      <c r="PR41" s="709"/>
      <c r="PS41" s="709"/>
      <c r="PT41" s="709"/>
      <c r="PU41" s="709"/>
      <c r="PV41" s="709"/>
      <c r="PW41" s="709"/>
      <c r="PX41" s="709"/>
      <c r="PY41" s="709"/>
      <c r="PZ41" s="709"/>
      <c r="QA41" s="709"/>
      <c r="QB41" s="709"/>
      <c r="QC41" s="709"/>
      <c r="QD41" s="709"/>
      <c r="QE41" s="709"/>
      <c r="QF41" s="709"/>
      <c r="QG41" s="709"/>
      <c r="QH41" s="709"/>
      <c r="QI41" s="709"/>
      <c r="QJ41" s="709"/>
      <c r="QK41" s="709"/>
      <c r="QL41" s="709"/>
      <c r="QM41" s="709"/>
      <c r="QN41" s="709"/>
      <c r="QO41" s="709"/>
      <c r="QP41" s="709"/>
      <c r="QQ41" s="709"/>
      <c r="QR41" s="709"/>
      <c r="QS41" s="709"/>
      <c r="QT41" s="709"/>
      <c r="QU41" s="709"/>
      <c r="QV41" s="709"/>
      <c r="QW41" s="709"/>
      <c r="QX41" s="709"/>
      <c r="QY41" s="709"/>
      <c r="QZ41" s="709"/>
      <c r="RA41" s="709"/>
      <c r="RB41" s="709"/>
      <c r="RC41" s="709"/>
      <c r="RD41" s="709"/>
      <c r="RE41" s="709"/>
      <c r="RF41" s="709"/>
      <c r="RG41" s="709"/>
      <c r="RH41" s="709"/>
      <c r="RI41" s="709"/>
      <c r="RJ41" s="709"/>
      <c r="RK41" s="709"/>
      <c r="RL41" s="709"/>
      <c r="RM41" s="709"/>
      <c r="RN41" s="709"/>
      <c r="RO41" s="709"/>
      <c r="RP41" s="709"/>
      <c r="RQ41" s="709"/>
      <c r="RR41" s="709"/>
      <c r="RS41" s="709"/>
      <c r="RT41" s="709"/>
      <c r="RU41" s="709"/>
      <c r="RV41" s="709"/>
      <c r="RW41" s="709"/>
      <c r="RX41" s="709"/>
      <c r="RY41" s="709"/>
      <c r="RZ41" s="709"/>
      <c r="SA41" s="709"/>
      <c r="SB41" s="709"/>
      <c r="SC41" s="709"/>
      <c r="SD41" s="709"/>
      <c r="SE41" s="709"/>
      <c r="SF41" s="709"/>
      <c r="SG41" s="709"/>
      <c r="SH41" s="709"/>
      <c r="SI41" s="709"/>
      <c r="SJ41" s="709"/>
      <c r="SK41" s="709"/>
      <c r="SL41" s="709"/>
      <c r="SM41" s="709"/>
      <c r="SN41" s="709"/>
      <c r="SO41" s="709"/>
      <c r="SP41" s="709"/>
      <c r="SQ41" s="709"/>
      <c r="SR41" s="709"/>
      <c r="SS41" s="709"/>
      <c r="ST41" s="709"/>
      <c r="SU41" s="709"/>
      <c r="SV41" s="709"/>
      <c r="SW41" s="709"/>
      <c r="SX41" s="709"/>
      <c r="SY41" s="709"/>
      <c r="SZ41" s="709"/>
      <c r="TA41" s="709"/>
      <c r="TB41" s="709"/>
      <c r="TC41" s="709"/>
      <c r="TD41" s="709"/>
      <c r="TE41" s="709"/>
      <c r="TF41" s="709"/>
      <c r="TG41" s="709"/>
      <c r="TH41" s="709"/>
      <c r="TI41" s="709"/>
      <c r="TJ41" s="709"/>
      <c r="TK41" s="709"/>
      <c r="TL41" s="709"/>
      <c r="TM41" s="709"/>
      <c r="TN41" s="709"/>
      <c r="TO41" s="709"/>
      <c r="TP41" s="709"/>
      <c r="TQ41" s="709"/>
      <c r="TR41" s="709"/>
      <c r="TS41" s="709"/>
      <c r="TT41" s="709"/>
      <c r="TU41" s="709"/>
      <c r="TV41" s="709"/>
      <c r="TW41" s="709"/>
      <c r="TX41" s="709"/>
      <c r="TY41" s="709"/>
      <c r="TZ41" s="709"/>
      <c r="UA41" s="709"/>
      <c r="UB41" s="709"/>
      <c r="UC41" s="709"/>
      <c r="UD41" s="709"/>
      <c r="UE41" s="709"/>
      <c r="UF41" s="709"/>
      <c r="UG41" s="709"/>
      <c r="UH41" s="709"/>
      <c r="UI41" s="709"/>
      <c r="UJ41" s="709"/>
      <c r="UK41" s="709"/>
      <c r="UL41" s="709"/>
      <c r="UM41" s="709"/>
      <c r="UN41" s="709"/>
      <c r="UO41" s="709"/>
      <c r="UP41" s="709"/>
      <c r="UQ41" s="709"/>
      <c r="UR41" s="709"/>
      <c r="US41" s="709"/>
      <c r="UT41" s="709"/>
      <c r="UU41" s="709"/>
      <c r="UV41" s="709"/>
      <c r="UW41" s="709"/>
      <c r="UX41" s="709"/>
      <c r="UY41" s="709"/>
      <c r="UZ41" s="709"/>
      <c r="VA41" s="709"/>
      <c r="VB41" s="709"/>
      <c r="VC41" s="709"/>
      <c r="VD41" s="709"/>
      <c r="VE41" s="709"/>
      <c r="VF41" s="709"/>
      <c r="VG41" s="709"/>
      <c r="VH41" s="709"/>
      <c r="VI41" s="709"/>
      <c r="VJ41" s="709"/>
      <c r="VK41" s="709"/>
      <c r="VL41" s="709"/>
      <c r="VM41" s="709"/>
      <c r="VN41" s="709"/>
      <c r="VO41" s="709"/>
      <c r="VP41" s="709"/>
      <c r="VQ41" s="709"/>
      <c r="VR41" s="709"/>
      <c r="VS41" s="709"/>
      <c r="VT41" s="709"/>
      <c r="VU41" s="709"/>
      <c r="VV41" s="709"/>
      <c r="VW41" s="709"/>
      <c r="VX41" s="709"/>
      <c r="VY41" s="709"/>
      <c r="VZ41" s="709"/>
      <c r="WA41" s="709"/>
      <c r="WB41" s="709"/>
      <c r="WC41" s="709"/>
      <c r="WD41" s="709"/>
      <c r="WE41" s="709"/>
      <c r="WF41" s="709"/>
      <c r="WG41" s="709"/>
      <c r="WH41" s="709"/>
      <c r="WI41" s="709"/>
      <c r="WJ41" s="709"/>
      <c r="WK41" s="709"/>
      <c r="WL41" s="709"/>
      <c r="WM41" s="709"/>
      <c r="WN41" s="709"/>
      <c r="WO41" s="709"/>
      <c r="WP41" s="709"/>
      <c r="WQ41" s="709"/>
      <c r="WR41" s="709"/>
      <c r="WS41" s="709"/>
      <c r="WT41" s="709"/>
      <c r="WU41" s="709"/>
      <c r="WV41" s="709"/>
      <c r="WW41" s="709"/>
      <c r="WX41" s="709"/>
      <c r="WY41" s="709"/>
      <c r="WZ41" s="709"/>
      <c r="XA41" s="709"/>
      <c r="XB41" s="709"/>
      <c r="XC41" s="709"/>
      <c r="XD41" s="709"/>
      <c r="XE41" s="709"/>
      <c r="XF41" s="709"/>
      <c r="XG41" s="709"/>
      <c r="XH41" s="709"/>
      <c r="XI41" s="709"/>
      <c r="XJ41" s="709"/>
      <c r="XK41" s="709"/>
      <c r="XL41" s="709"/>
      <c r="XM41" s="709"/>
      <c r="XN41" s="709"/>
      <c r="XO41" s="709"/>
      <c r="XP41" s="709"/>
      <c r="XQ41" s="709"/>
      <c r="XR41" s="709"/>
      <c r="XS41" s="709"/>
      <c r="XT41" s="709"/>
      <c r="XU41" s="709"/>
      <c r="XV41" s="709"/>
      <c r="XW41" s="709"/>
      <c r="XX41" s="709"/>
      <c r="XY41" s="709"/>
      <c r="XZ41" s="709"/>
      <c r="YA41" s="709"/>
      <c r="YB41" s="709"/>
      <c r="YC41" s="709"/>
      <c r="YD41" s="709"/>
      <c r="YE41" s="709"/>
      <c r="YF41" s="709"/>
      <c r="YG41" s="709"/>
      <c r="YH41" s="709"/>
      <c r="YI41" s="709"/>
      <c r="YJ41" s="709"/>
      <c r="YK41" s="709"/>
      <c r="YL41" s="709"/>
      <c r="YM41" s="709"/>
      <c r="YN41" s="709"/>
      <c r="YO41" s="709"/>
      <c r="YP41" s="709"/>
      <c r="YQ41" s="709"/>
      <c r="YR41" s="709"/>
      <c r="YS41" s="709"/>
      <c r="YT41" s="709"/>
      <c r="YU41" s="709"/>
      <c r="YV41" s="709"/>
      <c r="YW41" s="709"/>
      <c r="YX41" s="709"/>
      <c r="YY41" s="709"/>
      <c r="YZ41" s="709"/>
      <c r="ZA41" s="709"/>
      <c r="ZB41" s="709"/>
      <c r="ZC41" s="709"/>
      <c r="ZD41" s="709"/>
      <c r="ZE41" s="709"/>
      <c r="ZF41" s="709"/>
      <c r="ZG41" s="709"/>
      <c r="ZH41" s="709"/>
      <c r="ZI41" s="709"/>
      <c r="ZJ41" s="709"/>
      <c r="ZK41" s="709"/>
      <c r="ZL41" s="709"/>
      <c r="ZM41" s="709"/>
      <c r="ZN41" s="709"/>
      <c r="ZO41" s="709"/>
      <c r="ZP41" s="709"/>
      <c r="ZQ41" s="709"/>
      <c r="ZR41" s="709"/>
      <c r="ZS41" s="709"/>
      <c r="ZT41" s="709"/>
      <c r="ZU41" s="709"/>
      <c r="ZV41" s="709"/>
      <c r="ZW41" s="709"/>
      <c r="ZX41" s="709"/>
      <c r="ZY41" s="709"/>
      <c r="ZZ41" s="709"/>
      <c r="AAA41" s="709"/>
      <c r="AAB41" s="709"/>
      <c r="AAC41" s="709"/>
      <c r="AAD41" s="709"/>
      <c r="AAE41" s="709"/>
      <c r="AAF41" s="709"/>
      <c r="AAG41" s="709"/>
      <c r="AAH41" s="709"/>
      <c r="AAI41" s="709"/>
      <c r="AAJ41" s="709"/>
      <c r="AAK41" s="709"/>
      <c r="AAL41" s="709"/>
      <c r="AAM41" s="709"/>
      <c r="AAN41" s="709"/>
      <c r="AAO41" s="709"/>
      <c r="AAP41" s="709"/>
      <c r="AAQ41" s="709"/>
      <c r="AAR41" s="709"/>
      <c r="AAS41" s="709"/>
      <c r="AAT41" s="709"/>
      <c r="AAU41" s="709"/>
      <c r="AAV41" s="709"/>
      <c r="AAW41" s="709"/>
      <c r="AAX41" s="709"/>
      <c r="AAY41" s="709"/>
      <c r="AAZ41" s="709"/>
      <c r="ABA41" s="709"/>
      <c r="ABB41" s="709"/>
      <c r="ABC41" s="709"/>
      <c r="ABD41" s="709"/>
      <c r="ABE41" s="709"/>
      <c r="ABF41" s="709"/>
      <c r="ABG41" s="709"/>
      <c r="ABH41" s="709"/>
      <c r="ABI41" s="709"/>
      <c r="ABJ41" s="709"/>
      <c r="ABK41" s="709"/>
      <c r="ABL41" s="709"/>
      <c r="ABM41" s="709"/>
      <c r="ABN41" s="709"/>
      <c r="ABO41" s="709"/>
      <c r="ABP41" s="709"/>
      <c r="ABQ41" s="709"/>
      <c r="ABR41" s="709"/>
      <c r="ABS41" s="709"/>
      <c r="ABT41" s="709"/>
      <c r="ABU41" s="709"/>
      <c r="ABV41" s="709"/>
      <c r="ABW41" s="709"/>
      <c r="ABX41" s="709"/>
      <c r="ABY41" s="709"/>
      <c r="ABZ41" s="709"/>
      <c r="ACA41" s="709"/>
      <c r="ACB41" s="709"/>
      <c r="ACC41" s="709"/>
      <c r="ACD41" s="709"/>
      <c r="ACE41" s="709"/>
      <c r="ACF41" s="709"/>
      <c r="ACG41" s="709"/>
      <c r="ACH41" s="709"/>
      <c r="ACI41" s="709"/>
      <c r="ACJ41" s="709"/>
      <c r="ACK41" s="709"/>
      <c r="ACL41" s="709"/>
      <c r="ACM41" s="709"/>
      <c r="ACN41" s="709"/>
      <c r="ACO41" s="709"/>
      <c r="ACP41" s="709"/>
      <c r="ACQ41" s="709"/>
      <c r="ACR41" s="709"/>
      <c r="ACS41" s="709"/>
      <c r="ACT41" s="709"/>
      <c r="ACU41" s="709"/>
      <c r="ACV41" s="709"/>
      <c r="ACW41" s="709"/>
      <c r="ACX41" s="709"/>
      <c r="ACY41" s="709"/>
      <c r="ACZ41" s="709"/>
      <c r="ADA41" s="709"/>
      <c r="ADB41" s="709"/>
      <c r="ADC41" s="709"/>
      <c r="ADD41" s="709"/>
      <c r="ADE41" s="709"/>
      <c r="ADF41" s="709"/>
      <c r="ADG41" s="709"/>
      <c r="ADH41" s="709"/>
      <c r="ADI41" s="709"/>
      <c r="ADJ41" s="709"/>
      <c r="ADK41" s="709"/>
      <c r="ADL41" s="709"/>
      <c r="ADM41" s="709"/>
      <c r="ADN41" s="709"/>
      <c r="ADO41" s="709"/>
      <c r="ADP41" s="709"/>
      <c r="ADQ41" s="709"/>
      <c r="ADR41" s="709"/>
      <c r="ADS41" s="709"/>
      <c r="ADT41" s="709"/>
      <c r="ADU41" s="709"/>
      <c r="ADV41" s="709"/>
      <c r="ADW41" s="709"/>
      <c r="ADX41" s="709"/>
      <c r="ADY41" s="709"/>
      <c r="ADZ41" s="709"/>
      <c r="AEA41" s="709"/>
      <c r="AEB41" s="709"/>
      <c r="AEC41" s="709"/>
      <c r="AED41" s="709"/>
      <c r="AEE41" s="709"/>
      <c r="AEF41" s="709"/>
      <c r="AEG41" s="709"/>
      <c r="AEH41" s="709"/>
      <c r="AEI41" s="709"/>
      <c r="AEJ41" s="709"/>
      <c r="AEK41" s="709"/>
      <c r="AEL41" s="709"/>
      <c r="AEM41" s="709"/>
      <c r="AEN41" s="709"/>
      <c r="AEO41" s="709"/>
      <c r="AEP41" s="709"/>
      <c r="AEQ41" s="709"/>
      <c r="AER41" s="709"/>
      <c r="AES41" s="709"/>
      <c r="AET41" s="709"/>
      <c r="AEU41" s="709"/>
      <c r="AEV41" s="709"/>
      <c r="AEW41" s="709"/>
      <c r="AEX41" s="709"/>
      <c r="AEY41" s="709"/>
      <c r="AEZ41" s="709"/>
      <c r="AFA41" s="709"/>
      <c r="AFB41" s="709"/>
      <c r="AFC41" s="709"/>
      <c r="AFD41" s="709"/>
      <c r="AFE41" s="709"/>
      <c r="AFF41" s="709"/>
      <c r="AFG41" s="709"/>
      <c r="AFH41" s="709"/>
      <c r="AFI41" s="709"/>
      <c r="AFJ41" s="709"/>
      <c r="AFK41" s="709"/>
      <c r="AFL41" s="709"/>
      <c r="AFM41" s="709"/>
      <c r="AFN41" s="709"/>
      <c r="AFO41" s="709"/>
      <c r="AFP41" s="709"/>
      <c r="AFQ41" s="709"/>
      <c r="AFR41" s="709"/>
      <c r="AFS41" s="709"/>
      <c r="AFT41" s="709"/>
      <c r="AFU41" s="709"/>
      <c r="AFV41" s="709"/>
      <c r="AFW41" s="709"/>
      <c r="AFX41" s="709"/>
      <c r="AFY41" s="709"/>
      <c r="AFZ41" s="709"/>
      <c r="AGA41" s="709"/>
      <c r="AGB41" s="709"/>
      <c r="AGC41" s="709"/>
      <c r="AGD41" s="709"/>
      <c r="AGE41" s="709"/>
      <c r="AGF41" s="709"/>
      <c r="AGG41" s="709"/>
      <c r="AGH41" s="709"/>
      <c r="AGI41" s="709"/>
      <c r="AGJ41" s="709"/>
      <c r="AGK41" s="709"/>
      <c r="AGL41" s="709"/>
      <c r="AGM41" s="709"/>
    </row>
    <row r="42" spans="1:872" x14ac:dyDescent="0.2">
      <c r="A42" s="28"/>
      <c r="B42" s="614" t="s">
        <v>1305</v>
      </c>
      <c r="C42" s="772" t="s">
        <v>1305</v>
      </c>
      <c r="D42" s="659">
        <v>43493</v>
      </c>
      <c r="E42" s="668">
        <v>43494</v>
      </c>
      <c r="F42" s="678" t="s">
        <v>1649</v>
      </c>
      <c r="G42" s="491" t="s">
        <v>75</v>
      </c>
      <c r="H42" s="492" t="s">
        <v>76</v>
      </c>
      <c r="I42" s="644">
        <v>5</v>
      </c>
      <c r="J42" s="492" t="s">
        <v>77</v>
      </c>
      <c r="K42" s="645" t="s">
        <v>1650</v>
      </c>
      <c r="L42" s="493">
        <v>92497</v>
      </c>
      <c r="M42" s="645" t="s">
        <v>1651</v>
      </c>
      <c r="N42" s="48">
        <v>0</v>
      </c>
      <c r="O42" s="49" t="s">
        <v>1107</v>
      </c>
      <c r="P42" s="50">
        <v>43830</v>
      </c>
      <c r="Q42" s="90" t="s">
        <v>1295</v>
      </c>
      <c r="R42" s="526" t="s">
        <v>1652</v>
      </c>
      <c r="S42" s="770">
        <v>43465</v>
      </c>
      <c r="T42" s="498">
        <v>0</v>
      </c>
      <c r="U42" s="647" t="s">
        <v>1106</v>
      </c>
      <c r="V42" s="367">
        <v>1</v>
      </c>
      <c r="W42" s="367">
        <v>0</v>
      </c>
      <c r="X42" s="367">
        <v>0</v>
      </c>
      <c r="Y42" s="499" t="s">
        <v>1639</v>
      </c>
      <c r="Z42" s="499" t="s">
        <v>1639</v>
      </c>
      <c r="AA42" s="499" t="s">
        <v>1640</v>
      </c>
      <c r="AB42" s="583" t="s">
        <v>1641</v>
      </c>
      <c r="AC42" s="584" t="s">
        <v>1642</v>
      </c>
      <c r="AD42" s="584" t="s">
        <v>1644</v>
      </c>
      <c r="AE42" s="584" t="s">
        <v>1643</v>
      </c>
      <c r="AF42" s="585" t="s">
        <v>144</v>
      </c>
      <c r="AG42" s="538" t="s">
        <v>1280</v>
      </c>
      <c r="AH42" s="583" t="s">
        <v>105</v>
      </c>
      <c r="AI42" s="583" t="s">
        <v>105</v>
      </c>
      <c r="AJ42" s="538" t="s">
        <v>1645</v>
      </c>
      <c r="AK42" s="584" t="s">
        <v>1646</v>
      </c>
      <c r="AL42" s="487" t="s">
        <v>1653</v>
      </c>
      <c r="AM42" s="487">
        <v>1</v>
      </c>
      <c r="AN42" s="502">
        <v>29.11</v>
      </c>
      <c r="AO42" s="503">
        <v>12</v>
      </c>
      <c r="AP42" s="199">
        <f t="shared" si="3"/>
        <v>1720.4010000000001</v>
      </c>
      <c r="AQ42" s="505">
        <f t="shared" si="4"/>
        <v>143.36675</v>
      </c>
      <c r="AR42" s="564">
        <v>0</v>
      </c>
      <c r="AS42" s="771"/>
      <c r="AT42" s="563">
        <f t="shared" si="2"/>
        <v>1720.4010000000001</v>
      </c>
      <c r="AU42" s="487" t="s">
        <v>1654</v>
      </c>
      <c r="AV42" s="507" t="s">
        <v>1099</v>
      </c>
      <c r="AW42" s="507" t="s">
        <v>92</v>
      </c>
      <c r="AX42" s="487" t="s">
        <v>1373</v>
      </c>
      <c r="AY42" s="487" t="s">
        <v>1604</v>
      </c>
      <c r="AZ42" s="694"/>
      <c r="BA42" s="508">
        <v>43494</v>
      </c>
      <c r="BB42" s="686" t="s">
        <v>1658</v>
      </c>
      <c r="BC42" s="509"/>
      <c r="BD42" s="489"/>
      <c r="BE42" s="708"/>
      <c r="BF42" s="709"/>
      <c r="BG42" s="709"/>
      <c r="BH42" s="709"/>
      <c r="BI42" s="709"/>
      <c r="BJ42" s="709"/>
      <c r="BK42" s="709"/>
      <c r="BL42" s="709"/>
      <c r="BM42" s="709"/>
      <c r="BN42" s="709"/>
      <c r="BO42" s="709"/>
      <c r="BP42" s="709"/>
      <c r="BQ42" s="709"/>
      <c r="BR42" s="709"/>
      <c r="BS42" s="709"/>
      <c r="BT42" s="709"/>
      <c r="BU42" s="709"/>
      <c r="BV42" s="709"/>
      <c r="BW42" s="709"/>
      <c r="BX42" s="709"/>
      <c r="BY42" s="709"/>
      <c r="BZ42" s="709"/>
      <c r="CA42" s="709"/>
      <c r="CB42" s="709"/>
      <c r="CC42" s="709"/>
      <c r="CD42" s="709"/>
      <c r="CE42" s="709"/>
      <c r="CF42" s="709"/>
      <c r="CG42" s="709"/>
      <c r="CH42" s="709"/>
      <c r="CI42" s="709"/>
      <c r="CJ42" s="709"/>
      <c r="CK42" s="709"/>
      <c r="CL42" s="709"/>
      <c r="CM42" s="709"/>
      <c r="CN42" s="709"/>
      <c r="CO42" s="709"/>
      <c r="CP42" s="709"/>
      <c r="CQ42" s="709"/>
      <c r="CR42" s="709"/>
      <c r="CS42" s="709"/>
      <c r="CT42" s="709"/>
      <c r="CU42" s="709"/>
      <c r="CV42" s="709"/>
      <c r="CW42" s="709"/>
      <c r="CX42" s="709"/>
      <c r="CY42" s="709"/>
      <c r="CZ42" s="709"/>
      <c r="DA42" s="709"/>
      <c r="DB42" s="709"/>
      <c r="DC42" s="709"/>
      <c r="DD42" s="709"/>
      <c r="DE42" s="709"/>
      <c r="DF42" s="709"/>
      <c r="DG42" s="709"/>
      <c r="DH42" s="709"/>
      <c r="DI42" s="709"/>
      <c r="DJ42" s="709"/>
      <c r="DK42" s="709"/>
      <c r="DL42" s="709"/>
      <c r="DM42" s="709"/>
      <c r="DN42" s="709"/>
      <c r="DO42" s="709"/>
      <c r="DP42" s="709"/>
      <c r="DQ42" s="709"/>
      <c r="DR42" s="709"/>
      <c r="DS42" s="709"/>
      <c r="DT42" s="709"/>
      <c r="DU42" s="709"/>
      <c r="DV42" s="709"/>
      <c r="DW42" s="709"/>
      <c r="DX42" s="709"/>
      <c r="DY42" s="709"/>
      <c r="DZ42" s="709"/>
      <c r="EA42" s="709"/>
      <c r="EB42" s="709"/>
      <c r="EC42" s="709"/>
      <c r="ED42" s="709"/>
      <c r="EE42" s="709"/>
      <c r="EF42" s="709"/>
      <c r="EG42" s="709"/>
      <c r="EH42" s="709"/>
      <c r="EI42" s="709"/>
      <c r="EJ42" s="709"/>
      <c r="EK42" s="709"/>
      <c r="EL42" s="709"/>
      <c r="EM42" s="709"/>
      <c r="EN42" s="709"/>
      <c r="EO42" s="709"/>
      <c r="EP42" s="709"/>
      <c r="EQ42" s="709"/>
      <c r="ER42" s="709"/>
      <c r="ES42" s="709"/>
      <c r="ET42" s="709"/>
      <c r="EU42" s="709"/>
      <c r="EV42" s="709"/>
      <c r="EW42" s="709"/>
      <c r="EX42" s="709"/>
      <c r="EY42" s="709"/>
      <c r="EZ42" s="709"/>
      <c r="FA42" s="709"/>
      <c r="FB42" s="709"/>
      <c r="FC42" s="709"/>
      <c r="FD42" s="709"/>
      <c r="FE42" s="709"/>
      <c r="FF42" s="709"/>
      <c r="FG42" s="709"/>
      <c r="FH42" s="709"/>
      <c r="FI42" s="709"/>
      <c r="FJ42" s="709"/>
      <c r="FK42" s="709"/>
      <c r="FL42" s="709"/>
      <c r="FM42" s="709"/>
      <c r="FN42" s="709"/>
      <c r="FO42" s="709"/>
      <c r="FP42" s="709"/>
      <c r="FQ42" s="709"/>
      <c r="FR42" s="709"/>
      <c r="FS42" s="709"/>
      <c r="FT42" s="709"/>
      <c r="FU42" s="709"/>
      <c r="FV42" s="709"/>
      <c r="FW42" s="709"/>
      <c r="FX42" s="709"/>
      <c r="FY42" s="709"/>
      <c r="FZ42" s="709"/>
      <c r="GA42" s="709"/>
      <c r="GB42" s="709"/>
      <c r="GC42" s="709"/>
      <c r="GD42" s="709"/>
      <c r="GE42" s="709"/>
      <c r="GF42" s="709"/>
      <c r="GG42" s="709"/>
      <c r="GH42" s="709"/>
      <c r="GI42" s="709"/>
      <c r="GJ42" s="709"/>
      <c r="GK42" s="709"/>
      <c r="GL42" s="709"/>
      <c r="GM42" s="709"/>
      <c r="GN42" s="709"/>
      <c r="GO42" s="709"/>
      <c r="GP42" s="709"/>
      <c r="GQ42" s="709"/>
      <c r="GR42" s="709"/>
      <c r="GS42" s="709"/>
      <c r="GT42" s="709"/>
      <c r="GU42" s="709"/>
      <c r="GV42" s="709"/>
      <c r="GW42" s="709"/>
      <c r="GX42" s="709"/>
      <c r="GY42" s="709"/>
      <c r="GZ42" s="709"/>
      <c r="HA42" s="709"/>
      <c r="HB42" s="709"/>
      <c r="HC42" s="709"/>
      <c r="HD42" s="709"/>
      <c r="HE42" s="709"/>
      <c r="HF42" s="709"/>
      <c r="HG42" s="709"/>
      <c r="HH42" s="709"/>
      <c r="HI42" s="709"/>
      <c r="HJ42" s="709"/>
      <c r="HK42" s="709"/>
      <c r="HL42" s="709"/>
      <c r="HM42" s="709"/>
      <c r="HN42" s="709"/>
      <c r="HO42" s="709"/>
      <c r="HP42" s="709"/>
      <c r="HQ42" s="709"/>
      <c r="HR42" s="709"/>
      <c r="HS42" s="709"/>
      <c r="HT42" s="709"/>
      <c r="HU42" s="709"/>
      <c r="HV42" s="709"/>
      <c r="HW42" s="709"/>
      <c r="HX42" s="709"/>
      <c r="HY42" s="709"/>
      <c r="HZ42" s="709"/>
      <c r="IA42" s="709"/>
      <c r="IB42" s="709"/>
      <c r="IC42" s="709"/>
      <c r="ID42" s="709"/>
      <c r="IE42" s="709"/>
      <c r="IF42" s="709"/>
      <c r="IG42" s="709"/>
      <c r="IH42" s="709"/>
      <c r="II42" s="709"/>
      <c r="IJ42" s="709"/>
      <c r="IK42" s="709"/>
      <c r="IL42" s="709"/>
      <c r="IM42" s="709"/>
      <c r="IN42" s="709"/>
      <c r="IO42" s="709"/>
      <c r="IP42" s="709"/>
      <c r="IQ42" s="709"/>
      <c r="IR42" s="709"/>
      <c r="IS42" s="709"/>
      <c r="IT42" s="709"/>
      <c r="IU42" s="709"/>
      <c r="IV42" s="709"/>
      <c r="IW42" s="709"/>
      <c r="IX42" s="709"/>
      <c r="IY42" s="709"/>
      <c r="IZ42" s="709"/>
      <c r="JA42" s="709"/>
      <c r="JB42" s="709"/>
      <c r="JC42" s="709"/>
      <c r="JD42" s="709"/>
      <c r="JE42" s="709"/>
      <c r="JF42" s="709"/>
      <c r="JG42" s="709"/>
      <c r="JH42" s="709"/>
      <c r="JI42" s="709"/>
      <c r="JJ42" s="709"/>
      <c r="JK42" s="709"/>
      <c r="JL42" s="709"/>
      <c r="JM42" s="709"/>
      <c r="JN42" s="709"/>
      <c r="JO42" s="709"/>
      <c r="JP42" s="709"/>
      <c r="JQ42" s="709"/>
      <c r="JR42" s="709"/>
      <c r="JS42" s="709"/>
      <c r="JT42" s="709"/>
      <c r="JU42" s="709"/>
      <c r="JV42" s="709"/>
      <c r="JW42" s="709"/>
      <c r="JX42" s="709"/>
      <c r="JY42" s="709"/>
      <c r="JZ42" s="709"/>
      <c r="KA42" s="709"/>
      <c r="KB42" s="709"/>
      <c r="KC42" s="709"/>
      <c r="KD42" s="709"/>
      <c r="KE42" s="709"/>
      <c r="KF42" s="709"/>
      <c r="KG42" s="709"/>
      <c r="KH42" s="709"/>
      <c r="KI42" s="709"/>
      <c r="KJ42" s="709"/>
      <c r="KK42" s="709"/>
      <c r="KL42" s="709"/>
      <c r="KM42" s="709"/>
      <c r="KN42" s="709"/>
      <c r="KO42" s="709"/>
      <c r="KP42" s="709"/>
      <c r="KQ42" s="709"/>
      <c r="KR42" s="709"/>
      <c r="KS42" s="709"/>
      <c r="KT42" s="709"/>
      <c r="KU42" s="709"/>
      <c r="KV42" s="709"/>
      <c r="KW42" s="709"/>
      <c r="KX42" s="709"/>
      <c r="KY42" s="709"/>
      <c r="KZ42" s="709"/>
      <c r="LA42" s="709"/>
      <c r="LB42" s="709"/>
      <c r="LC42" s="709"/>
      <c r="LD42" s="709"/>
      <c r="LE42" s="709"/>
      <c r="LF42" s="709"/>
      <c r="LG42" s="709"/>
      <c r="LH42" s="709"/>
      <c r="LI42" s="709"/>
      <c r="LJ42" s="709"/>
      <c r="LK42" s="709"/>
      <c r="LL42" s="709"/>
      <c r="LM42" s="709"/>
      <c r="LN42" s="709"/>
      <c r="LO42" s="709"/>
      <c r="LP42" s="709"/>
      <c r="LQ42" s="709"/>
      <c r="LR42" s="709"/>
      <c r="LS42" s="709"/>
      <c r="LT42" s="709"/>
      <c r="LU42" s="709"/>
      <c r="LV42" s="709"/>
      <c r="LW42" s="709"/>
      <c r="LX42" s="709"/>
      <c r="LY42" s="709"/>
      <c r="LZ42" s="709"/>
      <c r="MA42" s="709"/>
      <c r="MB42" s="709"/>
      <c r="MC42" s="709"/>
      <c r="MD42" s="709"/>
      <c r="ME42" s="709"/>
      <c r="MF42" s="709"/>
      <c r="MG42" s="709"/>
      <c r="MH42" s="709"/>
      <c r="MI42" s="709"/>
      <c r="MJ42" s="709"/>
      <c r="MK42" s="709"/>
      <c r="ML42" s="709"/>
      <c r="MM42" s="709"/>
      <c r="MN42" s="709"/>
      <c r="MO42" s="709"/>
      <c r="MP42" s="709"/>
      <c r="MQ42" s="709"/>
      <c r="MR42" s="709"/>
      <c r="MS42" s="709"/>
      <c r="MT42" s="709"/>
      <c r="MU42" s="709"/>
      <c r="MV42" s="709"/>
      <c r="MW42" s="709"/>
      <c r="MX42" s="709"/>
      <c r="MY42" s="709"/>
      <c r="MZ42" s="709"/>
      <c r="NA42" s="709"/>
      <c r="NB42" s="709"/>
      <c r="NC42" s="709"/>
      <c r="ND42" s="709"/>
      <c r="NE42" s="709"/>
      <c r="NF42" s="709"/>
      <c r="NG42" s="709"/>
      <c r="NH42" s="709"/>
      <c r="NI42" s="709"/>
      <c r="NJ42" s="709"/>
      <c r="NK42" s="709"/>
      <c r="NL42" s="709"/>
      <c r="NM42" s="709"/>
      <c r="NN42" s="709"/>
      <c r="NO42" s="709"/>
      <c r="NP42" s="709"/>
      <c r="NQ42" s="709"/>
      <c r="NR42" s="709"/>
      <c r="NS42" s="709"/>
      <c r="NT42" s="709"/>
      <c r="NU42" s="709"/>
      <c r="NV42" s="709"/>
      <c r="NW42" s="709"/>
      <c r="NX42" s="709"/>
      <c r="NY42" s="709"/>
      <c r="NZ42" s="709"/>
      <c r="OA42" s="709"/>
      <c r="OB42" s="709"/>
      <c r="OC42" s="709"/>
      <c r="OD42" s="709"/>
      <c r="OE42" s="709"/>
      <c r="OF42" s="709"/>
      <c r="OG42" s="709"/>
      <c r="OH42" s="709"/>
      <c r="OI42" s="709"/>
      <c r="OJ42" s="709"/>
      <c r="OK42" s="709"/>
      <c r="OL42" s="709"/>
      <c r="OM42" s="709"/>
      <c r="ON42" s="709"/>
      <c r="OO42" s="709"/>
      <c r="OP42" s="709"/>
      <c r="OQ42" s="709"/>
      <c r="OR42" s="709"/>
      <c r="OS42" s="709"/>
      <c r="OT42" s="709"/>
      <c r="OU42" s="709"/>
      <c r="OV42" s="709"/>
      <c r="OW42" s="709"/>
      <c r="OX42" s="709"/>
      <c r="OY42" s="709"/>
      <c r="OZ42" s="709"/>
      <c r="PA42" s="709"/>
      <c r="PB42" s="709"/>
      <c r="PC42" s="709"/>
      <c r="PD42" s="709"/>
      <c r="PE42" s="709"/>
      <c r="PF42" s="709"/>
      <c r="PG42" s="709"/>
      <c r="PH42" s="709"/>
      <c r="PI42" s="709"/>
      <c r="PJ42" s="709"/>
      <c r="PK42" s="709"/>
      <c r="PL42" s="709"/>
      <c r="PM42" s="709"/>
      <c r="PN42" s="709"/>
      <c r="PO42" s="709"/>
      <c r="PP42" s="709"/>
      <c r="PQ42" s="709"/>
      <c r="PR42" s="709"/>
      <c r="PS42" s="709"/>
      <c r="PT42" s="709"/>
      <c r="PU42" s="709"/>
      <c r="PV42" s="709"/>
      <c r="PW42" s="709"/>
      <c r="PX42" s="709"/>
      <c r="PY42" s="709"/>
      <c r="PZ42" s="709"/>
      <c r="QA42" s="709"/>
      <c r="QB42" s="709"/>
      <c r="QC42" s="709"/>
      <c r="QD42" s="709"/>
      <c r="QE42" s="709"/>
      <c r="QF42" s="709"/>
      <c r="QG42" s="709"/>
      <c r="QH42" s="709"/>
      <c r="QI42" s="709"/>
      <c r="QJ42" s="709"/>
      <c r="QK42" s="709"/>
      <c r="QL42" s="709"/>
      <c r="QM42" s="709"/>
      <c r="QN42" s="709"/>
      <c r="QO42" s="709"/>
      <c r="QP42" s="709"/>
      <c r="QQ42" s="709"/>
      <c r="QR42" s="709"/>
      <c r="QS42" s="709"/>
      <c r="QT42" s="709"/>
      <c r="QU42" s="709"/>
      <c r="QV42" s="709"/>
      <c r="QW42" s="709"/>
      <c r="QX42" s="709"/>
      <c r="QY42" s="709"/>
      <c r="QZ42" s="709"/>
      <c r="RA42" s="709"/>
      <c r="RB42" s="709"/>
      <c r="RC42" s="709"/>
      <c r="RD42" s="709"/>
      <c r="RE42" s="709"/>
      <c r="RF42" s="709"/>
      <c r="RG42" s="709"/>
      <c r="RH42" s="709"/>
      <c r="RI42" s="709"/>
      <c r="RJ42" s="709"/>
      <c r="RK42" s="709"/>
      <c r="RL42" s="709"/>
      <c r="RM42" s="709"/>
      <c r="RN42" s="709"/>
      <c r="RO42" s="709"/>
      <c r="RP42" s="709"/>
      <c r="RQ42" s="709"/>
      <c r="RR42" s="709"/>
      <c r="RS42" s="709"/>
      <c r="RT42" s="709"/>
      <c r="RU42" s="709"/>
      <c r="RV42" s="709"/>
      <c r="RW42" s="709"/>
      <c r="RX42" s="709"/>
      <c r="RY42" s="709"/>
      <c r="RZ42" s="709"/>
      <c r="SA42" s="709"/>
      <c r="SB42" s="709"/>
      <c r="SC42" s="709"/>
      <c r="SD42" s="709"/>
      <c r="SE42" s="709"/>
      <c r="SF42" s="709"/>
      <c r="SG42" s="709"/>
      <c r="SH42" s="709"/>
      <c r="SI42" s="709"/>
      <c r="SJ42" s="709"/>
      <c r="SK42" s="709"/>
      <c r="SL42" s="709"/>
      <c r="SM42" s="709"/>
      <c r="SN42" s="709"/>
      <c r="SO42" s="709"/>
      <c r="SP42" s="709"/>
      <c r="SQ42" s="709"/>
      <c r="SR42" s="709"/>
      <c r="SS42" s="709"/>
      <c r="ST42" s="709"/>
      <c r="SU42" s="709"/>
      <c r="SV42" s="709"/>
      <c r="SW42" s="709"/>
      <c r="SX42" s="709"/>
      <c r="SY42" s="709"/>
      <c r="SZ42" s="709"/>
      <c r="TA42" s="709"/>
      <c r="TB42" s="709"/>
      <c r="TC42" s="709"/>
      <c r="TD42" s="709"/>
      <c r="TE42" s="709"/>
      <c r="TF42" s="709"/>
      <c r="TG42" s="709"/>
      <c r="TH42" s="709"/>
      <c r="TI42" s="709"/>
      <c r="TJ42" s="709"/>
      <c r="TK42" s="709"/>
      <c r="TL42" s="709"/>
      <c r="TM42" s="709"/>
      <c r="TN42" s="709"/>
      <c r="TO42" s="709"/>
      <c r="TP42" s="709"/>
      <c r="TQ42" s="709"/>
      <c r="TR42" s="709"/>
      <c r="TS42" s="709"/>
      <c r="TT42" s="709"/>
      <c r="TU42" s="709"/>
      <c r="TV42" s="709"/>
      <c r="TW42" s="709"/>
      <c r="TX42" s="709"/>
      <c r="TY42" s="709"/>
      <c r="TZ42" s="709"/>
      <c r="UA42" s="709"/>
      <c r="UB42" s="709"/>
      <c r="UC42" s="709"/>
      <c r="UD42" s="709"/>
      <c r="UE42" s="709"/>
      <c r="UF42" s="709"/>
      <c r="UG42" s="709"/>
      <c r="UH42" s="709"/>
      <c r="UI42" s="709"/>
      <c r="UJ42" s="709"/>
      <c r="UK42" s="709"/>
      <c r="UL42" s="709"/>
      <c r="UM42" s="709"/>
      <c r="UN42" s="709"/>
      <c r="UO42" s="709"/>
      <c r="UP42" s="709"/>
      <c r="UQ42" s="709"/>
      <c r="UR42" s="709"/>
      <c r="US42" s="709"/>
      <c r="UT42" s="709"/>
      <c r="UU42" s="709"/>
      <c r="UV42" s="709"/>
      <c r="UW42" s="709"/>
      <c r="UX42" s="709"/>
      <c r="UY42" s="709"/>
      <c r="UZ42" s="709"/>
      <c r="VA42" s="709"/>
      <c r="VB42" s="709"/>
      <c r="VC42" s="709"/>
      <c r="VD42" s="709"/>
      <c r="VE42" s="709"/>
      <c r="VF42" s="709"/>
      <c r="VG42" s="709"/>
      <c r="VH42" s="709"/>
      <c r="VI42" s="709"/>
      <c r="VJ42" s="709"/>
      <c r="VK42" s="709"/>
      <c r="VL42" s="709"/>
      <c r="VM42" s="709"/>
      <c r="VN42" s="709"/>
      <c r="VO42" s="709"/>
      <c r="VP42" s="709"/>
      <c r="VQ42" s="709"/>
      <c r="VR42" s="709"/>
      <c r="VS42" s="709"/>
      <c r="VT42" s="709"/>
      <c r="VU42" s="709"/>
      <c r="VV42" s="709"/>
      <c r="VW42" s="709"/>
      <c r="VX42" s="709"/>
      <c r="VY42" s="709"/>
      <c r="VZ42" s="709"/>
      <c r="WA42" s="709"/>
      <c r="WB42" s="709"/>
      <c r="WC42" s="709"/>
      <c r="WD42" s="709"/>
      <c r="WE42" s="709"/>
      <c r="WF42" s="709"/>
      <c r="WG42" s="709"/>
      <c r="WH42" s="709"/>
      <c r="WI42" s="709"/>
      <c r="WJ42" s="709"/>
      <c r="WK42" s="709"/>
      <c r="WL42" s="709"/>
      <c r="WM42" s="709"/>
      <c r="WN42" s="709"/>
      <c r="WO42" s="709"/>
      <c r="WP42" s="709"/>
      <c r="WQ42" s="709"/>
      <c r="WR42" s="709"/>
      <c r="WS42" s="709"/>
      <c r="WT42" s="709"/>
      <c r="WU42" s="709"/>
      <c r="WV42" s="709"/>
      <c r="WW42" s="709"/>
      <c r="WX42" s="709"/>
      <c r="WY42" s="709"/>
      <c r="WZ42" s="709"/>
      <c r="XA42" s="709"/>
      <c r="XB42" s="709"/>
      <c r="XC42" s="709"/>
      <c r="XD42" s="709"/>
      <c r="XE42" s="709"/>
      <c r="XF42" s="709"/>
      <c r="XG42" s="709"/>
      <c r="XH42" s="709"/>
      <c r="XI42" s="709"/>
      <c r="XJ42" s="709"/>
      <c r="XK42" s="709"/>
      <c r="XL42" s="709"/>
      <c r="XM42" s="709"/>
      <c r="XN42" s="709"/>
      <c r="XO42" s="709"/>
      <c r="XP42" s="709"/>
      <c r="XQ42" s="709"/>
      <c r="XR42" s="709"/>
      <c r="XS42" s="709"/>
      <c r="XT42" s="709"/>
      <c r="XU42" s="709"/>
      <c r="XV42" s="709"/>
      <c r="XW42" s="709"/>
      <c r="XX42" s="709"/>
      <c r="XY42" s="709"/>
      <c r="XZ42" s="709"/>
      <c r="YA42" s="709"/>
      <c r="YB42" s="709"/>
      <c r="YC42" s="709"/>
      <c r="YD42" s="709"/>
      <c r="YE42" s="709"/>
      <c r="YF42" s="709"/>
      <c r="YG42" s="709"/>
      <c r="YH42" s="709"/>
      <c r="YI42" s="709"/>
      <c r="YJ42" s="709"/>
      <c r="YK42" s="709"/>
      <c r="YL42" s="709"/>
      <c r="YM42" s="709"/>
      <c r="YN42" s="709"/>
      <c r="YO42" s="709"/>
      <c r="YP42" s="709"/>
      <c r="YQ42" s="709"/>
      <c r="YR42" s="709"/>
      <c r="YS42" s="709"/>
      <c r="YT42" s="709"/>
      <c r="YU42" s="709"/>
      <c r="YV42" s="709"/>
      <c r="YW42" s="709"/>
      <c r="YX42" s="709"/>
      <c r="YY42" s="709"/>
      <c r="YZ42" s="709"/>
      <c r="ZA42" s="709"/>
      <c r="ZB42" s="709"/>
      <c r="ZC42" s="709"/>
      <c r="ZD42" s="709"/>
      <c r="ZE42" s="709"/>
      <c r="ZF42" s="709"/>
      <c r="ZG42" s="709"/>
      <c r="ZH42" s="709"/>
      <c r="ZI42" s="709"/>
      <c r="ZJ42" s="709"/>
      <c r="ZK42" s="709"/>
      <c r="ZL42" s="709"/>
      <c r="ZM42" s="709"/>
      <c r="ZN42" s="709"/>
      <c r="ZO42" s="709"/>
      <c r="ZP42" s="709"/>
      <c r="ZQ42" s="709"/>
      <c r="ZR42" s="709"/>
      <c r="ZS42" s="709"/>
      <c r="ZT42" s="709"/>
      <c r="ZU42" s="709"/>
      <c r="ZV42" s="709"/>
      <c r="ZW42" s="709"/>
      <c r="ZX42" s="709"/>
      <c r="ZY42" s="709"/>
      <c r="ZZ42" s="709"/>
      <c r="AAA42" s="709"/>
      <c r="AAB42" s="709"/>
      <c r="AAC42" s="709"/>
      <c r="AAD42" s="709"/>
      <c r="AAE42" s="709"/>
      <c r="AAF42" s="709"/>
      <c r="AAG42" s="709"/>
      <c r="AAH42" s="709"/>
      <c r="AAI42" s="709"/>
      <c r="AAJ42" s="709"/>
      <c r="AAK42" s="709"/>
      <c r="AAL42" s="709"/>
      <c r="AAM42" s="709"/>
      <c r="AAN42" s="709"/>
      <c r="AAO42" s="709"/>
      <c r="AAP42" s="709"/>
      <c r="AAQ42" s="709"/>
      <c r="AAR42" s="709"/>
      <c r="AAS42" s="709"/>
      <c r="AAT42" s="709"/>
      <c r="AAU42" s="709"/>
      <c r="AAV42" s="709"/>
      <c r="AAW42" s="709"/>
      <c r="AAX42" s="709"/>
      <c r="AAY42" s="709"/>
      <c r="AAZ42" s="709"/>
      <c r="ABA42" s="709"/>
      <c r="ABB42" s="709"/>
      <c r="ABC42" s="709"/>
      <c r="ABD42" s="709"/>
      <c r="ABE42" s="709"/>
      <c r="ABF42" s="709"/>
      <c r="ABG42" s="709"/>
      <c r="ABH42" s="709"/>
      <c r="ABI42" s="709"/>
      <c r="ABJ42" s="709"/>
      <c r="ABK42" s="709"/>
      <c r="ABL42" s="709"/>
      <c r="ABM42" s="709"/>
      <c r="ABN42" s="709"/>
      <c r="ABO42" s="709"/>
      <c r="ABP42" s="709"/>
      <c r="ABQ42" s="709"/>
      <c r="ABR42" s="709"/>
      <c r="ABS42" s="709"/>
      <c r="ABT42" s="709"/>
      <c r="ABU42" s="709"/>
      <c r="ABV42" s="709"/>
      <c r="ABW42" s="709"/>
      <c r="ABX42" s="709"/>
      <c r="ABY42" s="709"/>
      <c r="ABZ42" s="709"/>
      <c r="ACA42" s="709"/>
      <c r="ACB42" s="709"/>
      <c r="ACC42" s="709"/>
      <c r="ACD42" s="709"/>
      <c r="ACE42" s="709"/>
      <c r="ACF42" s="709"/>
      <c r="ACG42" s="709"/>
      <c r="ACH42" s="709"/>
      <c r="ACI42" s="709"/>
      <c r="ACJ42" s="709"/>
      <c r="ACK42" s="709"/>
      <c r="ACL42" s="709"/>
      <c r="ACM42" s="709"/>
      <c r="ACN42" s="709"/>
      <c r="ACO42" s="709"/>
      <c r="ACP42" s="709"/>
      <c r="ACQ42" s="709"/>
      <c r="ACR42" s="709"/>
      <c r="ACS42" s="709"/>
      <c r="ACT42" s="709"/>
      <c r="ACU42" s="709"/>
      <c r="ACV42" s="709"/>
      <c r="ACW42" s="709"/>
      <c r="ACX42" s="709"/>
      <c r="ACY42" s="709"/>
      <c r="ACZ42" s="709"/>
      <c r="ADA42" s="709"/>
      <c r="ADB42" s="709"/>
      <c r="ADC42" s="709"/>
      <c r="ADD42" s="709"/>
      <c r="ADE42" s="709"/>
      <c r="ADF42" s="709"/>
      <c r="ADG42" s="709"/>
      <c r="ADH42" s="709"/>
      <c r="ADI42" s="709"/>
      <c r="ADJ42" s="709"/>
      <c r="ADK42" s="709"/>
      <c r="ADL42" s="709"/>
      <c r="ADM42" s="709"/>
      <c r="ADN42" s="709"/>
      <c r="ADO42" s="709"/>
      <c r="ADP42" s="709"/>
      <c r="ADQ42" s="709"/>
      <c r="ADR42" s="709"/>
      <c r="ADS42" s="709"/>
      <c r="ADT42" s="709"/>
      <c r="ADU42" s="709"/>
      <c r="ADV42" s="709"/>
      <c r="ADW42" s="709"/>
      <c r="ADX42" s="709"/>
      <c r="ADY42" s="709"/>
      <c r="ADZ42" s="709"/>
      <c r="AEA42" s="709"/>
      <c r="AEB42" s="709"/>
      <c r="AEC42" s="709"/>
      <c r="AED42" s="709"/>
      <c r="AEE42" s="709"/>
      <c r="AEF42" s="709"/>
      <c r="AEG42" s="709"/>
      <c r="AEH42" s="709"/>
      <c r="AEI42" s="709"/>
      <c r="AEJ42" s="709"/>
      <c r="AEK42" s="709"/>
      <c r="AEL42" s="709"/>
      <c r="AEM42" s="709"/>
      <c r="AEN42" s="709"/>
      <c r="AEO42" s="709"/>
      <c r="AEP42" s="709"/>
      <c r="AEQ42" s="709"/>
      <c r="AER42" s="709"/>
      <c r="AES42" s="709"/>
      <c r="AET42" s="709"/>
      <c r="AEU42" s="709"/>
      <c r="AEV42" s="709"/>
      <c r="AEW42" s="709"/>
      <c r="AEX42" s="709"/>
      <c r="AEY42" s="709"/>
      <c r="AEZ42" s="709"/>
      <c r="AFA42" s="709"/>
      <c r="AFB42" s="709"/>
      <c r="AFC42" s="709"/>
      <c r="AFD42" s="709"/>
      <c r="AFE42" s="709"/>
      <c r="AFF42" s="709"/>
      <c r="AFG42" s="709"/>
      <c r="AFH42" s="709"/>
      <c r="AFI42" s="709"/>
      <c r="AFJ42" s="709"/>
      <c r="AFK42" s="709"/>
      <c r="AFL42" s="709"/>
      <c r="AFM42" s="709"/>
      <c r="AFN42" s="709"/>
      <c r="AFO42" s="709"/>
      <c r="AFP42" s="709"/>
      <c r="AFQ42" s="709"/>
      <c r="AFR42" s="709"/>
      <c r="AFS42" s="709"/>
      <c r="AFT42" s="709"/>
      <c r="AFU42" s="709"/>
      <c r="AFV42" s="709"/>
      <c r="AFW42" s="709"/>
      <c r="AFX42" s="709"/>
      <c r="AFY42" s="709"/>
      <c r="AFZ42" s="709"/>
      <c r="AGA42" s="709"/>
      <c r="AGB42" s="709"/>
      <c r="AGC42" s="709"/>
      <c r="AGD42" s="709"/>
      <c r="AGE42" s="709"/>
      <c r="AGF42" s="709"/>
      <c r="AGG42" s="709"/>
      <c r="AGH42" s="709"/>
      <c r="AGI42" s="709"/>
      <c r="AGJ42" s="709"/>
      <c r="AGK42" s="709"/>
      <c r="AGL42" s="709"/>
      <c r="AGM42" s="709"/>
    </row>
    <row r="43" spans="1:872" x14ac:dyDescent="0.2">
      <c r="A43" s="28"/>
      <c r="B43" s="614" t="s">
        <v>1306</v>
      </c>
      <c r="C43" s="772" t="s">
        <v>1306</v>
      </c>
      <c r="D43" s="659">
        <v>43493</v>
      </c>
      <c r="E43" s="668">
        <v>43494</v>
      </c>
      <c r="F43" s="678" t="s">
        <v>1659</v>
      </c>
      <c r="G43" s="491" t="s">
        <v>163</v>
      </c>
      <c r="H43" s="491" t="s">
        <v>1216</v>
      </c>
      <c r="I43" s="644">
        <v>12</v>
      </c>
      <c r="J43" s="492" t="s">
        <v>77</v>
      </c>
      <c r="K43" s="645" t="s">
        <v>1660</v>
      </c>
      <c r="L43" s="491">
        <v>34060</v>
      </c>
      <c r="M43" s="492" t="s">
        <v>1661</v>
      </c>
      <c r="N43" s="366" t="s">
        <v>1662</v>
      </c>
      <c r="O43" s="494" t="s">
        <v>1107</v>
      </c>
      <c r="P43" s="495">
        <v>43830</v>
      </c>
      <c r="Q43" s="90" t="s">
        <v>1253</v>
      </c>
      <c r="R43" s="496" t="s">
        <v>1663</v>
      </c>
      <c r="S43" s="497">
        <v>43465</v>
      </c>
      <c r="T43" s="498">
        <v>0</v>
      </c>
      <c r="U43" s="647" t="s">
        <v>1106</v>
      </c>
      <c r="V43" s="367">
        <v>1</v>
      </c>
      <c r="W43" s="367">
        <v>0</v>
      </c>
      <c r="X43" s="367">
        <v>0</v>
      </c>
      <c r="Y43" s="499" t="s">
        <v>1664</v>
      </c>
      <c r="Z43" s="499" t="s">
        <v>1665</v>
      </c>
      <c r="AA43" s="499" t="s">
        <v>1666</v>
      </c>
      <c r="AB43" s="499" t="s">
        <v>1667</v>
      </c>
      <c r="AC43" s="500" t="s">
        <v>1275</v>
      </c>
      <c r="AD43" s="500" t="s">
        <v>1533</v>
      </c>
      <c r="AE43" s="501" t="s">
        <v>1668</v>
      </c>
      <c r="AF43" s="501" t="s">
        <v>1669</v>
      </c>
      <c r="AG43" s="489" t="s">
        <v>1280</v>
      </c>
      <c r="AH43" s="499" t="s">
        <v>105</v>
      </c>
      <c r="AI43" s="499" t="s">
        <v>105</v>
      </c>
      <c r="AJ43" s="499" t="s">
        <v>1670</v>
      </c>
      <c r="AK43" s="499" t="s">
        <v>1671</v>
      </c>
      <c r="AL43" s="487" t="s">
        <v>1113</v>
      </c>
      <c r="AM43" s="487">
        <v>2</v>
      </c>
      <c r="AN43" s="502">
        <v>64</v>
      </c>
      <c r="AO43" s="503">
        <v>12</v>
      </c>
      <c r="AP43" s="199">
        <f t="shared" si="3"/>
        <v>3782.4</v>
      </c>
      <c r="AQ43" s="505">
        <f t="shared" si="4"/>
        <v>315.2</v>
      </c>
      <c r="AR43" s="564">
        <v>0</v>
      </c>
      <c r="AS43" s="771"/>
      <c r="AT43" s="563">
        <f>AP43+AR43</f>
        <v>3782.4</v>
      </c>
      <c r="AU43" s="487" t="s">
        <v>1281</v>
      </c>
      <c r="AV43" s="507" t="s">
        <v>1099</v>
      </c>
      <c r="AW43" s="507" t="s">
        <v>92</v>
      </c>
      <c r="AX43" s="487" t="s">
        <v>1373</v>
      </c>
      <c r="AY43" s="487" t="s">
        <v>1604</v>
      </c>
      <c r="AZ43" s="694" t="s">
        <v>1672</v>
      </c>
      <c r="BA43" s="508">
        <v>43494</v>
      </c>
      <c r="BB43" s="686" t="s">
        <v>1673</v>
      </c>
      <c r="BC43" s="509">
        <v>43494</v>
      </c>
      <c r="BD43" s="489"/>
      <c r="BE43" s="708"/>
      <c r="BF43" s="709"/>
      <c r="BG43" s="709"/>
      <c r="BH43" s="709"/>
      <c r="BI43" s="709"/>
      <c r="BJ43" s="709"/>
      <c r="BK43" s="709"/>
      <c r="BL43" s="709"/>
      <c r="BM43" s="709"/>
      <c r="BN43" s="709"/>
      <c r="BO43" s="709"/>
      <c r="BP43" s="709"/>
      <c r="BQ43" s="709"/>
      <c r="BR43" s="709"/>
      <c r="BS43" s="709"/>
      <c r="BT43" s="709"/>
      <c r="BU43" s="709"/>
      <c r="BV43" s="709"/>
      <c r="BW43" s="709"/>
      <c r="BX43" s="709"/>
      <c r="BY43" s="709"/>
      <c r="BZ43" s="709"/>
      <c r="CA43" s="709"/>
      <c r="CB43" s="709"/>
      <c r="CC43" s="709"/>
      <c r="CD43" s="709"/>
      <c r="CE43" s="709"/>
      <c r="CF43" s="709"/>
      <c r="CG43" s="709"/>
      <c r="CH43" s="709"/>
      <c r="CI43" s="709"/>
      <c r="CJ43" s="709"/>
      <c r="CK43" s="709"/>
      <c r="CL43" s="709"/>
      <c r="CM43" s="709"/>
      <c r="CN43" s="709"/>
      <c r="CO43" s="709"/>
      <c r="CP43" s="709"/>
      <c r="CQ43" s="709"/>
      <c r="CR43" s="709"/>
      <c r="CS43" s="709"/>
      <c r="CT43" s="709"/>
      <c r="CU43" s="709"/>
      <c r="CV43" s="709"/>
      <c r="CW43" s="709"/>
      <c r="CX43" s="709"/>
      <c r="CY43" s="709"/>
      <c r="CZ43" s="709"/>
      <c r="DA43" s="709"/>
      <c r="DB43" s="709"/>
      <c r="DC43" s="709"/>
      <c r="DD43" s="709"/>
      <c r="DE43" s="709"/>
      <c r="DF43" s="709"/>
      <c r="DG43" s="709"/>
      <c r="DH43" s="709"/>
      <c r="DI43" s="709"/>
      <c r="DJ43" s="709"/>
      <c r="DK43" s="709"/>
      <c r="DL43" s="709"/>
      <c r="DM43" s="709"/>
      <c r="DN43" s="709"/>
      <c r="DO43" s="709"/>
      <c r="DP43" s="709"/>
      <c r="DQ43" s="709"/>
      <c r="DR43" s="709"/>
      <c r="DS43" s="709"/>
      <c r="DT43" s="709"/>
      <c r="DU43" s="709"/>
      <c r="DV43" s="709"/>
      <c r="DW43" s="709"/>
      <c r="DX43" s="709"/>
      <c r="DY43" s="709"/>
      <c r="DZ43" s="709"/>
      <c r="EA43" s="709"/>
      <c r="EB43" s="709"/>
      <c r="EC43" s="709"/>
      <c r="ED43" s="709"/>
      <c r="EE43" s="709"/>
      <c r="EF43" s="709"/>
      <c r="EG43" s="709"/>
      <c r="EH43" s="709"/>
      <c r="EI43" s="709"/>
      <c r="EJ43" s="709"/>
      <c r="EK43" s="709"/>
      <c r="EL43" s="709"/>
      <c r="EM43" s="709"/>
      <c r="EN43" s="709"/>
      <c r="EO43" s="709"/>
      <c r="EP43" s="709"/>
      <c r="EQ43" s="709"/>
      <c r="ER43" s="709"/>
      <c r="ES43" s="709"/>
      <c r="ET43" s="709"/>
      <c r="EU43" s="709"/>
      <c r="EV43" s="709"/>
      <c r="EW43" s="709"/>
      <c r="EX43" s="709"/>
      <c r="EY43" s="709"/>
      <c r="EZ43" s="709"/>
      <c r="FA43" s="709"/>
      <c r="FB43" s="709"/>
      <c r="FC43" s="709"/>
      <c r="FD43" s="709"/>
      <c r="FE43" s="709"/>
      <c r="FF43" s="709"/>
      <c r="FG43" s="709"/>
      <c r="FH43" s="709"/>
      <c r="FI43" s="709"/>
      <c r="FJ43" s="709"/>
      <c r="FK43" s="709"/>
      <c r="FL43" s="709"/>
      <c r="FM43" s="709"/>
      <c r="FN43" s="709"/>
      <c r="FO43" s="709"/>
      <c r="FP43" s="709"/>
      <c r="FQ43" s="709"/>
      <c r="FR43" s="709"/>
      <c r="FS43" s="709"/>
      <c r="FT43" s="709"/>
      <c r="FU43" s="709"/>
      <c r="FV43" s="709"/>
      <c r="FW43" s="709"/>
      <c r="FX43" s="709"/>
      <c r="FY43" s="709"/>
      <c r="FZ43" s="709"/>
      <c r="GA43" s="709"/>
      <c r="GB43" s="709"/>
      <c r="GC43" s="709"/>
      <c r="GD43" s="709"/>
      <c r="GE43" s="709"/>
      <c r="GF43" s="709"/>
      <c r="GG43" s="709"/>
      <c r="GH43" s="709"/>
      <c r="GI43" s="709"/>
      <c r="GJ43" s="709"/>
      <c r="GK43" s="709"/>
      <c r="GL43" s="709"/>
      <c r="GM43" s="709"/>
      <c r="GN43" s="709"/>
      <c r="GO43" s="709"/>
      <c r="GP43" s="709"/>
      <c r="GQ43" s="709"/>
      <c r="GR43" s="709"/>
      <c r="GS43" s="709"/>
      <c r="GT43" s="709"/>
      <c r="GU43" s="709"/>
      <c r="GV43" s="709"/>
      <c r="GW43" s="709"/>
      <c r="GX43" s="709"/>
      <c r="GY43" s="709"/>
      <c r="GZ43" s="709"/>
      <c r="HA43" s="709"/>
      <c r="HB43" s="709"/>
      <c r="HC43" s="709"/>
      <c r="HD43" s="709"/>
      <c r="HE43" s="709"/>
      <c r="HF43" s="709"/>
      <c r="HG43" s="709"/>
      <c r="HH43" s="709"/>
      <c r="HI43" s="709"/>
      <c r="HJ43" s="709"/>
      <c r="HK43" s="709"/>
      <c r="HL43" s="709"/>
      <c r="HM43" s="709"/>
      <c r="HN43" s="709"/>
      <c r="HO43" s="709"/>
      <c r="HP43" s="709"/>
      <c r="HQ43" s="709"/>
      <c r="HR43" s="709"/>
      <c r="HS43" s="709"/>
      <c r="HT43" s="709"/>
      <c r="HU43" s="709"/>
      <c r="HV43" s="709"/>
      <c r="HW43" s="709"/>
      <c r="HX43" s="709"/>
      <c r="HY43" s="709"/>
      <c r="HZ43" s="709"/>
      <c r="IA43" s="709"/>
      <c r="IB43" s="709"/>
      <c r="IC43" s="709"/>
      <c r="ID43" s="709"/>
      <c r="IE43" s="709"/>
      <c r="IF43" s="709"/>
      <c r="IG43" s="709"/>
      <c r="IH43" s="709"/>
      <c r="II43" s="709"/>
      <c r="IJ43" s="709"/>
      <c r="IK43" s="709"/>
      <c r="IL43" s="709"/>
      <c r="IM43" s="709"/>
      <c r="IN43" s="709"/>
      <c r="IO43" s="709"/>
      <c r="IP43" s="709"/>
      <c r="IQ43" s="709"/>
      <c r="IR43" s="709"/>
      <c r="IS43" s="709"/>
      <c r="IT43" s="709"/>
      <c r="IU43" s="709"/>
      <c r="IV43" s="709"/>
      <c r="IW43" s="709"/>
      <c r="IX43" s="709"/>
      <c r="IY43" s="709"/>
      <c r="IZ43" s="709"/>
      <c r="JA43" s="709"/>
      <c r="JB43" s="709"/>
      <c r="JC43" s="709"/>
      <c r="JD43" s="709"/>
      <c r="JE43" s="709"/>
      <c r="JF43" s="709"/>
      <c r="JG43" s="709"/>
      <c r="JH43" s="709"/>
      <c r="JI43" s="709"/>
      <c r="JJ43" s="709"/>
      <c r="JK43" s="709"/>
      <c r="JL43" s="709"/>
      <c r="JM43" s="709"/>
      <c r="JN43" s="709"/>
      <c r="JO43" s="709"/>
      <c r="JP43" s="709"/>
      <c r="JQ43" s="709"/>
      <c r="JR43" s="709"/>
      <c r="JS43" s="709"/>
      <c r="JT43" s="709"/>
      <c r="JU43" s="709"/>
      <c r="JV43" s="709"/>
      <c r="JW43" s="709"/>
      <c r="JX43" s="709"/>
      <c r="JY43" s="709"/>
      <c r="JZ43" s="709"/>
      <c r="KA43" s="709"/>
      <c r="KB43" s="709"/>
      <c r="KC43" s="709"/>
      <c r="KD43" s="709"/>
      <c r="KE43" s="709"/>
      <c r="KF43" s="709"/>
      <c r="KG43" s="709"/>
      <c r="KH43" s="709"/>
      <c r="KI43" s="709"/>
      <c r="KJ43" s="709"/>
      <c r="KK43" s="709"/>
      <c r="KL43" s="709"/>
      <c r="KM43" s="709"/>
      <c r="KN43" s="709"/>
      <c r="KO43" s="709"/>
      <c r="KP43" s="709"/>
      <c r="KQ43" s="709"/>
      <c r="KR43" s="709"/>
      <c r="KS43" s="709"/>
      <c r="KT43" s="709"/>
      <c r="KU43" s="709"/>
      <c r="KV43" s="709"/>
      <c r="KW43" s="709"/>
      <c r="KX43" s="709"/>
      <c r="KY43" s="709"/>
      <c r="KZ43" s="709"/>
      <c r="LA43" s="709"/>
      <c r="LB43" s="709"/>
      <c r="LC43" s="709"/>
      <c r="LD43" s="709"/>
      <c r="LE43" s="709"/>
      <c r="LF43" s="709"/>
      <c r="LG43" s="709"/>
      <c r="LH43" s="709"/>
      <c r="LI43" s="709"/>
      <c r="LJ43" s="709"/>
      <c r="LK43" s="709"/>
      <c r="LL43" s="709"/>
      <c r="LM43" s="709"/>
      <c r="LN43" s="709"/>
      <c r="LO43" s="709"/>
      <c r="LP43" s="709"/>
      <c r="LQ43" s="709"/>
      <c r="LR43" s="709"/>
      <c r="LS43" s="709"/>
      <c r="LT43" s="709"/>
      <c r="LU43" s="709"/>
      <c r="LV43" s="709"/>
      <c r="LW43" s="709"/>
      <c r="LX43" s="709"/>
      <c r="LY43" s="709"/>
      <c r="LZ43" s="709"/>
      <c r="MA43" s="709"/>
      <c r="MB43" s="709"/>
      <c r="MC43" s="709"/>
      <c r="MD43" s="709"/>
      <c r="ME43" s="709"/>
      <c r="MF43" s="709"/>
      <c r="MG43" s="709"/>
      <c r="MH43" s="709"/>
      <c r="MI43" s="709"/>
      <c r="MJ43" s="709"/>
      <c r="MK43" s="709"/>
      <c r="ML43" s="709"/>
      <c r="MM43" s="709"/>
      <c r="MN43" s="709"/>
      <c r="MO43" s="709"/>
      <c r="MP43" s="709"/>
      <c r="MQ43" s="709"/>
      <c r="MR43" s="709"/>
      <c r="MS43" s="709"/>
      <c r="MT43" s="709"/>
      <c r="MU43" s="709"/>
      <c r="MV43" s="709"/>
      <c r="MW43" s="709"/>
      <c r="MX43" s="709"/>
      <c r="MY43" s="709"/>
      <c r="MZ43" s="709"/>
      <c r="NA43" s="709"/>
      <c r="NB43" s="709"/>
      <c r="NC43" s="709"/>
      <c r="ND43" s="709"/>
      <c r="NE43" s="709"/>
      <c r="NF43" s="709"/>
      <c r="NG43" s="709"/>
      <c r="NH43" s="709"/>
      <c r="NI43" s="709"/>
      <c r="NJ43" s="709"/>
      <c r="NK43" s="709"/>
      <c r="NL43" s="709"/>
      <c r="NM43" s="709"/>
      <c r="NN43" s="709"/>
      <c r="NO43" s="709"/>
      <c r="NP43" s="709"/>
      <c r="NQ43" s="709"/>
      <c r="NR43" s="709"/>
      <c r="NS43" s="709"/>
      <c r="NT43" s="709"/>
      <c r="NU43" s="709"/>
      <c r="NV43" s="709"/>
      <c r="NW43" s="709"/>
      <c r="NX43" s="709"/>
      <c r="NY43" s="709"/>
      <c r="NZ43" s="709"/>
      <c r="OA43" s="709"/>
      <c r="OB43" s="709"/>
      <c r="OC43" s="709"/>
      <c r="OD43" s="709"/>
      <c r="OE43" s="709"/>
      <c r="OF43" s="709"/>
      <c r="OG43" s="709"/>
      <c r="OH43" s="709"/>
      <c r="OI43" s="709"/>
      <c r="OJ43" s="709"/>
      <c r="OK43" s="709"/>
      <c r="OL43" s="709"/>
      <c r="OM43" s="709"/>
      <c r="ON43" s="709"/>
      <c r="OO43" s="709"/>
      <c r="OP43" s="709"/>
      <c r="OQ43" s="709"/>
      <c r="OR43" s="709"/>
      <c r="OS43" s="709"/>
      <c r="OT43" s="709"/>
      <c r="OU43" s="709"/>
      <c r="OV43" s="709"/>
      <c r="OW43" s="709"/>
      <c r="OX43" s="709"/>
      <c r="OY43" s="709"/>
      <c r="OZ43" s="709"/>
      <c r="PA43" s="709"/>
      <c r="PB43" s="709"/>
      <c r="PC43" s="709"/>
      <c r="PD43" s="709"/>
      <c r="PE43" s="709"/>
      <c r="PF43" s="709"/>
      <c r="PG43" s="709"/>
      <c r="PH43" s="709"/>
      <c r="PI43" s="709"/>
      <c r="PJ43" s="709"/>
      <c r="PK43" s="709"/>
      <c r="PL43" s="709"/>
      <c r="PM43" s="709"/>
      <c r="PN43" s="709"/>
      <c r="PO43" s="709"/>
      <c r="PP43" s="709"/>
      <c r="PQ43" s="709"/>
      <c r="PR43" s="709"/>
      <c r="PS43" s="709"/>
      <c r="PT43" s="709"/>
      <c r="PU43" s="709"/>
      <c r="PV43" s="709"/>
      <c r="PW43" s="709"/>
      <c r="PX43" s="709"/>
      <c r="PY43" s="709"/>
      <c r="PZ43" s="709"/>
      <c r="QA43" s="709"/>
      <c r="QB43" s="709"/>
      <c r="QC43" s="709"/>
      <c r="QD43" s="709"/>
      <c r="QE43" s="709"/>
      <c r="QF43" s="709"/>
      <c r="QG43" s="709"/>
      <c r="QH43" s="709"/>
      <c r="QI43" s="709"/>
      <c r="QJ43" s="709"/>
      <c r="QK43" s="709"/>
      <c r="QL43" s="709"/>
      <c r="QM43" s="709"/>
      <c r="QN43" s="709"/>
      <c r="QO43" s="709"/>
      <c r="QP43" s="709"/>
      <c r="QQ43" s="709"/>
      <c r="QR43" s="709"/>
      <c r="QS43" s="709"/>
      <c r="QT43" s="709"/>
      <c r="QU43" s="709"/>
      <c r="QV43" s="709"/>
      <c r="QW43" s="709"/>
      <c r="QX43" s="709"/>
      <c r="QY43" s="709"/>
      <c r="QZ43" s="709"/>
      <c r="RA43" s="709"/>
      <c r="RB43" s="709"/>
      <c r="RC43" s="709"/>
      <c r="RD43" s="709"/>
      <c r="RE43" s="709"/>
      <c r="RF43" s="709"/>
      <c r="RG43" s="709"/>
      <c r="RH43" s="709"/>
      <c r="RI43" s="709"/>
      <c r="RJ43" s="709"/>
      <c r="RK43" s="709"/>
      <c r="RL43" s="709"/>
      <c r="RM43" s="709"/>
      <c r="RN43" s="709"/>
      <c r="RO43" s="709"/>
      <c r="RP43" s="709"/>
      <c r="RQ43" s="709"/>
      <c r="RR43" s="709"/>
      <c r="RS43" s="709"/>
      <c r="RT43" s="709"/>
      <c r="RU43" s="709"/>
      <c r="RV43" s="709"/>
      <c r="RW43" s="709"/>
      <c r="RX43" s="709"/>
      <c r="RY43" s="709"/>
      <c r="RZ43" s="709"/>
      <c r="SA43" s="709"/>
      <c r="SB43" s="709"/>
      <c r="SC43" s="709"/>
      <c r="SD43" s="709"/>
      <c r="SE43" s="709"/>
      <c r="SF43" s="709"/>
      <c r="SG43" s="709"/>
      <c r="SH43" s="709"/>
      <c r="SI43" s="709"/>
      <c r="SJ43" s="709"/>
      <c r="SK43" s="709"/>
      <c r="SL43" s="709"/>
      <c r="SM43" s="709"/>
      <c r="SN43" s="709"/>
      <c r="SO43" s="709"/>
      <c r="SP43" s="709"/>
      <c r="SQ43" s="709"/>
      <c r="SR43" s="709"/>
      <c r="SS43" s="709"/>
      <c r="ST43" s="709"/>
      <c r="SU43" s="709"/>
      <c r="SV43" s="709"/>
      <c r="SW43" s="709"/>
      <c r="SX43" s="709"/>
      <c r="SY43" s="709"/>
      <c r="SZ43" s="709"/>
      <c r="TA43" s="709"/>
      <c r="TB43" s="709"/>
      <c r="TC43" s="709"/>
      <c r="TD43" s="709"/>
      <c r="TE43" s="709"/>
      <c r="TF43" s="709"/>
      <c r="TG43" s="709"/>
      <c r="TH43" s="709"/>
      <c r="TI43" s="709"/>
      <c r="TJ43" s="709"/>
      <c r="TK43" s="709"/>
      <c r="TL43" s="709"/>
      <c r="TM43" s="709"/>
      <c r="TN43" s="709"/>
      <c r="TO43" s="709"/>
      <c r="TP43" s="709"/>
      <c r="TQ43" s="709"/>
      <c r="TR43" s="709"/>
      <c r="TS43" s="709"/>
      <c r="TT43" s="709"/>
      <c r="TU43" s="709"/>
      <c r="TV43" s="709"/>
      <c r="TW43" s="709"/>
      <c r="TX43" s="709"/>
      <c r="TY43" s="709"/>
      <c r="TZ43" s="709"/>
      <c r="UA43" s="709"/>
      <c r="UB43" s="709"/>
      <c r="UC43" s="709"/>
      <c r="UD43" s="709"/>
      <c r="UE43" s="709"/>
      <c r="UF43" s="709"/>
      <c r="UG43" s="709"/>
      <c r="UH43" s="709"/>
      <c r="UI43" s="709"/>
      <c r="UJ43" s="709"/>
      <c r="UK43" s="709"/>
      <c r="UL43" s="709"/>
      <c r="UM43" s="709"/>
      <c r="UN43" s="709"/>
      <c r="UO43" s="709"/>
      <c r="UP43" s="709"/>
      <c r="UQ43" s="709"/>
      <c r="UR43" s="709"/>
      <c r="US43" s="709"/>
      <c r="UT43" s="709"/>
      <c r="UU43" s="709"/>
      <c r="UV43" s="709"/>
      <c r="UW43" s="709"/>
      <c r="UX43" s="709"/>
      <c r="UY43" s="709"/>
      <c r="UZ43" s="709"/>
      <c r="VA43" s="709"/>
      <c r="VB43" s="709"/>
      <c r="VC43" s="709"/>
      <c r="VD43" s="709"/>
      <c r="VE43" s="709"/>
      <c r="VF43" s="709"/>
      <c r="VG43" s="709"/>
      <c r="VH43" s="709"/>
      <c r="VI43" s="709"/>
      <c r="VJ43" s="709"/>
      <c r="VK43" s="709"/>
      <c r="VL43" s="709"/>
      <c r="VM43" s="709"/>
      <c r="VN43" s="709"/>
      <c r="VO43" s="709"/>
      <c r="VP43" s="709"/>
      <c r="VQ43" s="709"/>
      <c r="VR43" s="709"/>
      <c r="VS43" s="709"/>
      <c r="VT43" s="709"/>
      <c r="VU43" s="709"/>
      <c r="VV43" s="709"/>
      <c r="VW43" s="709"/>
      <c r="VX43" s="709"/>
      <c r="VY43" s="709"/>
      <c r="VZ43" s="709"/>
      <c r="WA43" s="709"/>
      <c r="WB43" s="709"/>
      <c r="WC43" s="709"/>
      <c r="WD43" s="709"/>
      <c r="WE43" s="709"/>
      <c r="WF43" s="709"/>
      <c r="WG43" s="709"/>
      <c r="WH43" s="709"/>
      <c r="WI43" s="709"/>
      <c r="WJ43" s="709"/>
      <c r="WK43" s="709"/>
      <c r="WL43" s="709"/>
      <c r="WM43" s="709"/>
      <c r="WN43" s="709"/>
      <c r="WO43" s="709"/>
      <c r="WP43" s="709"/>
      <c r="WQ43" s="709"/>
      <c r="WR43" s="709"/>
      <c r="WS43" s="709"/>
      <c r="WT43" s="709"/>
      <c r="WU43" s="709"/>
      <c r="WV43" s="709"/>
      <c r="WW43" s="709"/>
      <c r="WX43" s="709"/>
      <c r="WY43" s="709"/>
      <c r="WZ43" s="709"/>
      <c r="XA43" s="709"/>
      <c r="XB43" s="709"/>
      <c r="XC43" s="709"/>
      <c r="XD43" s="709"/>
      <c r="XE43" s="709"/>
      <c r="XF43" s="709"/>
      <c r="XG43" s="709"/>
      <c r="XH43" s="709"/>
      <c r="XI43" s="709"/>
      <c r="XJ43" s="709"/>
      <c r="XK43" s="709"/>
      <c r="XL43" s="709"/>
      <c r="XM43" s="709"/>
      <c r="XN43" s="709"/>
      <c r="XO43" s="709"/>
      <c r="XP43" s="709"/>
      <c r="XQ43" s="709"/>
      <c r="XR43" s="709"/>
      <c r="XS43" s="709"/>
      <c r="XT43" s="709"/>
      <c r="XU43" s="709"/>
      <c r="XV43" s="709"/>
      <c r="XW43" s="709"/>
      <c r="XX43" s="709"/>
      <c r="XY43" s="709"/>
      <c r="XZ43" s="709"/>
      <c r="YA43" s="709"/>
      <c r="YB43" s="709"/>
      <c r="YC43" s="709"/>
      <c r="YD43" s="709"/>
      <c r="YE43" s="709"/>
      <c r="YF43" s="709"/>
      <c r="YG43" s="709"/>
      <c r="YH43" s="709"/>
      <c r="YI43" s="709"/>
      <c r="YJ43" s="709"/>
      <c r="YK43" s="709"/>
      <c r="YL43" s="709"/>
      <c r="YM43" s="709"/>
      <c r="YN43" s="709"/>
      <c r="YO43" s="709"/>
      <c r="YP43" s="709"/>
      <c r="YQ43" s="709"/>
      <c r="YR43" s="709"/>
      <c r="YS43" s="709"/>
      <c r="YT43" s="709"/>
      <c r="YU43" s="709"/>
      <c r="YV43" s="709"/>
      <c r="YW43" s="709"/>
      <c r="YX43" s="709"/>
      <c r="YY43" s="709"/>
      <c r="YZ43" s="709"/>
      <c r="ZA43" s="709"/>
      <c r="ZB43" s="709"/>
      <c r="ZC43" s="709"/>
      <c r="ZD43" s="709"/>
      <c r="ZE43" s="709"/>
      <c r="ZF43" s="709"/>
      <c r="ZG43" s="709"/>
      <c r="ZH43" s="709"/>
      <c r="ZI43" s="709"/>
      <c r="ZJ43" s="709"/>
      <c r="ZK43" s="709"/>
      <c r="ZL43" s="709"/>
      <c r="ZM43" s="709"/>
      <c r="ZN43" s="709"/>
      <c r="ZO43" s="709"/>
      <c r="ZP43" s="709"/>
      <c r="ZQ43" s="709"/>
      <c r="ZR43" s="709"/>
      <c r="ZS43" s="709"/>
      <c r="ZT43" s="709"/>
      <c r="ZU43" s="709"/>
      <c r="ZV43" s="709"/>
      <c r="ZW43" s="709"/>
      <c r="ZX43" s="709"/>
      <c r="ZY43" s="709"/>
      <c r="ZZ43" s="709"/>
      <c r="AAA43" s="709"/>
      <c r="AAB43" s="709"/>
      <c r="AAC43" s="709"/>
      <c r="AAD43" s="709"/>
      <c r="AAE43" s="709"/>
      <c r="AAF43" s="709"/>
      <c r="AAG43" s="709"/>
      <c r="AAH43" s="709"/>
      <c r="AAI43" s="709"/>
      <c r="AAJ43" s="709"/>
      <c r="AAK43" s="709"/>
      <c r="AAL43" s="709"/>
      <c r="AAM43" s="709"/>
      <c r="AAN43" s="709"/>
      <c r="AAO43" s="709"/>
      <c r="AAP43" s="709"/>
      <c r="AAQ43" s="709"/>
      <c r="AAR43" s="709"/>
      <c r="AAS43" s="709"/>
      <c r="AAT43" s="709"/>
      <c r="AAU43" s="709"/>
      <c r="AAV43" s="709"/>
      <c r="AAW43" s="709"/>
      <c r="AAX43" s="709"/>
      <c r="AAY43" s="709"/>
      <c r="AAZ43" s="709"/>
      <c r="ABA43" s="709"/>
      <c r="ABB43" s="709"/>
      <c r="ABC43" s="709"/>
      <c r="ABD43" s="709"/>
      <c r="ABE43" s="709"/>
      <c r="ABF43" s="709"/>
      <c r="ABG43" s="709"/>
      <c r="ABH43" s="709"/>
      <c r="ABI43" s="709"/>
      <c r="ABJ43" s="709"/>
      <c r="ABK43" s="709"/>
      <c r="ABL43" s="709"/>
      <c r="ABM43" s="709"/>
      <c r="ABN43" s="709"/>
      <c r="ABO43" s="709"/>
      <c r="ABP43" s="709"/>
      <c r="ABQ43" s="709"/>
      <c r="ABR43" s="709"/>
      <c r="ABS43" s="709"/>
      <c r="ABT43" s="709"/>
      <c r="ABU43" s="709"/>
      <c r="ABV43" s="709"/>
      <c r="ABW43" s="709"/>
      <c r="ABX43" s="709"/>
      <c r="ABY43" s="709"/>
      <c r="ABZ43" s="709"/>
      <c r="ACA43" s="709"/>
      <c r="ACB43" s="709"/>
      <c r="ACC43" s="709"/>
      <c r="ACD43" s="709"/>
      <c r="ACE43" s="709"/>
      <c r="ACF43" s="709"/>
      <c r="ACG43" s="709"/>
      <c r="ACH43" s="709"/>
      <c r="ACI43" s="709"/>
      <c r="ACJ43" s="709"/>
      <c r="ACK43" s="709"/>
      <c r="ACL43" s="709"/>
      <c r="ACM43" s="709"/>
      <c r="ACN43" s="709"/>
      <c r="ACO43" s="709"/>
      <c r="ACP43" s="709"/>
      <c r="ACQ43" s="709"/>
      <c r="ACR43" s="709"/>
      <c r="ACS43" s="709"/>
      <c r="ACT43" s="709"/>
      <c r="ACU43" s="709"/>
      <c r="ACV43" s="709"/>
      <c r="ACW43" s="709"/>
      <c r="ACX43" s="709"/>
      <c r="ACY43" s="709"/>
      <c r="ACZ43" s="709"/>
      <c r="ADA43" s="709"/>
      <c r="ADB43" s="709"/>
      <c r="ADC43" s="709"/>
      <c r="ADD43" s="709"/>
      <c r="ADE43" s="709"/>
      <c r="ADF43" s="709"/>
      <c r="ADG43" s="709"/>
      <c r="ADH43" s="709"/>
      <c r="ADI43" s="709"/>
      <c r="ADJ43" s="709"/>
      <c r="ADK43" s="709"/>
      <c r="ADL43" s="709"/>
      <c r="ADM43" s="709"/>
      <c r="ADN43" s="709"/>
      <c r="ADO43" s="709"/>
      <c r="ADP43" s="709"/>
      <c r="ADQ43" s="709"/>
      <c r="ADR43" s="709"/>
      <c r="ADS43" s="709"/>
      <c r="ADT43" s="709"/>
      <c r="ADU43" s="709"/>
      <c r="ADV43" s="709"/>
      <c r="ADW43" s="709"/>
      <c r="ADX43" s="709"/>
      <c r="ADY43" s="709"/>
      <c r="ADZ43" s="709"/>
      <c r="AEA43" s="709"/>
      <c r="AEB43" s="709"/>
      <c r="AEC43" s="709"/>
      <c r="AED43" s="709"/>
      <c r="AEE43" s="709"/>
      <c r="AEF43" s="709"/>
      <c r="AEG43" s="709"/>
      <c r="AEH43" s="709"/>
      <c r="AEI43" s="709"/>
      <c r="AEJ43" s="709"/>
      <c r="AEK43" s="709"/>
      <c r="AEL43" s="709"/>
      <c r="AEM43" s="709"/>
      <c r="AEN43" s="709"/>
      <c r="AEO43" s="709"/>
      <c r="AEP43" s="709"/>
      <c r="AEQ43" s="709"/>
      <c r="AER43" s="709"/>
      <c r="AES43" s="709"/>
      <c r="AET43" s="709"/>
      <c r="AEU43" s="709"/>
      <c r="AEV43" s="709"/>
      <c r="AEW43" s="709"/>
      <c r="AEX43" s="709"/>
      <c r="AEY43" s="709"/>
      <c r="AEZ43" s="709"/>
      <c r="AFA43" s="709"/>
      <c r="AFB43" s="709"/>
      <c r="AFC43" s="709"/>
      <c r="AFD43" s="709"/>
      <c r="AFE43" s="709"/>
      <c r="AFF43" s="709"/>
      <c r="AFG43" s="709"/>
      <c r="AFH43" s="709"/>
      <c r="AFI43" s="709"/>
      <c r="AFJ43" s="709"/>
      <c r="AFK43" s="709"/>
      <c r="AFL43" s="709"/>
      <c r="AFM43" s="709"/>
      <c r="AFN43" s="709"/>
      <c r="AFO43" s="709"/>
      <c r="AFP43" s="709"/>
      <c r="AFQ43" s="709"/>
      <c r="AFR43" s="709"/>
      <c r="AFS43" s="709"/>
      <c r="AFT43" s="709"/>
      <c r="AFU43" s="709"/>
      <c r="AFV43" s="709"/>
      <c r="AFW43" s="709"/>
      <c r="AFX43" s="709"/>
      <c r="AFY43" s="709"/>
      <c r="AFZ43" s="709"/>
      <c r="AGA43" s="709"/>
      <c r="AGB43" s="709"/>
      <c r="AGC43" s="709"/>
      <c r="AGD43" s="709"/>
      <c r="AGE43" s="709"/>
      <c r="AGF43" s="709"/>
      <c r="AGG43" s="709"/>
      <c r="AGH43" s="709"/>
      <c r="AGI43" s="709"/>
      <c r="AGJ43" s="709"/>
      <c r="AGK43" s="709"/>
      <c r="AGL43" s="709"/>
      <c r="AGM43" s="709"/>
    </row>
    <row r="44" spans="1:872" x14ac:dyDescent="0.2">
      <c r="A44" s="28"/>
      <c r="B44" s="614" t="s">
        <v>1307</v>
      </c>
      <c r="C44" s="651" t="s">
        <v>1307</v>
      </c>
      <c r="D44" s="657">
        <v>43496</v>
      </c>
      <c r="E44" s="666">
        <v>43502</v>
      </c>
      <c r="F44" s="676" t="s">
        <v>1674</v>
      </c>
      <c r="G44" s="619" t="s">
        <v>163</v>
      </c>
      <c r="H44" s="620" t="s">
        <v>1675</v>
      </c>
      <c r="I44" s="621">
        <v>12</v>
      </c>
      <c r="J44" s="620" t="s">
        <v>77</v>
      </c>
      <c r="K44" s="622" t="s">
        <v>1676</v>
      </c>
      <c r="L44" s="619">
        <v>343351</v>
      </c>
      <c r="M44" s="620" t="s">
        <v>1677</v>
      </c>
      <c r="N44" s="48">
        <v>0</v>
      </c>
      <c r="O44" s="625" t="s">
        <v>1107</v>
      </c>
      <c r="P44" s="626">
        <v>43830</v>
      </c>
      <c r="Q44" s="90" t="s">
        <v>1295</v>
      </c>
      <c r="R44" s="732" t="s">
        <v>546</v>
      </c>
      <c r="S44" s="732" t="s">
        <v>546</v>
      </c>
      <c r="T44" s="615">
        <v>0</v>
      </c>
      <c r="U44" s="616" t="s">
        <v>1106</v>
      </c>
      <c r="V44" s="617">
        <v>0</v>
      </c>
      <c r="W44" s="617">
        <v>1</v>
      </c>
      <c r="X44" s="617">
        <v>0</v>
      </c>
      <c r="Y44" s="618" t="s">
        <v>1678</v>
      </c>
      <c r="Z44" s="618" t="s">
        <v>1679</v>
      </c>
      <c r="AA44" s="618" t="s">
        <v>1680</v>
      </c>
      <c r="AB44" s="618"/>
      <c r="AC44" s="530">
        <v>0</v>
      </c>
      <c r="AD44" s="530">
        <v>0</v>
      </c>
      <c r="AE44" s="530">
        <v>0</v>
      </c>
      <c r="AF44" s="630" t="s">
        <v>1681</v>
      </c>
      <c r="AG44" s="425" t="s">
        <v>1689</v>
      </c>
      <c r="AH44" s="618" t="s">
        <v>105</v>
      </c>
      <c r="AI44" s="618" t="s">
        <v>105</v>
      </c>
      <c r="AJ44" s="618" t="s">
        <v>105</v>
      </c>
      <c r="AK44" s="618" t="s">
        <v>1679</v>
      </c>
      <c r="AL44" s="632" t="s">
        <v>1113</v>
      </c>
      <c r="AM44" s="632">
        <v>1</v>
      </c>
      <c r="AN44" s="633">
        <v>32</v>
      </c>
      <c r="AO44" s="634">
        <v>12</v>
      </c>
      <c r="AP44" s="199" t="b">
        <f t="shared" si="3"/>
        <v>0</v>
      </c>
      <c r="AQ44" s="505" t="str">
        <f t="shared" si="4"/>
        <v>0,00</v>
      </c>
      <c r="AR44" s="564">
        <v>0</v>
      </c>
      <c r="AS44" s="635"/>
      <c r="AT44" s="563">
        <f>AP44+AR44</f>
        <v>0</v>
      </c>
      <c r="AU44" s="632" t="b">
        <v>0</v>
      </c>
      <c r="AV44" s="507" t="s">
        <v>1099</v>
      </c>
      <c r="AW44" s="507" t="s">
        <v>92</v>
      </c>
      <c r="AX44" s="487" t="s">
        <v>1373</v>
      </c>
      <c r="AY44" s="487" t="s">
        <v>1604</v>
      </c>
      <c r="AZ44" s="692"/>
      <c r="BA44" s="636"/>
      <c r="BB44" s="685"/>
      <c r="BC44" s="637"/>
      <c r="BD44" s="631"/>
      <c r="BE44" s="638"/>
    </row>
    <row r="45" spans="1:872" ht="11.25" customHeight="1" x14ac:dyDescent="0.2">
      <c r="A45" s="28"/>
      <c r="B45" s="38" t="s">
        <v>1308</v>
      </c>
      <c r="C45" s="773" t="s">
        <v>1308</v>
      </c>
      <c r="D45" s="655">
        <v>43502</v>
      </c>
      <c r="E45" s="664">
        <v>43502</v>
      </c>
      <c r="F45" s="673" t="s">
        <v>1690</v>
      </c>
      <c r="G45" s="43" t="s">
        <v>75</v>
      </c>
      <c r="H45" s="44" t="s">
        <v>76</v>
      </c>
      <c r="I45" s="45">
        <v>5</v>
      </c>
      <c r="J45" s="44" t="s">
        <v>77</v>
      </c>
      <c r="K45" s="47" t="s">
        <v>1694</v>
      </c>
      <c r="L45" s="43">
        <v>803216</v>
      </c>
      <c r="M45" s="44" t="s">
        <v>1707</v>
      </c>
      <c r="N45" s="48"/>
      <c r="O45" s="49" t="s">
        <v>1107</v>
      </c>
      <c r="P45" s="50">
        <v>43830</v>
      </c>
      <c r="Q45" s="90" t="s">
        <v>1697</v>
      </c>
      <c r="R45" s="53" t="s">
        <v>1698</v>
      </c>
      <c r="S45" s="77">
        <v>43465</v>
      </c>
      <c r="T45" s="54">
        <v>0</v>
      </c>
      <c r="U45" s="55" t="s">
        <v>1106</v>
      </c>
      <c r="V45" s="56">
        <v>1</v>
      </c>
      <c r="W45" s="56">
        <v>0</v>
      </c>
      <c r="X45" s="56">
        <v>0</v>
      </c>
      <c r="Y45" s="536" t="s">
        <v>138</v>
      </c>
      <c r="Z45" s="536" t="s">
        <v>1639</v>
      </c>
      <c r="AA45" s="536" t="s">
        <v>1640</v>
      </c>
      <c r="AB45" s="583" t="s">
        <v>1641</v>
      </c>
      <c r="AC45" s="584" t="s">
        <v>1642</v>
      </c>
      <c r="AD45" s="584" t="s">
        <v>1644</v>
      </c>
      <c r="AE45" s="584" t="s">
        <v>1643</v>
      </c>
      <c r="AF45" s="585" t="s">
        <v>144</v>
      </c>
      <c r="AG45" s="538" t="s">
        <v>1280</v>
      </c>
      <c r="AH45" s="583" t="s">
        <v>105</v>
      </c>
      <c r="AI45" s="583" t="s">
        <v>105</v>
      </c>
      <c r="AJ45" s="538" t="s">
        <v>1645</v>
      </c>
      <c r="AK45" s="584" t="s">
        <v>1646</v>
      </c>
      <c r="AL45" s="62" t="s">
        <v>1699</v>
      </c>
      <c r="AM45" s="62">
        <v>1</v>
      </c>
      <c r="AN45" s="63">
        <v>34.08</v>
      </c>
      <c r="AO45" s="64">
        <v>12</v>
      </c>
      <c r="AP45" s="199">
        <f t="shared" si="3"/>
        <v>2014.1279999999999</v>
      </c>
      <c r="AQ45" s="201">
        <f t="shared" si="4"/>
        <v>167.84399999999999</v>
      </c>
      <c r="AR45" s="202">
        <v>0</v>
      </c>
      <c r="AS45" s="202"/>
      <c r="AT45" s="201">
        <f t="shared" ref="AT45:AT61" si="5">AP45+AR45</f>
        <v>2014.1279999999999</v>
      </c>
      <c r="AU45" s="62" t="s">
        <v>1703</v>
      </c>
      <c r="AV45" s="66" t="s">
        <v>1099</v>
      </c>
      <c r="AW45" s="66" t="s">
        <v>92</v>
      </c>
      <c r="AX45" s="62" t="s">
        <v>1373</v>
      </c>
      <c r="AY45" s="62" t="s">
        <v>1604</v>
      </c>
      <c r="AZ45" s="690" t="s">
        <v>1715</v>
      </c>
      <c r="BA45" s="346">
        <v>43502</v>
      </c>
      <c r="BB45" s="682" t="s">
        <v>1716</v>
      </c>
      <c r="BC45" s="284">
        <v>43502</v>
      </c>
      <c r="BD45" s="540"/>
      <c r="BE45" s="598"/>
      <c r="BF45" s="535"/>
      <c r="BG45" s="535"/>
      <c r="BH45" s="535"/>
      <c r="BI45" s="535"/>
      <c r="BJ45" s="535"/>
      <c r="BK45" s="535"/>
      <c r="BL45" s="535"/>
      <c r="BM45" s="535"/>
      <c r="BN45" s="535"/>
      <c r="BO45" s="535"/>
      <c r="BP45" s="535"/>
      <c r="BQ45" s="535"/>
      <c r="BR45" s="535"/>
      <c r="BS45" s="535"/>
      <c r="BT45" s="535"/>
      <c r="BU45" s="535"/>
      <c r="BV45" s="535"/>
      <c r="BW45" s="535"/>
      <c r="BX45" s="535"/>
      <c r="BY45" s="535"/>
      <c r="BZ45" s="535"/>
      <c r="CA45" s="535"/>
      <c r="CB45" s="535"/>
      <c r="CC45" s="535"/>
      <c r="CD45" s="535"/>
      <c r="CE45" s="535"/>
      <c r="CF45" s="535"/>
      <c r="CG45" s="535"/>
      <c r="CH45" s="535"/>
      <c r="CI45" s="535"/>
      <c r="CJ45" s="535"/>
      <c r="CK45" s="535"/>
      <c r="CL45" s="535"/>
      <c r="CM45" s="535"/>
      <c r="CN45" s="535"/>
      <c r="CO45" s="535"/>
      <c r="CP45" s="535"/>
      <c r="CQ45" s="535"/>
      <c r="CR45" s="535"/>
      <c r="CS45" s="535"/>
      <c r="CT45" s="535"/>
      <c r="CU45" s="535"/>
      <c r="CV45" s="535"/>
      <c r="CW45" s="535"/>
      <c r="CX45" s="535"/>
      <c r="CY45" s="535"/>
      <c r="CZ45" s="535"/>
      <c r="DA45" s="535"/>
      <c r="DB45" s="535"/>
      <c r="DC45" s="535"/>
      <c r="DD45" s="535"/>
      <c r="DE45" s="535"/>
      <c r="DF45" s="535"/>
      <c r="DG45" s="535"/>
      <c r="DH45" s="535"/>
      <c r="DI45" s="535"/>
      <c r="DJ45" s="535"/>
      <c r="DK45" s="535"/>
      <c r="DL45" s="535"/>
      <c r="DM45" s="535"/>
      <c r="DN45" s="535"/>
      <c r="DO45" s="535"/>
      <c r="DP45" s="535"/>
      <c r="DQ45" s="535"/>
      <c r="DR45" s="535"/>
      <c r="DS45" s="535"/>
      <c r="DT45" s="535"/>
      <c r="DU45" s="535"/>
      <c r="DV45" s="535"/>
      <c r="DW45" s="535"/>
      <c r="DX45" s="535"/>
      <c r="DY45" s="535"/>
      <c r="DZ45" s="535"/>
      <c r="EA45" s="535"/>
      <c r="EB45" s="535"/>
      <c r="EC45" s="535"/>
      <c r="ED45" s="535"/>
      <c r="EE45" s="535"/>
      <c r="EF45" s="535"/>
      <c r="EG45" s="535"/>
      <c r="EH45" s="535"/>
      <c r="EI45" s="535"/>
      <c r="EJ45" s="535"/>
      <c r="EK45" s="535"/>
      <c r="EL45" s="535"/>
      <c r="EM45" s="535"/>
      <c r="EN45" s="535"/>
      <c r="EO45" s="535"/>
      <c r="EP45" s="535"/>
      <c r="EQ45" s="535"/>
      <c r="ER45" s="535"/>
      <c r="ES45" s="535"/>
      <c r="ET45" s="535"/>
      <c r="EU45" s="535"/>
      <c r="EV45" s="535"/>
      <c r="EW45" s="535"/>
      <c r="EX45" s="535"/>
      <c r="EY45" s="535"/>
      <c r="EZ45" s="535"/>
      <c r="FA45" s="535"/>
      <c r="FB45" s="535"/>
      <c r="FC45" s="535"/>
      <c r="FD45" s="535"/>
      <c r="FE45" s="535"/>
      <c r="FF45" s="535"/>
      <c r="FG45" s="535"/>
      <c r="FH45" s="535"/>
      <c r="FI45" s="535"/>
      <c r="FJ45" s="535"/>
      <c r="FK45" s="535"/>
      <c r="FL45" s="535"/>
      <c r="FM45" s="535"/>
      <c r="FN45" s="535"/>
      <c r="FO45" s="535"/>
      <c r="FP45" s="535"/>
      <c r="FQ45" s="535"/>
      <c r="FR45" s="535"/>
      <c r="FS45" s="535"/>
      <c r="FT45" s="535"/>
      <c r="FU45" s="535"/>
      <c r="FV45" s="535"/>
      <c r="FW45" s="535"/>
      <c r="FX45" s="535"/>
      <c r="FY45" s="535"/>
      <c r="FZ45" s="535"/>
      <c r="GA45" s="535"/>
      <c r="GB45" s="535"/>
      <c r="GC45" s="535"/>
      <c r="GD45" s="535"/>
      <c r="GE45" s="535"/>
      <c r="GF45" s="535"/>
      <c r="GG45" s="535"/>
      <c r="GH45" s="535"/>
      <c r="GI45" s="535"/>
      <c r="GJ45" s="535"/>
      <c r="GK45" s="535"/>
      <c r="GL45" s="535"/>
      <c r="GM45" s="535"/>
      <c r="GN45" s="535"/>
      <c r="GO45" s="535"/>
      <c r="GP45" s="535"/>
      <c r="GQ45" s="535"/>
      <c r="GR45" s="535"/>
      <c r="GS45" s="535"/>
      <c r="GT45" s="535"/>
      <c r="GU45" s="535"/>
      <c r="GV45" s="535"/>
      <c r="GW45" s="535"/>
      <c r="GX45" s="535"/>
      <c r="GY45" s="535"/>
      <c r="GZ45" s="535"/>
      <c r="HA45" s="535"/>
      <c r="HB45" s="535"/>
      <c r="HC45" s="535"/>
      <c r="HD45" s="535"/>
      <c r="HE45" s="535"/>
      <c r="HF45" s="535"/>
      <c r="HG45" s="535"/>
      <c r="HH45" s="535"/>
      <c r="HI45" s="535"/>
      <c r="HJ45" s="535"/>
      <c r="HK45" s="535"/>
      <c r="HL45" s="535"/>
      <c r="HM45" s="535"/>
      <c r="HN45" s="535"/>
      <c r="HO45" s="535"/>
      <c r="HP45" s="535"/>
      <c r="HQ45" s="535"/>
      <c r="HR45" s="535"/>
      <c r="HS45" s="535"/>
      <c r="HT45" s="535"/>
      <c r="HU45" s="535"/>
      <c r="HV45" s="535"/>
      <c r="HW45" s="535"/>
      <c r="HX45" s="535"/>
      <c r="HY45" s="535"/>
      <c r="HZ45" s="535"/>
      <c r="IA45" s="535"/>
      <c r="IB45" s="535"/>
      <c r="IC45" s="535"/>
      <c r="ID45" s="535"/>
      <c r="IE45" s="535"/>
      <c r="IF45" s="535"/>
      <c r="IG45" s="535"/>
      <c r="IH45" s="535"/>
      <c r="II45" s="535"/>
      <c r="IJ45" s="535"/>
      <c r="IK45" s="535"/>
      <c r="IL45" s="535"/>
      <c r="IM45" s="535"/>
      <c r="IN45" s="535"/>
      <c r="IO45" s="535"/>
      <c r="IP45" s="535"/>
      <c r="IQ45" s="535"/>
      <c r="IR45" s="535"/>
      <c r="IS45" s="535"/>
      <c r="IT45" s="535"/>
      <c r="IU45" s="535"/>
      <c r="IV45" s="535"/>
      <c r="IW45" s="535"/>
      <c r="IX45" s="535"/>
      <c r="IY45" s="535"/>
      <c r="IZ45" s="535"/>
      <c r="JA45" s="535"/>
      <c r="JB45" s="535"/>
      <c r="JC45" s="535"/>
      <c r="JD45" s="535"/>
      <c r="JE45" s="535"/>
      <c r="JF45" s="535"/>
      <c r="JG45" s="535"/>
      <c r="JH45" s="535"/>
      <c r="JI45" s="535"/>
      <c r="JJ45" s="535"/>
      <c r="JK45" s="535"/>
      <c r="JL45" s="535"/>
      <c r="JM45" s="535"/>
      <c r="JN45" s="535"/>
      <c r="JO45" s="535"/>
      <c r="JP45" s="535"/>
      <c r="JQ45" s="535"/>
      <c r="JR45" s="535"/>
      <c r="JS45" s="535"/>
      <c r="JT45" s="535"/>
      <c r="JU45" s="535"/>
      <c r="JV45" s="535"/>
      <c r="JW45" s="535"/>
      <c r="JX45" s="535"/>
      <c r="JY45" s="535"/>
      <c r="JZ45" s="535"/>
      <c r="KA45" s="535"/>
      <c r="KB45" s="535"/>
      <c r="KC45" s="535"/>
      <c r="KD45" s="535"/>
      <c r="KE45" s="535"/>
      <c r="KF45" s="535"/>
      <c r="KG45" s="535"/>
      <c r="KH45" s="535"/>
      <c r="KI45" s="535"/>
      <c r="KJ45" s="535"/>
      <c r="KK45" s="535"/>
      <c r="KL45" s="535"/>
      <c r="KM45" s="535"/>
      <c r="KN45" s="535"/>
      <c r="KO45" s="535"/>
      <c r="KP45" s="535"/>
      <c r="KQ45" s="535"/>
      <c r="KR45" s="535"/>
      <c r="KS45" s="535"/>
      <c r="KT45" s="535"/>
      <c r="KU45" s="535"/>
      <c r="KV45" s="535"/>
      <c r="KW45" s="535"/>
      <c r="KX45" s="535"/>
      <c r="KY45" s="535"/>
      <c r="KZ45" s="535"/>
      <c r="LA45" s="535"/>
      <c r="LB45" s="535"/>
      <c r="LC45" s="535"/>
      <c r="LD45" s="535"/>
      <c r="LE45" s="535"/>
      <c r="LF45" s="535"/>
      <c r="LG45" s="535"/>
      <c r="LH45" s="535"/>
      <c r="LI45" s="535"/>
      <c r="LJ45" s="535"/>
      <c r="LK45" s="535"/>
      <c r="LL45" s="535"/>
      <c r="LM45" s="535"/>
      <c r="LN45" s="535"/>
      <c r="LO45" s="535"/>
      <c r="LP45" s="535"/>
      <c r="LQ45" s="535"/>
      <c r="LR45" s="535"/>
      <c r="LS45" s="535"/>
      <c r="LT45" s="535"/>
      <c r="LU45" s="535"/>
      <c r="LV45" s="535"/>
      <c r="LW45" s="535"/>
      <c r="LX45" s="535"/>
      <c r="LY45" s="535"/>
      <c r="LZ45" s="535"/>
      <c r="MA45" s="535"/>
      <c r="MB45" s="535"/>
      <c r="MC45" s="535"/>
      <c r="MD45" s="535"/>
      <c r="ME45" s="535"/>
      <c r="MF45" s="535"/>
      <c r="MG45" s="535"/>
      <c r="MH45" s="535"/>
      <c r="MI45" s="535"/>
      <c r="MJ45" s="535"/>
      <c r="MK45" s="535"/>
      <c r="ML45" s="535"/>
      <c r="MM45" s="535"/>
      <c r="MN45" s="535"/>
      <c r="MO45" s="535"/>
      <c r="MP45" s="535"/>
      <c r="MQ45" s="535"/>
      <c r="MR45" s="535"/>
      <c r="MS45" s="535"/>
      <c r="MT45" s="535"/>
      <c r="MU45" s="535"/>
      <c r="MV45" s="535"/>
      <c r="MW45" s="535"/>
      <c r="MX45" s="535"/>
      <c r="MY45" s="535"/>
      <c r="MZ45" s="535"/>
      <c r="NA45" s="535"/>
      <c r="NB45" s="535"/>
      <c r="NC45" s="535"/>
      <c r="ND45" s="535"/>
      <c r="NE45" s="535"/>
      <c r="NF45" s="535"/>
      <c r="NG45" s="535"/>
      <c r="NH45" s="535"/>
      <c r="NI45" s="535"/>
      <c r="NJ45" s="535"/>
      <c r="NK45" s="535"/>
      <c r="NL45" s="535"/>
      <c r="NM45" s="535"/>
      <c r="NN45" s="535"/>
      <c r="NO45" s="535"/>
      <c r="NP45" s="535"/>
      <c r="NQ45" s="535"/>
      <c r="NR45" s="535"/>
      <c r="NS45" s="535"/>
      <c r="NT45" s="535"/>
      <c r="NU45" s="535"/>
      <c r="NV45" s="535"/>
      <c r="NW45" s="535"/>
      <c r="NX45" s="535"/>
      <c r="NY45" s="535"/>
      <c r="NZ45" s="535"/>
      <c r="OA45" s="535"/>
      <c r="OB45" s="535"/>
      <c r="OC45" s="535"/>
      <c r="OD45" s="535"/>
      <c r="OE45" s="535"/>
      <c r="OF45" s="535"/>
      <c r="OG45" s="535"/>
      <c r="OH45" s="535"/>
      <c r="OI45" s="535"/>
      <c r="OJ45" s="535"/>
      <c r="OK45" s="535"/>
      <c r="OL45" s="535"/>
      <c r="OM45" s="535"/>
      <c r="ON45" s="535"/>
      <c r="OO45" s="535"/>
      <c r="OP45" s="535"/>
      <c r="OQ45" s="535"/>
      <c r="OR45" s="535"/>
      <c r="OS45" s="535"/>
      <c r="OT45" s="535"/>
      <c r="OU45" s="535"/>
      <c r="OV45" s="535"/>
      <c r="OW45" s="535"/>
      <c r="OX45" s="535"/>
      <c r="OY45" s="535"/>
      <c r="OZ45" s="535"/>
      <c r="PA45" s="535"/>
      <c r="PB45" s="535"/>
      <c r="PC45" s="535"/>
      <c r="PD45" s="535"/>
      <c r="PE45" s="535"/>
      <c r="PF45" s="535"/>
      <c r="PG45" s="535"/>
      <c r="PH45" s="535"/>
      <c r="PI45" s="535"/>
      <c r="PJ45" s="535"/>
      <c r="PK45" s="535"/>
      <c r="PL45" s="535"/>
      <c r="PM45" s="535"/>
      <c r="PN45" s="535"/>
      <c r="PO45" s="535"/>
      <c r="PP45" s="535"/>
      <c r="PQ45" s="535"/>
      <c r="PR45" s="535"/>
      <c r="PS45" s="535"/>
      <c r="PT45" s="535"/>
      <c r="PU45" s="535"/>
      <c r="PV45" s="535"/>
      <c r="PW45" s="535"/>
      <c r="PX45" s="535"/>
      <c r="PY45" s="535"/>
      <c r="PZ45" s="535"/>
      <c r="QA45" s="535"/>
      <c r="QB45" s="535"/>
      <c r="QC45" s="535"/>
      <c r="QD45" s="535"/>
      <c r="QE45" s="535"/>
      <c r="QF45" s="535"/>
      <c r="QG45" s="535"/>
      <c r="QH45" s="535"/>
      <c r="QI45" s="535"/>
      <c r="QJ45" s="535"/>
      <c r="QK45" s="535"/>
      <c r="QL45" s="535"/>
      <c r="QM45" s="535"/>
      <c r="QN45" s="535"/>
      <c r="QO45" s="535"/>
      <c r="QP45" s="535"/>
      <c r="QQ45" s="535"/>
      <c r="QR45" s="535"/>
      <c r="QS45" s="535"/>
      <c r="QT45" s="535"/>
      <c r="QU45" s="535"/>
      <c r="QV45" s="535"/>
      <c r="QW45" s="535"/>
      <c r="QX45" s="535"/>
      <c r="QY45" s="535"/>
      <c r="QZ45" s="535"/>
      <c r="RA45" s="535"/>
      <c r="RB45" s="535"/>
      <c r="RC45" s="535"/>
      <c r="RD45" s="535"/>
      <c r="RE45" s="535"/>
      <c r="RF45" s="535"/>
      <c r="RG45" s="535"/>
      <c r="RH45" s="535"/>
      <c r="RI45" s="535"/>
      <c r="RJ45" s="535"/>
      <c r="RK45" s="535"/>
      <c r="RL45" s="535"/>
      <c r="RM45" s="535"/>
      <c r="RN45" s="535"/>
      <c r="RO45" s="535"/>
      <c r="RP45" s="535"/>
      <c r="RQ45" s="535"/>
      <c r="RR45" s="535"/>
      <c r="RS45" s="535"/>
      <c r="RT45" s="535"/>
      <c r="RU45" s="535"/>
      <c r="RV45" s="535"/>
      <c r="RW45" s="535"/>
      <c r="RX45" s="535"/>
      <c r="RY45" s="535"/>
      <c r="RZ45" s="535"/>
      <c r="SA45" s="535"/>
      <c r="SB45" s="535"/>
      <c r="SC45" s="535"/>
      <c r="SD45" s="535"/>
      <c r="SE45" s="535"/>
      <c r="SF45" s="535"/>
      <c r="SG45" s="535"/>
      <c r="SH45" s="535"/>
      <c r="SI45" s="535"/>
      <c r="SJ45" s="535"/>
      <c r="SK45" s="535"/>
      <c r="SL45" s="535"/>
      <c r="SM45" s="535"/>
      <c r="SN45" s="535"/>
      <c r="SO45" s="535"/>
      <c r="SP45" s="535"/>
      <c r="SQ45" s="535"/>
      <c r="SR45" s="535"/>
      <c r="SS45" s="535"/>
      <c r="ST45" s="535"/>
      <c r="SU45" s="535"/>
      <c r="SV45" s="535"/>
      <c r="SW45" s="535"/>
      <c r="SX45" s="535"/>
      <c r="SY45" s="535"/>
      <c r="SZ45" s="535"/>
      <c r="TA45" s="535"/>
      <c r="TB45" s="535"/>
      <c r="TC45" s="535"/>
      <c r="TD45" s="535"/>
      <c r="TE45" s="535"/>
      <c r="TF45" s="535"/>
      <c r="TG45" s="535"/>
      <c r="TH45" s="535"/>
      <c r="TI45" s="535"/>
      <c r="TJ45" s="535"/>
      <c r="TK45" s="535"/>
      <c r="TL45" s="535"/>
      <c r="TM45" s="535"/>
      <c r="TN45" s="535"/>
      <c r="TO45" s="535"/>
      <c r="TP45" s="535"/>
      <c r="TQ45" s="535"/>
      <c r="TR45" s="535"/>
      <c r="TS45" s="535"/>
      <c r="TT45" s="535"/>
      <c r="TU45" s="535"/>
      <c r="TV45" s="535"/>
      <c r="TW45" s="535"/>
      <c r="TX45" s="535"/>
      <c r="TY45" s="535"/>
      <c r="TZ45" s="535"/>
      <c r="UA45" s="535"/>
      <c r="UB45" s="535"/>
      <c r="UC45" s="535"/>
      <c r="UD45" s="535"/>
      <c r="UE45" s="535"/>
      <c r="UF45" s="535"/>
      <c r="UG45" s="535"/>
      <c r="UH45" s="535"/>
      <c r="UI45" s="535"/>
      <c r="UJ45" s="535"/>
      <c r="UK45" s="535"/>
      <c r="UL45" s="535"/>
      <c r="UM45" s="535"/>
      <c r="UN45" s="535"/>
      <c r="UO45" s="535"/>
      <c r="UP45" s="535"/>
      <c r="UQ45" s="535"/>
      <c r="UR45" s="535"/>
      <c r="US45" s="535"/>
      <c r="UT45" s="535"/>
      <c r="UU45" s="535"/>
      <c r="UV45" s="535"/>
      <c r="UW45" s="535"/>
      <c r="UX45" s="535"/>
      <c r="UY45" s="535"/>
      <c r="UZ45" s="535"/>
      <c r="VA45" s="535"/>
      <c r="VB45" s="535"/>
      <c r="VC45" s="535"/>
      <c r="VD45" s="535"/>
      <c r="VE45" s="535"/>
      <c r="VF45" s="535"/>
      <c r="VG45" s="535"/>
      <c r="VH45" s="535"/>
      <c r="VI45" s="535"/>
      <c r="VJ45" s="535"/>
      <c r="VK45" s="535"/>
      <c r="VL45" s="535"/>
      <c r="VM45" s="535"/>
      <c r="VN45" s="535"/>
      <c r="VO45" s="535"/>
      <c r="VP45" s="535"/>
      <c r="VQ45" s="535"/>
      <c r="VR45" s="535"/>
      <c r="VS45" s="535"/>
      <c r="VT45" s="535"/>
      <c r="VU45" s="535"/>
      <c r="VV45" s="535"/>
      <c r="VW45" s="535"/>
      <c r="VX45" s="535"/>
      <c r="VY45" s="535"/>
      <c r="VZ45" s="535"/>
      <c r="WA45" s="535"/>
      <c r="WB45" s="535"/>
      <c r="WC45" s="535"/>
      <c r="WD45" s="535"/>
      <c r="WE45" s="535"/>
      <c r="WF45" s="535"/>
      <c r="WG45" s="535"/>
      <c r="WH45" s="535"/>
      <c r="WI45" s="535"/>
      <c r="WJ45" s="535"/>
      <c r="WK45" s="535"/>
      <c r="WL45" s="535"/>
      <c r="WM45" s="535"/>
      <c r="WN45" s="535"/>
      <c r="WO45" s="535"/>
      <c r="WP45" s="535"/>
      <c r="WQ45" s="535"/>
      <c r="WR45" s="535"/>
      <c r="WS45" s="535"/>
      <c r="WT45" s="535"/>
      <c r="WU45" s="535"/>
      <c r="WV45" s="535"/>
      <c r="WW45" s="535"/>
      <c r="WX45" s="535"/>
      <c r="WY45" s="535"/>
      <c r="WZ45" s="535"/>
      <c r="XA45" s="535"/>
      <c r="XB45" s="535"/>
      <c r="XC45" s="535"/>
      <c r="XD45" s="535"/>
      <c r="XE45" s="535"/>
      <c r="XF45" s="535"/>
      <c r="XG45" s="535"/>
      <c r="XH45" s="535"/>
      <c r="XI45" s="535"/>
      <c r="XJ45" s="535"/>
      <c r="XK45" s="535"/>
      <c r="XL45" s="535"/>
      <c r="XM45" s="535"/>
      <c r="XN45" s="535"/>
      <c r="XO45" s="535"/>
      <c r="XP45" s="535"/>
      <c r="XQ45" s="535"/>
      <c r="XR45" s="535"/>
      <c r="XS45" s="535"/>
      <c r="XT45" s="535"/>
      <c r="XU45" s="535"/>
      <c r="XV45" s="535"/>
      <c r="XW45" s="535"/>
      <c r="XX45" s="535"/>
      <c r="XY45" s="535"/>
      <c r="XZ45" s="535"/>
      <c r="YA45" s="535"/>
      <c r="YB45" s="535"/>
      <c r="YC45" s="535"/>
      <c r="YD45" s="535"/>
      <c r="YE45" s="535"/>
      <c r="YF45" s="535"/>
      <c r="YG45" s="535"/>
      <c r="YH45" s="535"/>
      <c r="YI45" s="535"/>
      <c r="YJ45" s="535"/>
      <c r="YK45" s="535"/>
      <c r="YL45" s="535"/>
      <c r="YM45" s="535"/>
      <c r="YN45" s="535"/>
      <c r="YO45" s="535"/>
      <c r="YP45" s="535"/>
      <c r="YQ45" s="535"/>
      <c r="YR45" s="535"/>
      <c r="YS45" s="535"/>
      <c r="YT45" s="535"/>
      <c r="YU45" s="535"/>
      <c r="YV45" s="535"/>
      <c r="YW45" s="535"/>
      <c r="YX45" s="535"/>
      <c r="YY45" s="535"/>
      <c r="YZ45" s="535"/>
      <c r="ZA45" s="535"/>
      <c r="ZB45" s="535"/>
      <c r="ZC45" s="535"/>
      <c r="ZD45" s="535"/>
      <c r="ZE45" s="535"/>
      <c r="ZF45" s="535"/>
      <c r="ZG45" s="535"/>
      <c r="ZH45" s="535"/>
      <c r="ZI45" s="535"/>
      <c r="ZJ45" s="535"/>
      <c r="ZK45" s="535"/>
      <c r="ZL45" s="535"/>
      <c r="ZM45" s="535"/>
      <c r="ZN45" s="535"/>
      <c r="ZO45" s="535"/>
      <c r="ZP45" s="535"/>
      <c r="ZQ45" s="535"/>
      <c r="ZR45" s="535"/>
      <c r="ZS45" s="535"/>
      <c r="ZT45" s="535"/>
      <c r="ZU45" s="535"/>
      <c r="ZV45" s="535"/>
      <c r="ZW45" s="535"/>
      <c r="ZX45" s="535"/>
      <c r="ZY45" s="535"/>
      <c r="ZZ45" s="535"/>
      <c r="AAA45" s="535"/>
      <c r="AAB45" s="535"/>
      <c r="AAC45" s="535"/>
      <c r="AAD45" s="535"/>
      <c r="AAE45" s="535"/>
      <c r="AAF45" s="535"/>
      <c r="AAG45" s="535"/>
      <c r="AAH45" s="535"/>
      <c r="AAI45" s="535"/>
      <c r="AAJ45" s="535"/>
      <c r="AAK45" s="535"/>
      <c r="AAL45" s="535"/>
      <c r="AAM45" s="535"/>
      <c r="AAN45" s="535"/>
      <c r="AAO45" s="535"/>
      <c r="AAP45" s="535"/>
      <c r="AAQ45" s="535"/>
      <c r="AAR45" s="535"/>
      <c r="AAS45" s="535"/>
      <c r="AAT45" s="535"/>
      <c r="AAU45" s="535"/>
      <c r="AAV45" s="535"/>
      <c r="AAW45" s="535"/>
      <c r="AAX45" s="535"/>
      <c r="AAY45" s="535"/>
      <c r="AAZ45" s="535"/>
      <c r="ABA45" s="535"/>
      <c r="ABB45" s="535"/>
      <c r="ABC45" s="535"/>
      <c r="ABD45" s="535"/>
      <c r="ABE45" s="535"/>
      <c r="ABF45" s="535"/>
      <c r="ABG45" s="535"/>
      <c r="ABH45" s="535"/>
      <c r="ABI45" s="535"/>
      <c r="ABJ45" s="535"/>
      <c r="ABK45" s="535"/>
      <c r="ABL45" s="535"/>
      <c r="ABM45" s="535"/>
      <c r="ABN45" s="535"/>
      <c r="ABO45" s="535"/>
      <c r="ABP45" s="535"/>
      <c r="ABQ45" s="535"/>
      <c r="ABR45" s="535"/>
      <c r="ABS45" s="535"/>
      <c r="ABT45" s="535"/>
      <c r="ABU45" s="535"/>
      <c r="ABV45" s="535"/>
      <c r="ABW45" s="535"/>
      <c r="ABX45" s="535"/>
      <c r="ABY45" s="535"/>
      <c r="ABZ45" s="535"/>
      <c r="ACA45" s="535"/>
      <c r="ACB45" s="535"/>
      <c r="ACC45" s="535"/>
      <c r="ACD45" s="535"/>
      <c r="ACE45" s="535"/>
      <c r="ACF45" s="535"/>
      <c r="ACG45" s="535"/>
      <c r="ACH45" s="535"/>
      <c r="ACI45" s="535"/>
      <c r="ACJ45" s="535"/>
      <c r="ACK45" s="535"/>
      <c r="ACL45" s="535"/>
      <c r="ACM45" s="535"/>
      <c r="ACN45" s="535"/>
      <c r="ACO45" s="535"/>
      <c r="ACP45" s="535"/>
      <c r="ACQ45" s="535"/>
      <c r="ACR45" s="535"/>
      <c r="ACS45" s="535"/>
      <c r="ACT45" s="535"/>
      <c r="ACU45" s="535"/>
      <c r="ACV45" s="535"/>
      <c r="ACW45" s="535"/>
      <c r="ACX45" s="535"/>
      <c r="ACY45" s="535"/>
      <c r="ACZ45" s="535"/>
      <c r="ADA45" s="535"/>
      <c r="ADB45" s="535"/>
      <c r="ADC45" s="535"/>
      <c r="ADD45" s="535"/>
      <c r="ADE45" s="535"/>
      <c r="ADF45" s="535"/>
      <c r="ADG45" s="535"/>
      <c r="ADH45" s="535"/>
      <c r="ADI45" s="535"/>
      <c r="ADJ45" s="535"/>
      <c r="ADK45" s="535"/>
      <c r="ADL45" s="535"/>
      <c r="ADM45" s="535"/>
      <c r="ADN45" s="535"/>
      <c r="ADO45" s="535"/>
      <c r="ADP45" s="535"/>
      <c r="ADQ45" s="535"/>
      <c r="ADR45" s="535"/>
      <c r="ADS45" s="535"/>
      <c r="ADT45" s="535"/>
      <c r="ADU45" s="535"/>
      <c r="ADV45" s="535"/>
      <c r="ADW45" s="535"/>
      <c r="ADX45" s="535"/>
      <c r="ADY45" s="535"/>
      <c r="ADZ45" s="535"/>
      <c r="AEA45" s="535"/>
      <c r="AEB45" s="535"/>
      <c r="AEC45" s="535"/>
      <c r="AED45" s="535"/>
      <c r="AEE45" s="535"/>
      <c r="AEF45" s="535"/>
      <c r="AEG45" s="535"/>
      <c r="AEH45" s="535"/>
      <c r="AEI45" s="535"/>
      <c r="AEJ45" s="535"/>
      <c r="AEK45" s="535"/>
      <c r="AEL45" s="535"/>
      <c r="AEM45" s="535"/>
      <c r="AEN45" s="535"/>
      <c r="AEO45" s="535"/>
      <c r="AEP45" s="535"/>
      <c r="AEQ45" s="535"/>
      <c r="AER45" s="535"/>
      <c r="AES45" s="535"/>
      <c r="AET45" s="535"/>
      <c r="AEU45" s="535"/>
      <c r="AEV45" s="535"/>
      <c r="AEW45" s="535"/>
      <c r="AEX45" s="535"/>
      <c r="AEY45" s="535"/>
      <c r="AEZ45" s="535"/>
      <c r="AFA45" s="535"/>
      <c r="AFB45" s="535"/>
      <c r="AFC45" s="535"/>
      <c r="AFD45" s="535"/>
      <c r="AFE45" s="535"/>
      <c r="AFF45" s="535"/>
      <c r="AFG45" s="535"/>
      <c r="AFH45" s="535"/>
      <c r="AFI45" s="535"/>
      <c r="AFJ45" s="535"/>
      <c r="AFK45" s="535"/>
      <c r="AFL45" s="535"/>
      <c r="AFM45" s="535"/>
      <c r="AFN45" s="535"/>
      <c r="AFO45" s="535"/>
      <c r="AFP45" s="535"/>
      <c r="AFQ45" s="535"/>
      <c r="AFR45" s="535"/>
      <c r="AFS45" s="535"/>
      <c r="AFT45" s="535"/>
      <c r="AFU45" s="535"/>
      <c r="AFV45" s="535"/>
      <c r="AFW45" s="535"/>
      <c r="AFX45" s="535"/>
      <c r="AFY45" s="535"/>
      <c r="AFZ45" s="535"/>
      <c r="AGA45" s="535"/>
      <c r="AGB45" s="535"/>
      <c r="AGC45" s="535"/>
      <c r="AGD45" s="535"/>
      <c r="AGE45" s="535"/>
      <c r="AGF45" s="535"/>
      <c r="AGG45" s="535"/>
      <c r="AGH45" s="535"/>
      <c r="AGI45" s="535"/>
      <c r="AGJ45" s="535"/>
      <c r="AGK45" s="535"/>
      <c r="AGL45" s="535"/>
      <c r="AGM45" s="535"/>
      <c r="AGN45" s="535"/>
    </row>
    <row r="46" spans="1:872" ht="11.25" customHeight="1" x14ac:dyDescent="0.2">
      <c r="A46" s="28"/>
      <c r="B46" s="38" t="s">
        <v>1309</v>
      </c>
      <c r="C46" s="773" t="s">
        <v>1309</v>
      </c>
      <c r="D46" s="655">
        <v>43502</v>
      </c>
      <c r="E46" s="664">
        <v>43502</v>
      </c>
      <c r="F46" s="673" t="s">
        <v>1691</v>
      </c>
      <c r="G46" s="43" t="s">
        <v>75</v>
      </c>
      <c r="H46" s="44" t="s">
        <v>76</v>
      </c>
      <c r="I46" s="45">
        <v>5</v>
      </c>
      <c r="J46" s="44" t="s">
        <v>77</v>
      </c>
      <c r="K46" s="47" t="s">
        <v>1695</v>
      </c>
      <c r="L46" s="43">
        <v>191270</v>
      </c>
      <c r="M46" s="44" t="s">
        <v>1710</v>
      </c>
      <c r="N46" s="48" t="s">
        <v>1725</v>
      </c>
      <c r="O46" s="49" t="s">
        <v>1107</v>
      </c>
      <c r="P46" s="50">
        <v>43830</v>
      </c>
      <c r="Q46" s="90" t="s">
        <v>1289</v>
      </c>
      <c r="R46" s="53" t="s">
        <v>1712</v>
      </c>
      <c r="S46" s="77">
        <v>43465</v>
      </c>
      <c r="T46" s="54">
        <v>0</v>
      </c>
      <c r="U46" s="55" t="s">
        <v>1106</v>
      </c>
      <c r="V46" s="56">
        <v>1</v>
      </c>
      <c r="W46" s="56">
        <v>0</v>
      </c>
      <c r="X46" s="56">
        <v>0</v>
      </c>
      <c r="Y46" s="536" t="s">
        <v>1713</v>
      </c>
      <c r="Z46" s="536" t="s">
        <v>1639</v>
      </c>
      <c r="AA46" s="536" t="s">
        <v>1640</v>
      </c>
      <c r="AB46" s="583" t="s">
        <v>1641</v>
      </c>
      <c r="AC46" s="584" t="s">
        <v>1642</v>
      </c>
      <c r="AD46" s="584" t="s">
        <v>1644</v>
      </c>
      <c r="AE46" s="584" t="s">
        <v>1643</v>
      </c>
      <c r="AF46" s="585" t="s">
        <v>144</v>
      </c>
      <c r="AG46" s="538" t="s">
        <v>1280</v>
      </c>
      <c r="AH46" s="583" t="s">
        <v>105</v>
      </c>
      <c r="AI46" s="583" t="s">
        <v>105</v>
      </c>
      <c r="AJ46" s="538" t="s">
        <v>1645</v>
      </c>
      <c r="AK46" s="584" t="s">
        <v>1646</v>
      </c>
      <c r="AL46" s="62" t="s">
        <v>1700</v>
      </c>
      <c r="AM46" s="62">
        <v>1</v>
      </c>
      <c r="AN46" s="63">
        <v>19.28</v>
      </c>
      <c r="AO46" s="64">
        <v>12</v>
      </c>
      <c r="AP46" s="199">
        <f t="shared" ref="AP46:AP61" si="6">IF(V46=1,IF(G46="PANTALLA LED'S",AN46*394,IF(G46="RÓTULO",IF(AN46&lt;9,AN46*(394*5)/100,AN46*(394*15)/100),IF(G46="VALLA",IF(AN46&lt;9,AN46*(394*5)/100,AN46*(394*15)/100),IF(G46="TÓTEM",IF(AN46&lt;9,AN46*(394*5)/100,AN46*(394*15)/100),IF(G46="MURAL",IF(AN46&lt;9,AN46*(394*5)/100,AN46*(394*15)/100),IF(G46="MINI VALLA",IF(AN46&lt;9,AN46*(394*5)/100,AN46*(394*15)/100),"0,00")))))))</f>
        <v>1139.4480000000001</v>
      </c>
      <c r="AQ46" s="201">
        <f t="shared" ref="AQ46:AQ61" si="7">IF(V46=1,AP46/12,"0,00")</f>
        <v>94.954000000000008</v>
      </c>
      <c r="AR46" s="202">
        <v>0</v>
      </c>
      <c r="AS46" s="202"/>
      <c r="AT46" s="201">
        <f t="shared" si="5"/>
        <v>1139.4480000000001</v>
      </c>
      <c r="AU46" s="62" t="s">
        <v>1704</v>
      </c>
      <c r="AV46" s="66" t="s">
        <v>1099</v>
      </c>
      <c r="AW46" s="66" t="s">
        <v>92</v>
      </c>
      <c r="AX46" s="62" t="s">
        <v>1373</v>
      </c>
      <c r="AY46" s="62" t="s">
        <v>1604</v>
      </c>
      <c r="AZ46" s="690" t="s">
        <v>1718</v>
      </c>
      <c r="BA46" s="346">
        <v>43502</v>
      </c>
      <c r="BB46" s="682" t="s">
        <v>1717</v>
      </c>
      <c r="BC46" s="284">
        <v>43502</v>
      </c>
      <c r="BD46" s="540"/>
      <c r="BE46" s="598"/>
      <c r="BF46" s="535"/>
      <c r="BG46" s="535"/>
      <c r="BH46" s="535"/>
      <c r="BI46" s="535"/>
      <c r="BJ46" s="535"/>
      <c r="BK46" s="535"/>
      <c r="BL46" s="535"/>
      <c r="BM46" s="535"/>
      <c r="BN46" s="535"/>
      <c r="BO46" s="535"/>
      <c r="BP46" s="535"/>
      <c r="BQ46" s="535"/>
      <c r="BR46" s="535"/>
      <c r="BS46" s="535"/>
      <c r="BT46" s="535"/>
      <c r="BU46" s="535"/>
      <c r="BV46" s="535"/>
      <c r="BW46" s="535"/>
      <c r="BX46" s="535"/>
      <c r="BY46" s="535"/>
      <c r="BZ46" s="535"/>
      <c r="CA46" s="535"/>
      <c r="CB46" s="535"/>
      <c r="CC46" s="535"/>
      <c r="CD46" s="535"/>
      <c r="CE46" s="535"/>
      <c r="CF46" s="535"/>
      <c r="CG46" s="535"/>
      <c r="CH46" s="535"/>
      <c r="CI46" s="535"/>
      <c r="CJ46" s="535"/>
      <c r="CK46" s="535"/>
      <c r="CL46" s="535"/>
      <c r="CM46" s="535"/>
      <c r="CN46" s="535"/>
      <c r="CO46" s="535"/>
      <c r="CP46" s="535"/>
      <c r="CQ46" s="535"/>
      <c r="CR46" s="535"/>
      <c r="CS46" s="535"/>
      <c r="CT46" s="535"/>
      <c r="CU46" s="535"/>
      <c r="CV46" s="535"/>
      <c r="CW46" s="535"/>
      <c r="CX46" s="535"/>
      <c r="CY46" s="535"/>
      <c r="CZ46" s="535"/>
      <c r="DA46" s="535"/>
      <c r="DB46" s="535"/>
      <c r="DC46" s="535"/>
      <c r="DD46" s="535"/>
      <c r="DE46" s="535"/>
      <c r="DF46" s="535"/>
      <c r="DG46" s="535"/>
      <c r="DH46" s="535"/>
      <c r="DI46" s="535"/>
      <c r="DJ46" s="535"/>
      <c r="DK46" s="535"/>
      <c r="DL46" s="535"/>
      <c r="DM46" s="535"/>
      <c r="DN46" s="535"/>
      <c r="DO46" s="535"/>
      <c r="DP46" s="535"/>
      <c r="DQ46" s="535"/>
      <c r="DR46" s="535"/>
      <c r="DS46" s="535"/>
      <c r="DT46" s="535"/>
      <c r="DU46" s="535"/>
      <c r="DV46" s="535"/>
      <c r="DW46" s="535"/>
      <c r="DX46" s="535"/>
      <c r="DY46" s="535"/>
      <c r="DZ46" s="535"/>
      <c r="EA46" s="535"/>
      <c r="EB46" s="535"/>
      <c r="EC46" s="535"/>
      <c r="ED46" s="535"/>
      <c r="EE46" s="535"/>
      <c r="EF46" s="535"/>
      <c r="EG46" s="535"/>
      <c r="EH46" s="535"/>
      <c r="EI46" s="535"/>
      <c r="EJ46" s="535"/>
      <c r="EK46" s="535"/>
      <c r="EL46" s="535"/>
      <c r="EM46" s="535"/>
      <c r="EN46" s="535"/>
      <c r="EO46" s="535"/>
      <c r="EP46" s="535"/>
      <c r="EQ46" s="535"/>
      <c r="ER46" s="535"/>
      <c r="ES46" s="535"/>
      <c r="ET46" s="535"/>
      <c r="EU46" s="535"/>
      <c r="EV46" s="535"/>
      <c r="EW46" s="535"/>
      <c r="EX46" s="535"/>
      <c r="EY46" s="535"/>
      <c r="EZ46" s="535"/>
      <c r="FA46" s="535"/>
      <c r="FB46" s="535"/>
      <c r="FC46" s="535"/>
      <c r="FD46" s="535"/>
      <c r="FE46" s="535"/>
      <c r="FF46" s="535"/>
      <c r="FG46" s="535"/>
      <c r="FH46" s="535"/>
      <c r="FI46" s="535"/>
      <c r="FJ46" s="535"/>
      <c r="FK46" s="535"/>
      <c r="FL46" s="535"/>
      <c r="FM46" s="535"/>
      <c r="FN46" s="535"/>
      <c r="FO46" s="535"/>
      <c r="FP46" s="535"/>
      <c r="FQ46" s="535"/>
      <c r="FR46" s="535"/>
      <c r="FS46" s="535"/>
      <c r="FT46" s="535"/>
      <c r="FU46" s="535"/>
      <c r="FV46" s="535"/>
      <c r="FW46" s="535"/>
      <c r="FX46" s="535"/>
      <c r="FY46" s="535"/>
      <c r="FZ46" s="535"/>
      <c r="GA46" s="535"/>
      <c r="GB46" s="535"/>
      <c r="GC46" s="535"/>
      <c r="GD46" s="535"/>
      <c r="GE46" s="535"/>
      <c r="GF46" s="535"/>
      <c r="GG46" s="535"/>
      <c r="GH46" s="535"/>
      <c r="GI46" s="535"/>
      <c r="GJ46" s="535"/>
      <c r="GK46" s="535"/>
      <c r="GL46" s="535"/>
      <c r="GM46" s="535"/>
      <c r="GN46" s="535"/>
      <c r="GO46" s="535"/>
      <c r="GP46" s="535"/>
      <c r="GQ46" s="535"/>
      <c r="GR46" s="535"/>
      <c r="GS46" s="535"/>
      <c r="GT46" s="535"/>
      <c r="GU46" s="535"/>
      <c r="GV46" s="535"/>
      <c r="GW46" s="535"/>
      <c r="GX46" s="535"/>
      <c r="GY46" s="535"/>
      <c r="GZ46" s="535"/>
      <c r="HA46" s="535"/>
      <c r="HB46" s="535"/>
      <c r="HC46" s="535"/>
      <c r="HD46" s="535"/>
      <c r="HE46" s="535"/>
      <c r="HF46" s="535"/>
      <c r="HG46" s="535"/>
      <c r="HH46" s="535"/>
      <c r="HI46" s="535"/>
      <c r="HJ46" s="535"/>
      <c r="HK46" s="535"/>
      <c r="HL46" s="535"/>
      <c r="HM46" s="535"/>
      <c r="HN46" s="535"/>
      <c r="HO46" s="535"/>
      <c r="HP46" s="535"/>
      <c r="HQ46" s="535"/>
      <c r="HR46" s="535"/>
      <c r="HS46" s="535"/>
      <c r="HT46" s="535"/>
      <c r="HU46" s="535"/>
      <c r="HV46" s="535"/>
      <c r="HW46" s="535"/>
      <c r="HX46" s="535"/>
      <c r="HY46" s="535"/>
      <c r="HZ46" s="535"/>
      <c r="IA46" s="535"/>
      <c r="IB46" s="535"/>
      <c r="IC46" s="535"/>
      <c r="ID46" s="535"/>
      <c r="IE46" s="535"/>
      <c r="IF46" s="535"/>
      <c r="IG46" s="535"/>
      <c r="IH46" s="535"/>
      <c r="II46" s="535"/>
      <c r="IJ46" s="535"/>
      <c r="IK46" s="535"/>
      <c r="IL46" s="535"/>
      <c r="IM46" s="535"/>
      <c r="IN46" s="535"/>
      <c r="IO46" s="535"/>
      <c r="IP46" s="535"/>
      <c r="IQ46" s="535"/>
      <c r="IR46" s="535"/>
      <c r="IS46" s="535"/>
      <c r="IT46" s="535"/>
      <c r="IU46" s="535"/>
      <c r="IV46" s="535"/>
      <c r="IW46" s="535"/>
      <c r="IX46" s="535"/>
      <c r="IY46" s="535"/>
      <c r="IZ46" s="535"/>
      <c r="JA46" s="535"/>
      <c r="JB46" s="535"/>
      <c r="JC46" s="535"/>
      <c r="JD46" s="535"/>
      <c r="JE46" s="535"/>
      <c r="JF46" s="535"/>
      <c r="JG46" s="535"/>
      <c r="JH46" s="535"/>
      <c r="JI46" s="535"/>
      <c r="JJ46" s="535"/>
      <c r="JK46" s="535"/>
      <c r="JL46" s="535"/>
      <c r="JM46" s="535"/>
      <c r="JN46" s="535"/>
      <c r="JO46" s="535"/>
      <c r="JP46" s="535"/>
      <c r="JQ46" s="535"/>
      <c r="JR46" s="535"/>
      <c r="JS46" s="535"/>
      <c r="JT46" s="535"/>
      <c r="JU46" s="535"/>
      <c r="JV46" s="535"/>
      <c r="JW46" s="535"/>
      <c r="JX46" s="535"/>
      <c r="JY46" s="535"/>
      <c r="JZ46" s="535"/>
      <c r="KA46" s="535"/>
      <c r="KB46" s="535"/>
      <c r="KC46" s="535"/>
      <c r="KD46" s="535"/>
      <c r="KE46" s="535"/>
      <c r="KF46" s="535"/>
      <c r="KG46" s="535"/>
      <c r="KH46" s="535"/>
      <c r="KI46" s="535"/>
      <c r="KJ46" s="535"/>
      <c r="KK46" s="535"/>
      <c r="KL46" s="535"/>
      <c r="KM46" s="535"/>
      <c r="KN46" s="535"/>
      <c r="KO46" s="535"/>
      <c r="KP46" s="535"/>
      <c r="KQ46" s="535"/>
      <c r="KR46" s="535"/>
      <c r="KS46" s="535"/>
      <c r="KT46" s="535"/>
      <c r="KU46" s="535"/>
      <c r="KV46" s="535"/>
      <c r="KW46" s="535"/>
      <c r="KX46" s="535"/>
      <c r="KY46" s="535"/>
      <c r="KZ46" s="535"/>
      <c r="LA46" s="535"/>
      <c r="LB46" s="535"/>
      <c r="LC46" s="535"/>
      <c r="LD46" s="535"/>
      <c r="LE46" s="535"/>
      <c r="LF46" s="535"/>
      <c r="LG46" s="535"/>
      <c r="LH46" s="535"/>
      <c r="LI46" s="535"/>
      <c r="LJ46" s="535"/>
      <c r="LK46" s="535"/>
      <c r="LL46" s="535"/>
      <c r="LM46" s="535"/>
      <c r="LN46" s="535"/>
      <c r="LO46" s="535"/>
      <c r="LP46" s="535"/>
      <c r="LQ46" s="535"/>
      <c r="LR46" s="535"/>
      <c r="LS46" s="535"/>
      <c r="LT46" s="535"/>
      <c r="LU46" s="535"/>
      <c r="LV46" s="535"/>
      <c r="LW46" s="535"/>
      <c r="LX46" s="535"/>
      <c r="LY46" s="535"/>
      <c r="LZ46" s="535"/>
      <c r="MA46" s="535"/>
      <c r="MB46" s="535"/>
      <c r="MC46" s="535"/>
      <c r="MD46" s="535"/>
      <c r="ME46" s="535"/>
      <c r="MF46" s="535"/>
      <c r="MG46" s="535"/>
      <c r="MH46" s="535"/>
      <c r="MI46" s="535"/>
      <c r="MJ46" s="535"/>
      <c r="MK46" s="535"/>
      <c r="ML46" s="535"/>
      <c r="MM46" s="535"/>
      <c r="MN46" s="535"/>
      <c r="MO46" s="535"/>
      <c r="MP46" s="535"/>
      <c r="MQ46" s="535"/>
      <c r="MR46" s="535"/>
      <c r="MS46" s="535"/>
      <c r="MT46" s="535"/>
      <c r="MU46" s="535"/>
      <c r="MV46" s="535"/>
      <c r="MW46" s="535"/>
      <c r="MX46" s="535"/>
      <c r="MY46" s="535"/>
      <c r="MZ46" s="535"/>
      <c r="NA46" s="535"/>
      <c r="NB46" s="535"/>
      <c r="NC46" s="535"/>
      <c r="ND46" s="535"/>
      <c r="NE46" s="535"/>
      <c r="NF46" s="535"/>
      <c r="NG46" s="535"/>
      <c r="NH46" s="535"/>
      <c r="NI46" s="535"/>
      <c r="NJ46" s="535"/>
      <c r="NK46" s="535"/>
      <c r="NL46" s="535"/>
      <c r="NM46" s="535"/>
      <c r="NN46" s="535"/>
      <c r="NO46" s="535"/>
      <c r="NP46" s="535"/>
      <c r="NQ46" s="535"/>
      <c r="NR46" s="535"/>
      <c r="NS46" s="535"/>
      <c r="NT46" s="535"/>
      <c r="NU46" s="535"/>
      <c r="NV46" s="535"/>
      <c r="NW46" s="535"/>
      <c r="NX46" s="535"/>
      <c r="NY46" s="535"/>
      <c r="NZ46" s="535"/>
      <c r="OA46" s="535"/>
      <c r="OB46" s="535"/>
      <c r="OC46" s="535"/>
      <c r="OD46" s="535"/>
      <c r="OE46" s="535"/>
      <c r="OF46" s="535"/>
      <c r="OG46" s="535"/>
      <c r="OH46" s="535"/>
      <c r="OI46" s="535"/>
      <c r="OJ46" s="535"/>
      <c r="OK46" s="535"/>
      <c r="OL46" s="535"/>
      <c r="OM46" s="535"/>
      <c r="ON46" s="535"/>
      <c r="OO46" s="535"/>
      <c r="OP46" s="535"/>
      <c r="OQ46" s="535"/>
      <c r="OR46" s="535"/>
      <c r="OS46" s="535"/>
      <c r="OT46" s="535"/>
      <c r="OU46" s="535"/>
      <c r="OV46" s="535"/>
      <c r="OW46" s="535"/>
      <c r="OX46" s="535"/>
      <c r="OY46" s="535"/>
      <c r="OZ46" s="535"/>
      <c r="PA46" s="535"/>
      <c r="PB46" s="535"/>
      <c r="PC46" s="535"/>
      <c r="PD46" s="535"/>
      <c r="PE46" s="535"/>
      <c r="PF46" s="535"/>
      <c r="PG46" s="535"/>
      <c r="PH46" s="535"/>
      <c r="PI46" s="535"/>
      <c r="PJ46" s="535"/>
      <c r="PK46" s="535"/>
      <c r="PL46" s="535"/>
      <c r="PM46" s="535"/>
      <c r="PN46" s="535"/>
      <c r="PO46" s="535"/>
      <c r="PP46" s="535"/>
      <c r="PQ46" s="535"/>
      <c r="PR46" s="535"/>
      <c r="PS46" s="535"/>
      <c r="PT46" s="535"/>
      <c r="PU46" s="535"/>
      <c r="PV46" s="535"/>
      <c r="PW46" s="535"/>
      <c r="PX46" s="535"/>
      <c r="PY46" s="535"/>
      <c r="PZ46" s="535"/>
      <c r="QA46" s="535"/>
      <c r="QB46" s="535"/>
      <c r="QC46" s="535"/>
      <c r="QD46" s="535"/>
      <c r="QE46" s="535"/>
      <c r="QF46" s="535"/>
      <c r="QG46" s="535"/>
      <c r="QH46" s="535"/>
      <c r="QI46" s="535"/>
      <c r="QJ46" s="535"/>
      <c r="QK46" s="535"/>
      <c r="QL46" s="535"/>
      <c r="QM46" s="535"/>
      <c r="QN46" s="535"/>
      <c r="QO46" s="535"/>
      <c r="QP46" s="535"/>
      <c r="QQ46" s="535"/>
      <c r="QR46" s="535"/>
      <c r="QS46" s="535"/>
      <c r="QT46" s="535"/>
      <c r="QU46" s="535"/>
      <c r="QV46" s="535"/>
      <c r="QW46" s="535"/>
      <c r="QX46" s="535"/>
      <c r="QY46" s="535"/>
      <c r="QZ46" s="535"/>
      <c r="RA46" s="535"/>
      <c r="RB46" s="535"/>
      <c r="RC46" s="535"/>
      <c r="RD46" s="535"/>
      <c r="RE46" s="535"/>
      <c r="RF46" s="535"/>
      <c r="RG46" s="535"/>
      <c r="RH46" s="535"/>
      <c r="RI46" s="535"/>
      <c r="RJ46" s="535"/>
      <c r="RK46" s="535"/>
      <c r="RL46" s="535"/>
      <c r="RM46" s="535"/>
      <c r="RN46" s="535"/>
      <c r="RO46" s="535"/>
      <c r="RP46" s="535"/>
      <c r="RQ46" s="535"/>
      <c r="RR46" s="535"/>
      <c r="RS46" s="535"/>
      <c r="RT46" s="535"/>
      <c r="RU46" s="535"/>
      <c r="RV46" s="535"/>
      <c r="RW46" s="535"/>
      <c r="RX46" s="535"/>
      <c r="RY46" s="535"/>
      <c r="RZ46" s="535"/>
      <c r="SA46" s="535"/>
      <c r="SB46" s="535"/>
      <c r="SC46" s="535"/>
      <c r="SD46" s="535"/>
      <c r="SE46" s="535"/>
      <c r="SF46" s="535"/>
      <c r="SG46" s="535"/>
      <c r="SH46" s="535"/>
      <c r="SI46" s="535"/>
      <c r="SJ46" s="535"/>
      <c r="SK46" s="535"/>
      <c r="SL46" s="535"/>
      <c r="SM46" s="535"/>
      <c r="SN46" s="535"/>
      <c r="SO46" s="535"/>
      <c r="SP46" s="535"/>
      <c r="SQ46" s="535"/>
      <c r="SR46" s="535"/>
      <c r="SS46" s="535"/>
      <c r="ST46" s="535"/>
      <c r="SU46" s="535"/>
      <c r="SV46" s="535"/>
      <c r="SW46" s="535"/>
      <c r="SX46" s="535"/>
      <c r="SY46" s="535"/>
      <c r="SZ46" s="535"/>
      <c r="TA46" s="535"/>
      <c r="TB46" s="535"/>
      <c r="TC46" s="535"/>
      <c r="TD46" s="535"/>
      <c r="TE46" s="535"/>
      <c r="TF46" s="535"/>
      <c r="TG46" s="535"/>
      <c r="TH46" s="535"/>
      <c r="TI46" s="535"/>
      <c r="TJ46" s="535"/>
      <c r="TK46" s="535"/>
      <c r="TL46" s="535"/>
      <c r="TM46" s="535"/>
      <c r="TN46" s="535"/>
      <c r="TO46" s="535"/>
      <c r="TP46" s="535"/>
      <c r="TQ46" s="535"/>
      <c r="TR46" s="535"/>
      <c r="TS46" s="535"/>
      <c r="TT46" s="535"/>
      <c r="TU46" s="535"/>
      <c r="TV46" s="535"/>
      <c r="TW46" s="535"/>
      <c r="TX46" s="535"/>
      <c r="TY46" s="535"/>
      <c r="TZ46" s="535"/>
      <c r="UA46" s="535"/>
      <c r="UB46" s="535"/>
      <c r="UC46" s="535"/>
      <c r="UD46" s="535"/>
      <c r="UE46" s="535"/>
      <c r="UF46" s="535"/>
      <c r="UG46" s="535"/>
      <c r="UH46" s="535"/>
      <c r="UI46" s="535"/>
      <c r="UJ46" s="535"/>
      <c r="UK46" s="535"/>
      <c r="UL46" s="535"/>
      <c r="UM46" s="535"/>
      <c r="UN46" s="535"/>
      <c r="UO46" s="535"/>
      <c r="UP46" s="535"/>
      <c r="UQ46" s="535"/>
      <c r="UR46" s="535"/>
      <c r="US46" s="535"/>
      <c r="UT46" s="535"/>
      <c r="UU46" s="535"/>
      <c r="UV46" s="535"/>
      <c r="UW46" s="535"/>
      <c r="UX46" s="535"/>
      <c r="UY46" s="535"/>
      <c r="UZ46" s="535"/>
      <c r="VA46" s="535"/>
      <c r="VB46" s="535"/>
      <c r="VC46" s="535"/>
      <c r="VD46" s="535"/>
      <c r="VE46" s="535"/>
      <c r="VF46" s="535"/>
      <c r="VG46" s="535"/>
      <c r="VH46" s="535"/>
      <c r="VI46" s="535"/>
      <c r="VJ46" s="535"/>
      <c r="VK46" s="535"/>
      <c r="VL46" s="535"/>
      <c r="VM46" s="535"/>
      <c r="VN46" s="535"/>
      <c r="VO46" s="535"/>
      <c r="VP46" s="535"/>
      <c r="VQ46" s="535"/>
      <c r="VR46" s="535"/>
      <c r="VS46" s="535"/>
      <c r="VT46" s="535"/>
      <c r="VU46" s="535"/>
      <c r="VV46" s="535"/>
      <c r="VW46" s="535"/>
      <c r="VX46" s="535"/>
      <c r="VY46" s="535"/>
      <c r="VZ46" s="535"/>
      <c r="WA46" s="535"/>
      <c r="WB46" s="535"/>
      <c r="WC46" s="535"/>
      <c r="WD46" s="535"/>
      <c r="WE46" s="535"/>
      <c r="WF46" s="535"/>
      <c r="WG46" s="535"/>
      <c r="WH46" s="535"/>
      <c r="WI46" s="535"/>
      <c r="WJ46" s="535"/>
      <c r="WK46" s="535"/>
      <c r="WL46" s="535"/>
      <c r="WM46" s="535"/>
      <c r="WN46" s="535"/>
      <c r="WO46" s="535"/>
      <c r="WP46" s="535"/>
      <c r="WQ46" s="535"/>
      <c r="WR46" s="535"/>
      <c r="WS46" s="535"/>
      <c r="WT46" s="535"/>
      <c r="WU46" s="535"/>
      <c r="WV46" s="535"/>
      <c r="WW46" s="535"/>
      <c r="WX46" s="535"/>
      <c r="WY46" s="535"/>
      <c r="WZ46" s="535"/>
      <c r="XA46" s="535"/>
      <c r="XB46" s="535"/>
      <c r="XC46" s="535"/>
      <c r="XD46" s="535"/>
      <c r="XE46" s="535"/>
      <c r="XF46" s="535"/>
      <c r="XG46" s="535"/>
      <c r="XH46" s="535"/>
      <c r="XI46" s="535"/>
      <c r="XJ46" s="535"/>
      <c r="XK46" s="535"/>
      <c r="XL46" s="535"/>
      <c r="XM46" s="535"/>
      <c r="XN46" s="535"/>
      <c r="XO46" s="535"/>
      <c r="XP46" s="535"/>
      <c r="XQ46" s="535"/>
      <c r="XR46" s="535"/>
      <c r="XS46" s="535"/>
      <c r="XT46" s="535"/>
      <c r="XU46" s="535"/>
      <c r="XV46" s="535"/>
      <c r="XW46" s="535"/>
      <c r="XX46" s="535"/>
      <c r="XY46" s="535"/>
      <c r="XZ46" s="535"/>
      <c r="YA46" s="535"/>
      <c r="YB46" s="535"/>
      <c r="YC46" s="535"/>
      <c r="YD46" s="535"/>
      <c r="YE46" s="535"/>
      <c r="YF46" s="535"/>
      <c r="YG46" s="535"/>
      <c r="YH46" s="535"/>
      <c r="YI46" s="535"/>
      <c r="YJ46" s="535"/>
      <c r="YK46" s="535"/>
      <c r="YL46" s="535"/>
      <c r="YM46" s="535"/>
      <c r="YN46" s="535"/>
      <c r="YO46" s="535"/>
      <c r="YP46" s="535"/>
      <c r="YQ46" s="535"/>
      <c r="YR46" s="535"/>
      <c r="YS46" s="535"/>
      <c r="YT46" s="535"/>
      <c r="YU46" s="535"/>
      <c r="YV46" s="535"/>
      <c r="YW46" s="535"/>
      <c r="YX46" s="535"/>
      <c r="YY46" s="535"/>
      <c r="YZ46" s="535"/>
      <c r="ZA46" s="535"/>
      <c r="ZB46" s="535"/>
      <c r="ZC46" s="535"/>
      <c r="ZD46" s="535"/>
      <c r="ZE46" s="535"/>
      <c r="ZF46" s="535"/>
      <c r="ZG46" s="535"/>
      <c r="ZH46" s="535"/>
      <c r="ZI46" s="535"/>
      <c r="ZJ46" s="535"/>
      <c r="ZK46" s="535"/>
      <c r="ZL46" s="535"/>
      <c r="ZM46" s="535"/>
      <c r="ZN46" s="535"/>
      <c r="ZO46" s="535"/>
      <c r="ZP46" s="535"/>
      <c r="ZQ46" s="535"/>
      <c r="ZR46" s="535"/>
      <c r="ZS46" s="535"/>
      <c r="ZT46" s="535"/>
      <c r="ZU46" s="535"/>
      <c r="ZV46" s="535"/>
      <c r="ZW46" s="535"/>
      <c r="ZX46" s="535"/>
      <c r="ZY46" s="535"/>
      <c r="ZZ46" s="535"/>
      <c r="AAA46" s="535"/>
      <c r="AAB46" s="535"/>
      <c r="AAC46" s="535"/>
      <c r="AAD46" s="535"/>
      <c r="AAE46" s="535"/>
      <c r="AAF46" s="535"/>
      <c r="AAG46" s="535"/>
      <c r="AAH46" s="535"/>
      <c r="AAI46" s="535"/>
      <c r="AAJ46" s="535"/>
      <c r="AAK46" s="535"/>
      <c r="AAL46" s="535"/>
      <c r="AAM46" s="535"/>
      <c r="AAN46" s="535"/>
      <c r="AAO46" s="535"/>
      <c r="AAP46" s="535"/>
      <c r="AAQ46" s="535"/>
      <c r="AAR46" s="535"/>
      <c r="AAS46" s="535"/>
      <c r="AAT46" s="535"/>
      <c r="AAU46" s="535"/>
      <c r="AAV46" s="535"/>
      <c r="AAW46" s="535"/>
      <c r="AAX46" s="535"/>
      <c r="AAY46" s="535"/>
      <c r="AAZ46" s="535"/>
      <c r="ABA46" s="535"/>
      <c r="ABB46" s="535"/>
      <c r="ABC46" s="535"/>
      <c r="ABD46" s="535"/>
      <c r="ABE46" s="535"/>
      <c r="ABF46" s="535"/>
      <c r="ABG46" s="535"/>
      <c r="ABH46" s="535"/>
      <c r="ABI46" s="535"/>
      <c r="ABJ46" s="535"/>
      <c r="ABK46" s="535"/>
      <c r="ABL46" s="535"/>
      <c r="ABM46" s="535"/>
      <c r="ABN46" s="535"/>
      <c r="ABO46" s="535"/>
      <c r="ABP46" s="535"/>
      <c r="ABQ46" s="535"/>
      <c r="ABR46" s="535"/>
      <c r="ABS46" s="535"/>
      <c r="ABT46" s="535"/>
      <c r="ABU46" s="535"/>
      <c r="ABV46" s="535"/>
      <c r="ABW46" s="535"/>
      <c r="ABX46" s="535"/>
      <c r="ABY46" s="535"/>
      <c r="ABZ46" s="535"/>
      <c r="ACA46" s="535"/>
      <c r="ACB46" s="535"/>
      <c r="ACC46" s="535"/>
      <c r="ACD46" s="535"/>
      <c r="ACE46" s="535"/>
      <c r="ACF46" s="535"/>
      <c r="ACG46" s="535"/>
      <c r="ACH46" s="535"/>
      <c r="ACI46" s="535"/>
      <c r="ACJ46" s="535"/>
      <c r="ACK46" s="535"/>
      <c r="ACL46" s="535"/>
      <c r="ACM46" s="535"/>
      <c r="ACN46" s="535"/>
      <c r="ACO46" s="535"/>
      <c r="ACP46" s="535"/>
      <c r="ACQ46" s="535"/>
      <c r="ACR46" s="535"/>
      <c r="ACS46" s="535"/>
      <c r="ACT46" s="535"/>
      <c r="ACU46" s="535"/>
      <c r="ACV46" s="535"/>
      <c r="ACW46" s="535"/>
      <c r="ACX46" s="535"/>
      <c r="ACY46" s="535"/>
      <c r="ACZ46" s="535"/>
      <c r="ADA46" s="535"/>
      <c r="ADB46" s="535"/>
      <c r="ADC46" s="535"/>
      <c r="ADD46" s="535"/>
      <c r="ADE46" s="535"/>
      <c r="ADF46" s="535"/>
      <c r="ADG46" s="535"/>
      <c r="ADH46" s="535"/>
      <c r="ADI46" s="535"/>
      <c r="ADJ46" s="535"/>
      <c r="ADK46" s="535"/>
      <c r="ADL46" s="535"/>
      <c r="ADM46" s="535"/>
      <c r="ADN46" s="535"/>
      <c r="ADO46" s="535"/>
      <c r="ADP46" s="535"/>
      <c r="ADQ46" s="535"/>
      <c r="ADR46" s="535"/>
      <c r="ADS46" s="535"/>
      <c r="ADT46" s="535"/>
      <c r="ADU46" s="535"/>
      <c r="ADV46" s="535"/>
      <c r="ADW46" s="535"/>
      <c r="ADX46" s="535"/>
      <c r="ADY46" s="535"/>
      <c r="ADZ46" s="535"/>
      <c r="AEA46" s="535"/>
      <c r="AEB46" s="535"/>
      <c r="AEC46" s="535"/>
      <c r="AED46" s="535"/>
      <c r="AEE46" s="535"/>
      <c r="AEF46" s="535"/>
      <c r="AEG46" s="535"/>
      <c r="AEH46" s="535"/>
      <c r="AEI46" s="535"/>
      <c r="AEJ46" s="535"/>
      <c r="AEK46" s="535"/>
      <c r="AEL46" s="535"/>
      <c r="AEM46" s="535"/>
      <c r="AEN46" s="535"/>
      <c r="AEO46" s="535"/>
      <c r="AEP46" s="535"/>
      <c r="AEQ46" s="535"/>
      <c r="AER46" s="535"/>
      <c r="AES46" s="535"/>
      <c r="AET46" s="535"/>
      <c r="AEU46" s="535"/>
      <c r="AEV46" s="535"/>
      <c r="AEW46" s="535"/>
      <c r="AEX46" s="535"/>
      <c r="AEY46" s="535"/>
      <c r="AEZ46" s="535"/>
      <c r="AFA46" s="535"/>
      <c r="AFB46" s="535"/>
      <c r="AFC46" s="535"/>
      <c r="AFD46" s="535"/>
      <c r="AFE46" s="535"/>
      <c r="AFF46" s="535"/>
      <c r="AFG46" s="535"/>
      <c r="AFH46" s="535"/>
      <c r="AFI46" s="535"/>
      <c r="AFJ46" s="535"/>
      <c r="AFK46" s="535"/>
      <c r="AFL46" s="535"/>
      <c r="AFM46" s="535"/>
      <c r="AFN46" s="535"/>
      <c r="AFO46" s="535"/>
      <c r="AFP46" s="535"/>
      <c r="AFQ46" s="535"/>
      <c r="AFR46" s="535"/>
      <c r="AFS46" s="535"/>
      <c r="AFT46" s="535"/>
      <c r="AFU46" s="535"/>
      <c r="AFV46" s="535"/>
      <c r="AFW46" s="535"/>
      <c r="AFX46" s="535"/>
      <c r="AFY46" s="535"/>
      <c r="AFZ46" s="535"/>
      <c r="AGA46" s="535"/>
      <c r="AGB46" s="535"/>
      <c r="AGC46" s="535"/>
      <c r="AGD46" s="535"/>
      <c r="AGE46" s="535"/>
      <c r="AGF46" s="535"/>
      <c r="AGG46" s="535"/>
      <c r="AGH46" s="535"/>
      <c r="AGI46" s="535"/>
      <c r="AGJ46" s="535"/>
      <c r="AGK46" s="535"/>
      <c r="AGL46" s="535"/>
      <c r="AGM46" s="535"/>
      <c r="AGN46" s="535"/>
    </row>
    <row r="47" spans="1:872" ht="11.25" customHeight="1" x14ac:dyDescent="0.2">
      <c r="A47" s="28"/>
      <c r="B47" s="38" t="s">
        <v>1310</v>
      </c>
      <c r="C47" s="773" t="s">
        <v>1310</v>
      </c>
      <c r="D47" s="655">
        <v>43502</v>
      </c>
      <c r="E47" s="664">
        <v>43502</v>
      </c>
      <c r="F47" s="673" t="s">
        <v>1692</v>
      </c>
      <c r="G47" s="43" t="s">
        <v>75</v>
      </c>
      <c r="H47" s="44" t="s">
        <v>76</v>
      </c>
      <c r="I47" s="45">
        <v>6</v>
      </c>
      <c r="J47" s="44" t="s">
        <v>77</v>
      </c>
      <c r="K47" s="47" t="s">
        <v>1695</v>
      </c>
      <c r="L47" s="43">
        <v>191270</v>
      </c>
      <c r="M47" s="44" t="s">
        <v>1710</v>
      </c>
      <c r="N47" s="48" t="s">
        <v>1724</v>
      </c>
      <c r="O47" s="49" t="s">
        <v>1107</v>
      </c>
      <c r="P47" s="50">
        <v>43830</v>
      </c>
      <c r="Q47" s="90" t="s">
        <v>1289</v>
      </c>
      <c r="R47" s="53" t="s">
        <v>1711</v>
      </c>
      <c r="S47" s="77">
        <v>43465</v>
      </c>
      <c r="T47" s="54">
        <v>0</v>
      </c>
      <c r="U47" s="55" t="s">
        <v>1106</v>
      </c>
      <c r="V47" s="56">
        <v>1</v>
      </c>
      <c r="W47" s="56">
        <v>0</v>
      </c>
      <c r="X47" s="56">
        <v>0</v>
      </c>
      <c r="Y47" s="536" t="s">
        <v>1713</v>
      </c>
      <c r="Z47" s="536" t="s">
        <v>1639</v>
      </c>
      <c r="AA47" s="536" t="s">
        <v>1640</v>
      </c>
      <c r="AB47" s="583" t="s">
        <v>1641</v>
      </c>
      <c r="AC47" s="584" t="s">
        <v>1642</v>
      </c>
      <c r="AD47" s="584" t="s">
        <v>1644</v>
      </c>
      <c r="AE47" s="584" t="s">
        <v>1643</v>
      </c>
      <c r="AF47" s="585" t="s">
        <v>144</v>
      </c>
      <c r="AG47" s="538" t="s">
        <v>1280</v>
      </c>
      <c r="AH47" s="583" t="s">
        <v>105</v>
      </c>
      <c r="AI47" s="583" t="s">
        <v>105</v>
      </c>
      <c r="AJ47" s="538" t="s">
        <v>1645</v>
      </c>
      <c r="AK47" s="584" t="s">
        <v>1646</v>
      </c>
      <c r="AL47" s="62" t="s">
        <v>1701</v>
      </c>
      <c r="AM47" s="62">
        <v>1</v>
      </c>
      <c r="AN47" s="63">
        <v>10.8</v>
      </c>
      <c r="AO47" s="64">
        <v>12</v>
      </c>
      <c r="AP47" s="199">
        <f t="shared" si="6"/>
        <v>638.28000000000009</v>
      </c>
      <c r="AQ47" s="201">
        <f t="shared" si="7"/>
        <v>53.190000000000005</v>
      </c>
      <c r="AR47" s="202">
        <v>0</v>
      </c>
      <c r="AS47" s="202"/>
      <c r="AT47" s="201">
        <f t="shared" si="5"/>
        <v>638.28000000000009</v>
      </c>
      <c r="AU47" s="62" t="s">
        <v>1705</v>
      </c>
      <c r="AV47" s="66" t="s">
        <v>1099</v>
      </c>
      <c r="AW47" s="66" t="s">
        <v>92</v>
      </c>
      <c r="AX47" s="62" t="s">
        <v>1373</v>
      </c>
      <c r="AY47" s="62" t="s">
        <v>1604</v>
      </c>
      <c r="AZ47" s="690" t="s">
        <v>1719</v>
      </c>
      <c r="BA47" s="346">
        <v>43502</v>
      </c>
      <c r="BB47" s="682" t="s">
        <v>1720</v>
      </c>
      <c r="BC47" s="284">
        <v>43502</v>
      </c>
      <c r="BD47" s="540"/>
      <c r="BE47" s="598"/>
      <c r="BF47" s="535"/>
      <c r="BG47" s="535"/>
      <c r="BH47" s="535"/>
      <c r="BI47" s="535"/>
      <c r="BJ47" s="535"/>
      <c r="BK47" s="535"/>
      <c r="BL47" s="535"/>
      <c r="BM47" s="535"/>
      <c r="BN47" s="535"/>
      <c r="BO47" s="535"/>
      <c r="BP47" s="535"/>
      <c r="BQ47" s="535"/>
      <c r="BR47" s="535"/>
      <c r="BS47" s="535"/>
      <c r="BT47" s="535"/>
      <c r="BU47" s="535"/>
      <c r="BV47" s="535"/>
      <c r="BW47" s="535"/>
      <c r="BX47" s="535"/>
      <c r="BY47" s="535"/>
      <c r="BZ47" s="535"/>
      <c r="CA47" s="535"/>
      <c r="CB47" s="535"/>
      <c r="CC47" s="535"/>
      <c r="CD47" s="535"/>
      <c r="CE47" s="535"/>
      <c r="CF47" s="535"/>
      <c r="CG47" s="535"/>
      <c r="CH47" s="535"/>
      <c r="CI47" s="535"/>
      <c r="CJ47" s="535"/>
      <c r="CK47" s="535"/>
      <c r="CL47" s="535"/>
      <c r="CM47" s="535"/>
      <c r="CN47" s="535"/>
      <c r="CO47" s="535"/>
      <c r="CP47" s="535"/>
      <c r="CQ47" s="535"/>
      <c r="CR47" s="535"/>
      <c r="CS47" s="535"/>
      <c r="CT47" s="535"/>
      <c r="CU47" s="535"/>
      <c r="CV47" s="535"/>
      <c r="CW47" s="535"/>
      <c r="CX47" s="535"/>
      <c r="CY47" s="535"/>
      <c r="CZ47" s="535"/>
      <c r="DA47" s="535"/>
      <c r="DB47" s="535"/>
      <c r="DC47" s="535"/>
      <c r="DD47" s="535"/>
      <c r="DE47" s="535"/>
      <c r="DF47" s="535"/>
      <c r="DG47" s="535"/>
      <c r="DH47" s="535"/>
      <c r="DI47" s="535"/>
      <c r="DJ47" s="535"/>
      <c r="DK47" s="535"/>
      <c r="DL47" s="535"/>
      <c r="DM47" s="535"/>
      <c r="DN47" s="535"/>
      <c r="DO47" s="535"/>
      <c r="DP47" s="535"/>
      <c r="DQ47" s="535"/>
      <c r="DR47" s="535"/>
      <c r="DS47" s="535"/>
      <c r="DT47" s="535"/>
      <c r="DU47" s="535"/>
      <c r="DV47" s="535"/>
      <c r="DW47" s="535"/>
      <c r="DX47" s="535"/>
      <c r="DY47" s="535"/>
      <c r="DZ47" s="535"/>
      <c r="EA47" s="535"/>
      <c r="EB47" s="535"/>
      <c r="EC47" s="535"/>
      <c r="ED47" s="535"/>
      <c r="EE47" s="535"/>
      <c r="EF47" s="535"/>
      <c r="EG47" s="535"/>
      <c r="EH47" s="535"/>
      <c r="EI47" s="535"/>
      <c r="EJ47" s="535"/>
      <c r="EK47" s="535"/>
      <c r="EL47" s="535"/>
      <c r="EM47" s="535"/>
      <c r="EN47" s="535"/>
      <c r="EO47" s="535"/>
      <c r="EP47" s="535"/>
      <c r="EQ47" s="535"/>
      <c r="ER47" s="535"/>
      <c r="ES47" s="535"/>
      <c r="ET47" s="535"/>
      <c r="EU47" s="535"/>
      <c r="EV47" s="535"/>
      <c r="EW47" s="535"/>
      <c r="EX47" s="535"/>
      <c r="EY47" s="535"/>
      <c r="EZ47" s="535"/>
      <c r="FA47" s="535"/>
      <c r="FB47" s="535"/>
      <c r="FC47" s="535"/>
      <c r="FD47" s="535"/>
      <c r="FE47" s="535"/>
      <c r="FF47" s="535"/>
      <c r="FG47" s="535"/>
      <c r="FH47" s="535"/>
      <c r="FI47" s="535"/>
      <c r="FJ47" s="535"/>
      <c r="FK47" s="535"/>
      <c r="FL47" s="535"/>
      <c r="FM47" s="535"/>
      <c r="FN47" s="535"/>
      <c r="FO47" s="535"/>
      <c r="FP47" s="535"/>
      <c r="FQ47" s="535"/>
      <c r="FR47" s="535"/>
      <c r="FS47" s="535"/>
      <c r="FT47" s="535"/>
      <c r="FU47" s="535"/>
      <c r="FV47" s="535"/>
      <c r="FW47" s="535"/>
      <c r="FX47" s="535"/>
      <c r="FY47" s="535"/>
      <c r="FZ47" s="535"/>
      <c r="GA47" s="535"/>
      <c r="GB47" s="535"/>
      <c r="GC47" s="535"/>
      <c r="GD47" s="535"/>
      <c r="GE47" s="535"/>
      <c r="GF47" s="535"/>
      <c r="GG47" s="535"/>
      <c r="GH47" s="535"/>
      <c r="GI47" s="535"/>
      <c r="GJ47" s="535"/>
      <c r="GK47" s="535"/>
      <c r="GL47" s="535"/>
      <c r="GM47" s="535"/>
      <c r="GN47" s="535"/>
      <c r="GO47" s="535"/>
      <c r="GP47" s="535"/>
      <c r="GQ47" s="535"/>
      <c r="GR47" s="535"/>
      <c r="GS47" s="535"/>
      <c r="GT47" s="535"/>
      <c r="GU47" s="535"/>
      <c r="GV47" s="535"/>
      <c r="GW47" s="535"/>
      <c r="GX47" s="535"/>
      <c r="GY47" s="535"/>
      <c r="GZ47" s="535"/>
      <c r="HA47" s="535"/>
      <c r="HB47" s="535"/>
      <c r="HC47" s="535"/>
      <c r="HD47" s="535"/>
      <c r="HE47" s="535"/>
      <c r="HF47" s="535"/>
      <c r="HG47" s="535"/>
      <c r="HH47" s="535"/>
      <c r="HI47" s="535"/>
      <c r="HJ47" s="535"/>
      <c r="HK47" s="535"/>
      <c r="HL47" s="535"/>
      <c r="HM47" s="535"/>
      <c r="HN47" s="535"/>
      <c r="HO47" s="535"/>
      <c r="HP47" s="535"/>
      <c r="HQ47" s="535"/>
      <c r="HR47" s="535"/>
      <c r="HS47" s="535"/>
      <c r="HT47" s="535"/>
      <c r="HU47" s="535"/>
      <c r="HV47" s="535"/>
      <c r="HW47" s="535"/>
      <c r="HX47" s="535"/>
      <c r="HY47" s="535"/>
      <c r="HZ47" s="535"/>
      <c r="IA47" s="535"/>
      <c r="IB47" s="535"/>
      <c r="IC47" s="535"/>
      <c r="ID47" s="535"/>
      <c r="IE47" s="535"/>
      <c r="IF47" s="535"/>
      <c r="IG47" s="535"/>
      <c r="IH47" s="535"/>
      <c r="II47" s="535"/>
      <c r="IJ47" s="535"/>
      <c r="IK47" s="535"/>
      <c r="IL47" s="535"/>
      <c r="IM47" s="535"/>
      <c r="IN47" s="535"/>
      <c r="IO47" s="535"/>
      <c r="IP47" s="535"/>
      <c r="IQ47" s="535"/>
      <c r="IR47" s="535"/>
      <c r="IS47" s="535"/>
      <c r="IT47" s="535"/>
      <c r="IU47" s="535"/>
      <c r="IV47" s="535"/>
      <c r="IW47" s="535"/>
      <c r="IX47" s="535"/>
      <c r="IY47" s="535"/>
      <c r="IZ47" s="535"/>
      <c r="JA47" s="535"/>
      <c r="JB47" s="535"/>
      <c r="JC47" s="535"/>
      <c r="JD47" s="535"/>
      <c r="JE47" s="535"/>
      <c r="JF47" s="535"/>
      <c r="JG47" s="535"/>
      <c r="JH47" s="535"/>
      <c r="JI47" s="535"/>
      <c r="JJ47" s="535"/>
      <c r="JK47" s="535"/>
      <c r="JL47" s="535"/>
      <c r="JM47" s="535"/>
      <c r="JN47" s="535"/>
      <c r="JO47" s="535"/>
      <c r="JP47" s="535"/>
      <c r="JQ47" s="535"/>
      <c r="JR47" s="535"/>
      <c r="JS47" s="535"/>
      <c r="JT47" s="535"/>
      <c r="JU47" s="535"/>
      <c r="JV47" s="535"/>
      <c r="JW47" s="535"/>
      <c r="JX47" s="535"/>
      <c r="JY47" s="535"/>
      <c r="JZ47" s="535"/>
      <c r="KA47" s="535"/>
      <c r="KB47" s="535"/>
      <c r="KC47" s="535"/>
      <c r="KD47" s="535"/>
      <c r="KE47" s="535"/>
      <c r="KF47" s="535"/>
      <c r="KG47" s="535"/>
      <c r="KH47" s="535"/>
      <c r="KI47" s="535"/>
      <c r="KJ47" s="535"/>
      <c r="KK47" s="535"/>
      <c r="KL47" s="535"/>
      <c r="KM47" s="535"/>
      <c r="KN47" s="535"/>
      <c r="KO47" s="535"/>
      <c r="KP47" s="535"/>
      <c r="KQ47" s="535"/>
      <c r="KR47" s="535"/>
      <c r="KS47" s="535"/>
      <c r="KT47" s="535"/>
      <c r="KU47" s="535"/>
      <c r="KV47" s="535"/>
      <c r="KW47" s="535"/>
      <c r="KX47" s="535"/>
      <c r="KY47" s="535"/>
      <c r="KZ47" s="535"/>
      <c r="LA47" s="535"/>
      <c r="LB47" s="535"/>
      <c r="LC47" s="535"/>
      <c r="LD47" s="535"/>
      <c r="LE47" s="535"/>
      <c r="LF47" s="535"/>
      <c r="LG47" s="535"/>
      <c r="LH47" s="535"/>
      <c r="LI47" s="535"/>
      <c r="LJ47" s="535"/>
      <c r="LK47" s="535"/>
      <c r="LL47" s="535"/>
      <c r="LM47" s="535"/>
      <c r="LN47" s="535"/>
      <c r="LO47" s="535"/>
      <c r="LP47" s="535"/>
      <c r="LQ47" s="535"/>
      <c r="LR47" s="535"/>
      <c r="LS47" s="535"/>
      <c r="LT47" s="535"/>
      <c r="LU47" s="535"/>
      <c r="LV47" s="535"/>
      <c r="LW47" s="535"/>
      <c r="LX47" s="535"/>
      <c r="LY47" s="535"/>
      <c r="LZ47" s="535"/>
      <c r="MA47" s="535"/>
      <c r="MB47" s="535"/>
      <c r="MC47" s="535"/>
      <c r="MD47" s="535"/>
      <c r="ME47" s="535"/>
      <c r="MF47" s="535"/>
      <c r="MG47" s="535"/>
      <c r="MH47" s="535"/>
      <c r="MI47" s="535"/>
      <c r="MJ47" s="535"/>
      <c r="MK47" s="535"/>
      <c r="ML47" s="535"/>
      <c r="MM47" s="535"/>
      <c r="MN47" s="535"/>
      <c r="MO47" s="535"/>
      <c r="MP47" s="535"/>
      <c r="MQ47" s="535"/>
      <c r="MR47" s="535"/>
      <c r="MS47" s="535"/>
      <c r="MT47" s="535"/>
      <c r="MU47" s="535"/>
      <c r="MV47" s="535"/>
      <c r="MW47" s="535"/>
      <c r="MX47" s="535"/>
      <c r="MY47" s="535"/>
      <c r="MZ47" s="535"/>
      <c r="NA47" s="535"/>
      <c r="NB47" s="535"/>
      <c r="NC47" s="535"/>
      <c r="ND47" s="535"/>
      <c r="NE47" s="535"/>
      <c r="NF47" s="535"/>
      <c r="NG47" s="535"/>
      <c r="NH47" s="535"/>
      <c r="NI47" s="535"/>
      <c r="NJ47" s="535"/>
      <c r="NK47" s="535"/>
      <c r="NL47" s="535"/>
      <c r="NM47" s="535"/>
      <c r="NN47" s="535"/>
      <c r="NO47" s="535"/>
      <c r="NP47" s="535"/>
      <c r="NQ47" s="535"/>
      <c r="NR47" s="535"/>
      <c r="NS47" s="535"/>
      <c r="NT47" s="535"/>
      <c r="NU47" s="535"/>
      <c r="NV47" s="535"/>
      <c r="NW47" s="535"/>
      <c r="NX47" s="535"/>
      <c r="NY47" s="535"/>
      <c r="NZ47" s="535"/>
      <c r="OA47" s="535"/>
      <c r="OB47" s="535"/>
      <c r="OC47" s="535"/>
      <c r="OD47" s="535"/>
      <c r="OE47" s="535"/>
      <c r="OF47" s="535"/>
      <c r="OG47" s="535"/>
      <c r="OH47" s="535"/>
      <c r="OI47" s="535"/>
      <c r="OJ47" s="535"/>
      <c r="OK47" s="535"/>
      <c r="OL47" s="535"/>
      <c r="OM47" s="535"/>
      <c r="ON47" s="535"/>
      <c r="OO47" s="535"/>
      <c r="OP47" s="535"/>
      <c r="OQ47" s="535"/>
      <c r="OR47" s="535"/>
      <c r="OS47" s="535"/>
      <c r="OT47" s="535"/>
      <c r="OU47" s="535"/>
      <c r="OV47" s="535"/>
      <c r="OW47" s="535"/>
      <c r="OX47" s="535"/>
      <c r="OY47" s="535"/>
      <c r="OZ47" s="535"/>
      <c r="PA47" s="535"/>
      <c r="PB47" s="535"/>
      <c r="PC47" s="535"/>
      <c r="PD47" s="535"/>
      <c r="PE47" s="535"/>
      <c r="PF47" s="535"/>
      <c r="PG47" s="535"/>
      <c r="PH47" s="535"/>
      <c r="PI47" s="535"/>
      <c r="PJ47" s="535"/>
      <c r="PK47" s="535"/>
      <c r="PL47" s="535"/>
      <c r="PM47" s="535"/>
      <c r="PN47" s="535"/>
      <c r="PO47" s="535"/>
      <c r="PP47" s="535"/>
      <c r="PQ47" s="535"/>
      <c r="PR47" s="535"/>
      <c r="PS47" s="535"/>
      <c r="PT47" s="535"/>
      <c r="PU47" s="535"/>
      <c r="PV47" s="535"/>
      <c r="PW47" s="535"/>
      <c r="PX47" s="535"/>
      <c r="PY47" s="535"/>
      <c r="PZ47" s="535"/>
      <c r="QA47" s="535"/>
      <c r="QB47" s="535"/>
      <c r="QC47" s="535"/>
      <c r="QD47" s="535"/>
      <c r="QE47" s="535"/>
      <c r="QF47" s="535"/>
      <c r="QG47" s="535"/>
      <c r="QH47" s="535"/>
      <c r="QI47" s="535"/>
      <c r="QJ47" s="535"/>
      <c r="QK47" s="535"/>
      <c r="QL47" s="535"/>
      <c r="QM47" s="535"/>
      <c r="QN47" s="535"/>
      <c r="QO47" s="535"/>
      <c r="QP47" s="535"/>
      <c r="QQ47" s="535"/>
      <c r="QR47" s="535"/>
      <c r="QS47" s="535"/>
      <c r="QT47" s="535"/>
      <c r="QU47" s="535"/>
      <c r="QV47" s="535"/>
      <c r="QW47" s="535"/>
      <c r="QX47" s="535"/>
      <c r="QY47" s="535"/>
      <c r="QZ47" s="535"/>
      <c r="RA47" s="535"/>
      <c r="RB47" s="535"/>
      <c r="RC47" s="535"/>
      <c r="RD47" s="535"/>
      <c r="RE47" s="535"/>
      <c r="RF47" s="535"/>
      <c r="RG47" s="535"/>
      <c r="RH47" s="535"/>
      <c r="RI47" s="535"/>
      <c r="RJ47" s="535"/>
      <c r="RK47" s="535"/>
      <c r="RL47" s="535"/>
      <c r="RM47" s="535"/>
      <c r="RN47" s="535"/>
      <c r="RO47" s="535"/>
      <c r="RP47" s="535"/>
      <c r="RQ47" s="535"/>
      <c r="RR47" s="535"/>
      <c r="RS47" s="535"/>
      <c r="RT47" s="535"/>
      <c r="RU47" s="535"/>
      <c r="RV47" s="535"/>
      <c r="RW47" s="535"/>
      <c r="RX47" s="535"/>
      <c r="RY47" s="535"/>
      <c r="RZ47" s="535"/>
      <c r="SA47" s="535"/>
      <c r="SB47" s="535"/>
      <c r="SC47" s="535"/>
      <c r="SD47" s="535"/>
      <c r="SE47" s="535"/>
      <c r="SF47" s="535"/>
      <c r="SG47" s="535"/>
      <c r="SH47" s="535"/>
      <c r="SI47" s="535"/>
      <c r="SJ47" s="535"/>
      <c r="SK47" s="535"/>
      <c r="SL47" s="535"/>
      <c r="SM47" s="535"/>
      <c r="SN47" s="535"/>
      <c r="SO47" s="535"/>
      <c r="SP47" s="535"/>
      <c r="SQ47" s="535"/>
      <c r="SR47" s="535"/>
      <c r="SS47" s="535"/>
      <c r="ST47" s="535"/>
      <c r="SU47" s="535"/>
      <c r="SV47" s="535"/>
      <c r="SW47" s="535"/>
      <c r="SX47" s="535"/>
      <c r="SY47" s="535"/>
      <c r="SZ47" s="535"/>
      <c r="TA47" s="535"/>
      <c r="TB47" s="535"/>
      <c r="TC47" s="535"/>
      <c r="TD47" s="535"/>
      <c r="TE47" s="535"/>
      <c r="TF47" s="535"/>
      <c r="TG47" s="535"/>
      <c r="TH47" s="535"/>
      <c r="TI47" s="535"/>
      <c r="TJ47" s="535"/>
      <c r="TK47" s="535"/>
      <c r="TL47" s="535"/>
      <c r="TM47" s="535"/>
      <c r="TN47" s="535"/>
      <c r="TO47" s="535"/>
      <c r="TP47" s="535"/>
      <c r="TQ47" s="535"/>
      <c r="TR47" s="535"/>
      <c r="TS47" s="535"/>
      <c r="TT47" s="535"/>
      <c r="TU47" s="535"/>
      <c r="TV47" s="535"/>
      <c r="TW47" s="535"/>
      <c r="TX47" s="535"/>
      <c r="TY47" s="535"/>
      <c r="TZ47" s="535"/>
      <c r="UA47" s="535"/>
      <c r="UB47" s="535"/>
      <c r="UC47" s="535"/>
      <c r="UD47" s="535"/>
      <c r="UE47" s="535"/>
      <c r="UF47" s="535"/>
      <c r="UG47" s="535"/>
      <c r="UH47" s="535"/>
      <c r="UI47" s="535"/>
      <c r="UJ47" s="535"/>
      <c r="UK47" s="535"/>
      <c r="UL47" s="535"/>
      <c r="UM47" s="535"/>
      <c r="UN47" s="535"/>
      <c r="UO47" s="535"/>
      <c r="UP47" s="535"/>
      <c r="UQ47" s="535"/>
      <c r="UR47" s="535"/>
      <c r="US47" s="535"/>
      <c r="UT47" s="535"/>
      <c r="UU47" s="535"/>
      <c r="UV47" s="535"/>
      <c r="UW47" s="535"/>
      <c r="UX47" s="535"/>
      <c r="UY47" s="535"/>
      <c r="UZ47" s="535"/>
      <c r="VA47" s="535"/>
      <c r="VB47" s="535"/>
      <c r="VC47" s="535"/>
      <c r="VD47" s="535"/>
      <c r="VE47" s="535"/>
      <c r="VF47" s="535"/>
      <c r="VG47" s="535"/>
      <c r="VH47" s="535"/>
      <c r="VI47" s="535"/>
      <c r="VJ47" s="535"/>
      <c r="VK47" s="535"/>
      <c r="VL47" s="535"/>
      <c r="VM47" s="535"/>
      <c r="VN47" s="535"/>
      <c r="VO47" s="535"/>
      <c r="VP47" s="535"/>
      <c r="VQ47" s="535"/>
      <c r="VR47" s="535"/>
      <c r="VS47" s="535"/>
      <c r="VT47" s="535"/>
      <c r="VU47" s="535"/>
      <c r="VV47" s="535"/>
      <c r="VW47" s="535"/>
      <c r="VX47" s="535"/>
      <c r="VY47" s="535"/>
      <c r="VZ47" s="535"/>
      <c r="WA47" s="535"/>
      <c r="WB47" s="535"/>
      <c r="WC47" s="535"/>
      <c r="WD47" s="535"/>
      <c r="WE47" s="535"/>
      <c r="WF47" s="535"/>
      <c r="WG47" s="535"/>
      <c r="WH47" s="535"/>
      <c r="WI47" s="535"/>
      <c r="WJ47" s="535"/>
      <c r="WK47" s="535"/>
      <c r="WL47" s="535"/>
      <c r="WM47" s="535"/>
      <c r="WN47" s="535"/>
      <c r="WO47" s="535"/>
      <c r="WP47" s="535"/>
      <c r="WQ47" s="535"/>
      <c r="WR47" s="535"/>
      <c r="WS47" s="535"/>
      <c r="WT47" s="535"/>
      <c r="WU47" s="535"/>
      <c r="WV47" s="535"/>
      <c r="WW47" s="535"/>
      <c r="WX47" s="535"/>
      <c r="WY47" s="535"/>
      <c r="WZ47" s="535"/>
      <c r="XA47" s="535"/>
      <c r="XB47" s="535"/>
      <c r="XC47" s="535"/>
      <c r="XD47" s="535"/>
      <c r="XE47" s="535"/>
      <c r="XF47" s="535"/>
      <c r="XG47" s="535"/>
      <c r="XH47" s="535"/>
      <c r="XI47" s="535"/>
      <c r="XJ47" s="535"/>
      <c r="XK47" s="535"/>
      <c r="XL47" s="535"/>
      <c r="XM47" s="535"/>
      <c r="XN47" s="535"/>
      <c r="XO47" s="535"/>
      <c r="XP47" s="535"/>
      <c r="XQ47" s="535"/>
      <c r="XR47" s="535"/>
      <c r="XS47" s="535"/>
      <c r="XT47" s="535"/>
      <c r="XU47" s="535"/>
      <c r="XV47" s="535"/>
      <c r="XW47" s="535"/>
      <c r="XX47" s="535"/>
      <c r="XY47" s="535"/>
      <c r="XZ47" s="535"/>
      <c r="YA47" s="535"/>
      <c r="YB47" s="535"/>
      <c r="YC47" s="535"/>
      <c r="YD47" s="535"/>
      <c r="YE47" s="535"/>
      <c r="YF47" s="535"/>
      <c r="YG47" s="535"/>
      <c r="YH47" s="535"/>
      <c r="YI47" s="535"/>
      <c r="YJ47" s="535"/>
      <c r="YK47" s="535"/>
      <c r="YL47" s="535"/>
      <c r="YM47" s="535"/>
      <c r="YN47" s="535"/>
      <c r="YO47" s="535"/>
      <c r="YP47" s="535"/>
      <c r="YQ47" s="535"/>
      <c r="YR47" s="535"/>
      <c r="YS47" s="535"/>
      <c r="YT47" s="535"/>
      <c r="YU47" s="535"/>
      <c r="YV47" s="535"/>
      <c r="YW47" s="535"/>
      <c r="YX47" s="535"/>
      <c r="YY47" s="535"/>
      <c r="YZ47" s="535"/>
      <c r="ZA47" s="535"/>
      <c r="ZB47" s="535"/>
      <c r="ZC47" s="535"/>
      <c r="ZD47" s="535"/>
      <c r="ZE47" s="535"/>
      <c r="ZF47" s="535"/>
      <c r="ZG47" s="535"/>
      <c r="ZH47" s="535"/>
      <c r="ZI47" s="535"/>
      <c r="ZJ47" s="535"/>
      <c r="ZK47" s="535"/>
      <c r="ZL47" s="535"/>
      <c r="ZM47" s="535"/>
      <c r="ZN47" s="535"/>
      <c r="ZO47" s="535"/>
      <c r="ZP47" s="535"/>
      <c r="ZQ47" s="535"/>
      <c r="ZR47" s="535"/>
      <c r="ZS47" s="535"/>
      <c r="ZT47" s="535"/>
      <c r="ZU47" s="535"/>
      <c r="ZV47" s="535"/>
      <c r="ZW47" s="535"/>
      <c r="ZX47" s="535"/>
      <c r="ZY47" s="535"/>
      <c r="ZZ47" s="535"/>
      <c r="AAA47" s="535"/>
      <c r="AAB47" s="535"/>
      <c r="AAC47" s="535"/>
      <c r="AAD47" s="535"/>
      <c r="AAE47" s="535"/>
      <c r="AAF47" s="535"/>
      <c r="AAG47" s="535"/>
      <c r="AAH47" s="535"/>
      <c r="AAI47" s="535"/>
      <c r="AAJ47" s="535"/>
      <c r="AAK47" s="535"/>
      <c r="AAL47" s="535"/>
      <c r="AAM47" s="535"/>
      <c r="AAN47" s="535"/>
      <c r="AAO47" s="535"/>
      <c r="AAP47" s="535"/>
      <c r="AAQ47" s="535"/>
      <c r="AAR47" s="535"/>
      <c r="AAS47" s="535"/>
      <c r="AAT47" s="535"/>
      <c r="AAU47" s="535"/>
      <c r="AAV47" s="535"/>
      <c r="AAW47" s="535"/>
      <c r="AAX47" s="535"/>
      <c r="AAY47" s="535"/>
      <c r="AAZ47" s="535"/>
      <c r="ABA47" s="535"/>
      <c r="ABB47" s="535"/>
      <c r="ABC47" s="535"/>
      <c r="ABD47" s="535"/>
      <c r="ABE47" s="535"/>
      <c r="ABF47" s="535"/>
      <c r="ABG47" s="535"/>
      <c r="ABH47" s="535"/>
      <c r="ABI47" s="535"/>
      <c r="ABJ47" s="535"/>
      <c r="ABK47" s="535"/>
      <c r="ABL47" s="535"/>
      <c r="ABM47" s="535"/>
      <c r="ABN47" s="535"/>
      <c r="ABO47" s="535"/>
      <c r="ABP47" s="535"/>
      <c r="ABQ47" s="535"/>
      <c r="ABR47" s="535"/>
      <c r="ABS47" s="535"/>
      <c r="ABT47" s="535"/>
      <c r="ABU47" s="535"/>
      <c r="ABV47" s="535"/>
      <c r="ABW47" s="535"/>
      <c r="ABX47" s="535"/>
      <c r="ABY47" s="535"/>
      <c r="ABZ47" s="535"/>
      <c r="ACA47" s="535"/>
      <c r="ACB47" s="535"/>
      <c r="ACC47" s="535"/>
      <c r="ACD47" s="535"/>
      <c r="ACE47" s="535"/>
      <c r="ACF47" s="535"/>
      <c r="ACG47" s="535"/>
      <c r="ACH47" s="535"/>
      <c r="ACI47" s="535"/>
      <c r="ACJ47" s="535"/>
      <c r="ACK47" s="535"/>
      <c r="ACL47" s="535"/>
      <c r="ACM47" s="535"/>
      <c r="ACN47" s="535"/>
      <c r="ACO47" s="535"/>
      <c r="ACP47" s="535"/>
      <c r="ACQ47" s="535"/>
      <c r="ACR47" s="535"/>
      <c r="ACS47" s="535"/>
      <c r="ACT47" s="535"/>
      <c r="ACU47" s="535"/>
      <c r="ACV47" s="535"/>
      <c r="ACW47" s="535"/>
      <c r="ACX47" s="535"/>
      <c r="ACY47" s="535"/>
      <c r="ACZ47" s="535"/>
      <c r="ADA47" s="535"/>
      <c r="ADB47" s="535"/>
      <c r="ADC47" s="535"/>
      <c r="ADD47" s="535"/>
      <c r="ADE47" s="535"/>
      <c r="ADF47" s="535"/>
      <c r="ADG47" s="535"/>
      <c r="ADH47" s="535"/>
      <c r="ADI47" s="535"/>
      <c r="ADJ47" s="535"/>
      <c r="ADK47" s="535"/>
      <c r="ADL47" s="535"/>
      <c r="ADM47" s="535"/>
      <c r="ADN47" s="535"/>
      <c r="ADO47" s="535"/>
      <c r="ADP47" s="535"/>
      <c r="ADQ47" s="535"/>
      <c r="ADR47" s="535"/>
      <c r="ADS47" s="535"/>
      <c r="ADT47" s="535"/>
      <c r="ADU47" s="535"/>
      <c r="ADV47" s="535"/>
      <c r="ADW47" s="535"/>
      <c r="ADX47" s="535"/>
      <c r="ADY47" s="535"/>
      <c r="ADZ47" s="535"/>
      <c r="AEA47" s="535"/>
      <c r="AEB47" s="535"/>
      <c r="AEC47" s="535"/>
      <c r="AED47" s="535"/>
      <c r="AEE47" s="535"/>
      <c r="AEF47" s="535"/>
      <c r="AEG47" s="535"/>
      <c r="AEH47" s="535"/>
      <c r="AEI47" s="535"/>
      <c r="AEJ47" s="535"/>
      <c r="AEK47" s="535"/>
      <c r="AEL47" s="535"/>
      <c r="AEM47" s="535"/>
      <c r="AEN47" s="535"/>
      <c r="AEO47" s="535"/>
      <c r="AEP47" s="535"/>
      <c r="AEQ47" s="535"/>
      <c r="AER47" s="535"/>
      <c r="AES47" s="535"/>
      <c r="AET47" s="535"/>
      <c r="AEU47" s="535"/>
      <c r="AEV47" s="535"/>
      <c r="AEW47" s="535"/>
      <c r="AEX47" s="535"/>
      <c r="AEY47" s="535"/>
      <c r="AEZ47" s="535"/>
      <c r="AFA47" s="535"/>
      <c r="AFB47" s="535"/>
      <c r="AFC47" s="535"/>
      <c r="AFD47" s="535"/>
      <c r="AFE47" s="535"/>
      <c r="AFF47" s="535"/>
      <c r="AFG47" s="535"/>
      <c r="AFH47" s="535"/>
      <c r="AFI47" s="535"/>
      <c r="AFJ47" s="535"/>
      <c r="AFK47" s="535"/>
      <c r="AFL47" s="535"/>
      <c r="AFM47" s="535"/>
      <c r="AFN47" s="535"/>
      <c r="AFO47" s="535"/>
      <c r="AFP47" s="535"/>
      <c r="AFQ47" s="535"/>
      <c r="AFR47" s="535"/>
      <c r="AFS47" s="535"/>
      <c r="AFT47" s="535"/>
      <c r="AFU47" s="535"/>
      <c r="AFV47" s="535"/>
      <c r="AFW47" s="535"/>
      <c r="AFX47" s="535"/>
      <c r="AFY47" s="535"/>
      <c r="AFZ47" s="535"/>
      <c r="AGA47" s="535"/>
      <c r="AGB47" s="535"/>
      <c r="AGC47" s="535"/>
      <c r="AGD47" s="535"/>
      <c r="AGE47" s="535"/>
      <c r="AGF47" s="535"/>
      <c r="AGG47" s="535"/>
      <c r="AGH47" s="535"/>
      <c r="AGI47" s="535"/>
      <c r="AGJ47" s="535"/>
      <c r="AGK47" s="535"/>
      <c r="AGL47" s="535"/>
      <c r="AGM47" s="535"/>
      <c r="AGN47" s="535"/>
    </row>
    <row r="48" spans="1:872" ht="11.25" customHeight="1" x14ac:dyDescent="0.2">
      <c r="A48" s="28"/>
      <c r="B48" s="38" t="s">
        <v>1311</v>
      </c>
      <c r="C48" s="773" t="s">
        <v>1311</v>
      </c>
      <c r="D48" s="655">
        <v>43502</v>
      </c>
      <c r="E48" s="664">
        <v>43502</v>
      </c>
      <c r="F48" s="673" t="s">
        <v>1693</v>
      </c>
      <c r="G48" s="43" t="s">
        <v>75</v>
      </c>
      <c r="H48" s="44" t="s">
        <v>76</v>
      </c>
      <c r="I48" s="45">
        <v>5</v>
      </c>
      <c r="J48" s="44" t="s">
        <v>77</v>
      </c>
      <c r="K48" s="47" t="s">
        <v>1696</v>
      </c>
      <c r="L48" s="43">
        <v>3539639</v>
      </c>
      <c r="M48" s="44" t="s">
        <v>1708</v>
      </c>
      <c r="N48" s="48" t="s">
        <v>1723</v>
      </c>
      <c r="O48" s="49" t="s">
        <v>1107</v>
      </c>
      <c r="P48" s="50">
        <v>43830</v>
      </c>
      <c r="Q48" s="90" t="s">
        <v>1295</v>
      </c>
      <c r="R48" s="774" t="s">
        <v>1709</v>
      </c>
      <c r="S48" s="775">
        <v>43465</v>
      </c>
      <c r="T48" s="54">
        <v>0</v>
      </c>
      <c r="U48" s="55" t="s">
        <v>1106</v>
      </c>
      <c r="V48" s="56">
        <v>1</v>
      </c>
      <c r="W48" s="56">
        <v>0</v>
      </c>
      <c r="X48" s="56">
        <v>0</v>
      </c>
      <c r="Y48" s="536" t="s">
        <v>1714</v>
      </c>
      <c r="Z48" s="536" t="s">
        <v>1639</v>
      </c>
      <c r="AA48" s="536" t="s">
        <v>1640</v>
      </c>
      <c r="AB48" s="583" t="s">
        <v>1641</v>
      </c>
      <c r="AC48" s="584" t="s">
        <v>1642</v>
      </c>
      <c r="AD48" s="584" t="s">
        <v>1644</v>
      </c>
      <c r="AE48" s="584" t="s">
        <v>1643</v>
      </c>
      <c r="AF48" s="585" t="s">
        <v>144</v>
      </c>
      <c r="AG48" s="538" t="s">
        <v>1280</v>
      </c>
      <c r="AH48" s="583" t="s">
        <v>105</v>
      </c>
      <c r="AI48" s="583" t="s">
        <v>105</v>
      </c>
      <c r="AJ48" s="538" t="s">
        <v>1645</v>
      </c>
      <c r="AK48" s="584" t="s">
        <v>1646</v>
      </c>
      <c r="AL48" s="530" t="s">
        <v>1702</v>
      </c>
      <c r="AM48" s="62">
        <v>1</v>
      </c>
      <c r="AN48" s="63">
        <v>25.1</v>
      </c>
      <c r="AO48" s="64">
        <v>12</v>
      </c>
      <c r="AP48" s="199">
        <f t="shared" si="6"/>
        <v>1483.41</v>
      </c>
      <c r="AQ48" s="201">
        <f t="shared" si="7"/>
        <v>123.61750000000001</v>
      </c>
      <c r="AR48" s="202">
        <v>0</v>
      </c>
      <c r="AS48" s="202"/>
      <c r="AT48" s="201">
        <f t="shared" si="5"/>
        <v>1483.41</v>
      </c>
      <c r="AU48" s="62" t="s">
        <v>1706</v>
      </c>
      <c r="AV48" s="66" t="s">
        <v>1099</v>
      </c>
      <c r="AW48" s="66" t="s">
        <v>92</v>
      </c>
      <c r="AX48" s="62" t="s">
        <v>1373</v>
      </c>
      <c r="AY48" s="62" t="s">
        <v>1604</v>
      </c>
      <c r="AZ48" s="690" t="s">
        <v>1721</v>
      </c>
      <c r="BA48" s="346">
        <v>43502</v>
      </c>
      <c r="BB48" s="682" t="s">
        <v>1722</v>
      </c>
      <c r="BC48" s="284">
        <v>43502</v>
      </c>
      <c r="BD48" s="540"/>
      <c r="BE48" s="598"/>
      <c r="BF48" s="535"/>
      <c r="BG48" s="535"/>
      <c r="BH48" s="535"/>
      <c r="BI48" s="535"/>
      <c r="BJ48" s="535"/>
      <c r="BK48" s="535"/>
      <c r="BL48" s="535"/>
      <c r="BM48" s="535"/>
      <c r="BN48" s="535"/>
      <c r="BO48" s="535"/>
      <c r="BP48" s="535"/>
      <c r="BQ48" s="535"/>
      <c r="BR48" s="535"/>
      <c r="BS48" s="535"/>
      <c r="BT48" s="535"/>
      <c r="BU48" s="535"/>
      <c r="BV48" s="535"/>
      <c r="BW48" s="535"/>
      <c r="BX48" s="535"/>
      <c r="BY48" s="535"/>
      <c r="BZ48" s="535"/>
      <c r="CA48" s="535"/>
      <c r="CB48" s="535"/>
      <c r="CC48" s="535"/>
      <c r="CD48" s="535"/>
      <c r="CE48" s="535"/>
      <c r="CF48" s="535"/>
      <c r="CG48" s="535"/>
      <c r="CH48" s="535"/>
      <c r="CI48" s="535"/>
      <c r="CJ48" s="535"/>
      <c r="CK48" s="535"/>
      <c r="CL48" s="535"/>
      <c r="CM48" s="535"/>
      <c r="CN48" s="535"/>
      <c r="CO48" s="535"/>
      <c r="CP48" s="535"/>
      <c r="CQ48" s="535"/>
      <c r="CR48" s="535"/>
      <c r="CS48" s="535"/>
      <c r="CT48" s="535"/>
      <c r="CU48" s="535"/>
      <c r="CV48" s="535"/>
      <c r="CW48" s="535"/>
      <c r="CX48" s="535"/>
      <c r="CY48" s="535"/>
      <c r="CZ48" s="535"/>
      <c r="DA48" s="535"/>
      <c r="DB48" s="535"/>
      <c r="DC48" s="535"/>
      <c r="DD48" s="535"/>
      <c r="DE48" s="535"/>
      <c r="DF48" s="535"/>
      <c r="DG48" s="535"/>
      <c r="DH48" s="535"/>
      <c r="DI48" s="535"/>
      <c r="DJ48" s="535"/>
      <c r="DK48" s="535"/>
      <c r="DL48" s="535"/>
      <c r="DM48" s="535"/>
      <c r="DN48" s="535"/>
      <c r="DO48" s="535"/>
      <c r="DP48" s="535"/>
      <c r="DQ48" s="535"/>
      <c r="DR48" s="535"/>
      <c r="DS48" s="535"/>
      <c r="DT48" s="535"/>
      <c r="DU48" s="535"/>
      <c r="DV48" s="535"/>
      <c r="DW48" s="535"/>
      <c r="DX48" s="535"/>
      <c r="DY48" s="535"/>
      <c r="DZ48" s="535"/>
      <c r="EA48" s="535"/>
      <c r="EB48" s="535"/>
      <c r="EC48" s="535"/>
      <c r="ED48" s="535"/>
      <c r="EE48" s="535"/>
      <c r="EF48" s="535"/>
      <c r="EG48" s="535"/>
      <c r="EH48" s="535"/>
      <c r="EI48" s="535"/>
      <c r="EJ48" s="535"/>
      <c r="EK48" s="535"/>
      <c r="EL48" s="535"/>
      <c r="EM48" s="535"/>
      <c r="EN48" s="535"/>
      <c r="EO48" s="535"/>
      <c r="EP48" s="535"/>
      <c r="EQ48" s="535"/>
      <c r="ER48" s="535"/>
      <c r="ES48" s="535"/>
      <c r="ET48" s="535"/>
      <c r="EU48" s="535"/>
      <c r="EV48" s="535"/>
      <c r="EW48" s="535"/>
      <c r="EX48" s="535"/>
      <c r="EY48" s="535"/>
      <c r="EZ48" s="535"/>
      <c r="FA48" s="535"/>
      <c r="FB48" s="535"/>
      <c r="FC48" s="535"/>
      <c r="FD48" s="535"/>
      <c r="FE48" s="535"/>
      <c r="FF48" s="535"/>
      <c r="FG48" s="535"/>
      <c r="FH48" s="535"/>
      <c r="FI48" s="535"/>
      <c r="FJ48" s="535"/>
      <c r="FK48" s="535"/>
      <c r="FL48" s="535"/>
      <c r="FM48" s="535"/>
      <c r="FN48" s="535"/>
      <c r="FO48" s="535"/>
      <c r="FP48" s="535"/>
      <c r="FQ48" s="535"/>
      <c r="FR48" s="535"/>
      <c r="FS48" s="535"/>
      <c r="FT48" s="535"/>
      <c r="FU48" s="535"/>
      <c r="FV48" s="535"/>
      <c r="FW48" s="535"/>
      <c r="FX48" s="535"/>
      <c r="FY48" s="535"/>
      <c r="FZ48" s="535"/>
      <c r="GA48" s="535"/>
      <c r="GB48" s="535"/>
      <c r="GC48" s="535"/>
      <c r="GD48" s="535"/>
      <c r="GE48" s="535"/>
      <c r="GF48" s="535"/>
      <c r="GG48" s="535"/>
      <c r="GH48" s="535"/>
      <c r="GI48" s="535"/>
      <c r="GJ48" s="535"/>
      <c r="GK48" s="535"/>
      <c r="GL48" s="535"/>
      <c r="GM48" s="535"/>
      <c r="GN48" s="535"/>
      <c r="GO48" s="535"/>
      <c r="GP48" s="535"/>
      <c r="GQ48" s="535"/>
      <c r="GR48" s="535"/>
      <c r="GS48" s="535"/>
      <c r="GT48" s="535"/>
      <c r="GU48" s="535"/>
      <c r="GV48" s="535"/>
      <c r="GW48" s="535"/>
      <c r="GX48" s="535"/>
      <c r="GY48" s="535"/>
      <c r="GZ48" s="535"/>
      <c r="HA48" s="535"/>
      <c r="HB48" s="535"/>
      <c r="HC48" s="535"/>
      <c r="HD48" s="535"/>
      <c r="HE48" s="535"/>
      <c r="HF48" s="535"/>
      <c r="HG48" s="535"/>
      <c r="HH48" s="535"/>
      <c r="HI48" s="535"/>
      <c r="HJ48" s="535"/>
      <c r="HK48" s="535"/>
      <c r="HL48" s="535"/>
      <c r="HM48" s="535"/>
      <c r="HN48" s="535"/>
      <c r="HO48" s="535"/>
      <c r="HP48" s="535"/>
      <c r="HQ48" s="535"/>
      <c r="HR48" s="535"/>
      <c r="HS48" s="535"/>
      <c r="HT48" s="535"/>
      <c r="HU48" s="535"/>
      <c r="HV48" s="535"/>
      <c r="HW48" s="535"/>
      <c r="HX48" s="535"/>
      <c r="HY48" s="535"/>
      <c r="HZ48" s="535"/>
      <c r="IA48" s="535"/>
      <c r="IB48" s="535"/>
      <c r="IC48" s="535"/>
      <c r="ID48" s="535"/>
      <c r="IE48" s="535"/>
      <c r="IF48" s="535"/>
      <c r="IG48" s="535"/>
      <c r="IH48" s="535"/>
      <c r="II48" s="535"/>
      <c r="IJ48" s="535"/>
      <c r="IK48" s="535"/>
      <c r="IL48" s="535"/>
      <c r="IM48" s="535"/>
      <c r="IN48" s="535"/>
      <c r="IO48" s="535"/>
      <c r="IP48" s="535"/>
      <c r="IQ48" s="535"/>
      <c r="IR48" s="535"/>
      <c r="IS48" s="535"/>
      <c r="IT48" s="535"/>
      <c r="IU48" s="535"/>
      <c r="IV48" s="535"/>
      <c r="IW48" s="535"/>
      <c r="IX48" s="535"/>
      <c r="IY48" s="535"/>
      <c r="IZ48" s="535"/>
      <c r="JA48" s="535"/>
      <c r="JB48" s="535"/>
      <c r="JC48" s="535"/>
      <c r="JD48" s="535"/>
      <c r="JE48" s="535"/>
      <c r="JF48" s="535"/>
      <c r="JG48" s="535"/>
      <c r="JH48" s="535"/>
      <c r="JI48" s="535"/>
      <c r="JJ48" s="535"/>
      <c r="JK48" s="535"/>
      <c r="JL48" s="535"/>
      <c r="JM48" s="535"/>
      <c r="JN48" s="535"/>
      <c r="JO48" s="535"/>
      <c r="JP48" s="535"/>
      <c r="JQ48" s="535"/>
      <c r="JR48" s="535"/>
      <c r="JS48" s="535"/>
      <c r="JT48" s="535"/>
      <c r="JU48" s="535"/>
      <c r="JV48" s="535"/>
      <c r="JW48" s="535"/>
      <c r="JX48" s="535"/>
      <c r="JY48" s="535"/>
      <c r="JZ48" s="535"/>
      <c r="KA48" s="535"/>
      <c r="KB48" s="535"/>
      <c r="KC48" s="535"/>
      <c r="KD48" s="535"/>
      <c r="KE48" s="535"/>
      <c r="KF48" s="535"/>
      <c r="KG48" s="535"/>
      <c r="KH48" s="535"/>
      <c r="KI48" s="535"/>
      <c r="KJ48" s="535"/>
      <c r="KK48" s="535"/>
      <c r="KL48" s="535"/>
      <c r="KM48" s="535"/>
      <c r="KN48" s="535"/>
      <c r="KO48" s="535"/>
      <c r="KP48" s="535"/>
      <c r="KQ48" s="535"/>
      <c r="KR48" s="535"/>
      <c r="KS48" s="535"/>
      <c r="KT48" s="535"/>
      <c r="KU48" s="535"/>
      <c r="KV48" s="535"/>
      <c r="KW48" s="535"/>
      <c r="KX48" s="535"/>
      <c r="KY48" s="535"/>
      <c r="KZ48" s="535"/>
      <c r="LA48" s="535"/>
      <c r="LB48" s="535"/>
      <c r="LC48" s="535"/>
      <c r="LD48" s="535"/>
      <c r="LE48" s="535"/>
      <c r="LF48" s="535"/>
      <c r="LG48" s="535"/>
      <c r="LH48" s="535"/>
      <c r="LI48" s="535"/>
      <c r="LJ48" s="535"/>
      <c r="LK48" s="535"/>
      <c r="LL48" s="535"/>
      <c r="LM48" s="535"/>
      <c r="LN48" s="535"/>
      <c r="LO48" s="535"/>
      <c r="LP48" s="535"/>
      <c r="LQ48" s="535"/>
      <c r="LR48" s="535"/>
      <c r="LS48" s="535"/>
      <c r="LT48" s="535"/>
      <c r="LU48" s="535"/>
      <c r="LV48" s="535"/>
      <c r="LW48" s="535"/>
      <c r="LX48" s="535"/>
      <c r="LY48" s="535"/>
      <c r="LZ48" s="535"/>
      <c r="MA48" s="535"/>
      <c r="MB48" s="535"/>
      <c r="MC48" s="535"/>
      <c r="MD48" s="535"/>
      <c r="ME48" s="535"/>
      <c r="MF48" s="535"/>
      <c r="MG48" s="535"/>
      <c r="MH48" s="535"/>
      <c r="MI48" s="535"/>
      <c r="MJ48" s="535"/>
      <c r="MK48" s="535"/>
      <c r="ML48" s="535"/>
      <c r="MM48" s="535"/>
      <c r="MN48" s="535"/>
      <c r="MO48" s="535"/>
      <c r="MP48" s="535"/>
      <c r="MQ48" s="535"/>
      <c r="MR48" s="535"/>
      <c r="MS48" s="535"/>
      <c r="MT48" s="535"/>
      <c r="MU48" s="535"/>
      <c r="MV48" s="535"/>
      <c r="MW48" s="535"/>
      <c r="MX48" s="535"/>
      <c r="MY48" s="535"/>
      <c r="MZ48" s="535"/>
      <c r="NA48" s="535"/>
      <c r="NB48" s="535"/>
      <c r="NC48" s="535"/>
      <c r="ND48" s="535"/>
      <c r="NE48" s="535"/>
      <c r="NF48" s="535"/>
      <c r="NG48" s="535"/>
      <c r="NH48" s="535"/>
      <c r="NI48" s="535"/>
      <c r="NJ48" s="535"/>
      <c r="NK48" s="535"/>
      <c r="NL48" s="535"/>
      <c r="NM48" s="535"/>
      <c r="NN48" s="535"/>
      <c r="NO48" s="535"/>
      <c r="NP48" s="535"/>
      <c r="NQ48" s="535"/>
      <c r="NR48" s="535"/>
      <c r="NS48" s="535"/>
      <c r="NT48" s="535"/>
      <c r="NU48" s="535"/>
      <c r="NV48" s="535"/>
      <c r="NW48" s="535"/>
      <c r="NX48" s="535"/>
      <c r="NY48" s="535"/>
      <c r="NZ48" s="535"/>
      <c r="OA48" s="535"/>
      <c r="OB48" s="535"/>
      <c r="OC48" s="535"/>
      <c r="OD48" s="535"/>
      <c r="OE48" s="535"/>
      <c r="OF48" s="535"/>
      <c r="OG48" s="535"/>
      <c r="OH48" s="535"/>
      <c r="OI48" s="535"/>
      <c r="OJ48" s="535"/>
      <c r="OK48" s="535"/>
      <c r="OL48" s="535"/>
      <c r="OM48" s="535"/>
      <c r="ON48" s="535"/>
      <c r="OO48" s="535"/>
      <c r="OP48" s="535"/>
      <c r="OQ48" s="535"/>
      <c r="OR48" s="535"/>
      <c r="OS48" s="535"/>
      <c r="OT48" s="535"/>
      <c r="OU48" s="535"/>
      <c r="OV48" s="535"/>
      <c r="OW48" s="535"/>
      <c r="OX48" s="535"/>
      <c r="OY48" s="535"/>
      <c r="OZ48" s="535"/>
      <c r="PA48" s="535"/>
      <c r="PB48" s="535"/>
      <c r="PC48" s="535"/>
      <c r="PD48" s="535"/>
      <c r="PE48" s="535"/>
      <c r="PF48" s="535"/>
      <c r="PG48" s="535"/>
      <c r="PH48" s="535"/>
      <c r="PI48" s="535"/>
      <c r="PJ48" s="535"/>
      <c r="PK48" s="535"/>
      <c r="PL48" s="535"/>
      <c r="PM48" s="535"/>
      <c r="PN48" s="535"/>
      <c r="PO48" s="535"/>
      <c r="PP48" s="535"/>
      <c r="PQ48" s="535"/>
      <c r="PR48" s="535"/>
      <c r="PS48" s="535"/>
      <c r="PT48" s="535"/>
      <c r="PU48" s="535"/>
      <c r="PV48" s="535"/>
      <c r="PW48" s="535"/>
      <c r="PX48" s="535"/>
      <c r="PY48" s="535"/>
      <c r="PZ48" s="535"/>
      <c r="QA48" s="535"/>
      <c r="QB48" s="535"/>
      <c r="QC48" s="535"/>
      <c r="QD48" s="535"/>
      <c r="QE48" s="535"/>
      <c r="QF48" s="535"/>
      <c r="QG48" s="535"/>
      <c r="QH48" s="535"/>
      <c r="QI48" s="535"/>
      <c r="QJ48" s="535"/>
      <c r="QK48" s="535"/>
      <c r="QL48" s="535"/>
      <c r="QM48" s="535"/>
      <c r="QN48" s="535"/>
      <c r="QO48" s="535"/>
      <c r="QP48" s="535"/>
      <c r="QQ48" s="535"/>
      <c r="QR48" s="535"/>
      <c r="QS48" s="535"/>
      <c r="QT48" s="535"/>
      <c r="QU48" s="535"/>
      <c r="QV48" s="535"/>
      <c r="QW48" s="535"/>
      <c r="QX48" s="535"/>
      <c r="QY48" s="535"/>
      <c r="QZ48" s="535"/>
      <c r="RA48" s="535"/>
      <c r="RB48" s="535"/>
      <c r="RC48" s="535"/>
      <c r="RD48" s="535"/>
      <c r="RE48" s="535"/>
      <c r="RF48" s="535"/>
      <c r="RG48" s="535"/>
      <c r="RH48" s="535"/>
      <c r="RI48" s="535"/>
      <c r="RJ48" s="535"/>
      <c r="RK48" s="535"/>
      <c r="RL48" s="535"/>
      <c r="RM48" s="535"/>
      <c r="RN48" s="535"/>
      <c r="RO48" s="535"/>
      <c r="RP48" s="535"/>
      <c r="RQ48" s="535"/>
      <c r="RR48" s="535"/>
      <c r="RS48" s="535"/>
      <c r="RT48" s="535"/>
      <c r="RU48" s="535"/>
      <c r="RV48" s="535"/>
      <c r="RW48" s="535"/>
      <c r="RX48" s="535"/>
      <c r="RY48" s="535"/>
      <c r="RZ48" s="535"/>
      <c r="SA48" s="535"/>
      <c r="SB48" s="535"/>
      <c r="SC48" s="535"/>
      <c r="SD48" s="535"/>
      <c r="SE48" s="535"/>
      <c r="SF48" s="535"/>
      <c r="SG48" s="535"/>
      <c r="SH48" s="535"/>
      <c r="SI48" s="535"/>
      <c r="SJ48" s="535"/>
      <c r="SK48" s="535"/>
      <c r="SL48" s="535"/>
      <c r="SM48" s="535"/>
      <c r="SN48" s="535"/>
      <c r="SO48" s="535"/>
      <c r="SP48" s="535"/>
      <c r="SQ48" s="535"/>
      <c r="SR48" s="535"/>
      <c r="SS48" s="535"/>
      <c r="ST48" s="535"/>
      <c r="SU48" s="535"/>
      <c r="SV48" s="535"/>
      <c r="SW48" s="535"/>
      <c r="SX48" s="535"/>
      <c r="SY48" s="535"/>
      <c r="SZ48" s="535"/>
      <c r="TA48" s="535"/>
      <c r="TB48" s="535"/>
      <c r="TC48" s="535"/>
      <c r="TD48" s="535"/>
      <c r="TE48" s="535"/>
      <c r="TF48" s="535"/>
      <c r="TG48" s="535"/>
      <c r="TH48" s="535"/>
      <c r="TI48" s="535"/>
      <c r="TJ48" s="535"/>
      <c r="TK48" s="535"/>
      <c r="TL48" s="535"/>
      <c r="TM48" s="535"/>
      <c r="TN48" s="535"/>
      <c r="TO48" s="535"/>
      <c r="TP48" s="535"/>
      <c r="TQ48" s="535"/>
      <c r="TR48" s="535"/>
      <c r="TS48" s="535"/>
      <c r="TT48" s="535"/>
      <c r="TU48" s="535"/>
      <c r="TV48" s="535"/>
      <c r="TW48" s="535"/>
      <c r="TX48" s="535"/>
      <c r="TY48" s="535"/>
      <c r="TZ48" s="535"/>
      <c r="UA48" s="535"/>
      <c r="UB48" s="535"/>
      <c r="UC48" s="535"/>
      <c r="UD48" s="535"/>
      <c r="UE48" s="535"/>
      <c r="UF48" s="535"/>
      <c r="UG48" s="535"/>
      <c r="UH48" s="535"/>
      <c r="UI48" s="535"/>
      <c r="UJ48" s="535"/>
      <c r="UK48" s="535"/>
      <c r="UL48" s="535"/>
      <c r="UM48" s="535"/>
      <c r="UN48" s="535"/>
      <c r="UO48" s="535"/>
      <c r="UP48" s="535"/>
      <c r="UQ48" s="535"/>
      <c r="UR48" s="535"/>
      <c r="US48" s="535"/>
      <c r="UT48" s="535"/>
      <c r="UU48" s="535"/>
      <c r="UV48" s="535"/>
      <c r="UW48" s="535"/>
      <c r="UX48" s="535"/>
      <c r="UY48" s="535"/>
      <c r="UZ48" s="535"/>
      <c r="VA48" s="535"/>
      <c r="VB48" s="535"/>
      <c r="VC48" s="535"/>
      <c r="VD48" s="535"/>
      <c r="VE48" s="535"/>
      <c r="VF48" s="535"/>
      <c r="VG48" s="535"/>
      <c r="VH48" s="535"/>
      <c r="VI48" s="535"/>
      <c r="VJ48" s="535"/>
      <c r="VK48" s="535"/>
      <c r="VL48" s="535"/>
      <c r="VM48" s="535"/>
      <c r="VN48" s="535"/>
      <c r="VO48" s="535"/>
      <c r="VP48" s="535"/>
      <c r="VQ48" s="535"/>
      <c r="VR48" s="535"/>
      <c r="VS48" s="535"/>
      <c r="VT48" s="535"/>
      <c r="VU48" s="535"/>
      <c r="VV48" s="535"/>
      <c r="VW48" s="535"/>
      <c r="VX48" s="535"/>
      <c r="VY48" s="535"/>
      <c r="VZ48" s="535"/>
      <c r="WA48" s="535"/>
      <c r="WB48" s="535"/>
      <c r="WC48" s="535"/>
      <c r="WD48" s="535"/>
      <c r="WE48" s="535"/>
      <c r="WF48" s="535"/>
      <c r="WG48" s="535"/>
      <c r="WH48" s="535"/>
      <c r="WI48" s="535"/>
      <c r="WJ48" s="535"/>
      <c r="WK48" s="535"/>
      <c r="WL48" s="535"/>
      <c r="WM48" s="535"/>
      <c r="WN48" s="535"/>
      <c r="WO48" s="535"/>
      <c r="WP48" s="535"/>
      <c r="WQ48" s="535"/>
      <c r="WR48" s="535"/>
      <c r="WS48" s="535"/>
      <c r="WT48" s="535"/>
      <c r="WU48" s="535"/>
      <c r="WV48" s="535"/>
      <c r="WW48" s="535"/>
      <c r="WX48" s="535"/>
      <c r="WY48" s="535"/>
      <c r="WZ48" s="535"/>
      <c r="XA48" s="535"/>
      <c r="XB48" s="535"/>
      <c r="XC48" s="535"/>
      <c r="XD48" s="535"/>
      <c r="XE48" s="535"/>
      <c r="XF48" s="535"/>
      <c r="XG48" s="535"/>
      <c r="XH48" s="535"/>
      <c r="XI48" s="535"/>
      <c r="XJ48" s="535"/>
      <c r="XK48" s="535"/>
      <c r="XL48" s="535"/>
      <c r="XM48" s="535"/>
      <c r="XN48" s="535"/>
      <c r="XO48" s="535"/>
      <c r="XP48" s="535"/>
      <c r="XQ48" s="535"/>
      <c r="XR48" s="535"/>
      <c r="XS48" s="535"/>
      <c r="XT48" s="535"/>
      <c r="XU48" s="535"/>
      <c r="XV48" s="535"/>
      <c r="XW48" s="535"/>
      <c r="XX48" s="535"/>
      <c r="XY48" s="535"/>
      <c r="XZ48" s="535"/>
      <c r="YA48" s="535"/>
      <c r="YB48" s="535"/>
      <c r="YC48" s="535"/>
      <c r="YD48" s="535"/>
      <c r="YE48" s="535"/>
      <c r="YF48" s="535"/>
      <c r="YG48" s="535"/>
      <c r="YH48" s="535"/>
      <c r="YI48" s="535"/>
      <c r="YJ48" s="535"/>
      <c r="YK48" s="535"/>
      <c r="YL48" s="535"/>
      <c r="YM48" s="535"/>
      <c r="YN48" s="535"/>
      <c r="YO48" s="535"/>
      <c r="YP48" s="535"/>
      <c r="YQ48" s="535"/>
      <c r="YR48" s="535"/>
      <c r="YS48" s="535"/>
      <c r="YT48" s="535"/>
      <c r="YU48" s="535"/>
      <c r="YV48" s="535"/>
      <c r="YW48" s="535"/>
      <c r="YX48" s="535"/>
      <c r="YY48" s="535"/>
      <c r="YZ48" s="535"/>
      <c r="ZA48" s="535"/>
      <c r="ZB48" s="535"/>
      <c r="ZC48" s="535"/>
      <c r="ZD48" s="535"/>
      <c r="ZE48" s="535"/>
      <c r="ZF48" s="535"/>
      <c r="ZG48" s="535"/>
      <c r="ZH48" s="535"/>
      <c r="ZI48" s="535"/>
      <c r="ZJ48" s="535"/>
      <c r="ZK48" s="535"/>
      <c r="ZL48" s="535"/>
      <c r="ZM48" s="535"/>
      <c r="ZN48" s="535"/>
      <c r="ZO48" s="535"/>
      <c r="ZP48" s="535"/>
      <c r="ZQ48" s="535"/>
      <c r="ZR48" s="535"/>
      <c r="ZS48" s="535"/>
      <c r="ZT48" s="535"/>
      <c r="ZU48" s="535"/>
      <c r="ZV48" s="535"/>
      <c r="ZW48" s="535"/>
      <c r="ZX48" s="535"/>
      <c r="ZY48" s="535"/>
      <c r="ZZ48" s="535"/>
      <c r="AAA48" s="535"/>
      <c r="AAB48" s="535"/>
      <c r="AAC48" s="535"/>
      <c r="AAD48" s="535"/>
      <c r="AAE48" s="535"/>
      <c r="AAF48" s="535"/>
      <c r="AAG48" s="535"/>
      <c r="AAH48" s="535"/>
      <c r="AAI48" s="535"/>
      <c r="AAJ48" s="535"/>
      <c r="AAK48" s="535"/>
      <c r="AAL48" s="535"/>
      <c r="AAM48" s="535"/>
      <c r="AAN48" s="535"/>
      <c r="AAO48" s="535"/>
      <c r="AAP48" s="535"/>
      <c r="AAQ48" s="535"/>
      <c r="AAR48" s="535"/>
      <c r="AAS48" s="535"/>
      <c r="AAT48" s="535"/>
      <c r="AAU48" s="535"/>
      <c r="AAV48" s="535"/>
      <c r="AAW48" s="535"/>
      <c r="AAX48" s="535"/>
      <c r="AAY48" s="535"/>
      <c r="AAZ48" s="535"/>
      <c r="ABA48" s="535"/>
      <c r="ABB48" s="535"/>
      <c r="ABC48" s="535"/>
      <c r="ABD48" s="535"/>
      <c r="ABE48" s="535"/>
      <c r="ABF48" s="535"/>
      <c r="ABG48" s="535"/>
      <c r="ABH48" s="535"/>
      <c r="ABI48" s="535"/>
      <c r="ABJ48" s="535"/>
      <c r="ABK48" s="535"/>
      <c r="ABL48" s="535"/>
      <c r="ABM48" s="535"/>
      <c r="ABN48" s="535"/>
      <c r="ABO48" s="535"/>
      <c r="ABP48" s="535"/>
      <c r="ABQ48" s="535"/>
      <c r="ABR48" s="535"/>
      <c r="ABS48" s="535"/>
      <c r="ABT48" s="535"/>
      <c r="ABU48" s="535"/>
      <c r="ABV48" s="535"/>
      <c r="ABW48" s="535"/>
      <c r="ABX48" s="535"/>
      <c r="ABY48" s="535"/>
      <c r="ABZ48" s="535"/>
      <c r="ACA48" s="535"/>
      <c r="ACB48" s="535"/>
      <c r="ACC48" s="535"/>
      <c r="ACD48" s="535"/>
      <c r="ACE48" s="535"/>
      <c r="ACF48" s="535"/>
      <c r="ACG48" s="535"/>
      <c r="ACH48" s="535"/>
      <c r="ACI48" s="535"/>
      <c r="ACJ48" s="535"/>
      <c r="ACK48" s="535"/>
      <c r="ACL48" s="535"/>
      <c r="ACM48" s="535"/>
      <c r="ACN48" s="535"/>
      <c r="ACO48" s="535"/>
      <c r="ACP48" s="535"/>
      <c r="ACQ48" s="535"/>
      <c r="ACR48" s="535"/>
      <c r="ACS48" s="535"/>
      <c r="ACT48" s="535"/>
      <c r="ACU48" s="535"/>
      <c r="ACV48" s="535"/>
      <c r="ACW48" s="535"/>
      <c r="ACX48" s="535"/>
      <c r="ACY48" s="535"/>
      <c r="ACZ48" s="535"/>
      <c r="ADA48" s="535"/>
      <c r="ADB48" s="535"/>
      <c r="ADC48" s="535"/>
      <c r="ADD48" s="535"/>
      <c r="ADE48" s="535"/>
      <c r="ADF48" s="535"/>
      <c r="ADG48" s="535"/>
      <c r="ADH48" s="535"/>
      <c r="ADI48" s="535"/>
      <c r="ADJ48" s="535"/>
      <c r="ADK48" s="535"/>
      <c r="ADL48" s="535"/>
      <c r="ADM48" s="535"/>
      <c r="ADN48" s="535"/>
      <c r="ADO48" s="535"/>
      <c r="ADP48" s="535"/>
      <c r="ADQ48" s="535"/>
      <c r="ADR48" s="535"/>
      <c r="ADS48" s="535"/>
      <c r="ADT48" s="535"/>
      <c r="ADU48" s="535"/>
      <c r="ADV48" s="535"/>
      <c r="ADW48" s="535"/>
      <c r="ADX48" s="535"/>
      <c r="ADY48" s="535"/>
      <c r="ADZ48" s="535"/>
      <c r="AEA48" s="535"/>
      <c r="AEB48" s="535"/>
      <c r="AEC48" s="535"/>
      <c r="AED48" s="535"/>
      <c r="AEE48" s="535"/>
      <c r="AEF48" s="535"/>
      <c r="AEG48" s="535"/>
      <c r="AEH48" s="535"/>
      <c r="AEI48" s="535"/>
      <c r="AEJ48" s="535"/>
      <c r="AEK48" s="535"/>
      <c r="AEL48" s="535"/>
      <c r="AEM48" s="535"/>
      <c r="AEN48" s="535"/>
      <c r="AEO48" s="535"/>
      <c r="AEP48" s="535"/>
      <c r="AEQ48" s="535"/>
      <c r="AER48" s="535"/>
      <c r="AES48" s="535"/>
      <c r="AET48" s="535"/>
      <c r="AEU48" s="535"/>
      <c r="AEV48" s="535"/>
      <c r="AEW48" s="535"/>
      <c r="AEX48" s="535"/>
      <c r="AEY48" s="535"/>
      <c r="AEZ48" s="535"/>
      <c r="AFA48" s="535"/>
      <c r="AFB48" s="535"/>
      <c r="AFC48" s="535"/>
      <c r="AFD48" s="535"/>
      <c r="AFE48" s="535"/>
      <c r="AFF48" s="535"/>
      <c r="AFG48" s="535"/>
      <c r="AFH48" s="535"/>
      <c r="AFI48" s="535"/>
      <c r="AFJ48" s="535"/>
      <c r="AFK48" s="535"/>
      <c r="AFL48" s="535"/>
      <c r="AFM48" s="535"/>
      <c r="AFN48" s="535"/>
      <c r="AFO48" s="535"/>
      <c r="AFP48" s="535"/>
      <c r="AFQ48" s="535"/>
      <c r="AFR48" s="535"/>
      <c r="AFS48" s="535"/>
      <c r="AFT48" s="535"/>
      <c r="AFU48" s="535"/>
      <c r="AFV48" s="535"/>
      <c r="AFW48" s="535"/>
      <c r="AFX48" s="535"/>
      <c r="AFY48" s="535"/>
      <c r="AFZ48" s="535"/>
      <c r="AGA48" s="535"/>
      <c r="AGB48" s="535"/>
      <c r="AGC48" s="535"/>
      <c r="AGD48" s="535"/>
      <c r="AGE48" s="535"/>
      <c r="AGF48" s="535"/>
      <c r="AGG48" s="535"/>
      <c r="AGH48" s="535"/>
      <c r="AGI48" s="535"/>
      <c r="AGJ48" s="535"/>
      <c r="AGK48" s="535"/>
      <c r="AGL48" s="535"/>
      <c r="AGM48" s="535"/>
      <c r="AGN48" s="535"/>
    </row>
    <row r="49" spans="1:876" ht="11.25" customHeight="1" x14ac:dyDescent="0.2">
      <c r="A49" s="28"/>
      <c r="B49" s="38" t="s">
        <v>1312</v>
      </c>
      <c r="C49" s="773" t="s">
        <v>1312</v>
      </c>
      <c r="D49" s="655">
        <v>43508</v>
      </c>
      <c r="E49" s="664">
        <v>43509</v>
      </c>
      <c r="F49" s="673" t="s">
        <v>1728</v>
      </c>
      <c r="G49" s="43" t="s">
        <v>1731</v>
      </c>
      <c r="H49" s="44" t="s">
        <v>1216</v>
      </c>
      <c r="I49" s="45">
        <v>1</v>
      </c>
      <c r="J49" s="44" t="s">
        <v>61</v>
      </c>
      <c r="K49" s="47" t="s">
        <v>62</v>
      </c>
      <c r="L49" s="43">
        <v>50070</v>
      </c>
      <c r="M49" s="44" t="s">
        <v>1732</v>
      </c>
      <c r="N49" s="48" t="s">
        <v>1735</v>
      </c>
      <c r="O49" s="49" t="s">
        <v>1107</v>
      </c>
      <c r="P49" s="50">
        <v>43830</v>
      </c>
      <c r="Q49" s="436" t="s">
        <v>1509</v>
      </c>
      <c r="R49" s="774" t="s">
        <v>1737</v>
      </c>
      <c r="S49" s="775">
        <v>43465</v>
      </c>
      <c r="T49" s="54">
        <v>0</v>
      </c>
      <c r="U49" s="55" t="s">
        <v>1106</v>
      </c>
      <c r="V49" s="56">
        <v>1</v>
      </c>
      <c r="W49" s="56">
        <v>0</v>
      </c>
      <c r="X49" s="56">
        <v>0</v>
      </c>
      <c r="Y49" s="536" t="s">
        <v>1739</v>
      </c>
      <c r="Z49" s="536" t="s">
        <v>1739</v>
      </c>
      <c r="AA49" s="536" t="s">
        <v>1739</v>
      </c>
      <c r="AB49" s="536" t="s">
        <v>1740</v>
      </c>
      <c r="AC49" s="530" t="s">
        <v>1741</v>
      </c>
      <c r="AD49" s="530" t="s">
        <v>1742</v>
      </c>
      <c r="AE49" s="776" t="s">
        <v>1751</v>
      </c>
      <c r="AF49" s="537" t="s">
        <v>1743</v>
      </c>
      <c r="AG49" s="352" t="s">
        <v>1280</v>
      </c>
      <c r="AH49" s="536" t="s">
        <v>105</v>
      </c>
      <c r="AI49" s="536" t="s">
        <v>105</v>
      </c>
      <c r="AJ49" s="352" t="s">
        <v>105</v>
      </c>
      <c r="AK49" s="530" t="s">
        <v>1744</v>
      </c>
      <c r="AL49" s="62" t="s">
        <v>1746</v>
      </c>
      <c r="AM49" s="559">
        <v>2</v>
      </c>
      <c r="AN49" s="63">
        <v>15.68</v>
      </c>
      <c r="AO49" s="64">
        <v>12</v>
      </c>
      <c r="AP49" s="199">
        <f t="shared" si="6"/>
        <v>926.68799999999999</v>
      </c>
      <c r="AQ49" s="201">
        <f t="shared" si="7"/>
        <v>77.224000000000004</v>
      </c>
      <c r="AR49" s="202">
        <v>0</v>
      </c>
      <c r="AS49" s="202"/>
      <c r="AT49" s="201">
        <f t="shared" si="5"/>
        <v>926.68799999999999</v>
      </c>
      <c r="AU49" s="62" t="s">
        <v>1749</v>
      </c>
      <c r="AV49" s="66" t="s">
        <v>1099</v>
      </c>
      <c r="AW49" s="66" t="s">
        <v>92</v>
      </c>
      <c r="AX49" s="62" t="s">
        <v>1373</v>
      </c>
      <c r="AY49" s="62" t="s">
        <v>1604</v>
      </c>
      <c r="AZ49" s="690" t="s">
        <v>1752</v>
      </c>
      <c r="BA49" s="346">
        <v>43509</v>
      </c>
      <c r="BB49" s="682" t="s">
        <v>1753</v>
      </c>
      <c r="BC49" s="284"/>
      <c r="BD49" s="540"/>
      <c r="BE49" s="598"/>
      <c r="BF49" s="535"/>
      <c r="BG49" s="535"/>
      <c r="BH49" s="535"/>
      <c r="BI49" s="535"/>
      <c r="BJ49" s="535"/>
      <c r="BK49" s="535"/>
      <c r="BL49" s="535"/>
      <c r="BM49" s="535"/>
      <c r="BN49" s="535"/>
      <c r="BO49" s="535"/>
      <c r="BP49" s="535"/>
      <c r="BQ49" s="535"/>
      <c r="BR49" s="535"/>
      <c r="BS49" s="535"/>
      <c r="BT49" s="535"/>
      <c r="BU49" s="535"/>
      <c r="BV49" s="535"/>
      <c r="BW49" s="535"/>
      <c r="BX49" s="535"/>
      <c r="BY49" s="535"/>
      <c r="BZ49" s="535"/>
      <c r="CA49" s="535"/>
      <c r="CB49" s="535"/>
      <c r="CC49" s="535"/>
      <c r="CD49" s="535"/>
      <c r="CE49" s="535"/>
      <c r="CF49" s="535"/>
      <c r="CG49" s="535"/>
      <c r="CH49" s="535"/>
      <c r="CI49" s="535"/>
      <c r="CJ49" s="535"/>
      <c r="CK49" s="535"/>
      <c r="CL49" s="535"/>
      <c r="CM49" s="535"/>
      <c r="CN49" s="535"/>
      <c r="CO49" s="535"/>
      <c r="CP49" s="535"/>
      <c r="CQ49" s="535"/>
      <c r="CR49" s="535"/>
      <c r="CS49" s="535"/>
      <c r="CT49" s="535"/>
      <c r="CU49" s="535"/>
      <c r="CV49" s="535"/>
      <c r="CW49" s="535"/>
      <c r="CX49" s="535"/>
      <c r="CY49" s="535"/>
      <c r="CZ49" s="535"/>
      <c r="DA49" s="535"/>
      <c r="DB49" s="535"/>
      <c r="DC49" s="535"/>
      <c r="DD49" s="535"/>
      <c r="DE49" s="535"/>
      <c r="DF49" s="535"/>
      <c r="DG49" s="535"/>
      <c r="DH49" s="535"/>
      <c r="DI49" s="535"/>
      <c r="DJ49" s="535"/>
      <c r="DK49" s="535"/>
      <c r="DL49" s="535"/>
      <c r="DM49" s="535"/>
      <c r="DN49" s="535"/>
      <c r="DO49" s="535"/>
      <c r="DP49" s="535"/>
      <c r="DQ49" s="535"/>
      <c r="DR49" s="535"/>
      <c r="DS49" s="535"/>
      <c r="DT49" s="535"/>
      <c r="DU49" s="535"/>
      <c r="DV49" s="535"/>
      <c r="DW49" s="535"/>
      <c r="DX49" s="535"/>
      <c r="DY49" s="535"/>
      <c r="DZ49" s="535"/>
      <c r="EA49" s="535"/>
      <c r="EB49" s="535"/>
      <c r="EC49" s="535"/>
      <c r="ED49" s="535"/>
      <c r="EE49" s="535"/>
      <c r="EF49" s="535"/>
      <c r="EG49" s="535"/>
      <c r="EH49" s="535"/>
      <c r="EI49" s="535"/>
      <c r="EJ49" s="535"/>
      <c r="EK49" s="535"/>
      <c r="EL49" s="535"/>
      <c r="EM49" s="535"/>
      <c r="EN49" s="535"/>
      <c r="EO49" s="535"/>
      <c r="EP49" s="535"/>
      <c r="EQ49" s="535"/>
      <c r="ER49" s="535"/>
      <c r="ES49" s="535"/>
      <c r="ET49" s="535"/>
      <c r="EU49" s="535"/>
      <c r="EV49" s="535"/>
      <c r="EW49" s="535"/>
      <c r="EX49" s="535"/>
      <c r="EY49" s="535"/>
      <c r="EZ49" s="535"/>
      <c r="FA49" s="535"/>
      <c r="FB49" s="535"/>
      <c r="FC49" s="535"/>
      <c r="FD49" s="535"/>
      <c r="FE49" s="535"/>
      <c r="FF49" s="535"/>
      <c r="FG49" s="535"/>
      <c r="FH49" s="535"/>
      <c r="FI49" s="535"/>
      <c r="FJ49" s="535"/>
      <c r="FK49" s="535"/>
      <c r="FL49" s="535"/>
      <c r="FM49" s="535"/>
      <c r="FN49" s="535"/>
      <c r="FO49" s="535"/>
      <c r="FP49" s="535"/>
      <c r="FQ49" s="535"/>
      <c r="FR49" s="535"/>
      <c r="FS49" s="535"/>
      <c r="FT49" s="535"/>
      <c r="FU49" s="535"/>
      <c r="FV49" s="535"/>
      <c r="FW49" s="535"/>
      <c r="FX49" s="535"/>
      <c r="FY49" s="535"/>
      <c r="FZ49" s="535"/>
      <c r="GA49" s="535"/>
      <c r="GB49" s="535"/>
      <c r="GC49" s="535"/>
      <c r="GD49" s="535"/>
      <c r="GE49" s="535"/>
      <c r="GF49" s="535"/>
      <c r="GG49" s="535"/>
      <c r="GH49" s="535"/>
      <c r="GI49" s="535"/>
      <c r="GJ49" s="535"/>
      <c r="GK49" s="535"/>
      <c r="GL49" s="535"/>
      <c r="GM49" s="535"/>
      <c r="GN49" s="535"/>
      <c r="GO49" s="535"/>
      <c r="GP49" s="535"/>
      <c r="GQ49" s="535"/>
      <c r="GR49" s="535"/>
      <c r="GS49" s="535"/>
      <c r="GT49" s="535"/>
      <c r="GU49" s="535"/>
      <c r="GV49" s="535"/>
      <c r="GW49" s="535"/>
      <c r="GX49" s="535"/>
      <c r="GY49" s="535"/>
      <c r="GZ49" s="535"/>
      <c r="HA49" s="535"/>
      <c r="HB49" s="535"/>
      <c r="HC49" s="535"/>
      <c r="HD49" s="535"/>
      <c r="HE49" s="535"/>
      <c r="HF49" s="535"/>
      <c r="HG49" s="535"/>
      <c r="HH49" s="535"/>
      <c r="HI49" s="535"/>
      <c r="HJ49" s="535"/>
      <c r="HK49" s="535"/>
      <c r="HL49" s="535"/>
      <c r="HM49" s="535"/>
      <c r="HN49" s="535"/>
      <c r="HO49" s="535"/>
      <c r="HP49" s="535"/>
      <c r="HQ49" s="535"/>
      <c r="HR49" s="535"/>
      <c r="HS49" s="535"/>
      <c r="HT49" s="535"/>
      <c r="HU49" s="535"/>
      <c r="HV49" s="535"/>
      <c r="HW49" s="535"/>
      <c r="HX49" s="535"/>
      <c r="HY49" s="535"/>
      <c r="HZ49" s="535"/>
      <c r="IA49" s="535"/>
      <c r="IB49" s="535"/>
      <c r="IC49" s="535"/>
      <c r="ID49" s="535"/>
      <c r="IE49" s="535"/>
      <c r="IF49" s="535"/>
      <c r="IG49" s="535"/>
      <c r="IH49" s="535"/>
      <c r="II49" s="535"/>
      <c r="IJ49" s="535"/>
      <c r="IK49" s="535"/>
      <c r="IL49" s="535"/>
      <c r="IM49" s="535"/>
      <c r="IN49" s="535"/>
      <c r="IO49" s="535"/>
      <c r="IP49" s="535"/>
      <c r="IQ49" s="535"/>
      <c r="IR49" s="535"/>
      <c r="IS49" s="535"/>
      <c r="IT49" s="535"/>
      <c r="IU49" s="535"/>
      <c r="IV49" s="535"/>
      <c r="IW49" s="535"/>
      <c r="IX49" s="535"/>
      <c r="IY49" s="535"/>
      <c r="IZ49" s="535"/>
      <c r="JA49" s="535"/>
      <c r="JB49" s="535"/>
      <c r="JC49" s="535"/>
      <c r="JD49" s="535"/>
      <c r="JE49" s="535"/>
      <c r="JF49" s="535"/>
      <c r="JG49" s="535"/>
      <c r="JH49" s="535"/>
      <c r="JI49" s="535"/>
      <c r="JJ49" s="535"/>
      <c r="JK49" s="535"/>
      <c r="JL49" s="535"/>
      <c r="JM49" s="535"/>
      <c r="JN49" s="535"/>
      <c r="JO49" s="535"/>
      <c r="JP49" s="535"/>
      <c r="JQ49" s="535"/>
      <c r="JR49" s="535"/>
      <c r="JS49" s="535"/>
      <c r="JT49" s="535"/>
      <c r="JU49" s="535"/>
      <c r="JV49" s="535"/>
      <c r="JW49" s="535"/>
      <c r="JX49" s="535"/>
      <c r="JY49" s="535"/>
      <c r="JZ49" s="535"/>
      <c r="KA49" s="535"/>
      <c r="KB49" s="535"/>
      <c r="KC49" s="535"/>
      <c r="KD49" s="535"/>
      <c r="KE49" s="535"/>
      <c r="KF49" s="535"/>
      <c r="KG49" s="535"/>
      <c r="KH49" s="535"/>
      <c r="KI49" s="535"/>
      <c r="KJ49" s="535"/>
      <c r="KK49" s="535"/>
      <c r="KL49" s="535"/>
      <c r="KM49" s="535"/>
      <c r="KN49" s="535"/>
      <c r="KO49" s="535"/>
      <c r="KP49" s="535"/>
      <c r="KQ49" s="535"/>
      <c r="KR49" s="535"/>
      <c r="KS49" s="535"/>
      <c r="KT49" s="535"/>
      <c r="KU49" s="535"/>
      <c r="KV49" s="535"/>
      <c r="KW49" s="535"/>
      <c r="KX49" s="535"/>
      <c r="KY49" s="535"/>
      <c r="KZ49" s="535"/>
      <c r="LA49" s="535"/>
      <c r="LB49" s="535"/>
      <c r="LC49" s="535"/>
      <c r="LD49" s="535"/>
      <c r="LE49" s="535"/>
      <c r="LF49" s="535"/>
      <c r="LG49" s="535"/>
      <c r="LH49" s="535"/>
      <c r="LI49" s="535"/>
      <c r="LJ49" s="535"/>
      <c r="LK49" s="535"/>
      <c r="LL49" s="535"/>
      <c r="LM49" s="535"/>
      <c r="LN49" s="535"/>
      <c r="LO49" s="535"/>
      <c r="LP49" s="535"/>
      <c r="LQ49" s="535"/>
      <c r="LR49" s="535"/>
      <c r="LS49" s="535"/>
      <c r="LT49" s="535"/>
      <c r="LU49" s="535"/>
      <c r="LV49" s="535"/>
      <c r="LW49" s="535"/>
      <c r="LX49" s="535"/>
      <c r="LY49" s="535"/>
      <c r="LZ49" s="535"/>
      <c r="MA49" s="535"/>
      <c r="MB49" s="535"/>
      <c r="MC49" s="535"/>
      <c r="MD49" s="535"/>
      <c r="ME49" s="535"/>
      <c r="MF49" s="535"/>
      <c r="MG49" s="535"/>
      <c r="MH49" s="535"/>
      <c r="MI49" s="535"/>
      <c r="MJ49" s="535"/>
      <c r="MK49" s="535"/>
      <c r="ML49" s="535"/>
      <c r="MM49" s="535"/>
      <c r="MN49" s="535"/>
      <c r="MO49" s="535"/>
      <c r="MP49" s="535"/>
      <c r="MQ49" s="535"/>
      <c r="MR49" s="535"/>
      <c r="MS49" s="535"/>
      <c r="MT49" s="535"/>
      <c r="MU49" s="535"/>
      <c r="MV49" s="535"/>
      <c r="MW49" s="535"/>
      <c r="MX49" s="535"/>
      <c r="MY49" s="535"/>
      <c r="MZ49" s="535"/>
      <c r="NA49" s="535"/>
      <c r="NB49" s="535"/>
      <c r="NC49" s="535"/>
      <c r="ND49" s="535"/>
      <c r="NE49" s="535"/>
      <c r="NF49" s="535"/>
      <c r="NG49" s="535"/>
      <c r="NH49" s="535"/>
      <c r="NI49" s="535"/>
      <c r="NJ49" s="535"/>
      <c r="NK49" s="535"/>
      <c r="NL49" s="535"/>
      <c r="NM49" s="535"/>
      <c r="NN49" s="535"/>
      <c r="NO49" s="535"/>
      <c r="NP49" s="535"/>
      <c r="NQ49" s="535"/>
      <c r="NR49" s="535"/>
      <c r="NS49" s="535"/>
      <c r="NT49" s="535"/>
      <c r="NU49" s="535"/>
      <c r="NV49" s="535"/>
      <c r="NW49" s="535"/>
      <c r="NX49" s="535"/>
      <c r="NY49" s="535"/>
      <c r="NZ49" s="535"/>
      <c r="OA49" s="535"/>
      <c r="OB49" s="535"/>
      <c r="OC49" s="535"/>
      <c r="OD49" s="535"/>
      <c r="OE49" s="535"/>
      <c r="OF49" s="535"/>
      <c r="OG49" s="535"/>
      <c r="OH49" s="535"/>
      <c r="OI49" s="535"/>
      <c r="OJ49" s="535"/>
      <c r="OK49" s="535"/>
      <c r="OL49" s="535"/>
      <c r="OM49" s="535"/>
      <c r="ON49" s="535"/>
      <c r="OO49" s="535"/>
      <c r="OP49" s="535"/>
      <c r="OQ49" s="535"/>
      <c r="OR49" s="535"/>
      <c r="OS49" s="535"/>
      <c r="OT49" s="535"/>
      <c r="OU49" s="535"/>
      <c r="OV49" s="535"/>
      <c r="OW49" s="535"/>
      <c r="OX49" s="535"/>
      <c r="OY49" s="535"/>
      <c r="OZ49" s="535"/>
      <c r="PA49" s="535"/>
      <c r="PB49" s="535"/>
      <c r="PC49" s="535"/>
      <c r="PD49" s="535"/>
      <c r="PE49" s="535"/>
      <c r="PF49" s="535"/>
      <c r="PG49" s="535"/>
      <c r="PH49" s="535"/>
      <c r="PI49" s="535"/>
      <c r="PJ49" s="535"/>
      <c r="PK49" s="535"/>
      <c r="PL49" s="535"/>
      <c r="PM49" s="535"/>
      <c r="PN49" s="535"/>
      <c r="PO49" s="535"/>
      <c r="PP49" s="535"/>
      <c r="PQ49" s="535"/>
      <c r="PR49" s="535"/>
      <c r="PS49" s="535"/>
      <c r="PT49" s="535"/>
      <c r="PU49" s="535"/>
      <c r="PV49" s="535"/>
      <c r="PW49" s="535"/>
      <c r="PX49" s="535"/>
      <c r="PY49" s="535"/>
      <c r="PZ49" s="535"/>
      <c r="QA49" s="535"/>
      <c r="QB49" s="535"/>
      <c r="QC49" s="535"/>
      <c r="QD49" s="535"/>
      <c r="QE49" s="535"/>
      <c r="QF49" s="535"/>
      <c r="QG49" s="535"/>
      <c r="QH49" s="535"/>
      <c r="QI49" s="535"/>
      <c r="QJ49" s="535"/>
      <c r="QK49" s="535"/>
      <c r="QL49" s="535"/>
      <c r="QM49" s="535"/>
      <c r="QN49" s="535"/>
      <c r="QO49" s="535"/>
      <c r="QP49" s="535"/>
      <c r="QQ49" s="535"/>
      <c r="QR49" s="535"/>
      <c r="QS49" s="535"/>
      <c r="QT49" s="535"/>
      <c r="QU49" s="535"/>
      <c r="QV49" s="535"/>
      <c r="QW49" s="535"/>
      <c r="QX49" s="535"/>
      <c r="QY49" s="535"/>
      <c r="QZ49" s="535"/>
      <c r="RA49" s="535"/>
      <c r="RB49" s="535"/>
      <c r="RC49" s="535"/>
      <c r="RD49" s="535"/>
      <c r="RE49" s="535"/>
      <c r="RF49" s="535"/>
      <c r="RG49" s="535"/>
      <c r="RH49" s="535"/>
      <c r="RI49" s="535"/>
      <c r="RJ49" s="535"/>
      <c r="RK49" s="535"/>
      <c r="RL49" s="535"/>
      <c r="RM49" s="535"/>
      <c r="RN49" s="535"/>
      <c r="RO49" s="535"/>
      <c r="RP49" s="535"/>
      <c r="RQ49" s="535"/>
      <c r="RR49" s="535"/>
      <c r="RS49" s="535"/>
      <c r="RT49" s="535"/>
      <c r="RU49" s="535"/>
      <c r="RV49" s="535"/>
      <c r="RW49" s="535"/>
      <c r="RX49" s="535"/>
      <c r="RY49" s="535"/>
      <c r="RZ49" s="535"/>
      <c r="SA49" s="535"/>
      <c r="SB49" s="535"/>
      <c r="SC49" s="535"/>
      <c r="SD49" s="535"/>
      <c r="SE49" s="535"/>
      <c r="SF49" s="535"/>
      <c r="SG49" s="535"/>
      <c r="SH49" s="535"/>
      <c r="SI49" s="535"/>
      <c r="SJ49" s="535"/>
      <c r="SK49" s="535"/>
      <c r="SL49" s="535"/>
      <c r="SM49" s="535"/>
      <c r="SN49" s="535"/>
      <c r="SO49" s="535"/>
      <c r="SP49" s="535"/>
      <c r="SQ49" s="535"/>
      <c r="SR49" s="535"/>
      <c r="SS49" s="535"/>
      <c r="ST49" s="535"/>
      <c r="SU49" s="535"/>
      <c r="SV49" s="535"/>
      <c r="SW49" s="535"/>
      <c r="SX49" s="535"/>
      <c r="SY49" s="535"/>
      <c r="SZ49" s="535"/>
      <c r="TA49" s="535"/>
      <c r="TB49" s="535"/>
      <c r="TC49" s="535"/>
      <c r="TD49" s="535"/>
      <c r="TE49" s="535"/>
      <c r="TF49" s="535"/>
      <c r="TG49" s="535"/>
      <c r="TH49" s="535"/>
      <c r="TI49" s="535"/>
      <c r="TJ49" s="535"/>
      <c r="TK49" s="535"/>
      <c r="TL49" s="535"/>
      <c r="TM49" s="535"/>
      <c r="TN49" s="535"/>
      <c r="TO49" s="535"/>
      <c r="TP49" s="535"/>
      <c r="TQ49" s="535"/>
      <c r="TR49" s="535"/>
      <c r="TS49" s="535"/>
      <c r="TT49" s="535"/>
      <c r="TU49" s="535"/>
      <c r="TV49" s="535"/>
      <c r="TW49" s="535"/>
      <c r="TX49" s="535"/>
      <c r="TY49" s="535"/>
      <c r="TZ49" s="535"/>
      <c r="UA49" s="535"/>
      <c r="UB49" s="535"/>
      <c r="UC49" s="535"/>
      <c r="UD49" s="535"/>
      <c r="UE49" s="535"/>
      <c r="UF49" s="535"/>
      <c r="UG49" s="535"/>
      <c r="UH49" s="535"/>
      <c r="UI49" s="535"/>
      <c r="UJ49" s="535"/>
      <c r="UK49" s="535"/>
      <c r="UL49" s="535"/>
      <c r="UM49" s="535"/>
      <c r="UN49" s="535"/>
      <c r="UO49" s="535"/>
      <c r="UP49" s="535"/>
      <c r="UQ49" s="535"/>
      <c r="UR49" s="535"/>
      <c r="US49" s="535"/>
      <c r="UT49" s="535"/>
      <c r="UU49" s="535"/>
      <c r="UV49" s="535"/>
      <c r="UW49" s="535"/>
      <c r="UX49" s="535"/>
      <c r="UY49" s="535"/>
      <c r="UZ49" s="535"/>
      <c r="VA49" s="535"/>
      <c r="VB49" s="535"/>
      <c r="VC49" s="535"/>
      <c r="VD49" s="535"/>
      <c r="VE49" s="535"/>
      <c r="VF49" s="535"/>
      <c r="VG49" s="535"/>
      <c r="VH49" s="535"/>
      <c r="VI49" s="535"/>
      <c r="VJ49" s="535"/>
      <c r="VK49" s="535"/>
      <c r="VL49" s="535"/>
      <c r="VM49" s="535"/>
      <c r="VN49" s="535"/>
      <c r="VO49" s="535"/>
      <c r="VP49" s="535"/>
      <c r="VQ49" s="535"/>
      <c r="VR49" s="535"/>
      <c r="VS49" s="535"/>
      <c r="VT49" s="535"/>
      <c r="VU49" s="535"/>
      <c r="VV49" s="535"/>
      <c r="VW49" s="535"/>
      <c r="VX49" s="535"/>
      <c r="VY49" s="535"/>
      <c r="VZ49" s="535"/>
      <c r="WA49" s="535"/>
      <c r="WB49" s="535"/>
      <c r="WC49" s="535"/>
      <c r="WD49" s="535"/>
      <c r="WE49" s="535"/>
      <c r="WF49" s="535"/>
      <c r="WG49" s="535"/>
      <c r="WH49" s="535"/>
      <c r="WI49" s="535"/>
      <c r="WJ49" s="535"/>
      <c r="WK49" s="535"/>
      <c r="WL49" s="535"/>
      <c r="WM49" s="535"/>
      <c r="WN49" s="535"/>
      <c r="WO49" s="535"/>
      <c r="WP49" s="535"/>
      <c r="WQ49" s="535"/>
      <c r="WR49" s="535"/>
      <c r="WS49" s="535"/>
      <c r="WT49" s="535"/>
      <c r="WU49" s="535"/>
      <c r="WV49" s="535"/>
      <c r="WW49" s="535"/>
      <c r="WX49" s="535"/>
      <c r="WY49" s="535"/>
      <c r="WZ49" s="535"/>
      <c r="XA49" s="535"/>
      <c r="XB49" s="535"/>
      <c r="XC49" s="535"/>
      <c r="XD49" s="535"/>
      <c r="XE49" s="535"/>
      <c r="XF49" s="535"/>
      <c r="XG49" s="535"/>
      <c r="XH49" s="535"/>
      <c r="XI49" s="535"/>
      <c r="XJ49" s="535"/>
      <c r="XK49" s="535"/>
      <c r="XL49" s="535"/>
      <c r="XM49" s="535"/>
      <c r="XN49" s="535"/>
      <c r="XO49" s="535"/>
      <c r="XP49" s="535"/>
      <c r="XQ49" s="535"/>
      <c r="XR49" s="535"/>
      <c r="XS49" s="535"/>
      <c r="XT49" s="535"/>
      <c r="XU49" s="535"/>
      <c r="XV49" s="535"/>
      <c r="XW49" s="535"/>
      <c r="XX49" s="535"/>
      <c r="XY49" s="535"/>
      <c r="XZ49" s="535"/>
      <c r="YA49" s="535"/>
      <c r="YB49" s="535"/>
      <c r="YC49" s="535"/>
      <c r="YD49" s="535"/>
      <c r="YE49" s="535"/>
      <c r="YF49" s="535"/>
      <c r="YG49" s="535"/>
      <c r="YH49" s="535"/>
      <c r="YI49" s="535"/>
      <c r="YJ49" s="535"/>
      <c r="YK49" s="535"/>
      <c r="YL49" s="535"/>
      <c r="YM49" s="535"/>
      <c r="YN49" s="535"/>
      <c r="YO49" s="535"/>
      <c r="YP49" s="535"/>
      <c r="YQ49" s="535"/>
      <c r="YR49" s="535"/>
      <c r="YS49" s="535"/>
      <c r="YT49" s="535"/>
      <c r="YU49" s="535"/>
      <c r="YV49" s="535"/>
      <c r="YW49" s="535"/>
      <c r="YX49" s="535"/>
      <c r="YY49" s="535"/>
      <c r="YZ49" s="535"/>
      <c r="ZA49" s="535"/>
      <c r="ZB49" s="535"/>
      <c r="ZC49" s="535"/>
      <c r="ZD49" s="535"/>
      <c r="ZE49" s="535"/>
      <c r="ZF49" s="535"/>
      <c r="ZG49" s="535"/>
      <c r="ZH49" s="535"/>
      <c r="ZI49" s="535"/>
      <c r="ZJ49" s="535"/>
      <c r="ZK49" s="535"/>
      <c r="ZL49" s="535"/>
      <c r="ZM49" s="535"/>
      <c r="ZN49" s="535"/>
      <c r="ZO49" s="535"/>
      <c r="ZP49" s="535"/>
      <c r="ZQ49" s="535"/>
      <c r="ZR49" s="535"/>
      <c r="ZS49" s="535"/>
      <c r="ZT49" s="535"/>
      <c r="ZU49" s="535"/>
      <c r="ZV49" s="535"/>
      <c r="ZW49" s="535"/>
      <c r="ZX49" s="535"/>
      <c r="ZY49" s="535"/>
      <c r="ZZ49" s="535"/>
      <c r="AAA49" s="535"/>
      <c r="AAB49" s="535"/>
      <c r="AAC49" s="535"/>
      <c r="AAD49" s="535"/>
      <c r="AAE49" s="535"/>
      <c r="AAF49" s="535"/>
      <c r="AAG49" s="535"/>
      <c r="AAH49" s="535"/>
      <c r="AAI49" s="535"/>
      <c r="AAJ49" s="535"/>
      <c r="AAK49" s="535"/>
      <c r="AAL49" s="535"/>
      <c r="AAM49" s="535"/>
      <c r="AAN49" s="535"/>
      <c r="AAO49" s="535"/>
      <c r="AAP49" s="535"/>
      <c r="AAQ49" s="535"/>
      <c r="AAR49" s="535"/>
      <c r="AAS49" s="535"/>
      <c r="AAT49" s="535"/>
      <c r="AAU49" s="535"/>
      <c r="AAV49" s="535"/>
      <c r="AAW49" s="535"/>
      <c r="AAX49" s="535"/>
      <c r="AAY49" s="535"/>
      <c r="AAZ49" s="535"/>
      <c r="ABA49" s="535"/>
      <c r="ABB49" s="535"/>
      <c r="ABC49" s="535"/>
      <c r="ABD49" s="535"/>
      <c r="ABE49" s="535"/>
      <c r="ABF49" s="535"/>
      <c r="ABG49" s="535"/>
      <c r="ABH49" s="535"/>
      <c r="ABI49" s="535"/>
      <c r="ABJ49" s="535"/>
      <c r="ABK49" s="535"/>
      <c r="ABL49" s="535"/>
      <c r="ABM49" s="535"/>
      <c r="ABN49" s="535"/>
      <c r="ABO49" s="535"/>
      <c r="ABP49" s="535"/>
      <c r="ABQ49" s="535"/>
      <c r="ABR49" s="535"/>
      <c r="ABS49" s="535"/>
      <c r="ABT49" s="535"/>
      <c r="ABU49" s="535"/>
      <c r="ABV49" s="535"/>
      <c r="ABW49" s="535"/>
      <c r="ABX49" s="535"/>
      <c r="ABY49" s="535"/>
      <c r="ABZ49" s="535"/>
      <c r="ACA49" s="535"/>
      <c r="ACB49" s="535"/>
      <c r="ACC49" s="535"/>
      <c r="ACD49" s="535"/>
      <c r="ACE49" s="535"/>
      <c r="ACF49" s="535"/>
      <c r="ACG49" s="535"/>
      <c r="ACH49" s="535"/>
      <c r="ACI49" s="535"/>
      <c r="ACJ49" s="535"/>
      <c r="ACK49" s="535"/>
      <c r="ACL49" s="535"/>
      <c r="ACM49" s="535"/>
      <c r="ACN49" s="535"/>
      <c r="ACO49" s="535"/>
      <c r="ACP49" s="535"/>
      <c r="ACQ49" s="535"/>
      <c r="ACR49" s="535"/>
      <c r="ACS49" s="535"/>
      <c r="ACT49" s="535"/>
      <c r="ACU49" s="535"/>
      <c r="ACV49" s="535"/>
      <c r="ACW49" s="535"/>
      <c r="ACX49" s="535"/>
      <c r="ACY49" s="535"/>
      <c r="ACZ49" s="535"/>
      <c r="ADA49" s="535"/>
      <c r="ADB49" s="535"/>
      <c r="ADC49" s="535"/>
      <c r="ADD49" s="535"/>
      <c r="ADE49" s="535"/>
      <c r="ADF49" s="535"/>
      <c r="ADG49" s="535"/>
      <c r="ADH49" s="535"/>
      <c r="ADI49" s="535"/>
      <c r="ADJ49" s="535"/>
      <c r="ADK49" s="535"/>
      <c r="ADL49" s="535"/>
      <c r="ADM49" s="535"/>
      <c r="ADN49" s="535"/>
      <c r="ADO49" s="535"/>
      <c r="ADP49" s="535"/>
      <c r="ADQ49" s="535"/>
      <c r="ADR49" s="535"/>
      <c r="ADS49" s="535"/>
      <c r="ADT49" s="535"/>
      <c r="ADU49" s="535"/>
      <c r="ADV49" s="535"/>
      <c r="ADW49" s="535"/>
      <c r="ADX49" s="535"/>
      <c r="ADY49" s="535"/>
      <c r="ADZ49" s="535"/>
      <c r="AEA49" s="535"/>
      <c r="AEB49" s="535"/>
      <c r="AEC49" s="535"/>
      <c r="AED49" s="535"/>
      <c r="AEE49" s="535"/>
      <c r="AEF49" s="535"/>
      <c r="AEG49" s="535"/>
      <c r="AEH49" s="535"/>
      <c r="AEI49" s="535"/>
      <c r="AEJ49" s="535"/>
      <c r="AEK49" s="535"/>
      <c r="AEL49" s="535"/>
      <c r="AEM49" s="535"/>
      <c r="AEN49" s="535"/>
      <c r="AEO49" s="535"/>
      <c r="AEP49" s="535"/>
      <c r="AEQ49" s="535"/>
      <c r="AER49" s="535"/>
      <c r="AES49" s="535"/>
      <c r="AET49" s="535"/>
      <c r="AEU49" s="535"/>
      <c r="AEV49" s="535"/>
      <c r="AEW49" s="535"/>
      <c r="AEX49" s="535"/>
      <c r="AEY49" s="535"/>
      <c r="AEZ49" s="535"/>
      <c r="AFA49" s="535"/>
      <c r="AFB49" s="535"/>
      <c r="AFC49" s="535"/>
      <c r="AFD49" s="535"/>
      <c r="AFE49" s="535"/>
      <c r="AFF49" s="535"/>
      <c r="AFG49" s="535"/>
      <c r="AFH49" s="535"/>
      <c r="AFI49" s="535"/>
      <c r="AFJ49" s="535"/>
      <c r="AFK49" s="535"/>
      <c r="AFL49" s="535"/>
      <c r="AFM49" s="535"/>
      <c r="AFN49" s="535"/>
      <c r="AFO49" s="535"/>
      <c r="AFP49" s="535"/>
      <c r="AFQ49" s="535"/>
      <c r="AFR49" s="535"/>
      <c r="AFS49" s="535"/>
      <c r="AFT49" s="535"/>
      <c r="AFU49" s="535"/>
      <c r="AFV49" s="535"/>
      <c r="AFW49" s="535"/>
      <c r="AFX49" s="535"/>
      <c r="AFY49" s="535"/>
      <c r="AFZ49" s="535"/>
      <c r="AGA49" s="535"/>
      <c r="AGB49" s="535"/>
      <c r="AGC49" s="535"/>
      <c r="AGD49" s="535"/>
      <c r="AGE49" s="535"/>
      <c r="AGF49" s="535"/>
      <c r="AGG49" s="535"/>
      <c r="AGH49" s="535"/>
      <c r="AGI49" s="535"/>
      <c r="AGJ49" s="535"/>
      <c r="AGK49" s="535"/>
      <c r="AGL49" s="535"/>
      <c r="AGM49" s="535"/>
      <c r="AGN49" s="535"/>
      <c r="AGO49" s="535"/>
      <c r="AGP49" s="535"/>
      <c r="AGQ49" s="535"/>
      <c r="AGR49" s="535"/>
    </row>
    <row r="50" spans="1:876" ht="11.25" customHeight="1" x14ac:dyDescent="0.2">
      <c r="A50" s="28"/>
      <c r="B50" s="38" t="s">
        <v>1313</v>
      </c>
      <c r="C50" s="39" t="s">
        <v>1313</v>
      </c>
      <c r="D50" s="655">
        <v>43508</v>
      </c>
      <c r="E50" s="664">
        <v>43509</v>
      </c>
      <c r="F50" s="673" t="s">
        <v>1729</v>
      </c>
      <c r="G50" s="43" t="s">
        <v>75</v>
      </c>
      <c r="H50" s="44" t="s">
        <v>76</v>
      </c>
      <c r="I50" s="45">
        <v>10</v>
      </c>
      <c r="J50" s="44" t="s">
        <v>77</v>
      </c>
      <c r="K50" s="47" t="s">
        <v>62</v>
      </c>
      <c r="L50" s="43">
        <v>50070</v>
      </c>
      <c r="M50" s="44" t="s">
        <v>1732</v>
      </c>
      <c r="N50" s="48" t="s">
        <v>1736</v>
      </c>
      <c r="O50" s="49" t="s">
        <v>1107</v>
      </c>
      <c r="P50" s="50">
        <v>43830</v>
      </c>
      <c r="Q50" s="436" t="s">
        <v>1509</v>
      </c>
      <c r="R50" s="270" t="s">
        <v>1738</v>
      </c>
      <c r="S50" s="77">
        <v>43465</v>
      </c>
      <c r="T50" s="54">
        <v>0</v>
      </c>
      <c r="U50" s="55" t="s">
        <v>1106</v>
      </c>
      <c r="V50" s="56">
        <v>1</v>
      </c>
      <c r="W50" s="56">
        <v>0</v>
      </c>
      <c r="X50" s="56">
        <v>0</v>
      </c>
      <c r="Y50" s="536" t="s">
        <v>1739</v>
      </c>
      <c r="Z50" s="536" t="s">
        <v>1739</v>
      </c>
      <c r="AA50" s="536" t="s">
        <v>1739</v>
      </c>
      <c r="AB50" s="536" t="s">
        <v>1740</v>
      </c>
      <c r="AC50" s="530" t="s">
        <v>1741</v>
      </c>
      <c r="AD50" s="530" t="s">
        <v>1742</v>
      </c>
      <c r="AE50" s="776" t="s">
        <v>1751</v>
      </c>
      <c r="AF50" s="537" t="s">
        <v>1743</v>
      </c>
      <c r="AG50" s="352" t="s">
        <v>1280</v>
      </c>
      <c r="AH50" s="536" t="s">
        <v>105</v>
      </c>
      <c r="AI50" s="536" t="s">
        <v>105</v>
      </c>
      <c r="AJ50" s="352" t="s">
        <v>105</v>
      </c>
      <c r="AK50" s="530" t="s">
        <v>1745</v>
      </c>
      <c r="AL50" s="62" t="s">
        <v>1747</v>
      </c>
      <c r="AM50" s="559">
        <v>1</v>
      </c>
      <c r="AN50" s="63">
        <v>5.6</v>
      </c>
      <c r="AO50" s="64">
        <v>12</v>
      </c>
      <c r="AP50" s="199">
        <f t="shared" si="6"/>
        <v>110.32</v>
      </c>
      <c r="AQ50" s="201">
        <f t="shared" si="7"/>
        <v>9.1933333333333334</v>
      </c>
      <c r="AR50" s="202">
        <v>0</v>
      </c>
      <c r="AS50" s="87"/>
      <c r="AT50" s="201">
        <f t="shared" si="5"/>
        <v>110.32</v>
      </c>
      <c r="AU50" s="62" t="s">
        <v>1748</v>
      </c>
      <c r="AV50" s="66" t="s">
        <v>1099</v>
      </c>
      <c r="AW50" s="66" t="s">
        <v>92</v>
      </c>
      <c r="AX50" s="62" t="s">
        <v>1373</v>
      </c>
      <c r="AY50" s="62" t="s">
        <v>1604</v>
      </c>
      <c r="AZ50" s="690" t="s">
        <v>1754</v>
      </c>
      <c r="BA50" s="346">
        <v>43509</v>
      </c>
      <c r="BB50" s="682" t="s">
        <v>1755</v>
      </c>
      <c r="BC50" s="284"/>
      <c r="BD50" s="540"/>
      <c r="BE50" s="598"/>
      <c r="BF50" s="535"/>
      <c r="BG50" s="535"/>
      <c r="BH50" s="535"/>
      <c r="BI50" s="535"/>
      <c r="BJ50" s="535"/>
      <c r="BK50" s="535"/>
      <c r="BL50" s="535"/>
      <c r="BM50" s="535"/>
      <c r="BN50" s="535"/>
      <c r="BO50" s="535"/>
      <c r="BP50" s="535"/>
      <c r="BQ50" s="535"/>
      <c r="BR50" s="535"/>
      <c r="BS50" s="535"/>
      <c r="BT50" s="535"/>
      <c r="BU50" s="535"/>
      <c r="BV50" s="535"/>
      <c r="BW50" s="535"/>
      <c r="BX50" s="535"/>
      <c r="BY50" s="535"/>
      <c r="BZ50" s="535"/>
      <c r="CA50" s="535"/>
      <c r="CB50" s="535"/>
      <c r="CC50" s="535"/>
      <c r="CD50" s="535"/>
      <c r="CE50" s="535"/>
      <c r="CF50" s="535"/>
      <c r="CG50" s="535"/>
      <c r="CH50" s="535"/>
      <c r="CI50" s="535"/>
      <c r="CJ50" s="535"/>
      <c r="CK50" s="535"/>
      <c r="CL50" s="535"/>
      <c r="CM50" s="535"/>
      <c r="CN50" s="535"/>
      <c r="CO50" s="535"/>
      <c r="CP50" s="535"/>
      <c r="CQ50" s="535"/>
      <c r="CR50" s="535"/>
      <c r="CS50" s="535"/>
      <c r="CT50" s="535"/>
      <c r="CU50" s="535"/>
      <c r="CV50" s="535"/>
      <c r="CW50" s="535"/>
      <c r="CX50" s="535"/>
      <c r="CY50" s="535"/>
      <c r="CZ50" s="535"/>
      <c r="DA50" s="535"/>
      <c r="DB50" s="535"/>
      <c r="DC50" s="535"/>
      <c r="DD50" s="535"/>
      <c r="DE50" s="535"/>
      <c r="DF50" s="535"/>
      <c r="DG50" s="535"/>
      <c r="DH50" s="535"/>
      <c r="DI50" s="535"/>
      <c r="DJ50" s="535"/>
      <c r="DK50" s="535"/>
      <c r="DL50" s="535"/>
      <c r="DM50" s="535"/>
      <c r="DN50" s="535"/>
      <c r="DO50" s="535"/>
      <c r="DP50" s="535"/>
      <c r="DQ50" s="535"/>
      <c r="DR50" s="535"/>
      <c r="DS50" s="535"/>
      <c r="DT50" s="535"/>
      <c r="DU50" s="535"/>
      <c r="DV50" s="535"/>
      <c r="DW50" s="535"/>
      <c r="DX50" s="535"/>
      <c r="DY50" s="535"/>
      <c r="DZ50" s="535"/>
      <c r="EA50" s="535"/>
      <c r="EB50" s="535"/>
      <c r="EC50" s="535"/>
      <c r="ED50" s="535"/>
      <c r="EE50" s="535"/>
      <c r="EF50" s="535"/>
      <c r="EG50" s="535"/>
      <c r="EH50" s="535"/>
      <c r="EI50" s="535"/>
      <c r="EJ50" s="535"/>
      <c r="EK50" s="535"/>
      <c r="EL50" s="535"/>
      <c r="EM50" s="535"/>
      <c r="EN50" s="535"/>
      <c r="EO50" s="535"/>
      <c r="EP50" s="535"/>
      <c r="EQ50" s="535"/>
      <c r="ER50" s="535"/>
      <c r="ES50" s="535"/>
      <c r="ET50" s="535"/>
      <c r="EU50" s="535"/>
      <c r="EV50" s="535"/>
      <c r="EW50" s="535"/>
      <c r="EX50" s="535"/>
      <c r="EY50" s="535"/>
      <c r="EZ50" s="535"/>
      <c r="FA50" s="535"/>
      <c r="FB50" s="535"/>
      <c r="FC50" s="535"/>
      <c r="FD50" s="535"/>
      <c r="FE50" s="535"/>
      <c r="FF50" s="535"/>
      <c r="FG50" s="535"/>
      <c r="FH50" s="535"/>
      <c r="FI50" s="535"/>
      <c r="FJ50" s="535"/>
      <c r="FK50" s="535"/>
      <c r="FL50" s="535"/>
      <c r="FM50" s="535"/>
      <c r="FN50" s="535"/>
      <c r="FO50" s="535"/>
      <c r="FP50" s="535"/>
      <c r="FQ50" s="535"/>
      <c r="FR50" s="535"/>
      <c r="FS50" s="535"/>
      <c r="FT50" s="535"/>
      <c r="FU50" s="535"/>
      <c r="FV50" s="535"/>
      <c r="FW50" s="535"/>
      <c r="FX50" s="535"/>
      <c r="FY50" s="535"/>
      <c r="FZ50" s="535"/>
      <c r="GA50" s="535"/>
      <c r="GB50" s="535"/>
      <c r="GC50" s="535"/>
      <c r="GD50" s="535"/>
      <c r="GE50" s="535"/>
      <c r="GF50" s="535"/>
      <c r="GG50" s="535"/>
      <c r="GH50" s="535"/>
      <c r="GI50" s="535"/>
      <c r="GJ50" s="535"/>
      <c r="GK50" s="535"/>
      <c r="GL50" s="535"/>
      <c r="GM50" s="535"/>
      <c r="GN50" s="535"/>
      <c r="GO50" s="535"/>
      <c r="GP50" s="535"/>
      <c r="GQ50" s="535"/>
      <c r="GR50" s="535"/>
      <c r="GS50" s="535"/>
      <c r="GT50" s="535"/>
      <c r="GU50" s="535"/>
      <c r="GV50" s="535"/>
      <c r="GW50" s="535"/>
      <c r="GX50" s="535"/>
      <c r="GY50" s="535"/>
      <c r="GZ50" s="535"/>
      <c r="HA50" s="535"/>
      <c r="HB50" s="535"/>
      <c r="HC50" s="535"/>
      <c r="HD50" s="535"/>
      <c r="HE50" s="535"/>
      <c r="HF50" s="535"/>
      <c r="HG50" s="535"/>
      <c r="HH50" s="535"/>
      <c r="HI50" s="535"/>
      <c r="HJ50" s="535"/>
      <c r="HK50" s="535"/>
      <c r="HL50" s="535"/>
      <c r="HM50" s="535"/>
      <c r="HN50" s="535"/>
      <c r="HO50" s="535"/>
      <c r="HP50" s="535"/>
      <c r="HQ50" s="535"/>
      <c r="HR50" s="535"/>
      <c r="HS50" s="535"/>
      <c r="HT50" s="535"/>
      <c r="HU50" s="535"/>
      <c r="HV50" s="535"/>
      <c r="HW50" s="535"/>
      <c r="HX50" s="535"/>
      <c r="HY50" s="535"/>
      <c r="HZ50" s="535"/>
      <c r="IA50" s="535"/>
      <c r="IB50" s="535"/>
      <c r="IC50" s="535"/>
      <c r="ID50" s="535"/>
      <c r="IE50" s="535"/>
      <c r="IF50" s="535"/>
      <c r="IG50" s="535"/>
      <c r="IH50" s="535"/>
      <c r="II50" s="535"/>
      <c r="IJ50" s="535"/>
      <c r="IK50" s="535"/>
      <c r="IL50" s="535"/>
      <c r="IM50" s="535"/>
      <c r="IN50" s="535"/>
      <c r="IO50" s="535"/>
      <c r="IP50" s="535"/>
      <c r="IQ50" s="535"/>
      <c r="IR50" s="535"/>
      <c r="IS50" s="535"/>
      <c r="IT50" s="535"/>
      <c r="IU50" s="535"/>
      <c r="IV50" s="535"/>
      <c r="IW50" s="535"/>
      <c r="IX50" s="535"/>
      <c r="IY50" s="535"/>
      <c r="IZ50" s="535"/>
      <c r="JA50" s="535"/>
      <c r="JB50" s="535"/>
      <c r="JC50" s="535"/>
      <c r="JD50" s="535"/>
      <c r="JE50" s="535"/>
      <c r="JF50" s="535"/>
      <c r="JG50" s="535"/>
      <c r="JH50" s="535"/>
      <c r="JI50" s="535"/>
      <c r="JJ50" s="535"/>
      <c r="JK50" s="535"/>
      <c r="JL50" s="535"/>
      <c r="JM50" s="535"/>
      <c r="JN50" s="535"/>
      <c r="JO50" s="535"/>
      <c r="JP50" s="535"/>
      <c r="JQ50" s="535"/>
      <c r="JR50" s="535"/>
      <c r="JS50" s="535"/>
      <c r="JT50" s="535"/>
      <c r="JU50" s="535"/>
      <c r="JV50" s="535"/>
      <c r="JW50" s="535"/>
      <c r="JX50" s="535"/>
      <c r="JY50" s="535"/>
      <c r="JZ50" s="535"/>
      <c r="KA50" s="535"/>
      <c r="KB50" s="535"/>
      <c r="KC50" s="535"/>
      <c r="KD50" s="535"/>
      <c r="KE50" s="535"/>
      <c r="KF50" s="535"/>
      <c r="KG50" s="535"/>
      <c r="KH50" s="535"/>
      <c r="KI50" s="535"/>
      <c r="KJ50" s="535"/>
      <c r="KK50" s="535"/>
      <c r="KL50" s="535"/>
      <c r="KM50" s="535"/>
      <c r="KN50" s="535"/>
      <c r="KO50" s="535"/>
      <c r="KP50" s="535"/>
      <c r="KQ50" s="535"/>
      <c r="KR50" s="535"/>
      <c r="KS50" s="535"/>
      <c r="KT50" s="535"/>
      <c r="KU50" s="535"/>
      <c r="KV50" s="535"/>
      <c r="KW50" s="535"/>
      <c r="KX50" s="535"/>
      <c r="KY50" s="535"/>
      <c r="KZ50" s="535"/>
      <c r="LA50" s="535"/>
      <c r="LB50" s="535"/>
      <c r="LC50" s="535"/>
      <c r="LD50" s="535"/>
      <c r="LE50" s="535"/>
      <c r="LF50" s="535"/>
      <c r="LG50" s="535"/>
      <c r="LH50" s="535"/>
      <c r="LI50" s="535"/>
      <c r="LJ50" s="535"/>
      <c r="LK50" s="535"/>
      <c r="LL50" s="535"/>
      <c r="LM50" s="535"/>
      <c r="LN50" s="535"/>
      <c r="LO50" s="535"/>
      <c r="LP50" s="535"/>
      <c r="LQ50" s="535"/>
      <c r="LR50" s="535"/>
      <c r="LS50" s="535"/>
      <c r="LT50" s="535"/>
      <c r="LU50" s="535"/>
      <c r="LV50" s="535"/>
      <c r="LW50" s="535"/>
      <c r="LX50" s="535"/>
      <c r="LY50" s="535"/>
      <c r="LZ50" s="535"/>
      <c r="MA50" s="535"/>
      <c r="MB50" s="535"/>
      <c r="MC50" s="535"/>
      <c r="MD50" s="535"/>
      <c r="ME50" s="535"/>
      <c r="MF50" s="535"/>
      <c r="MG50" s="535"/>
      <c r="MH50" s="535"/>
      <c r="MI50" s="535"/>
      <c r="MJ50" s="535"/>
      <c r="MK50" s="535"/>
      <c r="ML50" s="535"/>
      <c r="MM50" s="535"/>
      <c r="MN50" s="535"/>
      <c r="MO50" s="535"/>
      <c r="MP50" s="535"/>
      <c r="MQ50" s="535"/>
      <c r="MR50" s="535"/>
      <c r="MS50" s="535"/>
      <c r="MT50" s="535"/>
      <c r="MU50" s="535"/>
      <c r="MV50" s="535"/>
      <c r="MW50" s="535"/>
      <c r="MX50" s="535"/>
      <c r="MY50" s="535"/>
      <c r="MZ50" s="535"/>
      <c r="NA50" s="535"/>
      <c r="NB50" s="535"/>
      <c r="NC50" s="535"/>
      <c r="ND50" s="535"/>
      <c r="NE50" s="535"/>
      <c r="NF50" s="535"/>
      <c r="NG50" s="535"/>
      <c r="NH50" s="535"/>
      <c r="NI50" s="535"/>
      <c r="NJ50" s="535"/>
      <c r="NK50" s="535"/>
      <c r="NL50" s="535"/>
      <c r="NM50" s="535"/>
      <c r="NN50" s="535"/>
      <c r="NO50" s="535"/>
      <c r="NP50" s="535"/>
      <c r="NQ50" s="535"/>
      <c r="NR50" s="535"/>
      <c r="NS50" s="535"/>
      <c r="NT50" s="535"/>
      <c r="NU50" s="535"/>
      <c r="NV50" s="535"/>
      <c r="NW50" s="535"/>
      <c r="NX50" s="535"/>
      <c r="NY50" s="535"/>
      <c r="NZ50" s="535"/>
      <c r="OA50" s="535"/>
      <c r="OB50" s="535"/>
      <c r="OC50" s="535"/>
      <c r="OD50" s="535"/>
      <c r="OE50" s="535"/>
      <c r="OF50" s="535"/>
      <c r="OG50" s="535"/>
      <c r="OH50" s="535"/>
      <c r="OI50" s="535"/>
      <c r="OJ50" s="535"/>
      <c r="OK50" s="535"/>
      <c r="OL50" s="535"/>
      <c r="OM50" s="535"/>
      <c r="ON50" s="535"/>
      <c r="OO50" s="535"/>
      <c r="OP50" s="535"/>
      <c r="OQ50" s="535"/>
      <c r="OR50" s="535"/>
      <c r="OS50" s="535"/>
      <c r="OT50" s="535"/>
      <c r="OU50" s="535"/>
      <c r="OV50" s="535"/>
      <c r="OW50" s="535"/>
      <c r="OX50" s="535"/>
      <c r="OY50" s="535"/>
      <c r="OZ50" s="535"/>
      <c r="PA50" s="535"/>
      <c r="PB50" s="535"/>
      <c r="PC50" s="535"/>
      <c r="PD50" s="535"/>
      <c r="PE50" s="535"/>
      <c r="PF50" s="535"/>
      <c r="PG50" s="535"/>
      <c r="PH50" s="535"/>
      <c r="PI50" s="535"/>
      <c r="PJ50" s="535"/>
      <c r="PK50" s="535"/>
      <c r="PL50" s="535"/>
      <c r="PM50" s="535"/>
      <c r="PN50" s="535"/>
      <c r="PO50" s="535"/>
      <c r="PP50" s="535"/>
      <c r="PQ50" s="535"/>
      <c r="PR50" s="535"/>
      <c r="PS50" s="535"/>
      <c r="PT50" s="535"/>
      <c r="PU50" s="535"/>
      <c r="PV50" s="535"/>
      <c r="PW50" s="535"/>
      <c r="PX50" s="535"/>
      <c r="PY50" s="535"/>
      <c r="PZ50" s="535"/>
      <c r="QA50" s="535"/>
      <c r="QB50" s="535"/>
      <c r="QC50" s="535"/>
      <c r="QD50" s="535"/>
      <c r="QE50" s="535"/>
      <c r="QF50" s="535"/>
      <c r="QG50" s="535"/>
      <c r="QH50" s="535"/>
      <c r="QI50" s="535"/>
      <c r="QJ50" s="535"/>
      <c r="QK50" s="535"/>
      <c r="QL50" s="535"/>
      <c r="QM50" s="535"/>
      <c r="QN50" s="535"/>
      <c r="QO50" s="535"/>
      <c r="QP50" s="535"/>
      <c r="QQ50" s="535"/>
      <c r="QR50" s="535"/>
      <c r="QS50" s="535"/>
      <c r="QT50" s="535"/>
      <c r="QU50" s="535"/>
      <c r="QV50" s="535"/>
      <c r="QW50" s="535"/>
      <c r="QX50" s="535"/>
      <c r="QY50" s="535"/>
      <c r="QZ50" s="535"/>
      <c r="RA50" s="535"/>
      <c r="RB50" s="535"/>
      <c r="RC50" s="535"/>
      <c r="RD50" s="535"/>
      <c r="RE50" s="535"/>
      <c r="RF50" s="535"/>
      <c r="RG50" s="535"/>
      <c r="RH50" s="535"/>
      <c r="RI50" s="535"/>
      <c r="RJ50" s="535"/>
      <c r="RK50" s="535"/>
      <c r="RL50" s="535"/>
      <c r="RM50" s="535"/>
      <c r="RN50" s="535"/>
      <c r="RO50" s="535"/>
      <c r="RP50" s="535"/>
      <c r="RQ50" s="535"/>
      <c r="RR50" s="535"/>
      <c r="RS50" s="535"/>
      <c r="RT50" s="535"/>
      <c r="RU50" s="535"/>
      <c r="RV50" s="535"/>
      <c r="RW50" s="535"/>
      <c r="RX50" s="535"/>
      <c r="RY50" s="535"/>
      <c r="RZ50" s="535"/>
      <c r="SA50" s="535"/>
      <c r="SB50" s="535"/>
      <c r="SC50" s="535"/>
      <c r="SD50" s="535"/>
      <c r="SE50" s="535"/>
      <c r="SF50" s="535"/>
      <c r="SG50" s="535"/>
      <c r="SH50" s="535"/>
      <c r="SI50" s="535"/>
      <c r="SJ50" s="535"/>
      <c r="SK50" s="535"/>
      <c r="SL50" s="535"/>
      <c r="SM50" s="535"/>
      <c r="SN50" s="535"/>
      <c r="SO50" s="535"/>
      <c r="SP50" s="535"/>
      <c r="SQ50" s="535"/>
      <c r="SR50" s="535"/>
      <c r="SS50" s="535"/>
      <c r="ST50" s="535"/>
      <c r="SU50" s="535"/>
      <c r="SV50" s="535"/>
      <c r="SW50" s="535"/>
      <c r="SX50" s="535"/>
      <c r="SY50" s="535"/>
      <c r="SZ50" s="535"/>
      <c r="TA50" s="535"/>
      <c r="TB50" s="535"/>
      <c r="TC50" s="535"/>
      <c r="TD50" s="535"/>
      <c r="TE50" s="535"/>
      <c r="TF50" s="535"/>
      <c r="TG50" s="535"/>
      <c r="TH50" s="535"/>
      <c r="TI50" s="535"/>
      <c r="TJ50" s="535"/>
      <c r="TK50" s="535"/>
      <c r="TL50" s="535"/>
      <c r="TM50" s="535"/>
      <c r="TN50" s="535"/>
      <c r="TO50" s="535"/>
      <c r="TP50" s="535"/>
      <c r="TQ50" s="535"/>
      <c r="TR50" s="535"/>
      <c r="TS50" s="535"/>
      <c r="TT50" s="535"/>
      <c r="TU50" s="535"/>
      <c r="TV50" s="535"/>
      <c r="TW50" s="535"/>
      <c r="TX50" s="535"/>
      <c r="TY50" s="535"/>
      <c r="TZ50" s="535"/>
      <c r="UA50" s="535"/>
      <c r="UB50" s="535"/>
      <c r="UC50" s="535"/>
      <c r="UD50" s="535"/>
      <c r="UE50" s="535"/>
      <c r="UF50" s="535"/>
      <c r="UG50" s="535"/>
      <c r="UH50" s="535"/>
      <c r="UI50" s="535"/>
      <c r="UJ50" s="535"/>
      <c r="UK50" s="535"/>
      <c r="UL50" s="535"/>
      <c r="UM50" s="535"/>
      <c r="UN50" s="535"/>
      <c r="UO50" s="535"/>
      <c r="UP50" s="535"/>
      <c r="UQ50" s="535"/>
      <c r="UR50" s="535"/>
      <c r="US50" s="535"/>
      <c r="UT50" s="535"/>
      <c r="UU50" s="535"/>
      <c r="UV50" s="535"/>
      <c r="UW50" s="535"/>
      <c r="UX50" s="535"/>
      <c r="UY50" s="535"/>
      <c r="UZ50" s="535"/>
      <c r="VA50" s="535"/>
      <c r="VB50" s="535"/>
      <c r="VC50" s="535"/>
      <c r="VD50" s="535"/>
      <c r="VE50" s="535"/>
      <c r="VF50" s="535"/>
      <c r="VG50" s="535"/>
      <c r="VH50" s="535"/>
      <c r="VI50" s="535"/>
      <c r="VJ50" s="535"/>
      <c r="VK50" s="535"/>
      <c r="VL50" s="535"/>
      <c r="VM50" s="535"/>
      <c r="VN50" s="535"/>
      <c r="VO50" s="535"/>
      <c r="VP50" s="535"/>
      <c r="VQ50" s="535"/>
      <c r="VR50" s="535"/>
      <c r="VS50" s="535"/>
      <c r="VT50" s="535"/>
      <c r="VU50" s="535"/>
      <c r="VV50" s="535"/>
      <c r="VW50" s="535"/>
      <c r="VX50" s="535"/>
      <c r="VY50" s="535"/>
      <c r="VZ50" s="535"/>
      <c r="WA50" s="535"/>
      <c r="WB50" s="535"/>
      <c r="WC50" s="535"/>
      <c r="WD50" s="535"/>
      <c r="WE50" s="535"/>
      <c r="WF50" s="535"/>
      <c r="WG50" s="535"/>
      <c r="WH50" s="535"/>
      <c r="WI50" s="535"/>
      <c r="WJ50" s="535"/>
      <c r="WK50" s="535"/>
      <c r="WL50" s="535"/>
      <c r="WM50" s="535"/>
      <c r="WN50" s="535"/>
      <c r="WO50" s="535"/>
      <c r="WP50" s="535"/>
      <c r="WQ50" s="535"/>
      <c r="WR50" s="535"/>
      <c r="WS50" s="535"/>
      <c r="WT50" s="535"/>
      <c r="WU50" s="535"/>
      <c r="WV50" s="535"/>
      <c r="WW50" s="535"/>
      <c r="WX50" s="535"/>
      <c r="WY50" s="535"/>
      <c r="WZ50" s="535"/>
      <c r="XA50" s="535"/>
      <c r="XB50" s="535"/>
      <c r="XC50" s="535"/>
      <c r="XD50" s="535"/>
      <c r="XE50" s="535"/>
      <c r="XF50" s="535"/>
      <c r="XG50" s="535"/>
      <c r="XH50" s="535"/>
      <c r="XI50" s="535"/>
      <c r="XJ50" s="535"/>
      <c r="XK50" s="535"/>
      <c r="XL50" s="535"/>
      <c r="XM50" s="535"/>
      <c r="XN50" s="535"/>
      <c r="XO50" s="535"/>
      <c r="XP50" s="535"/>
      <c r="XQ50" s="535"/>
      <c r="XR50" s="535"/>
      <c r="XS50" s="535"/>
      <c r="XT50" s="535"/>
      <c r="XU50" s="535"/>
      <c r="XV50" s="535"/>
      <c r="XW50" s="535"/>
      <c r="XX50" s="535"/>
      <c r="XY50" s="535"/>
      <c r="XZ50" s="535"/>
      <c r="YA50" s="535"/>
      <c r="YB50" s="535"/>
      <c r="YC50" s="535"/>
      <c r="YD50" s="535"/>
      <c r="YE50" s="535"/>
      <c r="YF50" s="535"/>
      <c r="YG50" s="535"/>
      <c r="YH50" s="535"/>
      <c r="YI50" s="535"/>
      <c r="YJ50" s="535"/>
      <c r="YK50" s="535"/>
      <c r="YL50" s="535"/>
      <c r="YM50" s="535"/>
      <c r="YN50" s="535"/>
      <c r="YO50" s="535"/>
      <c r="YP50" s="535"/>
      <c r="YQ50" s="535"/>
      <c r="YR50" s="535"/>
      <c r="YS50" s="535"/>
      <c r="YT50" s="535"/>
      <c r="YU50" s="535"/>
      <c r="YV50" s="535"/>
      <c r="YW50" s="535"/>
      <c r="YX50" s="535"/>
      <c r="YY50" s="535"/>
      <c r="YZ50" s="535"/>
      <c r="ZA50" s="535"/>
      <c r="ZB50" s="535"/>
      <c r="ZC50" s="535"/>
      <c r="ZD50" s="535"/>
      <c r="ZE50" s="535"/>
      <c r="ZF50" s="535"/>
      <c r="ZG50" s="535"/>
      <c r="ZH50" s="535"/>
      <c r="ZI50" s="535"/>
      <c r="ZJ50" s="535"/>
      <c r="ZK50" s="535"/>
      <c r="ZL50" s="535"/>
      <c r="ZM50" s="535"/>
      <c r="ZN50" s="535"/>
      <c r="ZO50" s="535"/>
      <c r="ZP50" s="535"/>
      <c r="ZQ50" s="535"/>
      <c r="ZR50" s="535"/>
      <c r="ZS50" s="535"/>
      <c r="ZT50" s="535"/>
      <c r="ZU50" s="535"/>
      <c r="ZV50" s="535"/>
      <c r="ZW50" s="535"/>
      <c r="ZX50" s="535"/>
      <c r="ZY50" s="535"/>
      <c r="ZZ50" s="535"/>
      <c r="AAA50" s="535"/>
      <c r="AAB50" s="535"/>
      <c r="AAC50" s="535"/>
      <c r="AAD50" s="535"/>
      <c r="AAE50" s="535"/>
      <c r="AAF50" s="535"/>
      <c r="AAG50" s="535"/>
      <c r="AAH50" s="535"/>
      <c r="AAI50" s="535"/>
      <c r="AAJ50" s="535"/>
      <c r="AAK50" s="535"/>
      <c r="AAL50" s="535"/>
      <c r="AAM50" s="535"/>
      <c r="AAN50" s="535"/>
      <c r="AAO50" s="535"/>
      <c r="AAP50" s="535"/>
      <c r="AAQ50" s="535"/>
      <c r="AAR50" s="535"/>
      <c r="AAS50" s="535"/>
      <c r="AAT50" s="535"/>
      <c r="AAU50" s="535"/>
      <c r="AAV50" s="535"/>
      <c r="AAW50" s="535"/>
      <c r="AAX50" s="535"/>
      <c r="AAY50" s="535"/>
      <c r="AAZ50" s="535"/>
      <c r="ABA50" s="535"/>
      <c r="ABB50" s="535"/>
      <c r="ABC50" s="535"/>
      <c r="ABD50" s="535"/>
      <c r="ABE50" s="535"/>
      <c r="ABF50" s="535"/>
      <c r="ABG50" s="535"/>
      <c r="ABH50" s="535"/>
      <c r="ABI50" s="535"/>
      <c r="ABJ50" s="535"/>
      <c r="ABK50" s="535"/>
      <c r="ABL50" s="535"/>
      <c r="ABM50" s="535"/>
      <c r="ABN50" s="535"/>
      <c r="ABO50" s="535"/>
      <c r="ABP50" s="535"/>
      <c r="ABQ50" s="535"/>
      <c r="ABR50" s="535"/>
      <c r="ABS50" s="535"/>
      <c r="ABT50" s="535"/>
      <c r="ABU50" s="535"/>
      <c r="ABV50" s="535"/>
      <c r="ABW50" s="535"/>
      <c r="ABX50" s="535"/>
      <c r="ABY50" s="535"/>
      <c r="ABZ50" s="535"/>
      <c r="ACA50" s="535"/>
      <c r="ACB50" s="535"/>
      <c r="ACC50" s="535"/>
      <c r="ACD50" s="535"/>
      <c r="ACE50" s="535"/>
      <c r="ACF50" s="535"/>
      <c r="ACG50" s="535"/>
      <c r="ACH50" s="535"/>
      <c r="ACI50" s="535"/>
      <c r="ACJ50" s="535"/>
      <c r="ACK50" s="535"/>
      <c r="ACL50" s="535"/>
      <c r="ACM50" s="535"/>
      <c r="ACN50" s="535"/>
      <c r="ACO50" s="535"/>
      <c r="ACP50" s="535"/>
      <c r="ACQ50" s="535"/>
      <c r="ACR50" s="535"/>
      <c r="ACS50" s="535"/>
      <c r="ACT50" s="535"/>
      <c r="ACU50" s="535"/>
      <c r="ACV50" s="535"/>
      <c r="ACW50" s="535"/>
      <c r="ACX50" s="535"/>
      <c r="ACY50" s="535"/>
      <c r="ACZ50" s="535"/>
      <c r="ADA50" s="535"/>
      <c r="ADB50" s="535"/>
      <c r="ADC50" s="535"/>
      <c r="ADD50" s="535"/>
      <c r="ADE50" s="535"/>
      <c r="ADF50" s="535"/>
      <c r="ADG50" s="535"/>
      <c r="ADH50" s="535"/>
      <c r="ADI50" s="535"/>
      <c r="ADJ50" s="535"/>
      <c r="ADK50" s="535"/>
      <c r="ADL50" s="535"/>
      <c r="ADM50" s="535"/>
      <c r="ADN50" s="535"/>
      <c r="ADO50" s="535"/>
      <c r="ADP50" s="535"/>
      <c r="ADQ50" s="535"/>
      <c r="ADR50" s="535"/>
      <c r="ADS50" s="535"/>
      <c r="ADT50" s="535"/>
      <c r="ADU50" s="535"/>
      <c r="ADV50" s="535"/>
      <c r="ADW50" s="535"/>
      <c r="ADX50" s="535"/>
      <c r="ADY50" s="535"/>
      <c r="ADZ50" s="535"/>
      <c r="AEA50" s="535"/>
      <c r="AEB50" s="535"/>
      <c r="AEC50" s="535"/>
      <c r="AED50" s="535"/>
      <c r="AEE50" s="535"/>
      <c r="AEF50" s="535"/>
      <c r="AEG50" s="535"/>
      <c r="AEH50" s="535"/>
      <c r="AEI50" s="535"/>
      <c r="AEJ50" s="535"/>
      <c r="AEK50" s="535"/>
      <c r="AEL50" s="535"/>
      <c r="AEM50" s="535"/>
      <c r="AEN50" s="535"/>
      <c r="AEO50" s="535"/>
      <c r="AEP50" s="535"/>
      <c r="AEQ50" s="535"/>
      <c r="AER50" s="535"/>
      <c r="AES50" s="535"/>
      <c r="AET50" s="535"/>
      <c r="AEU50" s="535"/>
      <c r="AEV50" s="535"/>
      <c r="AEW50" s="535"/>
      <c r="AEX50" s="535"/>
      <c r="AEY50" s="535"/>
      <c r="AEZ50" s="535"/>
      <c r="AFA50" s="535"/>
      <c r="AFB50" s="535"/>
      <c r="AFC50" s="535"/>
      <c r="AFD50" s="535"/>
      <c r="AFE50" s="535"/>
      <c r="AFF50" s="535"/>
      <c r="AFG50" s="535"/>
      <c r="AFH50" s="535"/>
      <c r="AFI50" s="535"/>
      <c r="AFJ50" s="535"/>
      <c r="AFK50" s="535"/>
      <c r="AFL50" s="535"/>
      <c r="AFM50" s="535"/>
      <c r="AFN50" s="535"/>
      <c r="AFO50" s="535"/>
      <c r="AFP50" s="535"/>
      <c r="AFQ50" s="535"/>
      <c r="AFR50" s="535"/>
      <c r="AFS50" s="535"/>
      <c r="AFT50" s="535"/>
      <c r="AFU50" s="535"/>
      <c r="AFV50" s="535"/>
      <c r="AFW50" s="535"/>
      <c r="AFX50" s="535"/>
      <c r="AFY50" s="535"/>
      <c r="AFZ50" s="535"/>
      <c r="AGA50" s="535"/>
      <c r="AGB50" s="535"/>
      <c r="AGC50" s="535"/>
      <c r="AGD50" s="535"/>
      <c r="AGE50" s="535"/>
      <c r="AGF50" s="535"/>
      <c r="AGG50" s="535"/>
      <c r="AGH50" s="535"/>
      <c r="AGI50" s="535"/>
      <c r="AGJ50" s="535"/>
      <c r="AGK50" s="535"/>
      <c r="AGL50" s="535"/>
      <c r="AGM50" s="535"/>
      <c r="AGN50" s="535"/>
      <c r="AGO50" s="535"/>
      <c r="AGP50" s="535"/>
      <c r="AGQ50" s="535"/>
      <c r="AGR50" s="535"/>
    </row>
    <row r="51" spans="1:876" x14ac:dyDescent="0.2">
      <c r="A51" s="28"/>
      <c r="B51" s="38" t="s">
        <v>1094</v>
      </c>
      <c r="C51" s="39" t="s">
        <v>1094</v>
      </c>
      <c r="D51" s="655">
        <v>43508</v>
      </c>
      <c r="E51" s="664">
        <v>43497</v>
      </c>
      <c r="F51" s="673" t="s">
        <v>1730</v>
      </c>
      <c r="G51" s="43" t="s">
        <v>163</v>
      </c>
      <c r="H51" s="43" t="s">
        <v>1364</v>
      </c>
      <c r="I51" s="45">
        <v>12</v>
      </c>
      <c r="J51" s="44" t="s">
        <v>61</v>
      </c>
      <c r="K51" s="47" t="s">
        <v>1733</v>
      </c>
      <c r="L51" s="43">
        <v>15107</v>
      </c>
      <c r="M51" s="44" t="s">
        <v>1734</v>
      </c>
      <c r="N51" s="48"/>
      <c r="O51" s="49" t="s">
        <v>1107</v>
      </c>
      <c r="P51" s="50">
        <v>43830</v>
      </c>
      <c r="Q51" s="90" t="s">
        <v>1253</v>
      </c>
      <c r="R51" s="732" t="s">
        <v>546</v>
      </c>
      <c r="S51" s="732" t="s">
        <v>546</v>
      </c>
      <c r="T51" s="54">
        <v>0</v>
      </c>
      <c r="U51" s="55" t="s">
        <v>1106</v>
      </c>
      <c r="V51" s="56">
        <v>0</v>
      </c>
      <c r="W51" s="56">
        <v>1</v>
      </c>
      <c r="X51" s="56">
        <v>0</v>
      </c>
      <c r="Y51" s="536" t="s">
        <v>1750</v>
      </c>
      <c r="Z51" s="536" t="s">
        <v>1519</v>
      </c>
      <c r="AA51" s="536" t="s">
        <v>1520</v>
      </c>
      <c r="AB51" s="529" t="s">
        <v>1526</v>
      </c>
      <c r="AC51" s="530" t="s">
        <v>1275</v>
      </c>
      <c r="AD51" s="530" t="s">
        <v>1533</v>
      </c>
      <c r="AE51" s="530" t="s">
        <v>1534</v>
      </c>
      <c r="AF51" s="537" t="s">
        <v>1535</v>
      </c>
      <c r="AG51" s="536" t="s">
        <v>1547</v>
      </c>
      <c r="AH51" s="536" t="s">
        <v>105</v>
      </c>
      <c r="AI51" s="536" t="s">
        <v>105</v>
      </c>
      <c r="AJ51" s="352" t="s">
        <v>1538</v>
      </c>
      <c r="AK51" s="352" t="s">
        <v>1760</v>
      </c>
      <c r="AL51" s="62" t="s">
        <v>1113</v>
      </c>
      <c r="AM51" s="62">
        <v>2</v>
      </c>
      <c r="AN51" s="63">
        <v>64</v>
      </c>
      <c r="AO51" s="64">
        <v>12</v>
      </c>
      <c r="AP51" s="199" t="b">
        <f t="shared" si="6"/>
        <v>0</v>
      </c>
      <c r="AQ51" s="201" t="str">
        <f t="shared" si="7"/>
        <v>0,00</v>
      </c>
      <c r="AR51" s="202">
        <v>0</v>
      </c>
      <c r="AS51" s="202"/>
      <c r="AT51" s="201">
        <f t="shared" si="5"/>
        <v>0</v>
      </c>
      <c r="AU51" s="62" t="b">
        <v>0</v>
      </c>
      <c r="AV51" s="66" t="s">
        <v>1099</v>
      </c>
      <c r="AW51" s="66" t="s">
        <v>92</v>
      </c>
      <c r="AX51" s="62" t="s">
        <v>1373</v>
      </c>
      <c r="AY51" s="62" t="s">
        <v>1604</v>
      </c>
      <c r="AZ51" s="690"/>
      <c r="BA51" s="346">
        <v>43509</v>
      </c>
      <c r="BB51" s="682"/>
      <c r="BC51" s="284"/>
      <c r="BD51" s="540"/>
      <c r="BE51" s="598"/>
      <c r="BF51" s="535"/>
      <c r="BG51" s="535"/>
      <c r="BH51" s="535"/>
      <c r="BI51" s="535"/>
      <c r="BJ51" s="535"/>
      <c r="BK51" s="535"/>
      <c r="BL51" s="535"/>
      <c r="BM51" s="535"/>
      <c r="BN51" s="535"/>
      <c r="BO51" s="535"/>
      <c r="BP51" s="535"/>
      <c r="BQ51" s="535"/>
      <c r="BR51" s="535"/>
      <c r="BS51" s="535"/>
      <c r="BT51" s="535"/>
      <c r="BU51" s="535"/>
      <c r="BV51" s="535"/>
      <c r="BW51" s="535"/>
      <c r="BX51" s="535"/>
      <c r="BY51" s="535"/>
      <c r="BZ51" s="535"/>
      <c r="CA51" s="535"/>
      <c r="CB51" s="535"/>
      <c r="CC51" s="535"/>
      <c r="CD51" s="535"/>
      <c r="CE51" s="535"/>
      <c r="CF51" s="535"/>
      <c r="CG51" s="535"/>
      <c r="CH51" s="535"/>
      <c r="CI51" s="535"/>
      <c r="CJ51" s="535"/>
      <c r="CK51" s="535"/>
      <c r="CL51" s="535"/>
      <c r="CM51" s="535"/>
      <c r="CN51" s="535"/>
      <c r="CO51" s="535"/>
      <c r="CP51" s="535"/>
      <c r="CQ51" s="535"/>
      <c r="CR51" s="535"/>
      <c r="CS51" s="535"/>
      <c r="CT51" s="535"/>
      <c r="CU51" s="535"/>
      <c r="CV51" s="535"/>
      <c r="CW51" s="535"/>
      <c r="CX51" s="535"/>
      <c r="CY51" s="535"/>
      <c r="CZ51" s="535"/>
      <c r="DA51" s="535"/>
      <c r="DB51" s="535"/>
      <c r="DC51" s="535"/>
      <c r="DD51" s="535"/>
      <c r="DE51" s="535"/>
      <c r="DF51" s="535"/>
      <c r="DG51" s="535"/>
      <c r="DH51" s="535"/>
      <c r="DI51" s="535"/>
      <c r="DJ51" s="535"/>
      <c r="DK51" s="535"/>
      <c r="DL51" s="535"/>
      <c r="DM51" s="535"/>
      <c r="DN51" s="535"/>
      <c r="DO51" s="535"/>
      <c r="DP51" s="535"/>
      <c r="DQ51" s="535"/>
      <c r="DR51" s="535"/>
      <c r="DS51" s="535"/>
      <c r="DT51" s="535"/>
      <c r="DU51" s="535"/>
      <c r="DV51" s="535"/>
      <c r="DW51" s="535"/>
      <c r="DX51" s="535"/>
      <c r="DY51" s="535"/>
      <c r="DZ51" s="535"/>
      <c r="EA51" s="535"/>
      <c r="EB51" s="535"/>
      <c r="EC51" s="535"/>
      <c r="ED51" s="535"/>
      <c r="EE51" s="535"/>
      <c r="EF51" s="535"/>
      <c r="EG51" s="535"/>
      <c r="EH51" s="535"/>
      <c r="EI51" s="535"/>
      <c r="EJ51" s="535"/>
      <c r="EK51" s="535"/>
      <c r="EL51" s="535"/>
      <c r="EM51" s="535"/>
      <c r="EN51" s="535"/>
      <c r="EO51" s="535"/>
      <c r="EP51" s="535"/>
      <c r="EQ51" s="535"/>
      <c r="ER51" s="535"/>
      <c r="ES51" s="535"/>
      <c r="ET51" s="535"/>
      <c r="EU51" s="535"/>
      <c r="EV51" s="535"/>
      <c r="EW51" s="535"/>
      <c r="EX51" s="535"/>
      <c r="EY51" s="535"/>
      <c r="EZ51" s="535"/>
      <c r="FA51" s="535"/>
      <c r="FB51" s="535"/>
      <c r="FC51" s="535"/>
      <c r="FD51" s="535"/>
      <c r="FE51" s="535"/>
      <c r="FF51" s="535"/>
      <c r="FG51" s="535"/>
      <c r="FH51" s="535"/>
      <c r="FI51" s="535"/>
      <c r="FJ51" s="535"/>
      <c r="FK51" s="535"/>
      <c r="FL51" s="535"/>
      <c r="FM51" s="535"/>
      <c r="FN51" s="535"/>
      <c r="FO51" s="535"/>
      <c r="FP51" s="535"/>
      <c r="FQ51" s="535"/>
      <c r="FR51" s="535"/>
      <c r="FS51" s="535"/>
      <c r="FT51" s="535"/>
      <c r="FU51" s="535"/>
      <c r="FV51" s="535"/>
      <c r="FW51" s="535"/>
      <c r="FX51" s="535"/>
      <c r="FY51" s="535"/>
      <c r="FZ51" s="535"/>
      <c r="GA51" s="535"/>
      <c r="GB51" s="535"/>
      <c r="GC51" s="535"/>
      <c r="GD51" s="535"/>
      <c r="GE51" s="535"/>
      <c r="GF51" s="535"/>
      <c r="GG51" s="535"/>
      <c r="GH51" s="535"/>
      <c r="GI51" s="535"/>
      <c r="GJ51" s="535"/>
      <c r="GK51" s="535"/>
      <c r="GL51" s="535"/>
      <c r="GM51" s="535"/>
      <c r="GN51" s="535"/>
      <c r="GO51" s="535"/>
      <c r="GP51" s="535"/>
      <c r="GQ51" s="535"/>
      <c r="GR51" s="535"/>
      <c r="GS51" s="535"/>
      <c r="GT51" s="535"/>
      <c r="GU51" s="535"/>
      <c r="GV51" s="535"/>
      <c r="GW51" s="535"/>
      <c r="GX51" s="535"/>
      <c r="GY51" s="535"/>
      <c r="GZ51" s="535"/>
      <c r="HA51" s="535"/>
      <c r="HB51" s="535"/>
      <c r="HC51" s="535"/>
      <c r="HD51" s="535"/>
      <c r="HE51" s="535"/>
      <c r="HF51" s="535"/>
      <c r="HG51" s="535"/>
      <c r="HH51" s="535"/>
      <c r="HI51" s="535"/>
      <c r="HJ51" s="535"/>
      <c r="HK51" s="535"/>
      <c r="HL51" s="535"/>
      <c r="HM51" s="535"/>
      <c r="HN51" s="535"/>
      <c r="HO51" s="535"/>
      <c r="HP51" s="535"/>
      <c r="HQ51" s="535"/>
      <c r="HR51" s="535"/>
      <c r="HS51" s="535"/>
      <c r="HT51" s="535"/>
      <c r="HU51" s="535"/>
      <c r="HV51" s="535"/>
      <c r="HW51" s="535"/>
      <c r="HX51" s="535"/>
      <c r="HY51" s="535"/>
      <c r="HZ51" s="535"/>
      <c r="IA51" s="535"/>
      <c r="IB51" s="535"/>
      <c r="IC51" s="535"/>
      <c r="ID51" s="535"/>
      <c r="IE51" s="535"/>
      <c r="IF51" s="535"/>
      <c r="IG51" s="535"/>
      <c r="IH51" s="535"/>
      <c r="II51" s="535"/>
      <c r="IJ51" s="535"/>
      <c r="IK51" s="535"/>
      <c r="IL51" s="535"/>
      <c r="IM51" s="535"/>
      <c r="IN51" s="535"/>
      <c r="IO51" s="535"/>
      <c r="IP51" s="535"/>
      <c r="IQ51" s="535"/>
      <c r="IR51" s="535"/>
      <c r="IS51" s="535"/>
      <c r="IT51" s="535"/>
      <c r="IU51" s="535"/>
      <c r="IV51" s="535"/>
      <c r="IW51" s="535"/>
      <c r="IX51" s="535"/>
      <c r="IY51" s="535"/>
      <c r="IZ51" s="535"/>
      <c r="JA51" s="535"/>
      <c r="JB51" s="535"/>
      <c r="JC51" s="535"/>
      <c r="JD51" s="535"/>
      <c r="JE51" s="535"/>
      <c r="JF51" s="535"/>
      <c r="JG51" s="535"/>
      <c r="JH51" s="535"/>
      <c r="JI51" s="535"/>
      <c r="JJ51" s="535"/>
      <c r="JK51" s="535"/>
      <c r="JL51" s="535"/>
      <c r="JM51" s="535"/>
      <c r="JN51" s="535"/>
      <c r="JO51" s="535"/>
      <c r="JP51" s="535"/>
      <c r="JQ51" s="535"/>
      <c r="JR51" s="535"/>
      <c r="JS51" s="535"/>
      <c r="JT51" s="535"/>
      <c r="JU51" s="535"/>
      <c r="JV51" s="535"/>
      <c r="JW51" s="535"/>
      <c r="JX51" s="535"/>
      <c r="JY51" s="535"/>
      <c r="JZ51" s="535"/>
      <c r="KA51" s="535"/>
      <c r="KB51" s="535"/>
      <c r="KC51" s="535"/>
      <c r="KD51" s="535"/>
      <c r="KE51" s="535"/>
      <c r="KF51" s="535"/>
      <c r="KG51" s="535"/>
      <c r="KH51" s="535"/>
      <c r="KI51" s="535"/>
      <c r="KJ51" s="535"/>
      <c r="KK51" s="535"/>
      <c r="KL51" s="535"/>
      <c r="KM51" s="535"/>
      <c r="KN51" s="535"/>
      <c r="KO51" s="535"/>
      <c r="KP51" s="535"/>
      <c r="KQ51" s="535"/>
      <c r="KR51" s="535"/>
      <c r="KS51" s="535"/>
      <c r="KT51" s="535"/>
      <c r="KU51" s="535"/>
      <c r="KV51" s="535"/>
      <c r="KW51" s="535"/>
      <c r="KX51" s="535"/>
      <c r="KY51" s="535"/>
      <c r="KZ51" s="535"/>
      <c r="LA51" s="535"/>
      <c r="LB51" s="535"/>
      <c r="LC51" s="535"/>
      <c r="LD51" s="535"/>
      <c r="LE51" s="535"/>
      <c r="LF51" s="535"/>
      <c r="LG51" s="535"/>
      <c r="LH51" s="535"/>
      <c r="LI51" s="535"/>
      <c r="LJ51" s="535"/>
      <c r="LK51" s="535"/>
      <c r="LL51" s="535"/>
      <c r="LM51" s="535"/>
      <c r="LN51" s="535"/>
      <c r="LO51" s="535"/>
      <c r="LP51" s="535"/>
      <c r="LQ51" s="535"/>
      <c r="LR51" s="535"/>
      <c r="LS51" s="535"/>
      <c r="LT51" s="535"/>
      <c r="LU51" s="535"/>
      <c r="LV51" s="535"/>
      <c r="LW51" s="535"/>
      <c r="LX51" s="535"/>
      <c r="LY51" s="535"/>
      <c r="LZ51" s="535"/>
      <c r="MA51" s="535"/>
      <c r="MB51" s="535"/>
      <c r="MC51" s="535"/>
      <c r="MD51" s="535"/>
      <c r="ME51" s="535"/>
      <c r="MF51" s="535"/>
      <c r="MG51" s="535"/>
      <c r="MH51" s="535"/>
      <c r="MI51" s="535"/>
      <c r="MJ51" s="535"/>
      <c r="MK51" s="535"/>
      <c r="ML51" s="535"/>
      <c r="MM51" s="535"/>
      <c r="MN51" s="535"/>
      <c r="MO51" s="535"/>
      <c r="MP51" s="535"/>
      <c r="MQ51" s="535"/>
      <c r="MR51" s="535"/>
      <c r="MS51" s="535"/>
      <c r="MT51" s="535"/>
      <c r="MU51" s="535"/>
      <c r="MV51" s="535"/>
      <c r="MW51" s="535"/>
      <c r="MX51" s="535"/>
      <c r="MY51" s="535"/>
      <c r="MZ51" s="535"/>
      <c r="NA51" s="535"/>
      <c r="NB51" s="535"/>
      <c r="NC51" s="535"/>
      <c r="ND51" s="535"/>
      <c r="NE51" s="535"/>
      <c r="NF51" s="535"/>
      <c r="NG51" s="535"/>
      <c r="NH51" s="535"/>
      <c r="NI51" s="535"/>
      <c r="NJ51" s="535"/>
      <c r="NK51" s="535"/>
      <c r="NL51" s="535"/>
      <c r="NM51" s="535"/>
      <c r="NN51" s="535"/>
      <c r="NO51" s="535"/>
      <c r="NP51" s="535"/>
      <c r="NQ51" s="535"/>
      <c r="NR51" s="535"/>
      <c r="NS51" s="535"/>
      <c r="NT51" s="535"/>
      <c r="NU51" s="535"/>
      <c r="NV51" s="535"/>
      <c r="NW51" s="535"/>
      <c r="NX51" s="535"/>
      <c r="NY51" s="535"/>
      <c r="NZ51" s="535"/>
      <c r="OA51" s="535"/>
      <c r="OB51" s="535"/>
      <c r="OC51" s="535"/>
      <c r="OD51" s="535"/>
      <c r="OE51" s="535"/>
      <c r="OF51" s="535"/>
      <c r="OG51" s="535"/>
      <c r="OH51" s="535"/>
      <c r="OI51" s="535"/>
      <c r="OJ51" s="535"/>
      <c r="OK51" s="535"/>
      <c r="OL51" s="535"/>
      <c r="OM51" s="535"/>
      <c r="ON51" s="535"/>
      <c r="OO51" s="535"/>
      <c r="OP51" s="535"/>
      <c r="OQ51" s="535"/>
      <c r="OR51" s="535"/>
      <c r="OS51" s="535"/>
      <c r="OT51" s="535"/>
      <c r="OU51" s="535"/>
      <c r="OV51" s="535"/>
      <c r="OW51" s="535"/>
      <c r="OX51" s="535"/>
      <c r="OY51" s="535"/>
      <c r="OZ51" s="535"/>
      <c r="PA51" s="535"/>
      <c r="PB51" s="535"/>
      <c r="PC51" s="535"/>
      <c r="PD51" s="535"/>
      <c r="PE51" s="535"/>
      <c r="PF51" s="535"/>
      <c r="PG51" s="535"/>
      <c r="PH51" s="535"/>
      <c r="PI51" s="535"/>
      <c r="PJ51" s="535"/>
      <c r="PK51" s="535"/>
      <c r="PL51" s="535"/>
      <c r="PM51" s="535"/>
      <c r="PN51" s="535"/>
      <c r="PO51" s="535"/>
      <c r="PP51" s="535"/>
      <c r="PQ51" s="535"/>
      <c r="PR51" s="535"/>
      <c r="PS51" s="535"/>
      <c r="PT51" s="535"/>
      <c r="PU51" s="535"/>
      <c r="PV51" s="535"/>
      <c r="PW51" s="535"/>
      <c r="PX51" s="535"/>
      <c r="PY51" s="535"/>
      <c r="PZ51" s="535"/>
      <c r="QA51" s="535"/>
      <c r="QB51" s="535"/>
      <c r="QC51" s="535"/>
      <c r="QD51" s="535"/>
      <c r="QE51" s="535"/>
      <c r="QF51" s="535"/>
      <c r="QG51" s="535"/>
      <c r="QH51" s="535"/>
      <c r="QI51" s="535"/>
      <c r="QJ51" s="535"/>
      <c r="QK51" s="535"/>
      <c r="QL51" s="535"/>
      <c r="QM51" s="535"/>
      <c r="QN51" s="535"/>
      <c r="QO51" s="535"/>
      <c r="QP51" s="535"/>
      <c r="QQ51" s="535"/>
      <c r="QR51" s="535"/>
      <c r="QS51" s="535"/>
      <c r="QT51" s="535"/>
      <c r="QU51" s="535"/>
      <c r="QV51" s="535"/>
      <c r="QW51" s="535"/>
      <c r="QX51" s="535"/>
      <c r="QY51" s="535"/>
      <c r="QZ51" s="535"/>
      <c r="RA51" s="535"/>
      <c r="RB51" s="535"/>
      <c r="RC51" s="535"/>
      <c r="RD51" s="535"/>
      <c r="RE51" s="535"/>
      <c r="RF51" s="535"/>
      <c r="RG51" s="535"/>
      <c r="RH51" s="535"/>
      <c r="RI51" s="535"/>
      <c r="RJ51" s="535"/>
      <c r="RK51" s="535"/>
      <c r="RL51" s="535"/>
      <c r="RM51" s="535"/>
      <c r="RN51" s="535"/>
      <c r="RO51" s="535"/>
      <c r="RP51" s="535"/>
      <c r="RQ51" s="535"/>
      <c r="RR51" s="535"/>
      <c r="RS51" s="535"/>
      <c r="RT51" s="535"/>
      <c r="RU51" s="535"/>
      <c r="RV51" s="535"/>
      <c r="RW51" s="535"/>
      <c r="RX51" s="535"/>
      <c r="RY51" s="535"/>
      <c r="RZ51" s="535"/>
      <c r="SA51" s="535"/>
      <c r="SB51" s="535"/>
      <c r="SC51" s="535"/>
      <c r="SD51" s="535"/>
      <c r="SE51" s="535"/>
      <c r="SF51" s="535"/>
      <c r="SG51" s="535"/>
      <c r="SH51" s="535"/>
      <c r="SI51" s="535"/>
      <c r="SJ51" s="535"/>
      <c r="SK51" s="535"/>
      <c r="SL51" s="535"/>
      <c r="SM51" s="535"/>
      <c r="SN51" s="535"/>
      <c r="SO51" s="535"/>
      <c r="SP51" s="535"/>
      <c r="SQ51" s="535"/>
      <c r="SR51" s="535"/>
      <c r="SS51" s="535"/>
      <c r="ST51" s="535"/>
      <c r="SU51" s="535"/>
      <c r="SV51" s="535"/>
      <c r="SW51" s="535"/>
      <c r="SX51" s="535"/>
      <c r="SY51" s="535"/>
      <c r="SZ51" s="535"/>
      <c r="TA51" s="535"/>
      <c r="TB51" s="535"/>
      <c r="TC51" s="535"/>
      <c r="TD51" s="535"/>
      <c r="TE51" s="535"/>
      <c r="TF51" s="535"/>
      <c r="TG51" s="535"/>
      <c r="TH51" s="535"/>
      <c r="TI51" s="535"/>
      <c r="TJ51" s="535"/>
      <c r="TK51" s="535"/>
      <c r="TL51" s="535"/>
      <c r="TM51" s="535"/>
      <c r="TN51" s="535"/>
      <c r="TO51" s="535"/>
      <c r="TP51" s="535"/>
      <c r="TQ51" s="535"/>
      <c r="TR51" s="535"/>
      <c r="TS51" s="535"/>
      <c r="TT51" s="535"/>
      <c r="TU51" s="535"/>
      <c r="TV51" s="535"/>
      <c r="TW51" s="535"/>
      <c r="TX51" s="535"/>
      <c r="TY51" s="535"/>
      <c r="TZ51" s="535"/>
      <c r="UA51" s="535"/>
      <c r="UB51" s="535"/>
      <c r="UC51" s="535"/>
      <c r="UD51" s="535"/>
      <c r="UE51" s="535"/>
      <c r="UF51" s="535"/>
      <c r="UG51" s="535"/>
      <c r="UH51" s="535"/>
      <c r="UI51" s="535"/>
      <c r="UJ51" s="535"/>
      <c r="UK51" s="535"/>
      <c r="UL51" s="535"/>
      <c r="UM51" s="535"/>
      <c r="UN51" s="535"/>
      <c r="UO51" s="535"/>
      <c r="UP51" s="535"/>
      <c r="UQ51" s="535"/>
      <c r="UR51" s="535"/>
      <c r="US51" s="535"/>
      <c r="UT51" s="535"/>
      <c r="UU51" s="535"/>
      <c r="UV51" s="535"/>
      <c r="UW51" s="535"/>
      <c r="UX51" s="535"/>
      <c r="UY51" s="535"/>
      <c r="UZ51" s="535"/>
      <c r="VA51" s="535"/>
      <c r="VB51" s="535"/>
      <c r="VC51" s="535"/>
      <c r="VD51" s="535"/>
      <c r="VE51" s="535"/>
      <c r="VF51" s="535"/>
      <c r="VG51" s="535"/>
      <c r="VH51" s="535"/>
      <c r="VI51" s="535"/>
      <c r="VJ51" s="535"/>
      <c r="VK51" s="535"/>
      <c r="VL51" s="535"/>
      <c r="VM51" s="535"/>
      <c r="VN51" s="535"/>
      <c r="VO51" s="535"/>
      <c r="VP51" s="535"/>
      <c r="VQ51" s="535"/>
      <c r="VR51" s="535"/>
      <c r="VS51" s="535"/>
      <c r="VT51" s="535"/>
      <c r="VU51" s="535"/>
      <c r="VV51" s="535"/>
      <c r="VW51" s="535"/>
      <c r="VX51" s="535"/>
      <c r="VY51" s="535"/>
      <c r="VZ51" s="535"/>
      <c r="WA51" s="535"/>
      <c r="WB51" s="535"/>
      <c r="WC51" s="535"/>
      <c r="WD51" s="535"/>
      <c r="WE51" s="535"/>
      <c r="WF51" s="535"/>
      <c r="WG51" s="535"/>
      <c r="WH51" s="535"/>
      <c r="WI51" s="535"/>
      <c r="WJ51" s="535"/>
      <c r="WK51" s="535"/>
      <c r="WL51" s="535"/>
      <c r="WM51" s="535"/>
      <c r="WN51" s="535"/>
      <c r="WO51" s="535"/>
      <c r="WP51" s="535"/>
      <c r="WQ51" s="535"/>
      <c r="WR51" s="535"/>
      <c r="WS51" s="535"/>
      <c r="WT51" s="535"/>
      <c r="WU51" s="535"/>
      <c r="WV51" s="535"/>
      <c r="WW51" s="535"/>
      <c r="WX51" s="535"/>
      <c r="WY51" s="535"/>
      <c r="WZ51" s="535"/>
      <c r="XA51" s="535"/>
      <c r="XB51" s="535"/>
      <c r="XC51" s="535"/>
      <c r="XD51" s="535"/>
      <c r="XE51" s="535"/>
      <c r="XF51" s="535"/>
      <c r="XG51" s="535"/>
      <c r="XH51" s="535"/>
      <c r="XI51" s="535"/>
      <c r="XJ51" s="535"/>
      <c r="XK51" s="535"/>
      <c r="XL51" s="535"/>
      <c r="XM51" s="535"/>
      <c r="XN51" s="535"/>
      <c r="XO51" s="535"/>
      <c r="XP51" s="535"/>
      <c r="XQ51" s="535"/>
      <c r="XR51" s="535"/>
      <c r="XS51" s="535"/>
      <c r="XT51" s="535"/>
      <c r="XU51" s="535"/>
      <c r="XV51" s="535"/>
      <c r="XW51" s="535"/>
      <c r="XX51" s="535"/>
      <c r="XY51" s="535"/>
      <c r="XZ51" s="535"/>
      <c r="YA51" s="535"/>
      <c r="YB51" s="535"/>
      <c r="YC51" s="535"/>
      <c r="YD51" s="535"/>
      <c r="YE51" s="535"/>
      <c r="YF51" s="535"/>
      <c r="YG51" s="535"/>
      <c r="YH51" s="535"/>
      <c r="YI51" s="535"/>
      <c r="YJ51" s="535"/>
      <c r="YK51" s="535"/>
      <c r="YL51" s="535"/>
      <c r="YM51" s="535"/>
      <c r="YN51" s="535"/>
      <c r="YO51" s="535"/>
      <c r="YP51" s="535"/>
      <c r="YQ51" s="535"/>
      <c r="YR51" s="535"/>
      <c r="YS51" s="535"/>
      <c r="YT51" s="535"/>
      <c r="YU51" s="535"/>
      <c r="YV51" s="535"/>
      <c r="YW51" s="535"/>
      <c r="YX51" s="535"/>
      <c r="YY51" s="535"/>
      <c r="YZ51" s="535"/>
      <c r="ZA51" s="535"/>
      <c r="ZB51" s="535"/>
      <c r="ZC51" s="535"/>
      <c r="ZD51" s="535"/>
      <c r="ZE51" s="535"/>
      <c r="ZF51" s="535"/>
      <c r="ZG51" s="535"/>
      <c r="ZH51" s="535"/>
      <c r="ZI51" s="535"/>
      <c r="ZJ51" s="535"/>
      <c r="ZK51" s="535"/>
      <c r="ZL51" s="535"/>
      <c r="ZM51" s="535"/>
      <c r="ZN51" s="535"/>
      <c r="ZO51" s="535"/>
      <c r="ZP51" s="535"/>
      <c r="ZQ51" s="535"/>
      <c r="ZR51" s="535"/>
      <c r="ZS51" s="535"/>
      <c r="ZT51" s="535"/>
      <c r="ZU51" s="535"/>
      <c r="ZV51" s="535"/>
      <c r="ZW51" s="535"/>
      <c r="ZX51" s="535"/>
      <c r="ZY51" s="535"/>
      <c r="ZZ51" s="535"/>
      <c r="AAA51" s="535"/>
      <c r="AAB51" s="535"/>
      <c r="AAC51" s="535"/>
      <c r="AAD51" s="535"/>
      <c r="AAE51" s="535"/>
      <c r="AAF51" s="535"/>
      <c r="AAG51" s="535"/>
      <c r="AAH51" s="535"/>
      <c r="AAI51" s="535"/>
      <c r="AAJ51" s="535"/>
      <c r="AAK51" s="535"/>
      <c r="AAL51" s="535"/>
      <c r="AAM51" s="535"/>
      <c r="AAN51" s="535"/>
      <c r="AAO51" s="535"/>
      <c r="AAP51" s="535"/>
      <c r="AAQ51" s="535"/>
      <c r="AAR51" s="535"/>
      <c r="AAS51" s="535"/>
      <c r="AAT51" s="535"/>
      <c r="AAU51" s="535"/>
      <c r="AAV51" s="535"/>
      <c r="AAW51" s="535"/>
      <c r="AAX51" s="535"/>
      <c r="AAY51" s="535"/>
      <c r="AAZ51" s="535"/>
      <c r="ABA51" s="535"/>
      <c r="ABB51" s="535"/>
      <c r="ABC51" s="535"/>
      <c r="ABD51" s="535"/>
      <c r="ABE51" s="535"/>
      <c r="ABF51" s="535"/>
      <c r="ABG51" s="535"/>
      <c r="ABH51" s="535"/>
      <c r="ABI51" s="535"/>
      <c r="ABJ51" s="535"/>
      <c r="ABK51" s="535"/>
      <c r="ABL51" s="535"/>
      <c r="ABM51" s="535"/>
      <c r="ABN51" s="535"/>
      <c r="ABO51" s="535"/>
      <c r="ABP51" s="535"/>
      <c r="ABQ51" s="535"/>
      <c r="ABR51" s="535"/>
      <c r="ABS51" s="535"/>
      <c r="ABT51" s="535"/>
      <c r="ABU51" s="535"/>
      <c r="ABV51" s="535"/>
      <c r="ABW51" s="535"/>
      <c r="ABX51" s="535"/>
      <c r="ABY51" s="535"/>
      <c r="ABZ51" s="535"/>
      <c r="ACA51" s="535"/>
      <c r="ACB51" s="535"/>
      <c r="ACC51" s="535"/>
      <c r="ACD51" s="535"/>
      <c r="ACE51" s="535"/>
      <c r="ACF51" s="535"/>
      <c r="ACG51" s="535"/>
      <c r="ACH51" s="535"/>
      <c r="ACI51" s="535"/>
      <c r="ACJ51" s="535"/>
      <c r="ACK51" s="535"/>
      <c r="ACL51" s="535"/>
      <c r="ACM51" s="535"/>
      <c r="ACN51" s="535"/>
      <c r="ACO51" s="535"/>
      <c r="ACP51" s="535"/>
      <c r="ACQ51" s="535"/>
      <c r="ACR51" s="535"/>
      <c r="ACS51" s="535"/>
      <c r="ACT51" s="535"/>
      <c r="ACU51" s="535"/>
      <c r="ACV51" s="535"/>
      <c r="ACW51" s="535"/>
      <c r="ACX51" s="535"/>
      <c r="ACY51" s="535"/>
      <c r="ACZ51" s="535"/>
      <c r="ADA51" s="535"/>
      <c r="ADB51" s="535"/>
      <c r="ADC51" s="535"/>
      <c r="ADD51" s="535"/>
      <c r="ADE51" s="535"/>
      <c r="ADF51" s="535"/>
      <c r="ADG51" s="535"/>
      <c r="ADH51" s="535"/>
      <c r="ADI51" s="535"/>
      <c r="ADJ51" s="535"/>
      <c r="ADK51" s="535"/>
      <c r="ADL51" s="535"/>
      <c r="ADM51" s="535"/>
      <c r="ADN51" s="535"/>
      <c r="ADO51" s="535"/>
      <c r="ADP51" s="535"/>
      <c r="ADQ51" s="535"/>
      <c r="ADR51" s="535"/>
      <c r="ADS51" s="535"/>
      <c r="ADT51" s="535"/>
      <c r="ADU51" s="535"/>
      <c r="ADV51" s="535"/>
      <c r="ADW51" s="535"/>
      <c r="ADX51" s="535"/>
      <c r="ADY51" s="535"/>
      <c r="ADZ51" s="535"/>
      <c r="AEA51" s="535"/>
      <c r="AEB51" s="535"/>
      <c r="AEC51" s="535"/>
      <c r="AED51" s="535"/>
      <c r="AEE51" s="535"/>
      <c r="AEF51" s="535"/>
      <c r="AEG51" s="535"/>
      <c r="AEH51" s="535"/>
      <c r="AEI51" s="535"/>
      <c r="AEJ51" s="535"/>
      <c r="AEK51" s="535"/>
      <c r="AEL51" s="535"/>
      <c r="AEM51" s="535"/>
      <c r="AEN51" s="535"/>
      <c r="AEO51" s="535"/>
      <c r="AEP51" s="535"/>
      <c r="AEQ51" s="535"/>
      <c r="AER51" s="535"/>
      <c r="AES51" s="535"/>
      <c r="AET51" s="535"/>
      <c r="AEU51" s="535"/>
      <c r="AEV51" s="535"/>
      <c r="AEW51" s="535"/>
      <c r="AEX51" s="535"/>
      <c r="AEY51" s="535"/>
      <c r="AEZ51" s="535"/>
      <c r="AFA51" s="535"/>
      <c r="AFB51" s="535"/>
      <c r="AFC51" s="535"/>
      <c r="AFD51" s="535"/>
      <c r="AFE51" s="535"/>
      <c r="AFF51" s="535"/>
      <c r="AFG51" s="535"/>
      <c r="AFH51" s="535"/>
      <c r="AFI51" s="535"/>
      <c r="AFJ51" s="535"/>
      <c r="AFK51" s="535"/>
      <c r="AFL51" s="535"/>
      <c r="AFM51" s="535"/>
      <c r="AFN51" s="535"/>
      <c r="AFO51" s="535"/>
      <c r="AFP51" s="535"/>
      <c r="AFQ51" s="535"/>
      <c r="AFR51" s="535"/>
      <c r="AFS51" s="535"/>
      <c r="AFT51" s="535"/>
      <c r="AFU51" s="535"/>
      <c r="AFV51" s="535"/>
      <c r="AFW51" s="535"/>
      <c r="AFX51" s="535"/>
      <c r="AFY51" s="535"/>
      <c r="AFZ51" s="535"/>
      <c r="AGA51" s="535"/>
      <c r="AGB51" s="535"/>
      <c r="AGC51" s="535"/>
      <c r="AGD51" s="535"/>
      <c r="AGE51" s="535"/>
      <c r="AGF51" s="535"/>
      <c r="AGG51" s="535"/>
      <c r="AGH51" s="535"/>
      <c r="AGI51" s="535"/>
      <c r="AGJ51" s="535"/>
      <c r="AGK51" s="535"/>
      <c r="AGL51" s="535"/>
      <c r="AGM51" s="535"/>
      <c r="AGN51" s="535"/>
      <c r="AGO51" s="535"/>
      <c r="AGP51" s="535"/>
      <c r="AGQ51" s="535"/>
      <c r="AGR51" s="535"/>
    </row>
    <row r="52" spans="1:876" x14ac:dyDescent="0.2">
      <c r="A52" s="28">
        <v>0</v>
      </c>
      <c r="B52" s="38" t="s">
        <v>1314</v>
      </c>
      <c r="C52" s="39" t="s">
        <v>1314</v>
      </c>
      <c r="D52" s="655">
        <v>43514</v>
      </c>
      <c r="E52" s="664">
        <v>43514</v>
      </c>
      <c r="F52" s="673" t="s">
        <v>1756</v>
      </c>
      <c r="G52" s="43" t="s">
        <v>163</v>
      </c>
      <c r="H52" s="43" t="s">
        <v>1216</v>
      </c>
      <c r="I52" s="45">
        <v>12</v>
      </c>
      <c r="J52" s="44" t="s">
        <v>61</v>
      </c>
      <c r="K52" s="47" t="s">
        <v>1757</v>
      </c>
      <c r="L52" s="43">
        <v>49717</v>
      </c>
      <c r="M52" s="44" t="s">
        <v>1758</v>
      </c>
      <c r="N52" s="48"/>
      <c r="O52" s="49" t="s">
        <v>1107</v>
      </c>
      <c r="P52" s="50">
        <v>43830</v>
      </c>
      <c r="Q52" s="90" t="s">
        <v>1253</v>
      </c>
      <c r="R52" s="732" t="s">
        <v>546</v>
      </c>
      <c r="S52" s="732" t="s">
        <v>546</v>
      </c>
      <c r="T52" s="54">
        <v>0</v>
      </c>
      <c r="U52" s="55" t="s">
        <v>1106</v>
      </c>
      <c r="V52" s="56">
        <v>1</v>
      </c>
      <c r="W52" s="56">
        <v>0</v>
      </c>
      <c r="X52" s="56">
        <v>0</v>
      </c>
      <c r="Y52" s="536" t="s">
        <v>1759</v>
      </c>
      <c r="Z52" s="536" t="s">
        <v>1519</v>
      </c>
      <c r="AA52" s="536" t="s">
        <v>1520</v>
      </c>
      <c r="AB52" s="529" t="s">
        <v>1526</v>
      </c>
      <c r="AC52" s="530" t="s">
        <v>1275</v>
      </c>
      <c r="AD52" s="530" t="s">
        <v>1533</v>
      </c>
      <c r="AE52" s="530" t="s">
        <v>1534</v>
      </c>
      <c r="AF52" s="537" t="s">
        <v>1535</v>
      </c>
      <c r="AG52" s="536"/>
      <c r="AH52" s="536" t="s">
        <v>105</v>
      </c>
      <c r="AI52" s="536" t="s">
        <v>105</v>
      </c>
      <c r="AJ52" s="352" t="s">
        <v>1538</v>
      </c>
      <c r="AK52" s="530" t="s">
        <v>1760</v>
      </c>
      <c r="AL52" s="62" t="s">
        <v>1113</v>
      </c>
      <c r="AM52" s="62">
        <v>2</v>
      </c>
      <c r="AN52" s="63">
        <v>64</v>
      </c>
      <c r="AO52" s="64">
        <v>12</v>
      </c>
      <c r="AP52" s="199">
        <f t="shared" si="6"/>
        <v>3782.4</v>
      </c>
      <c r="AQ52" s="201">
        <f t="shared" si="7"/>
        <v>315.2</v>
      </c>
      <c r="AR52" s="202">
        <v>0</v>
      </c>
      <c r="AS52" s="202"/>
      <c r="AT52" s="201">
        <f t="shared" si="5"/>
        <v>3782.4</v>
      </c>
      <c r="AU52" s="62" t="s">
        <v>1281</v>
      </c>
      <c r="AV52" s="66" t="s">
        <v>1099</v>
      </c>
      <c r="AW52" s="66" t="s">
        <v>92</v>
      </c>
      <c r="AX52" s="62" t="s">
        <v>1373</v>
      </c>
      <c r="AY52" s="62" t="s">
        <v>1604</v>
      </c>
      <c r="AZ52" s="690"/>
      <c r="BA52" s="346"/>
      <c r="BB52" s="682"/>
      <c r="BC52" s="284"/>
      <c r="BD52" s="352"/>
      <c r="BE52" s="598"/>
      <c r="BF52" s="535"/>
      <c r="BG52" s="535"/>
      <c r="BH52" s="535"/>
      <c r="BI52" s="535"/>
      <c r="BJ52" s="535"/>
      <c r="BK52" s="535"/>
      <c r="BL52" s="535"/>
      <c r="BM52" s="535"/>
      <c r="BN52" s="535"/>
      <c r="BO52" s="535"/>
      <c r="BP52" s="535"/>
      <c r="BQ52" s="535"/>
      <c r="BR52" s="535"/>
      <c r="BS52" s="535"/>
      <c r="BT52" s="535"/>
      <c r="BU52" s="535"/>
      <c r="BV52" s="535"/>
      <c r="BW52" s="535"/>
      <c r="BX52" s="535"/>
      <c r="BY52" s="535"/>
      <c r="BZ52" s="535"/>
      <c r="CA52" s="535"/>
      <c r="CB52" s="535"/>
      <c r="CC52" s="535"/>
      <c r="CD52" s="535"/>
      <c r="CE52" s="535"/>
      <c r="CF52" s="535"/>
      <c r="CG52" s="535"/>
      <c r="CH52" s="535"/>
      <c r="CI52" s="535"/>
      <c r="CJ52" s="535"/>
      <c r="CK52" s="535"/>
      <c r="CL52" s="535"/>
      <c r="CM52" s="535"/>
      <c r="CN52" s="535"/>
      <c r="CO52" s="535"/>
      <c r="CP52" s="535"/>
      <c r="CQ52" s="535"/>
      <c r="CR52" s="535"/>
      <c r="CS52" s="535"/>
      <c r="CT52" s="535"/>
      <c r="CU52" s="535"/>
      <c r="CV52" s="535"/>
      <c r="CW52" s="535"/>
      <c r="CX52" s="535"/>
      <c r="CY52" s="535"/>
      <c r="CZ52" s="535"/>
      <c r="DA52" s="535"/>
      <c r="DB52" s="535"/>
      <c r="DC52" s="535"/>
      <c r="DD52" s="535"/>
      <c r="DE52" s="535"/>
      <c r="DF52" s="535"/>
      <c r="DG52" s="535"/>
      <c r="DH52" s="535"/>
      <c r="DI52" s="535"/>
      <c r="DJ52" s="535"/>
      <c r="DK52" s="535"/>
      <c r="DL52" s="535"/>
      <c r="DM52" s="535"/>
      <c r="DN52" s="535"/>
      <c r="DO52" s="535"/>
      <c r="DP52" s="535"/>
      <c r="DQ52" s="535"/>
      <c r="DR52" s="535"/>
      <c r="DS52" s="535"/>
      <c r="DT52" s="535"/>
      <c r="DU52" s="535"/>
      <c r="DV52" s="535"/>
      <c r="DW52" s="535"/>
      <c r="DX52" s="535"/>
      <c r="DY52" s="535"/>
      <c r="DZ52" s="535"/>
      <c r="EA52" s="535"/>
      <c r="EB52" s="535"/>
      <c r="EC52" s="535"/>
      <c r="ED52" s="535"/>
      <c r="EE52" s="535"/>
      <c r="EF52" s="535"/>
      <c r="EG52" s="535"/>
      <c r="EH52" s="535"/>
      <c r="EI52" s="535"/>
      <c r="EJ52" s="535"/>
      <c r="EK52" s="535"/>
      <c r="EL52" s="535"/>
      <c r="EM52" s="535"/>
      <c r="EN52" s="535"/>
      <c r="EO52" s="535"/>
      <c r="EP52" s="535"/>
      <c r="EQ52" s="535"/>
      <c r="ER52" s="535"/>
      <c r="ES52" s="535"/>
      <c r="ET52" s="535"/>
      <c r="EU52" s="535"/>
      <c r="EV52" s="535"/>
      <c r="EW52" s="535"/>
      <c r="EX52" s="535"/>
      <c r="EY52" s="535"/>
      <c r="EZ52" s="535"/>
      <c r="FA52" s="535"/>
      <c r="FB52" s="535"/>
      <c r="FC52" s="535"/>
      <c r="FD52" s="535"/>
      <c r="FE52" s="535"/>
      <c r="FF52" s="535"/>
      <c r="FG52" s="535"/>
      <c r="FH52" s="535"/>
      <c r="FI52" s="535"/>
      <c r="FJ52" s="535"/>
      <c r="FK52" s="535"/>
      <c r="FL52" s="535"/>
      <c r="FM52" s="535"/>
      <c r="FN52" s="535"/>
      <c r="FO52" s="535"/>
      <c r="FP52" s="535"/>
      <c r="FQ52" s="535"/>
      <c r="FR52" s="535"/>
      <c r="FS52" s="535"/>
      <c r="FT52" s="535"/>
      <c r="FU52" s="535"/>
      <c r="FV52" s="535"/>
      <c r="FW52" s="535"/>
      <c r="FX52" s="535"/>
      <c r="FY52" s="535"/>
      <c r="FZ52" s="535"/>
      <c r="GA52" s="535"/>
      <c r="GB52" s="535"/>
      <c r="GC52" s="535"/>
      <c r="GD52" s="535"/>
      <c r="GE52" s="535"/>
      <c r="GF52" s="535"/>
      <c r="GG52" s="535"/>
      <c r="GH52" s="535"/>
      <c r="GI52" s="535"/>
      <c r="GJ52" s="535"/>
      <c r="GK52" s="535"/>
      <c r="GL52" s="535"/>
      <c r="GM52" s="535"/>
      <c r="GN52" s="535"/>
      <c r="GO52" s="535"/>
      <c r="GP52" s="535"/>
      <c r="GQ52" s="535"/>
      <c r="GR52" s="535"/>
      <c r="GS52" s="535"/>
      <c r="GT52" s="535"/>
      <c r="GU52" s="535"/>
      <c r="GV52" s="535"/>
      <c r="GW52" s="535"/>
      <c r="GX52" s="535"/>
      <c r="GY52" s="535"/>
      <c r="GZ52" s="535"/>
      <c r="HA52" s="535"/>
      <c r="HB52" s="535"/>
      <c r="HC52" s="535"/>
      <c r="HD52" s="535"/>
      <c r="HE52" s="535"/>
      <c r="HF52" s="535"/>
      <c r="HG52" s="535"/>
      <c r="HH52" s="535"/>
      <c r="HI52" s="535"/>
      <c r="HJ52" s="535"/>
      <c r="HK52" s="535"/>
      <c r="HL52" s="535"/>
      <c r="HM52" s="535"/>
      <c r="HN52" s="535"/>
      <c r="HO52" s="535"/>
      <c r="HP52" s="535"/>
      <c r="HQ52" s="535"/>
      <c r="HR52" s="535"/>
      <c r="HS52" s="535"/>
      <c r="HT52" s="535"/>
      <c r="HU52" s="535"/>
      <c r="HV52" s="535"/>
      <c r="HW52" s="535"/>
      <c r="HX52" s="535"/>
      <c r="HY52" s="535"/>
      <c r="HZ52" s="535"/>
      <c r="IA52" s="535"/>
      <c r="IB52" s="535"/>
      <c r="IC52" s="535"/>
      <c r="ID52" s="535"/>
      <c r="IE52" s="535"/>
      <c r="IF52" s="535"/>
      <c r="IG52" s="535"/>
      <c r="IH52" s="535"/>
      <c r="II52" s="535"/>
      <c r="IJ52" s="535"/>
      <c r="IK52" s="535"/>
      <c r="IL52" s="535"/>
      <c r="IM52" s="535"/>
      <c r="IN52" s="535"/>
      <c r="IO52" s="535"/>
      <c r="IP52" s="535"/>
      <c r="IQ52" s="535"/>
      <c r="IR52" s="535"/>
      <c r="IS52" s="535"/>
      <c r="IT52" s="535"/>
      <c r="IU52" s="535"/>
      <c r="IV52" s="535"/>
      <c r="IW52" s="535"/>
      <c r="IX52" s="535"/>
      <c r="IY52" s="535"/>
      <c r="IZ52" s="535"/>
      <c r="JA52" s="535"/>
      <c r="JB52" s="535"/>
      <c r="JC52" s="535"/>
      <c r="JD52" s="535"/>
      <c r="JE52" s="535"/>
      <c r="JF52" s="535"/>
      <c r="JG52" s="535"/>
      <c r="JH52" s="535"/>
      <c r="JI52" s="535"/>
      <c r="JJ52" s="535"/>
      <c r="JK52" s="535"/>
      <c r="JL52" s="535"/>
      <c r="JM52" s="535"/>
      <c r="JN52" s="535"/>
      <c r="JO52" s="535"/>
      <c r="JP52" s="535"/>
      <c r="JQ52" s="535"/>
      <c r="JR52" s="535"/>
      <c r="JS52" s="535"/>
      <c r="JT52" s="535"/>
      <c r="JU52" s="535"/>
      <c r="JV52" s="535"/>
      <c r="JW52" s="535"/>
      <c r="JX52" s="535"/>
      <c r="JY52" s="535"/>
      <c r="JZ52" s="535"/>
      <c r="KA52" s="535"/>
      <c r="KB52" s="535"/>
      <c r="KC52" s="535"/>
      <c r="KD52" s="535"/>
      <c r="KE52" s="535"/>
      <c r="KF52" s="535"/>
      <c r="KG52" s="535"/>
      <c r="KH52" s="535"/>
      <c r="KI52" s="535"/>
      <c r="KJ52" s="535"/>
      <c r="KK52" s="535"/>
      <c r="KL52" s="535"/>
      <c r="KM52" s="535"/>
      <c r="KN52" s="535"/>
      <c r="KO52" s="535"/>
      <c r="KP52" s="535"/>
      <c r="KQ52" s="535"/>
      <c r="KR52" s="535"/>
      <c r="KS52" s="535"/>
      <c r="KT52" s="535"/>
      <c r="KU52" s="535"/>
      <c r="KV52" s="535"/>
      <c r="KW52" s="535"/>
      <c r="KX52" s="535"/>
      <c r="KY52" s="535"/>
      <c r="KZ52" s="535"/>
      <c r="LA52" s="535"/>
      <c r="LB52" s="535"/>
      <c r="LC52" s="535"/>
      <c r="LD52" s="535"/>
      <c r="LE52" s="535"/>
      <c r="LF52" s="535"/>
      <c r="LG52" s="535"/>
      <c r="LH52" s="535"/>
      <c r="LI52" s="535"/>
      <c r="LJ52" s="535"/>
      <c r="LK52" s="535"/>
      <c r="LL52" s="535"/>
      <c r="LM52" s="535"/>
      <c r="LN52" s="535"/>
      <c r="LO52" s="535"/>
      <c r="LP52" s="535"/>
      <c r="LQ52" s="535"/>
      <c r="LR52" s="535"/>
      <c r="LS52" s="535"/>
      <c r="LT52" s="535"/>
      <c r="LU52" s="535"/>
      <c r="LV52" s="535"/>
      <c r="LW52" s="535"/>
      <c r="LX52" s="535"/>
      <c r="LY52" s="535"/>
      <c r="LZ52" s="535"/>
      <c r="MA52" s="535"/>
      <c r="MB52" s="535"/>
      <c r="MC52" s="535"/>
      <c r="MD52" s="535"/>
      <c r="ME52" s="535"/>
      <c r="MF52" s="535"/>
      <c r="MG52" s="535"/>
      <c r="MH52" s="535"/>
      <c r="MI52" s="535"/>
      <c r="MJ52" s="535"/>
      <c r="MK52" s="535"/>
      <c r="ML52" s="535"/>
      <c r="MM52" s="535"/>
      <c r="MN52" s="535"/>
      <c r="MO52" s="535"/>
      <c r="MP52" s="535"/>
      <c r="MQ52" s="535"/>
      <c r="MR52" s="535"/>
      <c r="MS52" s="535"/>
      <c r="MT52" s="535"/>
      <c r="MU52" s="535"/>
      <c r="MV52" s="535"/>
      <c r="MW52" s="535"/>
      <c r="MX52" s="535"/>
      <c r="MY52" s="535"/>
      <c r="MZ52" s="535"/>
      <c r="NA52" s="535"/>
      <c r="NB52" s="535"/>
      <c r="NC52" s="535"/>
      <c r="ND52" s="535"/>
      <c r="NE52" s="535"/>
      <c r="NF52" s="535"/>
      <c r="NG52" s="535"/>
      <c r="NH52" s="535"/>
      <c r="NI52" s="535"/>
      <c r="NJ52" s="535"/>
      <c r="NK52" s="535"/>
      <c r="NL52" s="535"/>
      <c r="NM52" s="535"/>
      <c r="NN52" s="535"/>
      <c r="NO52" s="535"/>
      <c r="NP52" s="535"/>
      <c r="NQ52" s="535"/>
      <c r="NR52" s="535"/>
      <c r="NS52" s="535"/>
      <c r="NT52" s="535"/>
      <c r="NU52" s="535"/>
      <c r="NV52" s="535"/>
      <c r="NW52" s="535"/>
      <c r="NX52" s="535"/>
      <c r="NY52" s="535"/>
      <c r="NZ52" s="535"/>
      <c r="OA52" s="535"/>
      <c r="OB52" s="535"/>
      <c r="OC52" s="535"/>
      <c r="OD52" s="535"/>
      <c r="OE52" s="535"/>
      <c r="OF52" s="535"/>
      <c r="OG52" s="535"/>
      <c r="OH52" s="535"/>
      <c r="OI52" s="535"/>
      <c r="OJ52" s="535"/>
      <c r="OK52" s="535"/>
      <c r="OL52" s="535"/>
      <c r="OM52" s="535"/>
      <c r="ON52" s="535"/>
      <c r="OO52" s="535"/>
      <c r="OP52" s="535"/>
      <c r="OQ52" s="535"/>
      <c r="OR52" s="535"/>
      <c r="OS52" s="535"/>
      <c r="OT52" s="535"/>
      <c r="OU52" s="535"/>
      <c r="OV52" s="535"/>
      <c r="OW52" s="535"/>
      <c r="OX52" s="535"/>
      <c r="OY52" s="535"/>
      <c r="OZ52" s="535"/>
      <c r="PA52" s="535"/>
      <c r="PB52" s="535"/>
      <c r="PC52" s="535"/>
      <c r="PD52" s="535"/>
      <c r="PE52" s="535"/>
      <c r="PF52" s="535"/>
      <c r="PG52" s="535"/>
      <c r="PH52" s="535"/>
      <c r="PI52" s="535"/>
      <c r="PJ52" s="535"/>
      <c r="PK52" s="535"/>
      <c r="PL52" s="535"/>
      <c r="PM52" s="535"/>
      <c r="PN52" s="535"/>
      <c r="PO52" s="535"/>
      <c r="PP52" s="535"/>
      <c r="PQ52" s="535"/>
      <c r="PR52" s="535"/>
      <c r="PS52" s="535"/>
      <c r="PT52" s="535"/>
      <c r="PU52" s="535"/>
      <c r="PV52" s="535"/>
      <c r="PW52" s="535"/>
      <c r="PX52" s="535"/>
      <c r="PY52" s="535"/>
      <c r="PZ52" s="535"/>
      <c r="QA52" s="535"/>
      <c r="QB52" s="535"/>
      <c r="QC52" s="535"/>
      <c r="QD52" s="535"/>
      <c r="QE52" s="535"/>
      <c r="QF52" s="535"/>
      <c r="QG52" s="535"/>
      <c r="QH52" s="535"/>
      <c r="QI52" s="535"/>
      <c r="QJ52" s="535"/>
      <c r="QK52" s="535"/>
      <c r="QL52" s="535"/>
      <c r="QM52" s="535"/>
      <c r="QN52" s="535"/>
      <c r="QO52" s="535"/>
      <c r="QP52" s="535"/>
      <c r="QQ52" s="535"/>
      <c r="QR52" s="535"/>
      <c r="QS52" s="535"/>
      <c r="QT52" s="535"/>
      <c r="QU52" s="535"/>
      <c r="QV52" s="535"/>
      <c r="QW52" s="535"/>
      <c r="QX52" s="535"/>
      <c r="QY52" s="535"/>
      <c r="QZ52" s="535"/>
      <c r="RA52" s="535"/>
      <c r="RB52" s="535"/>
      <c r="RC52" s="535"/>
      <c r="RD52" s="535"/>
      <c r="RE52" s="535"/>
      <c r="RF52" s="535"/>
      <c r="RG52" s="535"/>
      <c r="RH52" s="535"/>
      <c r="RI52" s="535"/>
      <c r="RJ52" s="535"/>
      <c r="RK52" s="535"/>
      <c r="RL52" s="535"/>
      <c r="RM52" s="535"/>
      <c r="RN52" s="535"/>
      <c r="RO52" s="535"/>
      <c r="RP52" s="535"/>
      <c r="RQ52" s="535"/>
      <c r="RR52" s="535"/>
      <c r="RS52" s="535"/>
      <c r="RT52" s="535"/>
      <c r="RU52" s="535"/>
      <c r="RV52" s="535"/>
      <c r="RW52" s="535"/>
      <c r="RX52" s="535"/>
      <c r="RY52" s="535"/>
      <c r="RZ52" s="535"/>
      <c r="SA52" s="535"/>
      <c r="SB52" s="535"/>
      <c r="SC52" s="535"/>
      <c r="SD52" s="535"/>
      <c r="SE52" s="535"/>
      <c r="SF52" s="535"/>
      <c r="SG52" s="535"/>
      <c r="SH52" s="535"/>
      <c r="SI52" s="535"/>
      <c r="SJ52" s="535"/>
      <c r="SK52" s="535"/>
      <c r="SL52" s="535"/>
      <c r="SM52" s="535"/>
      <c r="SN52" s="535"/>
      <c r="SO52" s="535"/>
      <c r="SP52" s="535"/>
      <c r="SQ52" s="535"/>
      <c r="SR52" s="535"/>
      <c r="SS52" s="535"/>
      <c r="ST52" s="535"/>
      <c r="SU52" s="535"/>
      <c r="SV52" s="535"/>
      <c r="SW52" s="535"/>
      <c r="SX52" s="535"/>
      <c r="SY52" s="535"/>
      <c r="SZ52" s="535"/>
      <c r="TA52" s="535"/>
      <c r="TB52" s="535"/>
      <c r="TC52" s="535"/>
      <c r="TD52" s="535"/>
      <c r="TE52" s="535"/>
      <c r="TF52" s="535"/>
      <c r="TG52" s="535"/>
      <c r="TH52" s="535"/>
      <c r="TI52" s="535"/>
      <c r="TJ52" s="535"/>
      <c r="TK52" s="535"/>
      <c r="TL52" s="535"/>
      <c r="TM52" s="535"/>
      <c r="TN52" s="535"/>
      <c r="TO52" s="535"/>
      <c r="TP52" s="535"/>
      <c r="TQ52" s="535"/>
      <c r="TR52" s="535"/>
      <c r="TS52" s="535"/>
      <c r="TT52" s="535"/>
      <c r="TU52" s="535"/>
      <c r="TV52" s="535"/>
      <c r="TW52" s="535"/>
      <c r="TX52" s="535"/>
      <c r="TY52" s="535"/>
      <c r="TZ52" s="535"/>
      <c r="UA52" s="535"/>
      <c r="UB52" s="535"/>
      <c r="UC52" s="535"/>
      <c r="UD52" s="535"/>
      <c r="UE52" s="535"/>
      <c r="UF52" s="535"/>
      <c r="UG52" s="535"/>
      <c r="UH52" s="535"/>
      <c r="UI52" s="535"/>
      <c r="UJ52" s="535"/>
      <c r="UK52" s="535"/>
      <c r="UL52" s="535"/>
      <c r="UM52" s="535"/>
      <c r="UN52" s="535"/>
      <c r="UO52" s="535"/>
      <c r="UP52" s="535"/>
      <c r="UQ52" s="535"/>
      <c r="UR52" s="535"/>
      <c r="US52" s="535"/>
      <c r="UT52" s="535"/>
      <c r="UU52" s="535"/>
      <c r="UV52" s="535"/>
      <c r="UW52" s="535"/>
      <c r="UX52" s="535"/>
      <c r="UY52" s="535"/>
      <c r="UZ52" s="535"/>
      <c r="VA52" s="535"/>
      <c r="VB52" s="535"/>
      <c r="VC52" s="535"/>
      <c r="VD52" s="535"/>
      <c r="VE52" s="535"/>
      <c r="VF52" s="535"/>
      <c r="VG52" s="535"/>
      <c r="VH52" s="535"/>
      <c r="VI52" s="535"/>
      <c r="VJ52" s="535"/>
      <c r="VK52" s="535"/>
      <c r="VL52" s="535"/>
      <c r="VM52" s="535"/>
      <c r="VN52" s="535"/>
      <c r="VO52" s="535"/>
      <c r="VP52" s="535"/>
      <c r="VQ52" s="535"/>
      <c r="VR52" s="535"/>
      <c r="VS52" s="535"/>
      <c r="VT52" s="535"/>
      <c r="VU52" s="535"/>
      <c r="VV52" s="535"/>
      <c r="VW52" s="535"/>
      <c r="VX52" s="535"/>
      <c r="VY52" s="535"/>
      <c r="VZ52" s="535"/>
      <c r="WA52" s="535"/>
      <c r="WB52" s="535"/>
      <c r="WC52" s="535"/>
      <c r="WD52" s="535"/>
      <c r="WE52" s="535"/>
      <c r="WF52" s="535"/>
      <c r="WG52" s="535"/>
      <c r="WH52" s="535"/>
      <c r="WI52" s="535"/>
      <c r="WJ52" s="535"/>
      <c r="WK52" s="535"/>
      <c r="WL52" s="535"/>
      <c r="WM52" s="535"/>
      <c r="WN52" s="535"/>
      <c r="WO52" s="535"/>
      <c r="WP52" s="535"/>
      <c r="WQ52" s="535"/>
      <c r="WR52" s="535"/>
      <c r="WS52" s="535"/>
      <c r="WT52" s="535"/>
      <c r="WU52" s="535"/>
      <c r="WV52" s="535"/>
      <c r="WW52" s="535"/>
      <c r="WX52" s="535"/>
      <c r="WY52" s="535"/>
      <c r="WZ52" s="535"/>
      <c r="XA52" s="535"/>
      <c r="XB52" s="535"/>
      <c r="XC52" s="535"/>
      <c r="XD52" s="535"/>
      <c r="XE52" s="535"/>
      <c r="XF52" s="535"/>
      <c r="XG52" s="535"/>
      <c r="XH52" s="535"/>
      <c r="XI52" s="535"/>
      <c r="XJ52" s="535"/>
      <c r="XK52" s="535"/>
      <c r="XL52" s="535"/>
      <c r="XM52" s="535"/>
      <c r="XN52" s="535"/>
      <c r="XO52" s="535"/>
      <c r="XP52" s="535"/>
      <c r="XQ52" s="535"/>
      <c r="XR52" s="535"/>
      <c r="XS52" s="535"/>
      <c r="XT52" s="535"/>
      <c r="XU52" s="535"/>
      <c r="XV52" s="535"/>
      <c r="XW52" s="535"/>
      <c r="XX52" s="535"/>
      <c r="XY52" s="535"/>
      <c r="XZ52" s="535"/>
      <c r="YA52" s="535"/>
      <c r="YB52" s="535"/>
      <c r="YC52" s="535"/>
      <c r="YD52" s="535"/>
      <c r="YE52" s="535"/>
      <c r="YF52" s="535"/>
      <c r="YG52" s="535"/>
      <c r="YH52" s="535"/>
      <c r="YI52" s="535"/>
      <c r="YJ52" s="535"/>
      <c r="YK52" s="535"/>
      <c r="YL52" s="535"/>
      <c r="YM52" s="535"/>
      <c r="YN52" s="535"/>
      <c r="YO52" s="535"/>
      <c r="YP52" s="535"/>
      <c r="YQ52" s="535"/>
      <c r="YR52" s="535"/>
      <c r="YS52" s="535"/>
      <c r="YT52" s="535"/>
      <c r="YU52" s="535"/>
      <c r="YV52" s="535"/>
      <c r="YW52" s="535"/>
      <c r="YX52" s="535"/>
      <c r="YY52" s="535"/>
      <c r="YZ52" s="535"/>
      <c r="ZA52" s="535"/>
      <c r="ZB52" s="535"/>
      <c r="ZC52" s="535"/>
      <c r="ZD52" s="535"/>
      <c r="ZE52" s="535"/>
      <c r="ZF52" s="535"/>
      <c r="ZG52" s="535"/>
      <c r="ZH52" s="535"/>
      <c r="ZI52" s="535"/>
      <c r="ZJ52" s="535"/>
      <c r="ZK52" s="535"/>
      <c r="ZL52" s="535"/>
      <c r="ZM52" s="535"/>
      <c r="ZN52" s="535"/>
      <c r="ZO52" s="535"/>
      <c r="ZP52" s="535"/>
      <c r="ZQ52" s="535"/>
      <c r="ZR52" s="535"/>
      <c r="ZS52" s="535"/>
      <c r="ZT52" s="535"/>
      <c r="ZU52" s="535"/>
      <c r="ZV52" s="535"/>
      <c r="ZW52" s="535"/>
      <c r="ZX52" s="535"/>
      <c r="ZY52" s="535"/>
      <c r="ZZ52" s="535"/>
      <c r="AAA52" s="535"/>
      <c r="AAB52" s="535"/>
      <c r="AAC52" s="535"/>
      <c r="AAD52" s="535"/>
      <c r="AAE52" s="535"/>
      <c r="AAF52" s="535"/>
      <c r="AAG52" s="535"/>
      <c r="AAH52" s="535"/>
      <c r="AAI52" s="535"/>
      <c r="AAJ52" s="535"/>
      <c r="AAK52" s="535"/>
      <c r="AAL52" s="535"/>
      <c r="AAM52" s="535"/>
      <c r="AAN52" s="535"/>
      <c r="AAO52" s="535"/>
      <c r="AAP52" s="535"/>
      <c r="AAQ52" s="535"/>
      <c r="AAR52" s="535"/>
      <c r="AAS52" s="535"/>
      <c r="AAT52" s="535"/>
      <c r="AAU52" s="535"/>
      <c r="AAV52" s="535"/>
      <c r="AAW52" s="535"/>
      <c r="AAX52" s="535"/>
      <c r="AAY52" s="535"/>
      <c r="AAZ52" s="535"/>
      <c r="ABA52" s="535"/>
      <c r="ABB52" s="535"/>
      <c r="ABC52" s="535"/>
      <c r="ABD52" s="535"/>
      <c r="ABE52" s="535"/>
      <c r="ABF52" s="535"/>
      <c r="ABG52" s="535"/>
      <c r="ABH52" s="535"/>
      <c r="ABI52" s="535"/>
      <c r="ABJ52" s="535"/>
      <c r="ABK52" s="535"/>
      <c r="ABL52" s="535"/>
      <c r="ABM52" s="535"/>
      <c r="ABN52" s="535"/>
      <c r="ABO52" s="535"/>
      <c r="ABP52" s="535"/>
      <c r="ABQ52" s="535"/>
      <c r="ABR52" s="535"/>
      <c r="ABS52" s="535"/>
      <c r="ABT52" s="535"/>
      <c r="ABU52" s="535"/>
      <c r="ABV52" s="535"/>
      <c r="ABW52" s="535"/>
      <c r="ABX52" s="535"/>
      <c r="ABY52" s="535"/>
      <c r="ABZ52" s="535"/>
      <c r="ACA52" s="535"/>
      <c r="ACB52" s="535"/>
      <c r="ACC52" s="535"/>
      <c r="ACD52" s="535"/>
      <c r="ACE52" s="535"/>
      <c r="ACF52" s="535"/>
      <c r="ACG52" s="535"/>
      <c r="ACH52" s="535"/>
      <c r="ACI52" s="535"/>
      <c r="ACJ52" s="535"/>
      <c r="ACK52" s="535"/>
      <c r="ACL52" s="535"/>
      <c r="ACM52" s="535"/>
      <c r="ACN52" s="535"/>
      <c r="ACO52" s="535"/>
      <c r="ACP52" s="535"/>
      <c r="ACQ52" s="535"/>
      <c r="ACR52" s="535"/>
      <c r="ACS52" s="535"/>
      <c r="ACT52" s="535"/>
      <c r="ACU52" s="535"/>
      <c r="ACV52" s="535"/>
      <c r="ACW52" s="535"/>
      <c r="ACX52" s="535"/>
      <c r="ACY52" s="535"/>
      <c r="ACZ52" s="535"/>
      <c r="ADA52" s="535"/>
      <c r="ADB52" s="535"/>
      <c r="ADC52" s="535"/>
      <c r="ADD52" s="535"/>
      <c r="ADE52" s="535"/>
      <c r="ADF52" s="535"/>
      <c r="ADG52" s="535"/>
      <c r="ADH52" s="535"/>
      <c r="ADI52" s="535"/>
      <c r="ADJ52" s="535"/>
      <c r="ADK52" s="535"/>
      <c r="ADL52" s="535"/>
      <c r="ADM52" s="535"/>
      <c r="ADN52" s="535"/>
      <c r="ADO52" s="535"/>
      <c r="ADP52" s="535"/>
      <c r="ADQ52" s="535"/>
      <c r="ADR52" s="535"/>
      <c r="ADS52" s="535"/>
      <c r="ADT52" s="535"/>
      <c r="ADU52" s="535"/>
      <c r="ADV52" s="535"/>
      <c r="ADW52" s="535"/>
      <c r="ADX52" s="535"/>
      <c r="ADY52" s="535"/>
      <c r="ADZ52" s="535"/>
      <c r="AEA52" s="535"/>
      <c r="AEB52" s="535"/>
      <c r="AEC52" s="535"/>
      <c r="AED52" s="535"/>
      <c r="AEE52" s="535"/>
      <c r="AEF52" s="535"/>
      <c r="AEG52" s="535"/>
      <c r="AEH52" s="535"/>
      <c r="AEI52" s="535"/>
      <c r="AEJ52" s="535"/>
      <c r="AEK52" s="535"/>
      <c r="AEL52" s="535"/>
      <c r="AEM52" s="535"/>
      <c r="AEN52" s="535"/>
      <c r="AEO52" s="535"/>
      <c r="AEP52" s="535"/>
      <c r="AEQ52" s="535"/>
      <c r="AER52" s="535"/>
      <c r="AES52" s="535"/>
      <c r="AET52" s="535"/>
      <c r="AEU52" s="535"/>
      <c r="AEV52" s="535"/>
      <c r="AEW52" s="535"/>
      <c r="AEX52" s="535"/>
      <c r="AEY52" s="535"/>
      <c r="AEZ52" s="535"/>
      <c r="AFA52" s="535"/>
      <c r="AFB52" s="535"/>
      <c r="AFC52" s="535"/>
      <c r="AFD52" s="535"/>
      <c r="AFE52" s="535"/>
      <c r="AFF52" s="535"/>
      <c r="AFG52" s="535"/>
      <c r="AFH52" s="535"/>
      <c r="AFI52" s="535"/>
      <c r="AFJ52" s="535"/>
      <c r="AFK52" s="535"/>
      <c r="AFL52" s="535"/>
      <c r="AFM52" s="535"/>
      <c r="AFN52" s="535"/>
      <c r="AFO52" s="535"/>
      <c r="AFP52" s="535"/>
      <c r="AFQ52" s="535"/>
      <c r="AFR52" s="535"/>
      <c r="AFS52" s="535"/>
      <c r="AFT52" s="535"/>
      <c r="AFU52" s="535"/>
      <c r="AFV52" s="535"/>
      <c r="AFW52" s="535"/>
      <c r="AFX52" s="535"/>
      <c r="AFY52" s="535"/>
      <c r="AFZ52" s="535"/>
      <c r="AGA52" s="535"/>
      <c r="AGB52" s="535"/>
      <c r="AGC52" s="535"/>
      <c r="AGD52" s="535"/>
      <c r="AGE52" s="535"/>
      <c r="AGF52" s="535"/>
      <c r="AGG52" s="535"/>
      <c r="AGH52" s="535"/>
      <c r="AGI52" s="535"/>
      <c r="AGJ52" s="535"/>
      <c r="AGK52" s="535"/>
      <c r="AGL52" s="535"/>
      <c r="AGM52" s="535"/>
      <c r="AGN52" s="535"/>
      <c r="AGO52" s="535"/>
      <c r="AGP52" s="535"/>
      <c r="AGQ52" s="535"/>
      <c r="AGR52" s="535"/>
    </row>
    <row r="53" spans="1:876" x14ac:dyDescent="0.2">
      <c r="A53" s="28"/>
      <c r="B53" s="38" t="s">
        <v>1315</v>
      </c>
      <c r="C53" s="39" t="s">
        <v>1315</v>
      </c>
      <c r="D53" s="655">
        <v>43514</v>
      </c>
      <c r="E53" s="664">
        <v>43514</v>
      </c>
      <c r="F53" s="673" t="s">
        <v>1761</v>
      </c>
      <c r="G53" s="43" t="s">
        <v>163</v>
      </c>
      <c r="H53" s="43" t="s">
        <v>1216</v>
      </c>
      <c r="I53" s="45">
        <v>12</v>
      </c>
      <c r="J53" s="44" t="s">
        <v>61</v>
      </c>
      <c r="K53" s="47" t="s">
        <v>1762</v>
      </c>
      <c r="L53" s="43">
        <v>42339</v>
      </c>
      <c r="M53" s="44" t="s">
        <v>1763</v>
      </c>
      <c r="N53" s="48" t="s">
        <v>1764</v>
      </c>
      <c r="O53" s="49" t="s">
        <v>1107</v>
      </c>
      <c r="P53" s="50">
        <v>43830</v>
      </c>
      <c r="Q53" s="90" t="s">
        <v>1253</v>
      </c>
      <c r="R53" s="732" t="s">
        <v>546</v>
      </c>
      <c r="S53" s="732" t="s">
        <v>546</v>
      </c>
      <c r="T53" s="54">
        <v>0</v>
      </c>
      <c r="U53" s="55" t="s">
        <v>1106</v>
      </c>
      <c r="V53" s="56">
        <v>1</v>
      </c>
      <c r="W53" s="56">
        <v>0</v>
      </c>
      <c r="X53" s="56">
        <v>0</v>
      </c>
      <c r="Y53" s="536" t="s">
        <v>1765</v>
      </c>
      <c r="Z53" s="536" t="s">
        <v>1766</v>
      </c>
      <c r="AA53" s="536" t="s">
        <v>1767</v>
      </c>
      <c r="AB53" s="536" t="s">
        <v>1768</v>
      </c>
      <c r="AC53" s="530" t="s">
        <v>1769</v>
      </c>
      <c r="AD53" s="530" t="s">
        <v>1770</v>
      </c>
      <c r="AE53" s="530" t="s">
        <v>1771</v>
      </c>
      <c r="AF53" s="537" t="s">
        <v>1772</v>
      </c>
      <c r="AG53" s="352" t="s">
        <v>1280</v>
      </c>
      <c r="AH53" s="536" t="s">
        <v>1773</v>
      </c>
      <c r="AI53" s="536" t="s">
        <v>105</v>
      </c>
      <c r="AJ53" s="352" t="s">
        <v>1774</v>
      </c>
      <c r="AK53" s="530" t="s">
        <v>1775</v>
      </c>
      <c r="AL53" s="62" t="s">
        <v>1113</v>
      </c>
      <c r="AM53" s="62">
        <v>1</v>
      </c>
      <c r="AN53" s="63">
        <v>32</v>
      </c>
      <c r="AO53" s="64">
        <v>12</v>
      </c>
      <c r="AP53" s="199">
        <f t="shared" si="6"/>
        <v>1891.2</v>
      </c>
      <c r="AQ53" s="201">
        <f t="shared" si="7"/>
        <v>157.6</v>
      </c>
      <c r="AR53" s="202">
        <v>0</v>
      </c>
      <c r="AS53" s="202"/>
      <c r="AT53" s="201">
        <f t="shared" si="5"/>
        <v>1891.2</v>
      </c>
      <c r="AU53" s="62" t="s">
        <v>1284</v>
      </c>
      <c r="AV53" s="66" t="s">
        <v>1099</v>
      </c>
      <c r="AW53" s="66" t="s">
        <v>92</v>
      </c>
      <c r="AX53" s="62" t="s">
        <v>1373</v>
      </c>
      <c r="AY53" s="62" t="s">
        <v>1604</v>
      </c>
      <c r="AZ53" s="690"/>
      <c r="BA53" s="346"/>
      <c r="BB53" s="682"/>
      <c r="BC53" s="284"/>
      <c r="BD53" s="540"/>
      <c r="BE53" s="598"/>
      <c r="BF53" s="535"/>
      <c r="BG53" s="535"/>
      <c r="BH53" s="535"/>
      <c r="BI53" s="535"/>
      <c r="BJ53" s="535"/>
      <c r="BK53" s="535"/>
      <c r="BL53" s="535"/>
      <c r="BM53" s="535"/>
      <c r="BN53" s="535"/>
      <c r="BO53" s="535"/>
      <c r="BP53" s="535"/>
      <c r="BQ53" s="535"/>
      <c r="BR53" s="535"/>
      <c r="BS53" s="535"/>
      <c r="BT53" s="535"/>
      <c r="BU53" s="535"/>
      <c r="BV53" s="535"/>
      <c r="BW53" s="535"/>
      <c r="BX53" s="535"/>
      <c r="BY53" s="535"/>
      <c r="BZ53" s="535"/>
      <c r="CA53" s="535"/>
      <c r="CB53" s="535"/>
      <c r="CC53" s="535"/>
      <c r="CD53" s="535"/>
      <c r="CE53" s="535"/>
      <c r="CF53" s="535"/>
      <c r="CG53" s="535"/>
      <c r="CH53" s="535"/>
      <c r="CI53" s="535"/>
      <c r="CJ53" s="535"/>
      <c r="CK53" s="535"/>
      <c r="CL53" s="535"/>
      <c r="CM53" s="535"/>
      <c r="CN53" s="535"/>
      <c r="CO53" s="535"/>
      <c r="CP53" s="535"/>
      <c r="CQ53" s="535"/>
      <c r="CR53" s="535"/>
      <c r="CS53" s="535"/>
      <c r="CT53" s="535"/>
      <c r="CU53" s="535"/>
      <c r="CV53" s="535"/>
      <c r="CW53" s="535"/>
      <c r="CX53" s="535"/>
      <c r="CY53" s="535"/>
      <c r="CZ53" s="535"/>
      <c r="DA53" s="535"/>
      <c r="DB53" s="535"/>
      <c r="DC53" s="535"/>
      <c r="DD53" s="535"/>
      <c r="DE53" s="535"/>
      <c r="DF53" s="535"/>
      <c r="DG53" s="535"/>
      <c r="DH53" s="535"/>
      <c r="DI53" s="535"/>
      <c r="DJ53" s="535"/>
      <c r="DK53" s="535"/>
      <c r="DL53" s="535"/>
      <c r="DM53" s="535"/>
      <c r="DN53" s="535"/>
      <c r="DO53" s="535"/>
      <c r="DP53" s="535"/>
      <c r="DQ53" s="535"/>
      <c r="DR53" s="535"/>
      <c r="DS53" s="535"/>
      <c r="DT53" s="535"/>
      <c r="DU53" s="535"/>
      <c r="DV53" s="535"/>
      <c r="DW53" s="535"/>
      <c r="DX53" s="535"/>
      <c r="DY53" s="535"/>
      <c r="DZ53" s="535"/>
      <c r="EA53" s="535"/>
      <c r="EB53" s="535"/>
      <c r="EC53" s="535"/>
      <c r="ED53" s="535"/>
      <c r="EE53" s="535"/>
      <c r="EF53" s="535"/>
      <c r="EG53" s="535"/>
      <c r="EH53" s="535"/>
      <c r="EI53" s="535"/>
      <c r="EJ53" s="535"/>
      <c r="EK53" s="535"/>
      <c r="EL53" s="535"/>
      <c r="EM53" s="535"/>
      <c r="EN53" s="535"/>
      <c r="EO53" s="535"/>
      <c r="EP53" s="535"/>
      <c r="EQ53" s="535"/>
      <c r="ER53" s="535"/>
      <c r="ES53" s="535"/>
      <c r="ET53" s="535"/>
      <c r="EU53" s="535"/>
      <c r="EV53" s="535"/>
      <c r="EW53" s="535"/>
      <c r="EX53" s="535"/>
      <c r="EY53" s="535"/>
      <c r="EZ53" s="535"/>
      <c r="FA53" s="535"/>
      <c r="FB53" s="535"/>
      <c r="FC53" s="535"/>
      <c r="FD53" s="535"/>
      <c r="FE53" s="535"/>
      <c r="FF53" s="535"/>
      <c r="FG53" s="535"/>
      <c r="FH53" s="535"/>
      <c r="FI53" s="535"/>
      <c r="FJ53" s="535"/>
      <c r="FK53" s="535"/>
      <c r="FL53" s="535"/>
      <c r="FM53" s="535"/>
      <c r="FN53" s="535"/>
      <c r="FO53" s="535"/>
      <c r="FP53" s="535"/>
      <c r="FQ53" s="535"/>
      <c r="FR53" s="535"/>
      <c r="FS53" s="535"/>
      <c r="FT53" s="535"/>
      <c r="FU53" s="535"/>
      <c r="FV53" s="535"/>
      <c r="FW53" s="535"/>
      <c r="FX53" s="535"/>
      <c r="FY53" s="535"/>
      <c r="FZ53" s="535"/>
      <c r="GA53" s="535"/>
      <c r="GB53" s="535"/>
      <c r="GC53" s="535"/>
      <c r="GD53" s="535"/>
      <c r="GE53" s="535"/>
      <c r="GF53" s="535"/>
      <c r="GG53" s="535"/>
      <c r="GH53" s="535"/>
      <c r="GI53" s="535"/>
      <c r="GJ53" s="535"/>
      <c r="GK53" s="535"/>
      <c r="GL53" s="535"/>
      <c r="GM53" s="535"/>
      <c r="GN53" s="535"/>
      <c r="GO53" s="535"/>
      <c r="GP53" s="535"/>
      <c r="GQ53" s="535"/>
      <c r="GR53" s="535"/>
      <c r="GS53" s="535"/>
      <c r="GT53" s="535"/>
      <c r="GU53" s="535"/>
      <c r="GV53" s="535"/>
      <c r="GW53" s="535"/>
      <c r="GX53" s="535"/>
      <c r="GY53" s="535"/>
      <c r="GZ53" s="535"/>
      <c r="HA53" s="535"/>
      <c r="HB53" s="535"/>
      <c r="HC53" s="535"/>
      <c r="HD53" s="535"/>
      <c r="HE53" s="535"/>
      <c r="HF53" s="535"/>
      <c r="HG53" s="535"/>
      <c r="HH53" s="535"/>
      <c r="HI53" s="535"/>
      <c r="HJ53" s="535"/>
      <c r="HK53" s="535"/>
      <c r="HL53" s="535"/>
      <c r="HM53" s="535"/>
      <c r="HN53" s="535"/>
      <c r="HO53" s="535"/>
      <c r="HP53" s="535"/>
      <c r="HQ53" s="535"/>
      <c r="HR53" s="535"/>
      <c r="HS53" s="535"/>
      <c r="HT53" s="535"/>
      <c r="HU53" s="535"/>
      <c r="HV53" s="535"/>
      <c r="HW53" s="535"/>
      <c r="HX53" s="535"/>
      <c r="HY53" s="535"/>
      <c r="HZ53" s="535"/>
      <c r="IA53" s="535"/>
      <c r="IB53" s="535"/>
      <c r="IC53" s="535"/>
      <c r="ID53" s="535"/>
      <c r="IE53" s="535"/>
      <c r="IF53" s="535"/>
      <c r="IG53" s="535"/>
      <c r="IH53" s="535"/>
      <c r="II53" s="535"/>
      <c r="IJ53" s="535"/>
      <c r="IK53" s="535"/>
      <c r="IL53" s="535"/>
      <c r="IM53" s="535"/>
      <c r="IN53" s="535"/>
      <c r="IO53" s="535"/>
      <c r="IP53" s="535"/>
      <c r="IQ53" s="535"/>
      <c r="IR53" s="535"/>
      <c r="IS53" s="535"/>
      <c r="IT53" s="535"/>
      <c r="IU53" s="535"/>
      <c r="IV53" s="535"/>
      <c r="IW53" s="535"/>
      <c r="IX53" s="535"/>
      <c r="IY53" s="535"/>
      <c r="IZ53" s="535"/>
      <c r="JA53" s="535"/>
      <c r="JB53" s="535"/>
      <c r="JC53" s="535"/>
      <c r="JD53" s="535"/>
      <c r="JE53" s="535"/>
      <c r="JF53" s="535"/>
      <c r="JG53" s="535"/>
      <c r="JH53" s="535"/>
      <c r="JI53" s="535"/>
      <c r="JJ53" s="535"/>
      <c r="JK53" s="535"/>
      <c r="JL53" s="535"/>
      <c r="JM53" s="535"/>
      <c r="JN53" s="535"/>
      <c r="JO53" s="535"/>
      <c r="JP53" s="535"/>
      <c r="JQ53" s="535"/>
      <c r="JR53" s="535"/>
      <c r="JS53" s="535"/>
      <c r="JT53" s="535"/>
      <c r="JU53" s="535"/>
      <c r="JV53" s="535"/>
      <c r="JW53" s="535"/>
      <c r="JX53" s="535"/>
      <c r="JY53" s="535"/>
      <c r="JZ53" s="535"/>
      <c r="KA53" s="535"/>
      <c r="KB53" s="535"/>
      <c r="KC53" s="535"/>
      <c r="KD53" s="535"/>
      <c r="KE53" s="535"/>
      <c r="KF53" s="535"/>
      <c r="KG53" s="535"/>
      <c r="KH53" s="535"/>
      <c r="KI53" s="535"/>
      <c r="KJ53" s="535"/>
      <c r="KK53" s="535"/>
      <c r="KL53" s="535"/>
      <c r="KM53" s="535"/>
      <c r="KN53" s="535"/>
      <c r="KO53" s="535"/>
      <c r="KP53" s="535"/>
      <c r="KQ53" s="535"/>
      <c r="KR53" s="535"/>
      <c r="KS53" s="535"/>
      <c r="KT53" s="535"/>
      <c r="KU53" s="535"/>
      <c r="KV53" s="535"/>
      <c r="KW53" s="535"/>
      <c r="KX53" s="535"/>
      <c r="KY53" s="535"/>
      <c r="KZ53" s="535"/>
      <c r="LA53" s="535"/>
      <c r="LB53" s="535"/>
      <c r="LC53" s="535"/>
      <c r="LD53" s="535"/>
      <c r="LE53" s="535"/>
      <c r="LF53" s="535"/>
      <c r="LG53" s="535"/>
      <c r="LH53" s="535"/>
      <c r="LI53" s="535"/>
      <c r="LJ53" s="535"/>
      <c r="LK53" s="535"/>
      <c r="LL53" s="535"/>
      <c r="LM53" s="535"/>
      <c r="LN53" s="535"/>
      <c r="LO53" s="535"/>
      <c r="LP53" s="535"/>
      <c r="LQ53" s="535"/>
      <c r="LR53" s="535"/>
      <c r="LS53" s="535"/>
      <c r="LT53" s="535"/>
      <c r="LU53" s="535"/>
      <c r="LV53" s="535"/>
      <c r="LW53" s="535"/>
      <c r="LX53" s="535"/>
      <c r="LY53" s="535"/>
      <c r="LZ53" s="535"/>
      <c r="MA53" s="535"/>
      <c r="MB53" s="535"/>
      <c r="MC53" s="535"/>
      <c r="MD53" s="535"/>
      <c r="ME53" s="535"/>
      <c r="MF53" s="535"/>
      <c r="MG53" s="535"/>
      <c r="MH53" s="535"/>
      <c r="MI53" s="535"/>
      <c r="MJ53" s="535"/>
      <c r="MK53" s="535"/>
      <c r="ML53" s="535"/>
      <c r="MM53" s="535"/>
      <c r="MN53" s="535"/>
      <c r="MO53" s="535"/>
      <c r="MP53" s="535"/>
      <c r="MQ53" s="535"/>
      <c r="MR53" s="535"/>
      <c r="MS53" s="535"/>
      <c r="MT53" s="535"/>
      <c r="MU53" s="535"/>
      <c r="MV53" s="535"/>
      <c r="MW53" s="535"/>
      <c r="MX53" s="535"/>
      <c r="MY53" s="535"/>
      <c r="MZ53" s="535"/>
      <c r="NA53" s="535"/>
      <c r="NB53" s="535"/>
      <c r="NC53" s="535"/>
      <c r="ND53" s="535"/>
      <c r="NE53" s="535"/>
      <c r="NF53" s="535"/>
      <c r="NG53" s="535"/>
      <c r="NH53" s="535"/>
      <c r="NI53" s="535"/>
      <c r="NJ53" s="535"/>
      <c r="NK53" s="535"/>
      <c r="NL53" s="535"/>
      <c r="NM53" s="535"/>
      <c r="NN53" s="535"/>
      <c r="NO53" s="535"/>
      <c r="NP53" s="535"/>
      <c r="NQ53" s="535"/>
      <c r="NR53" s="535"/>
      <c r="NS53" s="535"/>
      <c r="NT53" s="535"/>
      <c r="NU53" s="535"/>
      <c r="NV53" s="535"/>
      <c r="NW53" s="535"/>
      <c r="NX53" s="535"/>
      <c r="NY53" s="535"/>
      <c r="NZ53" s="535"/>
      <c r="OA53" s="535"/>
      <c r="OB53" s="535"/>
      <c r="OC53" s="535"/>
      <c r="OD53" s="535"/>
      <c r="OE53" s="535"/>
      <c r="OF53" s="535"/>
      <c r="OG53" s="535"/>
      <c r="OH53" s="535"/>
      <c r="OI53" s="535"/>
      <c r="OJ53" s="535"/>
      <c r="OK53" s="535"/>
      <c r="OL53" s="535"/>
      <c r="OM53" s="535"/>
      <c r="ON53" s="535"/>
      <c r="OO53" s="535"/>
      <c r="OP53" s="535"/>
      <c r="OQ53" s="535"/>
      <c r="OR53" s="535"/>
      <c r="OS53" s="535"/>
      <c r="OT53" s="535"/>
      <c r="OU53" s="535"/>
      <c r="OV53" s="535"/>
      <c r="OW53" s="535"/>
      <c r="OX53" s="535"/>
      <c r="OY53" s="535"/>
      <c r="OZ53" s="535"/>
      <c r="PA53" s="535"/>
      <c r="PB53" s="535"/>
      <c r="PC53" s="535"/>
      <c r="PD53" s="535"/>
      <c r="PE53" s="535"/>
      <c r="PF53" s="535"/>
      <c r="PG53" s="535"/>
      <c r="PH53" s="535"/>
      <c r="PI53" s="535"/>
      <c r="PJ53" s="535"/>
      <c r="PK53" s="535"/>
      <c r="PL53" s="535"/>
      <c r="PM53" s="535"/>
      <c r="PN53" s="535"/>
      <c r="PO53" s="535"/>
      <c r="PP53" s="535"/>
      <c r="PQ53" s="535"/>
      <c r="PR53" s="535"/>
      <c r="PS53" s="535"/>
      <c r="PT53" s="535"/>
      <c r="PU53" s="535"/>
      <c r="PV53" s="535"/>
      <c r="PW53" s="535"/>
      <c r="PX53" s="535"/>
      <c r="PY53" s="535"/>
      <c r="PZ53" s="535"/>
      <c r="QA53" s="535"/>
      <c r="QB53" s="535"/>
      <c r="QC53" s="535"/>
      <c r="QD53" s="535"/>
      <c r="QE53" s="535"/>
      <c r="QF53" s="535"/>
      <c r="QG53" s="535"/>
      <c r="QH53" s="535"/>
      <c r="QI53" s="535"/>
      <c r="QJ53" s="535"/>
      <c r="QK53" s="535"/>
      <c r="QL53" s="535"/>
      <c r="QM53" s="535"/>
      <c r="QN53" s="535"/>
      <c r="QO53" s="535"/>
      <c r="QP53" s="535"/>
      <c r="QQ53" s="535"/>
      <c r="QR53" s="535"/>
      <c r="QS53" s="535"/>
      <c r="QT53" s="535"/>
      <c r="QU53" s="535"/>
      <c r="QV53" s="535"/>
      <c r="QW53" s="535"/>
      <c r="QX53" s="535"/>
      <c r="QY53" s="535"/>
      <c r="QZ53" s="535"/>
      <c r="RA53" s="535"/>
      <c r="RB53" s="535"/>
      <c r="RC53" s="535"/>
      <c r="RD53" s="535"/>
      <c r="RE53" s="535"/>
      <c r="RF53" s="535"/>
      <c r="RG53" s="535"/>
      <c r="RH53" s="535"/>
      <c r="RI53" s="535"/>
      <c r="RJ53" s="535"/>
      <c r="RK53" s="535"/>
      <c r="RL53" s="535"/>
      <c r="RM53" s="535"/>
      <c r="RN53" s="535"/>
      <c r="RO53" s="535"/>
      <c r="RP53" s="535"/>
      <c r="RQ53" s="535"/>
      <c r="RR53" s="535"/>
      <c r="RS53" s="535"/>
      <c r="RT53" s="535"/>
      <c r="RU53" s="535"/>
      <c r="RV53" s="535"/>
      <c r="RW53" s="535"/>
      <c r="RX53" s="535"/>
      <c r="RY53" s="535"/>
      <c r="RZ53" s="535"/>
      <c r="SA53" s="535"/>
      <c r="SB53" s="535"/>
      <c r="SC53" s="535"/>
      <c r="SD53" s="535"/>
      <c r="SE53" s="535"/>
      <c r="SF53" s="535"/>
      <c r="SG53" s="535"/>
      <c r="SH53" s="535"/>
      <c r="SI53" s="535"/>
      <c r="SJ53" s="535"/>
      <c r="SK53" s="535"/>
      <c r="SL53" s="535"/>
      <c r="SM53" s="535"/>
      <c r="SN53" s="535"/>
      <c r="SO53" s="535"/>
      <c r="SP53" s="535"/>
      <c r="SQ53" s="535"/>
      <c r="SR53" s="535"/>
      <c r="SS53" s="535"/>
      <c r="ST53" s="535"/>
      <c r="SU53" s="535"/>
      <c r="SV53" s="535"/>
      <c r="SW53" s="535"/>
      <c r="SX53" s="535"/>
      <c r="SY53" s="535"/>
      <c r="SZ53" s="535"/>
      <c r="TA53" s="535"/>
      <c r="TB53" s="535"/>
      <c r="TC53" s="535"/>
      <c r="TD53" s="535"/>
      <c r="TE53" s="535"/>
      <c r="TF53" s="535"/>
      <c r="TG53" s="535"/>
      <c r="TH53" s="535"/>
      <c r="TI53" s="535"/>
      <c r="TJ53" s="535"/>
      <c r="TK53" s="535"/>
      <c r="TL53" s="535"/>
      <c r="TM53" s="535"/>
      <c r="TN53" s="535"/>
      <c r="TO53" s="535"/>
      <c r="TP53" s="535"/>
      <c r="TQ53" s="535"/>
      <c r="TR53" s="535"/>
      <c r="TS53" s="535"/>
      <c r="TT53" s="535"/>
      <c r="TU53" s="535"/>
      <c r="TV53" s="535"/>
      <c r="TW53" s="535"/>
      <c r="TX53" s="535"/>
      <c r="TY53" s="535"/>
      <c r="TZ53" s="535"/>
      <c r="UA53" s="535"/>
      <c r="UB53" s="535"/>
      <c r="UC53" s="535"/>
      <c r="UD53" s="535"/>
      <c r="UE53" s="535"/>
      <c r="UF53" s="535"/>
      <c r="UG53" s="535"/>
      <c r="UH53" s="535"/>
      <c r="UI53" s="535"/>
      <c r="UJ53" s="535"/>
      <c r="UK53" s="535"/>
      <c r="UL53" s="535"/>
      <c r="UM53" s="535"/>
      <c r="UN53" s="535"/>
      <c r="UO53" s="535"/>
      <c r="UP53" s="535"/>
      <c r="UQ53" s="535"/>
      <c r="UR53" s="535"/>
      <c r="US53" s="535"/>
      <c r="UT53" s="535"/>
      <c r="UU53" s="535"/>
      <c r="UV53" s="535"/>
      <c r="UW53" s="535"/>
      <c r="UX53" s="535"/>
      <c r="UY53" s="535"/>
      <c r="UZ53" s="535"/>
      <c r="VA53" s="535"/>
      <c r="VB53" s="535"/>
      <c r="VC53" s="535"/>
      <c r="VD53" s="535"/>
      <c r="VE53" s="535"/>
      <c r="VF53" s="535"/>
      <c r="VG53" s="535"/>
      <c r="VH53" s="535"/>
      <c r="VI53" s="535"/>
      <c r="VJ53" s="535"/>
      <c r="VK53" s="535"/>
      <c r="VL53" s="535"/>
      <c r="VM53" s="535"/>
      <c r="VN53" s="535"/>
      <c r="VO53" s="535"/>
      <c r="VP53" s="535"/>
      <c r="VQ53" s="535"/>
      <c r="VR53" s="535"/>
      <c r="VS53" s="535"/>
      <c r="VT53" s="535"/>
      <c r="VU53" s="535"/>
      <c r="VV53" s="535"/>
      <c r="VW53" s="535"/>
      <c r="VX53" s="535"/>
      <c r="VY53" s="535"/>
      <c r="VZ53" s="535"/>
      <c r="WA53" s="535"/>
      <c r="WB53" s="535"/>
      <c r="WC53" s="535"/>
      <c r="WD53" s="535"/>
      <c r="WE53" s="535"/>
      <c r="WF53" s="535"/>
      <c r="WG53" s="535"/>
      <c r="WH53" s="535"/>
      <c r="WI53" s="535"/>
      <c r="WJ53" s="535"/>
      <c r="WK53" s="535"/>
      <c r="WL53" s="535"/>
      <c r="WM53" s="535"/>
      <c r="WN53" s="535"/>
      <c r="WO53" s="535"/>
      <c r="WP53" s="535"/>
      <c r="WQ53" s="535"/>
      <c r="WR53" s="535"/>
      <c r="WS53" s="535"/>
      <c r="WT53" s="535"/>
      <c r="WU53" s="535"/>
      <c r="WV53" s="535"/>
      <c r="WW53" s="535"/>
      <c r="WX53" s="535"/>
      <c r="WY53" s="535"/>
      <c r="WZ53" s="535"/>
      <c r="XA53" s="535"/>
      <c r="XB53" s="535"/>
      <c r="XC53" s="535"/>
      <c r="XD53" s="535"/>
      <c r="XE53" s="535"/>
      <c r="XF53" s="535"/>
      <c r="XG53" s="535"/>
      <c r="XH53" s="535"/>
      <c r="XI53" s="535"/>
      <c r="XJ53" s="535"/>
      <c r="XK53" s="535"/>
      <c r="XL53" s="535"/>
      <c r="XM53" s="535"/>
      <c r="XN53" s="535"/>
      <c r="XO53" s="535"/>
      <c r="XP53" s="535"/>
      <c r="XQ53" s="535"/>
      <c r="XR53" s="535"/>
      <c r="XS53" s="535"/>
      <c r="XT53" s="535"/>
      <c r="XU53" s="535"/>
      <c r="XV53" s="535"/>
      <c r="XW53" s="535"/>
      <c r="XX53" s="535"/>
      <c r="XY53" s="535"/>
      <c r="XZ53" s="535"/>
      <c r="YA53" s="535"/>
      <c r="YB53" s="535"/>
      <c r="YC53" s="535"/>
      <c r="YD53" s="535"/>
      <c r="YE53" s="535"/>
      <c r="YF53" s="535"/>
      <c r="YG53" s="535"/>
      <c r="YH53" s="535"/>
      <c r="YI53" s="535"/>
      <c r="YJ53" s="535"/>
      <c r="YK53" s="535"/>
      <c r="YL53" s="535"/>
      <c r="YM53" s="535"/>
      <c r="YN53" s="535"/>
      <c r="YO53" s="535"/>
      <c r="YP53" s="535"/>
      <c r="YQ53" s="535"/>
      <c r="YR53" s="535"/>
      <c r="YS53" s="535"/>
      <c r="YT53" s="535"/>
      <c r="YU53" s="535"/>
      <c r="YV53" s="535"/>
      <c r="YW53" s="535"/>
      <c r="YX53" s="535"/>
      <c r="YY53" s="535"/>
      <c r="YZ53" s="535"/>
      <c r="ZA53" s="535"/>
      <c r="ZB53" s="535"/>
      <c r="ZC53" s="535"/>
      <c r="ZD53" s="535"/>
      <c r="ZE53" s="535"/>
      <c r="ZF53" s="535"/>
      <c r="ZG53" s="535"/>
      <c r="ZH53" s="535"/>
      <c r="ZI53" s="535"/>
      <c r="ZJ53" s="535"/>
      <c r="ZK53" s="535"/>
      <c r="ZL53" s="535"/>
      <c r="ZM53" s="535"/>
      <c r="ZN53" s="535"/>
      <c r="ZO53" s="535"/>
      <c r="ZP53" s="535"/>
      <c r="ZQ53" s="535"/>
      <c r="ZR53" s="535"/>
      <c r="ZS53" s="535"/>
      <c r="ZT53" s="535"/>
      <c r="ZU53" s="535"/>
      <c r="ZV53" s="535"/>
      <c r="ZW53" s="535"/>
      <c r="ZX53" s="535"/>
      <c r="ZY53" s="535"/>
      <c r="ZZ53" s="535"/>
      <c r="AAA53" s="535"/>
      <c r="AAB53" s="535"/>
      <c r="AAC53" s="535"/>
      <c r="AAD53" s="535"/>
      <c r="AAE53" s="535"/>
      <c r="AAF53" s="535"/>
      <c r="AAG53" s="535"/>
      <c r="AAH53" s="535"/>
      <c r="AAI53" s="535"/>
      <c r="AAJ53" s="535"/>
      <c r="AAK53" s="535"/>
      <c r="AAL53" s="535"/>
      <c r="AAM53" s="535"/>
      <c r="AAN53" s="535"/>
      <c r="AAO53" s="535"/>
      <c r="AAP53" s="535"/>
      <c r="AAQ53" s="535"/>
      <c r="AAR53" s="535"/>
      <c r="AAS53" s="535"/>
      <c r="AAT53" s="535"/>
      <c r="AAU53" s="535"/>
      <c r="AAV53" s="535"/>
      <c r="AAW53" s="535"/>
      <c r="AAX53" s="535"/>
      <c r="AAY53" s="535"/>
      <c r="AAZ53" s="535"/>
      <c r="ABA53" s="535"/>
      <c r="ABB53" s="535"/>
      <c r="ABC53" s="535"/>
      <c r="ABD53" s="535"/>
      <c r="ABE53" s="535"/>
      <c r="ABF53" s="535"/>
      <c r="ABG53" s="535"/>
      <c r="ABH53" s="535"/>
      <c r="ABI53" s="535"/>
      <c r="ABJ53" s="535"/>
      <c r="ABK53" s="535"/>
      <c r="ABL53" s="535"/>
      <c r="ABM53" s="535"/>
      <c r="ABN53" s="535"/>
      <c r="ABO53" s="535"/>
      <c r="ABP53" s="535"/>
      <c r="ABQ53" s="535"/>
      <c r="ABR53" s="535"/>
      <c r="ABS53" s="535"/>
      <c r="ABT53" s="535"/>
      <c r="ABU53" s="535"/>
      <c r="ABV53" s="535"/>
      <c r="ABW53" s="535"/>
      <c r="ABX53" s="535"/>
      <c r="ABY53" s="535"/>
      <c r="ABZ53" s="535"/>
      <c r="ACA53" s="535"/>
      <c r="ACB53" s="535"/>
      <c r="ACC53" s="535"/>
      <c r="ACD53" s="535"/>
      <c r="ACE53" s="535"/>
      <c r="ACF53" s="535"/>
      <c r="ACG53" s="535"/>
      <c r="ACH53" s="535"/>
      <c r="ACI53" s="535"/>
      <c r="ACJ53" s="535"/>
      <c r="ACK53" s="535"/>
      <c r="ACL53" s="535"/>
      <c r="ACM53" s="535"/>
      <c r="ACN53" s="535"/>
      <c r="ACO53" s="535"/>
      <c r="ACP53" s="535"/>
      <c r="ACQ53" s="535"/>
      <c r="ACR53" s="535"/>
      <c r="ACS53" s="535"/>
      <c r="ACT53" s="535"/>
      <c r="ACU53" s="535"/>
      <c r="ACV53" s="535"/>
      <c r="ACW53" s="535"/>
      <c r="ACX53" s="535"/>
      <c r="ACY53" s="535"/>
      <c r="ACZ53" s="535"/>
      <c r="ADA53" s="535"/>
      <c r="ADB53" s="535"/>
      <c r="ADC53" s="535"/>
      <c r="ADD53" s="535"/>
      <c r="ADE53" s="535"/>
      <c r="ADF53" s="535"/>
      <c r="ADG53" s="535"/>
      <c r="ADH53" s="535"/>
      <c r="ADI53" s="535"/>
      <c r="ADJ53" s="535"/>
      <c r="ADK53" s="535"/>
      <c r="ADL53" s="535"/>
      <c r="ADM53" s="535"/>
      <c r="ADN53" s="535"/>
      <c r="ADO53" s="535"/>
      <c r="ADP53" s="535"/>
      <c r="ADQ53" s="535"/>
      <c r="ADR53" s="535"/>
      <c r="ADS53" s="535"/>
      <c r="ADT53" s="535"/>
      <c r="ADU53" s="535"/>
      <c r="ADV53" s="535"/>
      <c r="ADW53" s="535"/>
      <c r="ADX53" s="535"/>
      <c r="ADY53" s="535"/>
      <c r="ADZ53" s="535"/>
      <c r="AEA53" s="535"/>
      <c r="AEB53" s="535"/>
      <c r="AEC53" s="535"/>
      <c r="AED53" s="535"/>
      <c r="AEE53" s="535"/>
      <c r="AEF53" s="535"/>
      <c r="AEG53" s="535"/>
      <c r="AEH53" s="535"/>
      <c r="AEI53" s="535"/>
      <c r="AEJ53" s="535"/>
      <c r="AEK53" s="535"/>
      <c r="AEL53" s="535"/>
      <c r="AEM53" s="535"/>
      <c r="AEN53" s="535"/>
      <c r="AEO53" s="535"/>
      <c r="AEP53" s="535"/>
      <c r="AEQ53" s="535"/>
      <c r="AER53" s="535"/>
      <c r="AES53" s="535"/>
      <c r="AET53" s="535"/>
      <c r="AEU53" s="535"/>
      <c r="AEV53" s="535"/>
      <c r="AEW53" s="535"/>
      <c r="AEX53" s="535"/>
      <c r="AEY53" s="535"/>
      <c r="AEZ53" s="535"/>
      <c r="AFA53" s="535"/>
      <c r="AFB53" s="535"/>
      <c r="AFC53" s="535"/>
      <c r="AFD53" s="535"/>
      <c r="AFE53" s="535"/>
      <c r="AFF53" s="535"/>
      <c r="AFG53" s="535"/>
      <c r="AFH53" s="535"/>
      <c r="AFI53" s="535"/>
      <c r="AFJ53" s="535"/>
      <c r="AFK53" s="535"/>
      <c r="AFL53" s="535"/>
      <c r="AFM53" s="535"/>
      <c r="AFN53" s="535"/>
      <c r="AFO53" s="535"/>
      <c r="AFP53" s="535"/>
      <c r="AFQ53" s="535"/>
      <c r="AFR53" s="535"/>
      <c r="AFS53" s="535"/>
      <c r="AFT53" s="535"/>
      <c r="AFU53" s="535"/>
      <c r="AFV53" s="535"/>
      <c r="AFW53" s="535"/>
      <c r="AFX53" s="535"/>
      <c r="AFY53" s="535"/>
      <c r="AFZ53" s="535"/>
      <c r="AGA53" s="535"/>
      <c r="AGB53" s="535"/>
      <c r="AGC53" s="535"/>
      <c r="AGD53" s="535"/>
      <c r="AGE53" s="535"/>
      <c r="AGF53" s="535"/>
      <c r="AGG53" s="535"/>
      <c r="AGH53" s="535"/>
      <c r="AGI53" s="535"/>
      <c r="AGJ53" s="535"/>
      <c r="AGK53" s="535"/>
      <c r="AGL53" s="535"/>
      <c r="AGM53" s="535"/>
      <c r="AGN53" s="535"/>
      <c r="AGO53" s="535"/>
      <c r="AGP53" s="535"/>
      <c r="AGQ53" s="535"/>
      <c r="AGR53" s="535"/>
    </row>
    <row r="54" spans="1:876" x14ac:dyDescent="0.2">
      <c r="A54" s="28"/>
      <c r="B54" s="38" t="s">
        <v>1316</v>
      </c>
      <c r="C54" s="39" t="s">
        <v>1316</v>
      </c>
      <c r="D54" s="655">
        <v>43514</v>
      </c>
      <c r="E54" s="664">
        <v>43514</v>
      </c>
      <c r="F54" s="673" t="s">
        <v>1776</v>
      </c>
      <c r="G54" s="43" t="s">
        <v>793</v>
      </c>
      <c r="H54" s="43" t="s">
        <v>76</v>
      </c>
      <c r="I54" s="45">
        <v>5</v>
      </c>
      <c r="J54" s="44" t="s">
        <v>77</v>
      </c>
      <c r="K54" s="47" t="s">
        <v>1777</v>
      </c>
      <c r="L54" s="43">
        <v>288867</v>
      </c>
      <c r="M54" s="44" t="s">
        <v>1778</v>
      </c>
      <c r="N54" s="48" t="s">
        <v>1779</v>
      </c>
      <c r="O54" s="49" t="s">
        <v>1107</v>
      </c>
      <c r="P54" s="50">
        <v>43830</v>
      </c>
      <c r="Q54" s="436" t="s">
        <v>1510</v>
      </c>
      <c r="R54" s="270" t="s">
        <v>1780</v>
      </c>
      <c r="S54" s="77">
        <v>43465</v>
      </c>
      <c r="T54" s="54">
        <v>0</v>
      </c>
      <c r="U54" s="55" t="s">
        <v>1106</v>
      </c>
      <c r="V54" s="56">
        <v>1</v>
      </c>
      <c r="W54" s="56">
        <v>0</v>
      </c>
      <c r="X54" s="56">
        <v>0</v>
      </c>
      <c r="Y54" s="536" t="s">
        <v>1781</v>
      </c>
      <c r="Z54" s="536" t="s">
        <v>1766</v>
      </c>
      <c r="AA54" s="536" t="s">
        <v>1767</v>
      </c>
      <c r="AB54" s="536" t="s">
        <v>1768</v>
      </c>
      <c r="AC54" s="530" t="s">
        <v>1769</v>
      </c>
      <c r="AD54" s="530" t="s">
        <v>1770</v>
      </c>
      <c r="AE54" s="530" t="s">
        <v>1771</v>
      </c>
      <c r="AF54" s="537" t="s">
        <v>1772</v>
      </c>
      <c r="AG54" s="352" t="s">
        <v>1280</v>
      </c>
      <c r="AH54" s="536" t="s">
        <v>1782</v>
      </c>
      <c r="AI54" s="536"/>
      <c r="AJ54" s="352" t="s">
        <v>1774</v>
      </c>
      <c r="AK54" s="530" t="s">
        <v>1775</v>
      </c>
      <c r="AL54" s="62" t="s">
        <v>1783</v>
      </c>
      <c r="AM54" s="62">
        <v>1</v>
      </c>
      <c r="AN54" s="63">
        <v>50</v>
      </c>
      <c r="AO54" s="64">
        <v>12</v>
      </c>
      <c r="AP54" s="199">
        <f t="shared" si="6"/>
        <v>2955</v>
      </c>
      <c r="AQ54" s="201">
        <f t="shared" si="7"/>
        <v>246.25</v>
      </c>
      <c r="AR54" s="202">
        <v>0</v>
      </c>
      <c r="AS54" s="202"/>
      <c r="AT54" s="201">
        <f t="shared" si="5"/>
        <v>2955</v>
      </c>
      <c r="AU54" s="62" t="s">
        <v>1784</v>
      </c>
      <c r="AV54" s="66" t="s">
        <v>1099</v>
      </c>
      <c r="AW54" s="66" t="s">
        <v>92</v>
      </c>
      <c r="AX54" s="62" t="s">
        <v>1373</v>
      </c>
      <c r="AY54" s="62" t="s">
        <v>1604</v>
      </c>
      <c r="AZ54" s="690"/>
      <c r="BA54" s="346"/>
      <c r="BB54" s="682"/>
      <c r="BC54" s="284"/>
      <c r="BD54" s="540"/>
      <c r="BE54" s="598"/>
      <c r="BF54" s="535"/>
      <c r="BG54" s="535"/>
      <c r="BH54" s="535"/>
      <c r="BI54" s="535"/>
      <c r="BJ54" s="535"/>
      <c r="BK54" s="535"/>
      <c r="BL54" s="535"/>
      <c r="BM54" s="535"/>
      <c r="BN54" s="535"/>
      <c r="BO54" s="535"/>
      <c r="BP54" s="535"/>
      <c r="BQ54" s="535"/>
      <c r="BR54" s="535"/>
      <c r="BS54" s="535"/>
      <c r="BT54" s="535"/>
      <c r="BU54" s="535"/>
      <c r="BV54" s="535"/>
      <c r="BW54" s="535"/>
      <c r="BX54" s="535"/>
      <c r="BY54" s="535"/>
      <c r="BZ54" s="535"/>
      <c r="CA54" s="535"/>
      <c r="CB54" s="535"/>
      <c r="CC54" s="535"/>
      <c r="CD54" s="535"/>
      <c r="CE54" s="535"/>
      <c r="CF54" s="535"/>
      <c r="CG54" s="535"/>
      <c r="CH54" s="535"/>
      <c r="CI54" s="535"/>
      <c r="CJ54" s="535"/>
      <c r="CK54" s="535"/>
      <c r="CL54" s="535"/>
      <c r="CM54" s="535"/>
      <c r="CN54" s="535"/>
      <c r="CO54" s="535"/>
      <c r="CP54" s="535"/>
      <c r="CQ54" s="535"/>
      <c r="CR54" s="535"/>
      <c r="CS54" s="535"/>
      <c r="CT54" s="535"/>
      <c r="CU54" s="535"/>
      <c r="CV54" s="535"/>
      <c r="CW54" s="535"/>
      <c r="CX54" s="535"/>
      <c r="CY54" s="535"/>
      <c r="CZ54" s="535"/>
      <c r="DA54" s="535"/>
      <c r="DB54" s="535"/>
      <c r="DC54" s="535"/>
      <c r="DD54" s="535"/>
      <c r="DE54" s="535"/>
      <c r="DF54" s="535"/>
      <c r="DG54" s="535"/>
      <c r="DH54" s="535"/>
      <c r="DI54" s="535"/>
      <c r="DJ54" s="535"/>
      <c r="DK54" s="535"/>
      <c r="DL54" s="535"/>
      <c r="DM54" s="535"/>
      <c r="DN54" s="535"/>
      <c r="DO54" s="535"/>
      <c r="DP54" s="535"/>
      <c r="DQ54" s="535"/>
      <c r="DR54" s="535"/>
      <c r="DS54" s="535"/>
      <c r="DT54" s="535"/>
      <c r="DU54" s="535"/>
      <c r="DV54" s="535"/>
      <c r="DW54" s="535"/>
      <c r="DX54" s="535"/>
      <c r="DY54" s="535"/>
      <c r="DZ54" s="535"/>
      <c r="EA54" s="535"/>
      <c r="EB54" s="535"/>
      <c r="EC54" s="535"/>
      <c r="ED54" s="535"/>
      <c r="EE54" s="535"/>
      <c r="EF54" s="535"/>
      <c r="EG54" s="535"/>
      <c r="EH54" s="535"/>
      <c r="EI54" s="535"/>
      <c r="EJ54" s="535"/>
      <c r="EK54" s="535"/>
      <c r="EL54" s="535"/>
      <c r="EM54" s="535"/>
      <c r="EN54" s="535"/>
      <c r="EO54" s="535"/>
      <c r="EP54" s="535"/>
      <c r="EQ54" s="535"/>
      <c r="ER54" s="535"/>
      <c r="ES54" s="535"/>
      <c r="ET54" s="535"/>
      <c r="EU54" s="535"/>
      <c r="EV54" s="535"/>
      <c r="EW54" s="535"/>
      <c r="EX54" s="535"/>
      <c r="EY54" s="535"/>
      <c r="EZ54" s="535"/>
      <c r="FA54" s="535"/>
      <c r="FB54" s="535"/>
      <c r="FC54" s="535"/>
      <c r="FD54" s="535"/>
      <c r="FE54" s="535"/>
      <c r="FF54" s="535"/>
      <c r="FG54" s="535"/>
      <c r="FH54" s="535"/>
      <c r="FI54" s="535"/>
      <c r="FJ54" s="535"/>
      <c r="FK54" s="535"/>
      <c r="FL54" s="535"/>
      <c r="FM54" s="535"/>
      <c r="FN54" s="535"/>
      <c r="FO54" s="535"/>
      <c r="FP54" s="535"/>
      <c r="FQ54" s="535"/>
      <c r="FR54" s="535"/>
      <c r="FS54" s="535"/>
      <c r="FT54" s="535"/>
      <c r="FU54" s="535"/>
      <c r="FV54" s="535"/>
      <c r="FW54" s="535"/>
      <c r="FX54" s="535"/>
      <c r="FY54" s="535"/>
      <c r="FZ54" s="535"/>
      <c r="GA54" s="535"/>
      <c r="GB54" s="535"/>
      <c r="GC54" s="535"/>
      <c r="GD54" s="535"/>
      <c r="GE54" s="535"/>
      <c r="GF54" s="535"/>
      <c r="GG54" s="535"/>
      <c r="GH54" s="535"/>
      <c r="GI54" s="535"/>
      <c r="GJ54" s="535"/>
      <c r="GK54" s="535"/>
      <c r="GL54" s="535"/>
      <c r="GM54" s="535"/>
      <c r="GN54" s="535"/>
      <c r="GO54" s="535"/>
      <c r="GP54" s="535"/>
      <c r="GQ54" s="535"/>
      <c r="GR54" s="535"/>
      <c r="GS54" s="535"/>
      <c r="GT54" s="535"/>
      <c r="GU54" s="535"/>
      <c r="GV54" s="535"/>
      <c r="GW54" s="535"/>
      <c r="GX54" s="535"/>
      <c r="GY54" s="535"/>
      <c r="GZ54" s="535"/>
      <c r="HA54" s="535"/>
      <c r="HB54" s="535"/>
      <c r="HC54" s="535"/>
      <c r="HD54" s="535"/>
      <c r="HE54" s="535"/>
      <c r="HF54" s="535"/>
      <c r="HG54" s="535"/>
      <c r="HH54" s="535"/>
      <c r="HI54" s="535"/>
      <c r="HJ54" s="535"/>
      <c r="HK54" s="535"/>
      <c r="HL54" s="535"/>
      <c r="HM54" s="535"/>
      <c r="HN54" s="535"/>
      <c r="HO54" s="535"/>
      <c r="HP54" s="535"/>
      <c r="HQ54" s="535"/>
      <c r="HR54" s="535"/>
      <c r="HS54" s="535"/>
      <c r="HT54" s="535"/>
      <c r="HU54" s="535"/>
      <c r="HV54" s="535"/>
      <c r="HW54" s="535"/>
      <c r="HX54" s="535"/>
      <c r="HY54" s="535"/>
      <c r="HZ54" s="535"/>
      <c r="IA54" s="535"/>
      <c r="IB54" s="535"/>
      <c r="IC54" s="535"/>
      <c r="ID54" s="535"/>
      <c r="IE54" s="535"/>
      <c r="IF54" s="535"/>
      <c r="IG54" s="535"/>
      <c r="IH54" s="535"/>
      <c r="II54" s="535"/>
      <c r="IJ54" s="535"/>
      <c r="IK54" s="535"/>
      <c r="IL54" s="535"/>
      <c r="IM54" s="535"/>
      <c r="IN54" s="535"/>
      <c r="IO54" s="535"/>
      <c r="IP54" s="535"/>
      <c r="IQ54" s="535"/>
      <c r="IR54" s="535"/>
      <c r="IS54" s="535"/>
      <c r="IT54" s="535"/>
      <c r="IU54" s="535"/>
      <c r="IV54" s="535"/>
      <c r="IW54" s="535"/>
      <c r="IX54" s="535"/>
      <c r="IY54" s="535"/>
      <c r="IZ54" s="535"/>
      <c r="JA54" s="535"/>
      <c r="JB54" s="535"/>
      <c r="JC54" s="535"/>
      <c r="JD54" s="535"/>
      <c r="JE54" s="535"/>
      <c r="JF54" s="535"/>
      <c r="JG54" s="535"/>
      <c r="JH54" s="535"/>
      <c r="JI54" s="535"/>
      <c r="JJ54" s="535"/>
      <c r="JK54" s="535"/>
      <c r="JL54" s="535"/>
      <c r="JM54" s="535"/>
      <c r="JN54" s="535"/>
      <c r="JO54" s="535"/>
      <c r="JP54" s="535"/>
      <c r="JQ54" s="535"/>
      <c r="JR54" s="535"/>
      <c r="JS54" s="535"/>
      <c r="JT54" s="535"/>
      <c r="JU54" s="535"/>
      <c r="JV54" s="535"/>
      <c r="JW54" s="535"/>
      <c r="JX54" s="535"/>
      <c r="JY54" s="535"/>
      <c r="JZ54" s="535"/>
      <c r="KA54" s="535"/>
      <c r="KB54" s="535"/>
      <c r="KC54" s="535"/>
      <c r="KD54" s="535"/>
      <c r="KE54" s="535"/>
      <c r="KF54" s="535"/>
      <c r="KG54" s="535"/>
      <c r="KH54" s="535"/>
      <c r="KI54" s="535"/>
      <c r="KJ54" s="535"/>
      <c r="KK54" s="535"/>
      <c r="KL54" s="535"/>
      <c r="KM54" s="535"/>
      <c r="KN54" s="535"/>
      <c r="KO54" s="535"/>
      <c r="KP54" s="535"/>
      <c r="KQ54" s="535"/>
      <c r="KR54" s="535"/>
      <c r="KS54" s="535"/>
      <c r="KT54" s="535"/>
      <c r="KU54" s="535"/>
      <c r="KV54" s="535"/>
      <c r="KW54" s="535"/>
      <c r="KX54" s="535"/>
      <c r="KY54" s="535"/>
      <c r="KZ54" s="535"/>
      <c r="LA54" s="535"/>
      <c r="LB54" s="535"/>
      <c r="LC54" s="535"/>
      <c r="LD54" s="535"/>
      <c r="LE54" s="535"/>
      <c r="LF54" s="535"/>
      <c r="LG54" s="535"/>
      <c r="LH54" s="535"/>
      <c r="LI54" s="535"/>
      <c r="LJ54" s="535"/>
      <c r="LK54" s="535"/>
      <c r="LL54" s="535"/>
      <c r="LM54" s="535"/>
      <c r="LN54" s="535"/>
      <c r="LO54" s="535"/>
      <c r="LP54" s="535"/>
      <c r="LQ54" s="535"/>
      <c r="LR54" s="535"/>
      <c r="LS54" s="535"/>
      <c r="LT54" s="535"/>
      <c r="LU54" s="535"/>
      <c r="LV54" s="535"/>
      <c r="LW54" s="535"/>
      <c r="LX54" s="535"/>
      <c r="LY54" s="535"/>
      <c r="LZ54" s="535"/>
      <c r="MA54" s="535"/>
      <c r="MB54" s="535"/>
      <c r="MC54" s="535"/>
      <c r="MD54" s="535"/>
      <c r="ME54" s="535"/>
      <c r="MF54" s="535"/>
      <c r="MG54" s="535"/>
      <c r="MH54" s="535"/>
      <c r="MI54" s="535"/>
      <c r="MJ54" s="535"/>
      <c r="MK54" s="535"/>
      <c r="ML54" s="535"/>
      <c r="MM54" s="535"/>
      <c r="MN54" s="535"/>
      <c r="MO54" s="535"/>
      <c r="MP54" s="535"/>
      <c r="MQ54" s="535"/>
      <c r="MR54" s="535"/>
      <c r="MS54" s="535"/>
      <c r="MT54" s="535"/>
      <c r="MU54" s="535"/>
      <c r="MV54" s="535"/>
      <c r="MW54" s="535"/>
      <c r="MX54" s="535"/>
      <c r="MY54" s="535"/>
      <c r="MZ54" s="535"/>
      <c r="NA54" s="535"/>
      <c r="NB54" s="535"/>
      <c r="NC54" s="535"/>
      <c r="ND54" s="535"/>
      <c r="NE54" s="535"/>
      <c r="NF54" s="535"/>
      <c r="NG54" s="535"/>
      <c r="NH54" s="535"/>
      <c r="NI54" s="535"/>
      <c r="NJ54" s="535"/>
      <c r="NK54" s="535"/>
      <c r="NL54" s="535"/>
      <c r="NM54" s="535"/>
      <c r="NN54" s="535"/>
      <c r="NO54" s="535"/>
      <c r="NP54" s="535"/>
      <c r="NQ54" s="535"/>
      <c r="NR54" s="535"/>
      <c r="NS54" s="535"/>
      <c r="NT54" s="535"/>
      <c r="NU54" s="535"/>
      <c r="NV54" s="535"/>
      <c r="NW54" s="535"/>
      <c r="NX54" s="535"/>
      <c r="NY54" s="535"/>
      <c r="NZ54" s="535"/>
      <c r="OA54" s="535"/>
      <c r="OB54" s="535"/>
      <c r="OC54" s="535"/>
      <c r="OD54" s="535"/>
      <c r="OE54" s="535"/>
      <c r="OF54" s="535"/>
      <c r="OG54" s="535"/>
      <c r="OH54" s="535"/>
      <c r="OI54" s="535"/>
      <c r="OJ54" s="535"/>
      <c r="OK54" s="535"/>
      <c r="OL54" s="535"/>
      <c r="OM54" s="535"/>
      <c r="ON54" s="535"/>
      <c r="OO54" s="535"/>
      <c r="OP54" s="535"/>
      <c r="OQ54" s="535"/>
      <c r="OR54" s="535"/>
      <c r="OS54" s="535"/>
      <c r="OT54" s="535"/>
      <c r="OU54" s="535"/>
      <c r="OV54" s="535"/>
      <c r="OW54" s="535"/>
      <c r="OX54" s="535"/>
      <c r="OY54" s="535"/>
      <c r="OZ54" s="535"/>
      <c r="PA54" s="535"/>
      <c r="PB54" s="535"/>
      <c r="PC54" s="535"/>
      <c r="PD54" s="535"/>
      <c r="PE54" s="535"/>
      <c r="PF54" s="535"/>
      <c r="PG54" s="535"/>
      <c r="PH54" s="535"/>
      <c r="PI54" s="535"/>
      <c r="PJ54" s="535"/>
      <c r="PK54" s="535"/>
      <c r="PL54" s="535"/>
      <c r="PM54" s="535"/>
      <c r="PN54" s="535"/>
      <c r="PO54" s="535"/>
      <c r="PP54" s="535"/>
      <c r="PQ54" s="535"/>
      <c r="PR54" s="535"/>
      <c r="PS54" s="535"/>
      <c r="PT54" s="535"/>
      <c r="PU54" s="535"/>
      <c r="PV54" s="535"/>
      <c r="PW54" s="535"/>
      <c r="PX54" s="535"/>
      <c r="PY54" s="535"/>
      <c r="PZ54" s="535"/>
      <c r="QA54" s="535"/>
      <c r="QB54" s="535"/>
      <c r="QC54" s="535"/>
      <c r="QD54" s="535"/>
      <c r="QE54" s="535"/>
      <c r="QF54" s="535"/>
      <c r="QG54" s="535"/>
      <c r="QH54" s="535"/>
      <c r="QI54" s="535"/>
      <c r="QJ54" s="535"/>
      <c r="QK54" s="535"/>
      <c r="QL54" s="535"/>
      <c r="QM54" s="535"/>
      <c r="QN54" s="535"/>
      <c r="QO54" s="535"/>
      <c r="QP54" s="535"/>
      <c r="QQ54" s="535"/>
      <c r="QR54" s="535"/>
      <c r="QS54" s="535"/>
      <c r="QT54" s="535"/>
      <c r="QU54" s="535"/>
      <c r="QV54" s="535"/>
      <c r="QW54" s="535"/>
      <c r="QX54" s="535"/>
      <c r="QY54" s="535"/>
      <c r="QZ54" s="535"/>
      <c r="RA54" s="535"/>
      <c r="RB54" s="535"/>
      <c r="RC54" s="535"/>
      <c r="RD54" s="535"/>
      <c r="RE54" s="535"/>
      <c r="RF54" s="535"/>
      <c r="RG54" s="535"/>
      <c r="RH54" s="535"/>
      <c r="RI54" s="535"/>
      <c r="RJ54" s="535"/>
      <c r="RK54" s="535"/>
      <c r="RL54" s="535"/>
      <c r="RM54" s="535"/>
      <c r="RN54" s="535"/>
      <c r="RO54" s="535"/>
      <c r="RP54" s="535"/>
      <c r="RQ54" s="535"/>
      <c r="RR54" s="535"/>
      <c r="RS54" s="535"/>
      <c r="RT54" s="535"/>
      <c r="RU54" s="535"/>
      <c r="RV54" s="535"/>
      <c r="RW54" s="535"/>
      <c r="RX54" s="535"/>
      <c r="RY54" s="535"/>
      <c r="RZ54" s="535"/>
      <c r="SA54" s="535"/>
      <c r="SB54" s="535"/>
      <c r="SC54" s="535"/>
      <c r="SD54" s="535"/>
      <c r="SE54" s="535"/>
      <c r="SF54" s="535"/>
      <c r="SG54" s="535"/>
      <c r="SH54" s="535"/>
      <c r="SI54" s="535"/>
      <c r="SJ54" s="535"/>
      <c r="SK54" s="535"/>
      <c r="SL54" s="535"/>
      <c r="SM54" s="535"/>
      <c r="SN54" s="535"/>
      <c r="SO54" s="535"/>
      <c r="SP54" s="535"/>
      <c r="SQ54" s="535"/>
      <c r="SR54" s="535"/>
      <c r="SS54" s="535"/>
      <c r="ST54" s="535"/>
      <c r="SU54" s="535"/>
      <c r="SV54" s="535"/>
      <c r="SW54" s="535"/>
      <c r="SX54" s="535"/>
      <c r="SY54" s="535"/>
      <c r="SZ54" s="535"/>
      <c r="TA54" s="535"/>
      <c r="TB54" s="535"/>
      <c r="TC54" s="535"/>
      <c r="TD54" s="535"/>
      <c r="TE54" s="535"/>
      <c r="TF54" s="535"/>
      <c r="TG54" s="535"/>
      <c r="TH54" s="535"/>
      <c r="TI54" s="535"/>
      <c r="TJ54" s="535"/>
      <c r="TK54" s="535"/>
      <c r="TL54" s="535"/>
      <c r="TM54" s="535"/>
      <c r="TN54" s="535"/>
      <c r="TO54" s="535"/>
      <c r="TP54" s="535"/>
      <c r="TQ54" s="535"/>
      <c r="TR54" s="535"/>
      <c r="TS54" s="535"/>
      <c r="TT54" s="535"/>
      <c r="TU54" s="535"/>
      <c r="TV54" s="535"/>
      <c r="TW54" s="535"/>
      <c r="TX54" s="535"/>
      <c r="TY54" s="535"/>
      <c r="TZ54" s="535"/>
      <c r="UA54" s="535"/>
      <c r="UB54" s="535"/>
      <c r="UC54" s="535"/>
      <c r="UD54" s="535"/>
      <c r="UE54" s="535"/>
      <c r="UF54" s="535"/>
      <c r="UG54" s="535"/>
      <c r="UH54" s="535"/>
      <c r="UI54" s="535"/>
      <c r="UJ54" s="535"/>
      <c r="UK54" s="535"/>
      <c r="UL54" s="535"/>
      <c r="UM54" s="535"/>
      <c r="UN54" s="535"/>
      <c r="UO54" s="535"/>
      <c r="UP54" s="535"/>
      <c r="UQ54" s="535"/>
      <c r="UR54" s="535"/>
      <c r="US54" s="535"/>
      <c r="UT54" s="535"/>
      <c r="UU54" s="535"/>
      <c r="UV54" s="535"/>
      <c r="UW54" s="535"/>
      <c r="UX54" s="535"/>
      <c r="UY54" s="535"/>
      <c r="UZ54" s="535"/>
      <c r="VA54" s="535"/>
      <c r="VB54" s="535"/>
      <c r="VC54" s="535"/>
      <c r="VD54" s="535"/>
      <c r="VE54" s="535"/>
      <c r="VF54" s="535"/>
      <c r="VG54" s="535"/>
      <c r="VH54" s="535"/>
      <c r="VI54" s="535"/>
      <c r="VJ54" s="535"/>
      <c r="VK54" s="535"/>
      <c r="VL54" s="535"/>
      <c r="VM54" s="535"/>
      <c r="VN54" s="535"/>
      <c r="VO54" s="535"/>
      <c r="VP54" s="535"/>
      <c r="VQ54" s="535"/>
      <c r="VR54" s="535"/>
      <c r="VS54" s="535"/>
      <c r="VT54" s="535"/>
      <c r="VU54" s="535"/>
      <c r="VV54" s="535"/>
      <c r="VW54" s="535"/>
      <c r="VX54" s="535"/>
      <c r="VY54" s="535"/>
      <c r="VZ54" s="535"/>
      <c r="WA54" s="535"/>
      <c r="WB54" s="535"/>
      <c r="WC54" s="535"/>
      <c r="WD54" s="535"/>
      <c r="WE54" s="535"/>
      <c r="WF54" s="535"/>
      <c r="WG54" s="535"/>
      <c r="WH54" s="535"/>
      <c r="WI54" s="535"/>
      <c r="WJ54" s="535"/>
      <c r="WK54" s="535"/>
      <c r="WL54" s="535"/>
      <c r="WM54" s="535"/>
      <c r="WN54" s="535"/>
      <c r="WO54" s="535"/>
      <c r="WP54" s="535"/>
      <c r="WQ54" s="535"/>
      <c r="WR54" s="535"/>
      <c r="WS54" s="535"/>
      <c r="WT54" s="535"/>
      <c r="WU54" s="535"/>
      <c r="WV54" s="535"/>
      <c r="WW54" s="535"/>
      <c r="WX54" s="535"/>
      <c r="WY54" s="535"/>
      <c r="WZ54" s="535"/>
      <c r="XA54" s="535"/>
      <c r="XB54" s="535"/>
      <c r="XC54" s="535"/>
      <c r="XD54" s="535"/>
      <c r="XE54" s="535"/>
      <c r="XF54" s="535"/>
      <c r="XG54" s="535"/>
      <c r="XH54" s="535"/>
      <c r="XI54" s="535"/>
      <c r="XJ54" s="535"/>
      <c r="XK54" s="535"/>
      <c r="XL54" s="535"/>
      <c r="XM54" s="535"/>
      <c r="XN54" s="535"/>
      <c r="XO54" s="535"/>
      <c r="XP54" s="535"/>
      <c r="XQ54" s="535"/>
      <c r="XR54" s="535"/>
      <c r="XS54" s="535"/>
      <c r="XT54" s="535"/>
      <c r="XU54" s="535"/>
      <c r="XV54" s="535"/>
      <c r="XW54" s="535"/>
      <c r="XX54" s="535"/>
      <c r="XY54" s="535"/>
      <c r="XZ54" s="535"/>
      <c r="YA54" s="535"/>
      <c r="YB54" s="535"/>
      <c r="YC54" s="535"/>
      <c r="YD54" s="535"/>
      <c r="YE54" s="535"/>
      <c r="YF54" s="535"/>
      <c r="YG54" s="535"/>
      <c r="YH54" s="535"/>
      <c r="YI54" s="535"/>
      <c r="YJ54" s="535"/>
      <c r="YK54" s="535"/>
      <c r="YL54" s="535"/>
      <c r="YM54" s="535"/>
      <c r="YN54" s="535"/>
      <c r="YO54" s="535"/>
      <c r="YP54" s="535"/>
      <c r="YQ54" s="535"/>
      <c r="YR54" s="535"/>
      <c r="YS54" s="535"/>
      <c r="YT54" s="535"/>
      <c r="YU54" s="535"/>
      <c r="YV54" s="535"/>
      <c r="YW54" s="535"/>
      <c r="YX54" s="535"/>
      <c r="YY54" s="535"/>
      <c r="YZ54" s="535"/>
      <c r="ZA54" s="535"/>
      <c r="ZB54" s="535"/>
      <c r="ZC54" s="535"/>
      <c r="ZD54" s="535"/>
      <c r="ZE54" s="535"/>
      <c r="ZF54" s="535"/>
      <c r="ZG54" s="535"/>
      <c r="ZH54" s="535"/>
      <c r="ZI54" s="535"/>
      <c r="ZJ54" s="535"/>
      <c r="ZK54" s="535"/>
      <c r="ZL54" s="535"/>
      <c r="ZM54" s="535"/>
      <c r="ZN54" s="535"/>
      <c r="ZO54" s="535"/>
      <c r="ZP54" s="535"/>
      <c r="ZQ54" s="535"/>
      <c r="ZR54" s="535"/>
      <c r="ZS54" s="535"/>
      <c r="ZT54" s="535"/>
      <c r="ZU54" s="535"/>
      <c r="ZV54" s="535"/>
      <c r="ZW54" s="535"/>
      <c r="ZX54" s="535"/>
      <c r="ZY54" s="535"/>
      <c r="ZZ54" s="535"/>
      <c r="AAA54" s="535"/>
      <c r="AAB54" s="535"/>
      <c r="AAC54" s="535"/>
      <c r="AAD54" s="535"/>
      <c r="AAE54" s="535"/>
      <c r="AAF54" s="535"/>
      <c r="AAG54" s="535"/>
      <c r="AAH54" s="535"/>
      <c r="AAI54" s="535"/>
      <c r="AAJ54" s="535"/>
      <c r="AAK54" s="535"/>
      <c r="AAL54" s="535"/>
      <c r="AAM54" s="535"/>
      <c r="AAN54" s="535"/>
      <c r="AAO54" s="535"/>
      <c r="AAP54" s="535"/>
      <c r="AAQ54" s="535"/>
      <c r="AAR54" s="535"/>
      <c r="AAS54" s="535"/>
      <c r="AAT54" s="535"/>
      <c r="AAU54" s="535"/>
      <c r="AAV54" s="535"/>
      <c r="AAW54" s="535"/>
      <c r="AAX54" s="535"/>
      <c r="AAY54" s="535"/>
      <c r="AAZ54" s="535"/>
      <c r="ABA54" s="535"/>
      <c r="ABB54" s="535"/>
      <c r="ABC54" s="535"/>
      <c r="ABD54" s="535"/>
      <c r="ABE54" s="535"/>
      <c r="ABF54" s="535"/>
      <c r="ABG54" s="535"/>
      <c r="ABH54" s="535"/>
      <c r="ABI54" s="535"/>
      <c r="ABJ54" s="535"/>
      <c r="ABK54" s="535"/>
      <c r="ABL54" s="535"/>
      <c r="ABM54" s="535"/>
      <c r="ABN54" s="535"/>
      <c r="ABO54" s="535"/>
      <c r="ABP54" s="535"/>
      <c r="ABQ54" s="535"/>
      <c r="ABR54" s="535"/>
      <c r="ABS54" s="535"/>
      <c r="ABT54" s="535"/>
      <c r="ABU54" s="535"/>
      <c r="ABV54" s="535"/>
      <c r="ABW54" s="535"/>
      <c r="ABX54" s="535"/>
      <c r="ABY54" s="535"/>
      <c r="ABZ54" s="535"/>
      <c r="ACA54" s="535"/>
      <c r="ACB54" s="535"/>
      <c r="ACC54" s="535"/>
      <c r="ACD54" s="535"/>
      <c r="ACE54" s="535"/>
      <c r="ACF54" s="535"/>
      <c r="ACG54" s="535"/>
      <c r="ACH54" s="535"/>
      <c r="ACI54" s="535"/>
      <c r="ACJ54" s="535"/>
      <c r="ACK54" s="535"/>
      <c r="ACL54" s="535"/>
      <c r="ACM54" s="535"/>
      <c r="ACN54" s="535"/>
      <c r="ACO54" s="535"/>
      <c r="ACP54" s="535"/>
      <c r="ACQ54" s="535"/>
      <c r="ACR54" s="535"/>
      <c r="ACS54" s="535"/>
      <c r="ACT54" s="535"/>
      <c r="ACU54" s="535"/>
      <c r="ACV54" s="535"/>
      <c r="ACW54" s="535"/>
      <c r="ACX54" s="535"/>
      <c r="ACY54" s="535"/>
      <c r="ACZ54" s="535"/>
      <c r="ADA54" s="535"/>
      <c r="ADB54" s="535"/>
      <c r="ADC54" s="535"/>
      <c r="ADD54" s="535"/>
      <c r="ADE54" s="535"/>
      <c r="ADF54" s="535"/>
      <c r="ADG54" s="535"/>
      <c r="ADH54" s="535"/>
      <c r="ADI54" s="535"/>
      <c r="ADJ54" s="535"/>
      <c r="ADK54" s="535"/>
      <c r="ADL54" s="535"/>
      <c r="ADM54" s="535"/>
      <c r="ADN54" s="535"/>
      <c r="ADO54" s="535"/>
      <c r="ADP54" s="535"/>
      <c r="ADQ54" s="535"/>
      <c r="ADR54" s="535"/>
      <c r="ADS54" s="535"/>
      <c r="ADT54" s="535"/>
      <c r="ADU54" s="535"/>
      <c r="ADV54" s="535"/>
      <c r="ADW54" s="535"/>
      <c r="ADX54" s="535"/>
      <c r="ADY54" s="535"/>
      <c r="ADZ54" s="535"/>
      <c r="AEA54" s="535"/>
      <c r="AEB54" s="535"/>
      <c r="AEC54" s="535"/>
      <c r="AED54" s="535"/>
      <c r="AEE54" s="535"/>
      <c r="AEF54" s="535"/>
      <c r="AEG54" s="535"/>
      <c r="AEH54" s="535"/>
      <c r="AEI54" s="535"/>
      <c r="AEJ54" s="535"/>
      <c r="AEK54" s="535"/>
      <c r="AEL54" s="535"/>
      <c r="AEM54" s="535"/>
      <c r="AEN54" s="535"/>
      <c r="AEO54" s="535"/>
      <c r="AEP54" s="535"/>
      <c r="AEQ54" s="535"/>
      <c r="AER54" s="535"/>
      <c r="AES54" s="535"/>
      <c r="AET54" s="535"/>
      <c r="AEU54" s="535"/>
      <c r="AEV54" s="535"/>
      <c r="AEW54" s="535"/>
      <c r="AEX54" s="535"/>
      <c r="AEY54" s="535"/>
      <c r="AEZ54" s="535"/>
      <c r="AFA54" s="535"/>
      <c r="AFB54" s="535"/>
      <c r="AFC54" s="535"/>
      <c r="AFD54" s="535"/>
      <c r="AFE54" s="535"/>
      <c r="AFF54" s="535"/>
      <c r="AFG54" s="535"/>
      <c r="AFH54" s="535"/>
      <c r="AFI54" s="535"/>
      <c r="AFJ54" s="535"/>
      <c r="AFK54" s="535"/>
      <c r="AFL54" s="535"/>
      <c r="AFM54" s="535"/>
      <c r="AFN54" s="535"/>
      <c r="AFO54" s="535"/>
      <c r="AFP54" s="535"/>
      <c r="AFQ54" s="535"/>
      <c r="AFR54" s="535"/>
      <c r="AFS54" s="535"/>
      <c r="AFT54" s="535"/>
      <c r="AFU54" s="535"/>
      <c r="AFV54" s="535"/>
      <c r="AFW54" s="535"/>
      <c r="AFX54" s="535"/>
      <c r="AFY54" s="535"/>
      <c r="AFZ54" s="535"/>
      <c r="AGA54" s="535"/>
      <c r="AGB54" s="535"/>
      <c r="AGC54" s="535"/>
      <c r="AGD54" s="535"/>
      <c r="AGE54" s="535"/>
      <c r="AGF54" s="535"/>
      <c r="AGG54" s="535"/>
      <c r="AGH54" s="535"/>
      <c r="AGI54" s="535"/>
      <c r="AGJ54" s="535"/>
      <c r="AGK54" s="535"/>
      <c r="AGL54" s="535"/>
      <c r="AGM54" s="535"/>
      <c r="AGN54" s="535"/>
      <c r="AGO54" s="535"/>
      <c r="AGP54" s="535"/>
      <c r="AGQ54" s="535"/>
      <c r="AGR54" s="535"/>
    </row>
    <row r="55" spans="1:876" x14ac:dyDescent="0.2">
      <c r="A55" s="28"/>
      <c r="B55" s="38" t="s">
        <v>1317</v>
      </c>
      <c r="C55" s="39" t="s">
        <v>1317</v>
      </c>
      <c r="D55" s="655">
        <v>43514</v>
      </c>
      <c r="E55" s="664">
        <v>43514</v>
      </c>
      <c r="F55" s="673" t="s">
        <v>1785</v>
      </c>
      <c r="G55" s="43" t="s">
        <v>163</v>
      </c>
      <c r="H55" s="43" t="s">
        <v>1216</v>
      </c>
      <c r="I55" s="45">
        <v>8</v>
      </c>
      <c r="J55" s="44" t="s">
        <v>61</v>
      </c>
      <c r="K55" s="47" t="s">
        <v>1786</v>
      </c>
      <c r="L55" s="91">
        <v>19655</v>
      </c>
      <c r="M55" s="44" t="s">
        <v>1787</v>
      </c>
      <c r="N55" s="48" t="s">
        <v>1788</v>
      </c>
      <c r="O55" s="49" t="s">
        <v>1107</v>
      </c>
      <c r="P55" s="50">
        <v>43830</v>
      </c>
      <c r="Q55" s="90" t="s">
        <v>1253</v>
      </c>
      <c r="R55" s="270" t="s">
        <v>1789</v>
      </c>
      <c r="S55" s="77">
        <v>43465</v>
      </c>
      <c r="T55" s="54">
        <v>0</v>
      </c>
      <c r="U55" s="55" t="s">
        <v>1106</v>
      </c>
      <c r="V55" s="56">
        <v>1</v>
      </c>
      <c r="W55" s="56">
        <v>0</v>
      </c>
      <c r="X55" s="56">
        <v>0</v>
      </c>
      <c r="Y55" s="536" t="s">
        <v>1790</v>
      </c>
      <c r="Z55" s="536" t="s">
        <v>1766</v>
      </c>
      <c r="AA55" s="536" t="s">
        <v>1767</v>
      </c>
      <c r="AB55" s="536" t="s">
        <v>1768</v>
      </c>
      <c r="AC55" s="530" t="s">
        <v>1769</v>
      </c>
      <c r="AD55" s="530" t="s">
        <v>1770</v>
      </c>
      <c r="AE55" s="530" t="s">
        <v>1771</v>
      </c>
      <c r="AF55" s="537" t="s">
        <v>1772</v>
      </c>
      <c r="AG55" s="352" t="s">
        <v>1280</v>
      </c>
      <c r="AH55" s="536" t="s">
        <v>1791</v>
      </c>
      <c r="AI55" s="536" t="s">
        <v>105</v>
      </c>
      <c r="AJ55" s="352" t="s">
        <v>1774</v>
      </c>
      <c r="AK55" s="530" t="s">
        <v>1775</v>
      </c>
      <c r="AL55" s="62" t="s">
        <v>1113</v>
      </c>
      <c r="AM55" s="62">
        <v>1</v>
      </c>
      <c r="AN55" s="63">
        <v>32</v>
      </c>
      <c r="AO55" s="64">
        <v>12</v>
      </c>
      <c r="AP55" s="199">
        <f t="shared" si="6"/>
        <v>1891.2</v>
      </c>
      <c r="AQ55" s="201">
        <f t="shared" si="7"/>
        <v>157.6</v>
      </c>
      <c r="AR55" s="202">
        <v>0</v>
      </c>
      <c r="AS55" s="87"/>
      <c r="AT55" s="201">
        <f t="shared" si="5"/>
        <v>1891.2</v>
      </c>
      <c r="AU55" s="62" t="s">
        <v>1284</v>
      </c>
      <c r="AV55" s="66" t="s">
        <v>1099</v>
      </c>
      <c r="AW55" s="66" t="s">
        <v>92</v>
      </c>
      <c r="AX55" s="62" t="s">
        <v>1373</v>
      </c>
      <c r="AY55" s="62" t="s">
        <v>1604</v>
      </c>
      <c r="AZ55" s="690"/>
      <c r="BA55" s="346"/>
      <c r="BB55" s="682"/>
      <c r="BC55" s="284"/>
      <c r="BD55" s="352"/>
      <c r="BE55" s="598"/>
      <c r="BF55" s="535"/>
      <c r="BG55" s="535"/>
      <c r="BH55" s="535"/>
      <c r="BI55" s="535"/>
      <c r="BJ55" s="535"/>
      <c r="BK55" s="535"/>
      <c r="BL55" s="535"/>
      <c r="BM55" s="535"/>
      <c r="BN55" s="535"/>
      <c r="BO55" s="535"/>
      <c r="BP55" s="535"/>
      <c r="BQ55" s="535"/>
      <c r="BR55" s="535"/>
      <c r="BS55" s="535"/>
      <c r="BT55" s="535"/>
      <c r="BU55" s="535"/>
      <c r="BV55" s="535"/>
      <c r="BW55" s="535"/>
      <c r="BX55" s="535"/>
      <c r="BY55" s="535"/>
      <c r="BZ55" s="535"/>
      <c r="CA55" s="535"/>
      <c r="CB55" s="535"/>
      <c r="CC55" s="535"/>
      <c r="CD55" s="535"/>
      <c r="CE55" s="535"/>
      <c r="CF55" s="535"/>
      <c r="CG55" s="535"/>
      <c r="CH55" s="535"/>
      <c r="CI55" s="535"/>
      <c r="CJ55" s="535"/>
      <c r="CK55" s="535"/>
      <c r="CL55" s="535"/>
      <c r="CM55" s="535"/>
      <c r="CN55" s="535"/>
      <c r="CO55" s="535"/>
      <c r="CP55" s="535"/>
      <c r="CQ55" s="535"/>
      <c r="CR55" s="535"/>
      <c r="CS55" s="535"/>
      <c r="CT55" s="535"/>
      <c r="CU55" s="535"/>
      <c r="CV55" s="535"/>
      <c r="CW55" s="535"/>
      <c r="CX55" s="535"/>
      <c r="CY55" s="535"/>
      <c r="CZ55" s="535"/>
      <c r="DA55" s="535"/>
      <c r="DB55" s="535"/>
      <c r="DC55" s="535"/>
      <c r="DD55" s="535"/>
      <c r="DE55" s="535"/>
      <c r="DF55" s="535"/>
      <c r="DG55" s="535"/>
      <c r="DH55" s="535"/>
      <c r="DI55" s="535"/>
      <c r="DJ55" s="535"/>
      <c r="DK55" s="535"/>
      <c r="DL55" s="535"/>
      <c r="DM55" s="535"/>
      <c r="DN55" s="535"/>
      <c r="DO55" s="535"/>
      <c r="DP55" s="535"/>
      <c r="DQ55" s="535"/>
      <c r="DR55" s="535"/>
      <c r="DS55" s="535"/>
      <c r="DT55" s="535"/>
      <c r="DU55" s="535"/>
      <c r="DV55" s="535"/>
      <c r="DW55" s="535"/>
      <c r="DX55" s="535"/>
      <c r="DY55" s="535"/>
      <c r="DZ55" s="535"/>
      <c r="EA55" s="535"/>
      <c r="EB55" s="535"/>
      <c r="EC55" s="535"/>
      <c r="ED55" s="535"/>
      <c r="EE55" s="535"/>
      <c r="EF55" s="535"/>
      <c r="EG55" s="535"/>
      <c r="EH55" s="535"/>
      <c r="EI55" s="535"/>
      <c r="EJ55" s="535"/>
      <c r="EK55" s="535"/>
      <c r="EL55" s="535"/>
      <c r="EM55" s="535"/>
      <c r="EN55" s="535"/>
      <c r="EO55" s="535"/>
      <c r="EP55" s="535"/>
      <c r="EQ55" s="535"/>
      <c r="ER55" s="535"/>
      <c r="ES55" s="535"/>
      <c r="ET55" s="535"/>
      <c r="EU55" s="535"/>
      <c r="EV55" s="535"/>
      <c r="EW55" s="535"/>
      <c r="EX55" s="535"/>
      <c r="EY55" s="535"/>
      <c r="EZ55" s="535"/>
      <c r="FA55" s="535"/>
      <c r="FB55" s="535"/>
      <c r="FC55" s="535"/>
      <c r="FD55" s="535"/>
      <c r="FE55" s="535"/>
      <c r="FF55" s="535"/>
      <c r="FG55" s="535"/>
      <c r="FH55" s="535"/>
      <c r="FI55" s="535"/>
      <c r="FJ55" s="535"/>
      <c r="FK55" s="535"/>
      <c r="FL55" s="535"/>
      <c r="FM55" s="535"/>
      <c r="FN55" s="535"/>
      <c r="FO55" s="535"/>
      <c r="FP55" s="535"/>
      <c r="FQ55" s="535"/>
      <c r="FR55" s="535"/>
      <c r="FS55" s="535"/>
      <c r="FT55" s="535"/>
      <c r="FU55" s="535"/>
      <c r="FV55" s="535"/>
      <c r="FW55" s="535"/>
      <c r="FX55" s="535"/>
      <c r="FY55" s="535"/>
      <c r="FZ55" s="535"/>
      <c r="GA55" s="535"/>
      <c r="GB55" s="535"/>
      <c r="GC55" s="535"/>
      <c r="GD55" s="535"/>
      <c r="GE55" s="535"/>
      <c r="GF55" s="535"/>
      <c r="GG55" s="535"/>
      <c r="GH55" s="535"/>
      <c r="GI55" s="535"/>
      <c r="GJ55" s="535"/>
      <c r="GK55" s="535"/>
      <c r="GL55" s="535"/>
      <c r="GM55" s="535"/>
      <c r="GN55" s="535"/>
      <c r="GO55" s="535"/>
      <c r="GP55" s="535"/>
      <c r="GQ55" s="535"/>
      <c r="GR55" s="535"/>
      <c r="GS55" s="535"/>
      <c r="GT55" s="535"/>
      <c r="GU55" s="535"/>
      <c r="GV55" s="535"/>
      <c r="GW55" s="535"/>
      <c r="GX55" s="535"/>
      <c r="GY55" s="535"/>
      <c r="GZ55" s="535"/>
      <c r="HA55" s="535"/>
      <c r="HB55" s="535"/>
      <c r="HC55" s="535"/>
      <c r="HD55" s="535"/>
      <c r="HE55" s="535"/>
      <c r="HF55" s="535"/>
      <c r="HG55" s="535"/>
      <c r="HH55" s="535"/>
      <c r="HI55" s="535"/>
      <c r="HJ55" s="535"/>
      <c r="HK55" s="535"/>
      <c r="HL55" s="535"/>
      <c r="HM55" s="535"/>
      <c r="HN55" s="535"/>
      <c r="HO55" s="535"/>
      <c r="HP55" s="535"/>
      <c r="HQ55" s="535"/>
      <c r="HR55" s="535"/>
      <c r="HS55" s="535"/>
      <c r="HT55" s="535"/>
      <c r="HU55" s="535"/>
      <c r="HV55" s="535"/>
      <c r="HW55" s="535"/>
      <c r="HX55" s="535"/>
      <c r="HY55" s="535"/>
      <c r="HZ55" s="535"/>
      <c r="IA55" s="535"/>
      <c r="IB55" s="535"/>
      <c r="IC55" s="535"/>
      <c r="ID55" s="535"/>
      <c r="IE55" s="535"/>
      <c r="IF55" s="535"/>
      <c r="IG55" s="535"/>
      <c r="IH55" s="535"/>
      <c r="II55" s="535"/>
      <c r="IJ55" s="535"/>
      <c r="IK55" s="535"/>
      <c r="IL55" s="535"/>
      <c r="IM55" s="535"/>
      <c r="IN55" s="535"/>
      <c r="IO55" s="535"/>
      <c r="IP55" s="535"/>
      <c r="IQ55" s="535"/>
      <c r="IR55" s="535"/>
      <c r="IS55" s="535"/>
      <c r="IT55" s="535"/>
      <c r="IU55" s="535"/>
      <c r="IV55" s="535"/>
      <c r="IW55" s="535"/>
      <c r="IX55" s="535"/>
      <c r="IY55" s="535"/>
      <c r="IZ55" s="535"/>
      <c r="JA55" s="535"/>
      <c r="JB55" s="535"/>
      <c r="JC55" s="535"/>
      <c r="JD55" s="535"/>
      <c r="JE55" s="535"/>
      <c r="JF55" s="535"/>
      <c r="JG55" s="535"/>
      <c r="JH55" s="535"/>
      <c r="JI55" s="535"/>
      <c r="JJ55" s="535"/>
      <c r="JK55" s="535"/>
      <c r="JL55" s="535"/>
      <c r="JM55" s="535"/>
      <c r="JN55" s="535"/>
      <c r="JO55" s="535"/>
      <c r="JP55" s="535"/>
      <c r="JQ55" s="535"/>
      <c r="JR55" s="535"/>
      <c r="JS55" s="535"/>
      <c r="JT55" s="535"/>
      <c r="JU55" s="535"/>
      <c r="JV55" s="535"/>
      <c r="JW55" s="535"/>
      <c r="JX55" s="535"/>
      <c r="JY55" s="535"/>
      <c r="JZ55" s="535"/>
      <c r="KA55" s="535"/>
      <c r="KB55" s="535"/>
      <c r="KC55" s="535"/>
      <c r="KD55" s="535"/>
      <c r="KE55" s="535"/>
      <c r="KF55" s="535"/>
      <c r="KG55" s="535"/>
      <c r="KH55" s="535"/>
      <c r="KI55" s="535"/>
      <c r="KJ55" s="535"/>
      <c r="KK55" s="535"/>
      <c r="KL55" s="535"/>
      <c r="KM55" s="535"/>
      <c r="KN55" s="535"/>
      <c r="KO55" s="535"/>
      <c r="KP55" s="535"/>
      <c r="KQ55" s="535"/>
      <c r="KR55" s="535"/>
      <c r="KS55" s="535"/>
      <c r="KT55" s="535"/>
      <c r="KU55" s="535"/>
      <c r="KV55" s="535"/>
      <c r="KW55" s="535"/>
      <c r="KX55" s="535"/>
      <c r="KY55" s="535"/>
      <c r="KZ55" s="535"/>
      <c r="LA55" s="535"/>
      <c r="LB55" s="535"/>
      <c r="LC55" s="535"/>
      <c r="LD55" s="535"/>
      <c r="LE55" s="535"/>
      <c r="LF55" s="535"/>
      <c r="LG55" s="535"/>
      <c r="LH55" s="535"/>
      <c r="LI55" s="535"/>
      <c r="LJ55" s="535"/>
      <c r="LK55" s="535"/>
      <c r="LL55" s="535"/>
      <c r="LM55" s="535"/>
      <c r="LN55" s="535"/>
      <c r="LO55" s="535"/>
      <c r="LP55" s="535"/>
      <c r="LQ55" s="535"/>
      <c r="LR55" s="535"/>
      <c r="LS55" s="535"/>
      <c r="LT55" s="535"/>
      <c r="LU55" s="535"/>
      <c r="LV55" s="535"/>
      <c r="LW55" s="535"/>
      <c r="LX55" s="535"/>
      <c r="LY55" s="535"/>
      <c r="LZ55" s="535"/>
      <c r="MA55" s="535"/>
      <c r="MB55" s="535"/>
      <c r="MC55" s="535"/>
      <c r="MD55" s="535"/>
      <c r="ME55" s="535"/>
      <c r="MF55" s="535"/>
      <c r="MG55" s="535"/>
      <c r="MH55" s="535"/>
      <c r="MI55" s="535"/>
      <c r="MJ55" s="535"/>
      <c r="MK55" s="535"/>
      <c r="ML55" s="535"/>
      <c r="MM55" s="535"/>
      <c r="MN55" s="535"/>
      <c r="MO55" s="535"/>
      <c r="MP55" s="535"/>
      <c r="MQ55" s="535"/>
      <c r="MR55" s="535"/>
      <c r="MS55" s="535"/>
      <c r="MT55" s="535"/>
      <c r="MU55" s="535"/>
      <c r="MV55" s="535"/>
      <c r="MW55" s="535"/>
      <c r="MX55" s="535"/>
      <c r="MY55" s="535"/>
      <c r="MZ55" s="535"/>
      <c r="NA55" s="535"/>
      <c r="NB55" s="535"/>
      <c r="NC55" s="535"/>
      <c r="ND55" s="535"/>
      <c r="NE55" s="535"/>
      <c r="NF55" s="535"/>
      <c r="NG55" s="535"/>
      <c r="NH55" s="535"/>
      <c r="NI55" s="535"/>
      <c r="NJ55" s="535"/>
      <c r="NK55" s="535"/>
      <c r="NL55" s="535"/>
      <c r="NM55" s="535"/>
      <c r="NN55" s="535"/>
      <c r="NO55" s="535"/>
      <c r="NP55" s="535"/>
      <c r="NQ55" s="535"/>
      <c r="NR55" s="535"/>
      <c r="NS55" s="535"/>
      <c r="NT55" s="535"/>
      <c r="NU55" s="535"/>
      <c r="NV55" s="535"/>
      <c r="NW55" s="535"/>
      <c r="NX55" s="535"/>
      <c r="NY55" s="535"/>
      <c r="NZ55" s="535"/>
      <c r="OA55" s="535"/>
      <c r="OB55" s="535"/>
      <c r="OC55" s="535"/>
      <c r="OD55" s="535"/>
      <c r="OE55" s="535"/>
      <c r="OF55" s="535"/>
      <c r="OG55" s="535"/>
      <c r="OH55" s="535"/>
      <c r="OI55" s="535"/>
      <c r="OJ55" s="535"/>
      <c r="OK55" s="535"/>
      <c r="OL55" s="535"/>
      <c r="OM55" s="535"/>
      <c r="ON55" s="535"/>
      <c r="OO55" s="535"/>
      <c r="OP55" s="535"/>
      <c r="OQ55" s="535"/>
      <c r="OR55" s="535"/>
      <c r="OS55" s="535"/>
      <c r="OT55" s="535"/>
      <c r="OU55" s="535"/>
      <c r="OV55" s="535"/>
      <c r="OW55" s="535"/>
      <c r="OX55" s="535"/>
      <c r="OY55" s="535"/>
      <c r="OZ55" s="535"/>
      <c r="PA55" s="535"/>
      <c r="PB55" s="535"/>
      <c r="PC55" s="535"/>
      <c r="PD55" s="535"/>
      <c r="PE55" s="535"/>
      <c r="PF55" s="535"/>
      <c r="PG55" s="535"/>
      <c r="PH55" s="535"/>
      <c r="PI55" s="535"/>
      <c r="PJ55" s="535"/>
      <c r="PK55" s="535"/>
      <c r="PL55" s="535"/>
      <c r="PM55" s="535"/>
      <c r="PN55" s="535"/>
      <c r="PO55" s="535"/>
      <c r="PP55" s="535"/>
      <c r="PQ55" s="535"/>
      <c r="PR55" s="535"/>
      <c r="PS55" s="535"/>
      <c r="PT55" s="535"/>
      <c r="PU55" s="535"/>
      <c r="PV55" s="535"/>
      <c r="PW55" s="535"/>
      <c r="PX55" s="535"/>
      <c r="PY55" s="535"/>
      <c r="PZ55" s="535"/>
      <c r="QA55" s="535"/>
      <c r="QB55" s="535"/>
      <c r="QC55" s="535"/>
      <c r="QD55" s="535"/>
      <c r="QE55" s="535"/>
      <c r="QF55" s="535"/>
      <c r="QG55" s="535"/>
      <c r="QH55" s="535"/>
      <c r="QI55" s="535"/>
      <c r="QJ55" s="535"/>
      <c r="QK55" s="535"/>
      <c r="QL55" s="535"/>
      <c r="QM55" s="535"/>
      <c r="QN55" s="535"/>
      <c r="QO55" s="535"/>
      <c r="QP55" s="535"/>
      <c r="QQ55" s="535"/>
      <c r="QR55" s="535"/>
      <c r="QS55" s="535"/>
      <c r="QT55" s="535"/>
      <c r="QU55" s="535"/>
      <c r="QV55" s="535"/>
      <c r="QW55" s="535"/>
      <c r="QX55" s="535"/>
      <c r="QY55" s="535"/>
      <c r="QZ55" s="535"/>
      <c r="RA55" s="535"/>
      <c r="RB55" s="535"/>
      <c r="RC55" s="535"/>
      <c r="RD55" s="535"/>
      <c r="RE55" s="535"/>
      <c r="RF55" s="535"/>
      <c r="RG55" s="535"/>
      <c r="RH55" s="535"/>
      <c r="RI55" s="535"/>
      <c r="RJ55" s="535"/>
      <c r="RK55" s="535"/>
      <c r="RL55" s="535"/>
      <c r="RM55" s="535"/>
      <c r="RN55" s="535"/>
      <c r="RO55" s="535"/>
      <c r="RP55" s="535"/>
      <c r="RQ55" s="535"/>
      <c r="RR55" s="535"/>
      <c r="RS55" s="535"/>
      <c r="RT55" s="535"/>
      <c r="RU55" s="535"/>
      <c r="RV55" s="535"/>
      <c r="RW55" s="535"/>
      <c r="RX55" s="535"/>
      <c r="RY55" s="535"/>
      <c r="RZ55" s="535"/>
      <c r="SA55" s="535"/>
      <c r="SB55" s="535"/>
      <c r="SC55" s="535"/>
      <c r="SD55" s="535"/>
      <c r="SE55" s="535"/>
      <c r="SF55" s="535"/>
      <c r="SG55" s="535"/>
      <c r="SH55" s="535"/>
      <c r="SI55" s="535"/>
      <c r="SJ55" s="535"/>
      <c r="SK55" s="535"/>
      <c r="SL55" s="535"/>
      <c r="SM55" s="535"/>
      <c r="SN55" s="535"/>
      <c r="SO55" s="535"/>
      <c r="SP55" s="535"/>
      <c r="SQ55" s="535"/>
      <c r="SR55" s="535"/>
      <c r="SS55" s="535"/>
      <c r="ST55" s="535"/>
      <c r="SU55" s="535"/>
      <c r="SV55" s="535"/>
      <c r="SW55" s="535"/>
      <c r="SX55" s="535"/>
      <c r="SY55" s="535"/>
      <c r="SZ55" s="535"/>
      <c r="TA55" s="535"/>
      <c r="TB55" s="535"/>
      <c r="TC55" s="535"/>
      <c r="TD55" s="535"/>
      <c r="TE55" s="535"/>
      <c r="TF55" s="535"/>
      <c r="TG55" s="535"/>
      <c r="TH55" s="535"/>
      <c r="TI55" s="535"/>
      <c r="TJ55" s="535"/>
      <c r="TK55" s="535"/>
      <c r="TL55" s="535"/>
      <c r="TM55" s="535"/>
      <c r="TN55" s="535"/>
      <c r="TO55" s="535"/>
      <c r="TP55" s="535"/>
      <c r="TQ55" s="535"/>
      <c r="TR55" s="535"/>
      <c r="TS55" s="535"/>
      <c r="TT55" s="535"/>
      <c r="TU55" s="535"/>
      <c r="TV55" s="535"/>
      <c r="TW55" s="535"/>
      <c r="TX55" s="535"/>
      <c r="TY55" s="535"/>
      <c r="TZ55" s="535"/>
      <c r="UA55" s="535"/>
      <c r="UB55" s="535"/>
      <c r="UC55" s="535"/>
      <c r="UD55" s="535"/>
      <c r="UE55" s="535"/>
      <c r="UF55" s="535"/>
      <c r="UG55" s="535"/>
      <c r="UH55" s="535"/>
      <c r="UI55" s="535"/>
      <c r="UJ55" s="535"/>
      <c r="UK55" s="535"/>
      <c r="UL55" s="535"/>
      <c r="UM55" s="535"/>
      <c r="UN55" s="535"/>
      <c r="UO55" s="535"/>
      <c r="UP55" s="535"/>
      <c r="UQ55" s="535"/>
      <c r="UR55" s="535"/>
      <c r="US55" s="535"/>
      <c r="UT55" s="535"/>
      <c r="UU55" s="535"/>
      <c r="UV55" s="535"/>
      <c r="UW55" s="535"/>
      <c r="UX55" s="535"/>
      <c r="UY55" s="535"/>
      <c r="UZ55" s="535"/>
      <c r="VA55" s="535"/>
      <c r="VB55" s="535"/>
      <c r="VC55" s="535"/>
      <c r="VD55" s="535"/>
      <c r="VE55" s="535"/>
      <c r="VF55" s="535"/>
      <c r="VG55" s="535"/>
      <c r="VH55" s="535"/>
      <c r="VI55" s="535"/>
      <c r="VJ55" s="535"/>
      <c r="VK55" s="535"/>
      <c r="VL55" s="535"/>
      <c r="VM55" s="535"/>
      <c r="VN55" s="535"/>
      <c r="VO55" s="535"/>
      <c r="VP55" s="535"/>
      <c r="VQ55" s="535"/>
      <c r="VR55" s="535"/>
      <c r="VS55" s="535"/>
      <c r="VT55" s="535"/>
      <c r="VU55" s="535"/>
      <c r="VV55" s="535"/>
      <c r="VW55" s="535"/>
      <c r="VX55" s="535"/>
      <c r="VY55" s="535"/>
      <c r="VZ55" s="535"/>
      <c r="WA55" s="535"/>
      <c r="WB55" s="535"/>
      <c r="WC55" s="535"/>
      <c r="WD55" s="535"/>
      <c r="WE55" s="535"/>
      <c r="WF55" s="535"/>
      <c r="WG55" s="535"/>
      <c r="WH55" s="535"/>
      <c r="WI55" s="535"/>
      <c r="WJ55" s="535"/>
      <c r="WK55" s="535"/>
      <c r="WL55" s="535"/>
      <c r="WM55" s="535"/>
      <c r="WN55" s="535"/>
      <c r="WO55" s="535"/>
      <c r="WP55" s="535"/>
      <c r="WQ55" s="535"/>
      <c r="WR55" s="535"/>
      <c r="WS55" s="535"/>
      <c r="WT55" s="535"/>
      <c r="WU55" s="535"/>
      <c r="WV55" s="535"/>
      <c r="WW55" s="535"/>
      <c r="WX55" s="535"/>
      <c r="WY55" s="535"/>
      <c r="WZ55" s="535"/>
      <c r="XA55" s="535"/>
      <c r="XB55" s="535"/>
      <c r="XC55" s="535"/>
      <c r="XD55" s="535"/>
      <c r="XE55" s="535"/>
      <c r="XF55" s="535"/>
      <c r="XG55" s="535"/>
      <c r="XH55" s="535"/>
      <c r="XI55" s="535"/>
      <c r="XJ55" s="535"/>
      <c r="XK55" s="535"/>
      <c r="XL55" s="535"/>
      <c r="XM55" s="535"/>
      <c r="XN55" s="535"/>
      <c r="XO55" s="535"/>
      <c r="XP55" s="535"/>
      <c r="XQ55" s="535"/>
      <c r="XR55" s="535"/>
      <c r="XS55" s="535"/>
      <c r="XT55" s="535"/>
      <c r="XU55" s="535"/>
      <c r="XV55" s="535"/>
      <c r="XW55" s="535"/>
      <c r="XX55" s="535"/>
      <c r="XY55" s="535"/>
      <c r="XZ55" s="535"/>
      <c r="YA55" s="535"/>
      <c r="YB55" s="535"/>
      <c r="YC55" s="535"/>
      <c r="YD55" s="535"/>
      <c r="YE55" s="535"/>
      <c r="YF55" s="535"/>
      <c r="YG55" s="535"/>
      <c r="YH55" s="535"/>
      <c r="YI55" s="535"/>
      <c r="YJ55" s="535"/>
      <c r="YK55" s="535"/>
      <c r="YL55" s="535"/>
      <c r="YM55" s="535"/>
      <c r="YN55" s="535"/>
      <c r="YO55" s="535"/>
      <c r="YP55" s="535"/>
      <c r="YQ55" s="535"/>
      <c r="YR55" s="535"/>
      <c r="YS55" s="535"/>
      <c r="YT55" s="535"/>
      <c r="YU55" s="535"/>
      <c r="YV55" s="535"/>
      <c r="YW55" s="535"/>
      <c r="YX55" s="535"/>
      <c r="YY55" s="535"/>
      <c r="YZ55" s="535"/>
      <c r="ZA55" s="535"/>
      <c r="ZB55" s="535"/>
      <c r="ZC55" s="535"/>
      <c r="ZD55" s="535"/>
      <c r="ZE55" s="535"/>
      <c r="ZF55" s="535"/>
      <c r="ZG55" s="535"/>
      <c r="ZH55" s="535"/>
      <c r="ZI55" s="535"/>
      <c r="ZJ55" s="535"/>
      <c r="ZK55" s="535"/>
      <c r="ZL55" s="535"/>
      <c r="ZM55" s="535"/>
      <c r="ZN55" s="535"/>
      <c r="ZO55" s="535"/>
      <c r="ZP55" s="535"/>
      <c r="ZQ55" s="535"/>
      <c r="ZR55" s="535"/>
      <c r="ZS55" s="535"/>
      <c r="ZT55" s="535"/>
      <c r="ZU55" s="535"/>
      <c r="ZV55" s="535"/>
      <c r="ZW55" s="535"/>
      <c r="ZX55" s="535"/>
      <c r="ZY55" s="535"/>
      <c r="ZZ55" s="535"/>
      <c r="AAA55" s="535"/>
      <c r="AAB55" s="535"/>
      <c r="AAC55" s="535"/>
      <c r="AAD55" s="535"/>
      <c r="AAE55" s="535"/>
      <c r="AAF55" s="535"/>
      <c r="AAG55" s="535"/>
      <c r="AAH55" s="535"/>
      <c r="AAI55" s="535"/>
      <c r="AAJ55" s="535"/>
      <c r="AAK55" s="535"/>
      <c r="AAL55" s="535"/>
      <c r="AAM55" s="535"/>
      <c r="AAN55" s="535"/>
      <c r="AAO55" s="535"/>
      <c r="AAP55" s="535"/>
      <c r="AAQ55" s="535"/>
      <c r="AAR55" s="535"/>
      <c r="AAS55" s="535"/>
      <c r="AAT55" s="535"/>
      <c r="AAU55" s="535"/>
      <c r="AAV55" s="535"/>
      <c r="AAW55" s="535"/>
      <c r="AAX55" s="535"/>
      <c r="AAY55" s="535"/>
      <c r="AAZ55" s="535"/>
      <c r="ABA55" s="535"/>
      <c r="ABB55" s="535"/>
      <c r="ABC55" s="535"/>
      <c r="ABD55" s="535"/>
      <c r="ABE55" s="535"/>
      <c r="ABF55" s="535"/>
      <c r="ABG55" s="535"/>
      <c r="ABH55" s="535"/>
      <c r="ABI55" s="535"/>
      <c r="ABJ55" s="535"/>
      <c r="ABK55" s="535"/>
      <c r="ABL55" s="535"/>
      <c r="ABM55" s="535"/>
      <c r="ABN55" s="535"/>
      <c r="ABO55" s="535"/>
      <c r="ABP55" s="535"/>
      <c r="ABQ55" s="535"/>
      <c r="ABR55" s="535"/>
      <c r="ABS55" s="535"/>
      <c r="ABT55" s="535"/>
      <c r="ABU55" s="535"/>
      <c r="ABV55" s="535"/>
      <c r="ABW55" s="535"/>
      <c r="ABX55" s="535"/>
      <c r="ABY55" s="535"/>
      <c r="ABZ55" s="535"/>
      <c r="ACA55" s="535"/>
      <c r="ACB55" s="535"/>
      <c r="ACC55" s="535"/>
      <c r="ACD55" s="535"/>
      <c r="ACE55" s="535"/>
      <c r="ACF55" s="535"/>
      <c r="ACG55" s="535"/>
      <c r="ACH55" s="535"/>
      <c r="ACI55" s="535"/>
      <c r="ACJ55" s="535"/>
      <c r="ACK55" s="535"/>
      <c r="ACL55" s="535"/>
      <c r="ACM55" s="535"/>
      <c r="ACN55" s="535"/>
      <c r="ACO55" s="535"/>
      <c r="ACP55" s="535"/>
      <c r="ACQ55" s="535"/>
      <c r="ACR55" s="535"/>
      <c r="ACS55" s="535"/>
      <c r="ACT55" s="535"/>
      <c r="ACU55" s="535"/>
      <c r="ACV55" s="535"/>
      <c r="ACW55" s="535"/>
      <c r="ACX55" s="535"/>
      <c r="ACY55" s="535"/>
      <c r="ACZ55" s="535"/>
      <c r="ADA55" s="535"/>
      <c r="ADB55" s="535"/>
      <c r="ADC55" s="535"/>
      <c r="ADD55" s="535"/>
      <c r="ADE55" s="535"/>
      <c r="ADF55" s="535"/>
      <c r="ADG55" s="535"/>
      <c r="ADH55" s="535"/>
      <c r="ADI55" s="535"/>
      <c r="ADJ55" s="535"/>
      <c r="ADK55" s="535"/>
      <c r="ADL55" s="535"/>
      <c r="ADM55" s="535"/>
      <c r="ADN55" s="535"/>
      <c r="ADO55" s="535"/>
      <c r="ADP55" s="535"/>
      <c r="ADQ55" s="535"/>
      <c r="ADR55" s="535"/>
      <c r="ADS55" s="535"/>
      <c r="ADT55" s="535"/>
      <c r="ADU55" s="535"/>
      <c r="ADV55" s="535"/>
      <c r="ADW55" s="535"/>
      <c r="ADX55" s="535"/>
      <c r="ADY55" s="535"/>
      <c r="ADZ55" s="535"/>
      <c r="AEA55" s="535"/>
      <c r="AEB55" s="535"/>
      <c r="AEC55" s="535"/>
      <c r="AED55" s="535"/>
      <c r="AEE55" s="535"/>
      <c r="AEF55" s="535"/>
      <c r="AEG55" s="535"/>
      <c r="AEH55" s="535"/>
      <c r="AEI55" s="535"/>
      <c r="AEJ55" s="535"/>
      <c r="AEK55" s="535"/>
      <c r="AEL55" s="535"/>
      <c r="AEM55" s="535"/>
      <c r="AEN55" s="535"/>
      <c r="AEO55" s="535"/>
      <c r="AEP55" s="535"/>
      <c r="AEQ55" s="535"/>
      <c r="AER55" s="535"/>
      <c r="AES55" s="535"/>
      <c r="AET55" s="535"/>
      <c r="AEU55" s="535"/>
      <c r="AEV55" s="535"/>
      <c r="AEW55" s="535"/>
      <c r="AEX55" s="535"/>
      <c r="AEY55" s="535"/>
      <c r="AEZ55" s="535"/>
      <c r="AFA55" s="535"/>
      <c r="AFB55" s="535"/>
      <c r="AFC55" s="535"/>
      <c r="AFD55" s="535"/>
      <c r="AFE55" s="535"/>
      <c r="AFF55" s="535"/>
      <c r="AFG55" s="535"/>
      <c r="AFH55" s="535"/>
      <c r="AFI55" s="535"/>
      <c r="AFJ55" s="535"/>
      <c r="AFK55" s="535"/>
      <c r="AFL55" s="535"/>
      <c r="AFM55" s="535"/>
      <c r="AFN55" s="535"/>
      <c r="AFO55" s="535"/>
      <c r="AFP55" s="535"/>
      <c r="AFQ55" s="535"/>
      <c r="AFR55" s="535"/>
      <c r="AFS55" s="535"/>
      <c r="AFT55" s="535"/>
      <c r="AFU55" s="535"/>
      <c r="AFV55" s="535"/>
      <c r="AFW55" s="535"/>
      <c r="AFX55" s="535"/>
      <c r="AFY55" s="535"/>
      <c r="AFZ55" s="535"/>
      <c r="AGA55" s="535"/>
      <c r="AGB55" s="535"/>
      <c r="AGC55" s="535"/>
      <c r="AGD55" s="535"/>
      <c r="AGE55" s="535"/>
      <c r="AGF55" s="535"/>
      <c r="AGG55" s="535"/>
      <c r="AGH55" s="535"/>
      <c r="AGI55" s="535"/>
      <c r="AGJ55" s="535"/>
      <c r="AGK55" s="535"/>
      <c r="AGL55" s="535"/>
      <c r="AGM55" s="535"/>
      <c r="AGN55" s="535"/>
      <c r="AGO55" s="535"/>
      <c r="AGP55" s="535"/>
      <c r="AGQ55" s="535"/>
      <c r="AGR55" s="535"/>
    </row>
    <row r="56" spans="1:876" x14ac:dyDescent="0.2">
      <c r="A56" s="28"/>
      <c r="B56" s="38" t="s">
        <v>1318</v>
      </c>
      <c r="C56" s="570" t="s">
        <v>1318</v>
      </c>
      <c r="D56" s="653">
        <v>43514</v>
      </c>
      <c r="E56" s="662">
        <v>43514</v>
      </c>
      <c r="F56" s="671" t="s">
        <v>1792</v>
      </c>
      <c r="G56" s="546" t="s">
        <v>163</v>
      </c>
      <c r="H56" s="546" t="s">
        <v>1216</v>
      </c>
      <c r="I56" s="547">
        <v>8</v>
      </c>
      <c r="J56" s="548" t="s">
        <v>61</v>
      </c>
      <c r="K56" s="549" t="s">
        <v>1793</v>
      </c>
      <c r="L56" s="546">
        <v>40861</v>
      </c>
      <c r="M56" s="548" t="s">
        <v>1794</v>
      </c>
      <c r="N56" s="551" t="s">
        <v>1795</v>
      </c>
      <c r="O56" s="552" t="s">
        <v>1107</v>
      </c>
      <c r="P56" s="553">
        <v>43830</v>
      </c>
      <c r="Q56" s="566" t="s">
        <v>1253</v>
      </c>
      <c r="R56" s="702" t="s">
        <v>546</v>
      </c>
      <c r="S56" s="702" t="s">
        <v>546</v>
      </c>
      <c r="T56" s="554">
        <v>0</v>
      </c>
      <c r="U56" s="555" t="s">
        <v>1106</v>
      </c>
      <c r="V56" s="556">
        <v>0</v>
      </c>
      <c r="W56" s="556">
        <v>0</v>
      </c>
      <c r="X56" s="556">
        <v>1</v>
      </c>
      <c r="Y56" s="542" t="s">
        <v>1796</v>
      </c>
      <c r="Z56" s="542" t="s">
        <v>1766</v>
      </c>
      <c r="AA56" s="542" t="s">
        <v>1767</v>
      </c>
      <c r="AB56" s="542" t="s">
        <v>1768</v>
      </c>
      <c r="AC56" s="557" t="s">
        <v>1769</v>
      </c>
      <c r="AD56" s="557" t="s">
        <v>1770</v>
      </c>
      <c r="AE56" s="557" t="s">
        <v>1771</v>
      </c>
      <c r="AF56" s="558" t="s">
        <v>1772</v>
      </c>
      <c r="AG56" s="599"/>
      <c r="AH56" s="542" t="s">
        <v>1797</v>
      </c>
      <c r="AI56" s="542"/>
      <c r="AJ56" s="599" t="s">
        <v>1774</v>
      </c>
      <c r="AK56" s="557" t="s">
        <v>1775</v>
      </c>
      <c r="AL56" s="559" t="s">
        <v>1113</v>
      </c>
      <c r="AM56" s="559">
        <v>1</v>
      </c>
      <c r="AN56" s="560">
        <v>32</v>
      </c>
      <c r="AO56" s="561">
        <v>12</v>
      </c>
      <c r="AP56" s="562" t="b">
        <f t="shared" si="6"/>
        <v>0</v>
      </c>
      <c r="AQ56" s="563" t="str">
        <f t="shared" si="7"/>
        <v>0,00</v>
      </c>
      <c r="AR56" s="564">
        <v>0</v>
      </c>
      <c r="AS56" s="564"/>
      <c r="AT56" s="563">
        <f t="shared" si="5"/>
        <v>0</v>
      </c>
      <c r="AU56" s="559"/>
      <c r="AV56" s="565" t="s">
        <v>1099</v>
      </c>
      <c r="AW56" s="565" t="s">
        <v>92</v>
      </c>
      <c r="AX56" s="559" t="s">
        <v>1373</v>
      </c>
      <c r="AY56" s="559" t="s">
        <v>1604</v>
      </c>
      <c r="AZ56" s="689" t="s">
        <v>1798</v>
      </c>
      <c r="BA56" s="601"/>
      <c r="BB56" s="681"/>
      <c r="BC56" s="284"/>
      <c r="BD56" s="352"/>
      <c r="BE56" s="598"/>
      <c r="BF56" s="535"/>
      <c r="BG56" s="535"/>
      <c r="BH56" s="535"/>
      <c r="BI56" s="535"/>
      <c r="BJ56" s="535"/>
      <c r="BK56" s="535"/>
      <c r="BL56" s="535"/>
      <c r="BM56" s="535"/>
      <c r="BN56" s="535"/>
      <c r="BO56" s="535"/>
      <c r="BP56" s="535"/>
      <c r="BQ56" s="535"/>
      <c r="BR56" s="535"/>
      <c r="BS56" s="535"/>
      <c r="BT56" s="535"/>
      <c r="BU56" s="535"/>
      <c r="BV56" s="535"/>
      <c r="BW56" s="535"/>
      <c r="BX56" s="535"/>
      <c r="BY56" s="535"/>
      <c r="BZ56" s="535"/>
      <c r="CA56" s="535"/>
      <c r="CB56" s="535"/>
      <c r="CC56" s="535"/>
      <c r="CD56" s="535"/>
      <c r="CE56" s="535"/>
      <c r="CF56" s="535"/>
      <c r="CG56" s="535"/>
      <c r="CH56" s="535"/>
      <c r="CI56" s="535"/>
      <c r="CJ56" s="535"/>
      <c r="CK56" s="535"/>
      <c r="CL56" s="535"/>
      <c r="CM56" s="535"/>
      <c r="CN56" s="535"/>
      <c r="CO56" s="535"/>
      <c r="CP56" s="535"/>
      <c r="CQ56" s="535"/>
      <c r="CR56" s="535"/>
      <c r="CS56" s="535"/>
      <c r="CT56" s="535"/>
      <c r="CU56" s="535"/>
      <c r="CV56" s="535"/>
      <c r="CW56" s="535"/>
      <c r="CX56" s="535"/>
      <c r="CY56" s="535"/>
      <c r="CZ56" s="535"/>
      <c r="DA56" s="535"/>
      <c r="DB56" s="535"/>
      <c r="DC56" s="535"/>
      <c r="DD56" s="535"/>
      <c r="DE56" s="535"/>
      <c r="DF56" s="535"/>
      <c r="DG56" s="535"/>
      <c r="DH56" s="535"/>
      <c r="DI56" s="535"/>
      <c r="DJ56" s="535"/>
      <c r="DK56" s="535"/>
      <c r="DL56" s="535"/>
      <c r="DM56" s="535"/>
      <c r="DN56" s="535"/>
      <c r="DO56" s="535"/>
      <c r="DP56" s="535"/>
      <c r="DQ56" s="535"/>
      <c r="DR56" s="535"/>
      <c r="DS56" s="535"/>
      <c r="DT56" s="535"/>
      <c r="DU56" s="535"/>
      <c r="DV56" s="535"/>
      <c r="DW56" s="535"/>
      <c r="DX56" s="535"/>
      <c r="DY56" s="535"/>
      <c r="DZ56" s="535"/>
      <c r="EA56" s="535"/>
      <c r="EB56" s="535"/>
      <c r="EC56" s="535"/>
      <c r="ED56" s="535"/>
      <c r="EE56" s="535"/>
      <c r="EF56" s="535"/>
      <c r="EG56" s="535"/>
      <c r="EH56" s="535"/>
      <c r="EI56" s="535"/>
      <c r="EJ56" s="535"/>
      <c r="EK56" s="535"/>
      <c r="EL56" s="535"/>
      <c r="EM56" s="535"/>
      <c r="EN56" s="535"/>
      <c r="EO56" s="535"/>
      <c r="EP56" s="535"/>
      <c r="EQ56" s="535"/>
      <c r="ER56" s="535"/>
      <c r="ES56" s="535"/>
      <c r="ET56" s="535"/>
      <c r="EU56" s="535"/>
      <c r="EV56" s="535"/>
      <c r="EW56" s="535"/>
      <c r="EX56" s="535"/>
      <c r="EY56" s="535"/>
      <c r="EZ56" s="535"/>
      <c r="FA56" s="535"/>
      <c r="FB56" s="535"/>
      <c r="FC56" s="535"/>
      <c r="FD56" s="535"/>
      <c r="FE56" s="535"/>
      <c r="FF56" s="535"/>
      <c r="FG56" s="535"/>
      <c r="FH56" s="535"/>
      <c r="FI56" s="535"/>
      <c r="FJ56" s="535"/>
      <c r="FK56" s="535"/>
      <c r="FL56" s="535"/>
      <c r="FM56" s="535"/>
      <c r="FN56" s="535"/>
      <c r="FO56" s="535"/>
      <c r="FP56" s="535"/>
      <c r="FQ56" s="535"/>
      <c r="FR56" s="535"/>
      <c r="FS56" s="535"/>
      <c r="FT56" s="535"/>
      <c r="FU56" s="535"/>
      <c r="FV56" s="535"/>
      <c r="FW56" s="535"/>
      <c r="FX56" s="535"/>
      <c r="FY56" s="535"/>
      <c r="FZ56" s="535"/>
      <c r="GA56" s="535"/>
      <c r="GB56" s="535"/>
      <c r="GC56" s="535"/>
      <c r="GD56" s="535"/>
      <c r="GE56" s="535"/>
      <c r="GF56" s="535"/>
      <c r="GG56" s="535"/>
      <c r="GH56" s="535"/>
      <c r="GI56" s="535"/>
      <c r="GJ56" s="535"/>
      <c r="GK56" s="535"/>
      <c r="GL56" s="535"/>
      <c r="GM56" s="535"/>
      <c r="GN56" s="535"/>
      <c r="GO56" s="535"/>
      <c r="GP56" s="535"/>
      <c r="GQ56" s="535"/>
      <c r="GR56" s="535"/>
      <c r="GS56" s="535"/>
      <c r="GT56" s="535"/>
      <c r="GU56" s="535"/>
      <c r="GV56" s="535"/>
      <c r="GW56" s="535"/>
      <c r="GX56" s="535"/>
      <c r="GY56" s="535"/>
      <c r="GZ56" s="535"/>
      <c r="HA56" s="535"/>
      <c r="HB56" s="535"/>
      <c r="HC56" s="535"/>
      <c r="HD56" s="535"/>
      <c r="HE56" s="535"/>
      <c r="HF56" s="535"/>
      <c r="HG56" s="535"/>
      <c r="HH56" s="535"/>
      <c r="HI56" s="535"/>
      <c r="HJ56" s="535"/>
      <c r="HK56" s="535"/>
      <c r="HL56" s="535"/>
      <c r="HM56" s="535"/>
      <c r="HN56" s="535"/>
      <c r="HO56" s="535"/>
      <c r="HP56" s="535"/>
      <c r="HQ56" s="535"/>
      <c r="HR56" s="535"/>
      <c r="HS56" s="535"/>
      <c r="HT56" s="535"/>
      <c r="HU56" s="535"/>
      <c r="HV56" s="535"/>
      <c r="HW56" s="535"/>
      <c r="HX56" s="535"/>
      <c r="HY56" s="535"/>
      <c r="HZ56" s="535"/>
      <c r="IA56" s="535"/>
      <c r="IB56" s="535"/>
      <c r="IC56" s="535"/>
      <c r="ID56" s="535"/>
      <c r="IE56" s="535"/>
      <c r="IF56" s="535"/>
      <c r="IG56" s="535"/>
      <c r="IH56" s="535"/>
      <c r="II56" s="535"/>
      <c r="IJ56" s="535"/>
      <c r="IK56" s="535"/>
      <c r="IL56" s="535"/>
      <c r="IM56" s="535"/>
      <c r="IN56" s="535"/>
      <c r="IO56" s="535"/>
      <c r="IP56" s="535"/>
      <c r="IQ56" s="535"/>
      <c r="IR56" s="535"/>
      <c r="IS56" s="535"/>
      <c r="IT56" s="535"/>
      <c r="IU56" s="535"/>
      <c r="IV56" s="535"/>
      <c r="IW56" s="535"/>
      <c r="IX56" s="535"/>
      <c r="IY56" s="535"/>
      <c r="IZ56" s="535"/>
      <c r="JA56" s="535"/>
      <c r="JB56" s="535"/>
      <c r="JC56" s="535"/>
      <c r="JD56" s="535"/>
      <c r="JE56" s="535"/>
      <c r="JF56" s="535"/>
      <c r="JG56" s="535"/>
      <c r="JH56" s="535"/>
      <c r="JI56" s="535"/>
      <c r="JJ56" s="535"/>
      <c r="JK56" s="535"/>
      <c r="JL56" s="535"/>
      <c r="JM56" s="535"/>
      <c r="JN56" s="535"/>
      <c r="JO56" s="535"/>
      <c r="JP56" s="535"/>
      <c r="JQ56" s="535"/>
      <c r="JR56" s="535"/>
      <c r="JS56" s="535"/>
      <c r="JT56" s="535"/>
      <c r="JU56" s="535"/>
      <c r="JV56" s="535"/>
      <c r="JW56" s="535"/>
      <c r="JX56" s="535"/>
      <c r="JY56" s="535"/>
      <c r="JZ56" s="535"/>
      <c r="KA56" s="535"/>
      <c r="KB56" s="535"/>
      <c r="KC56" s="535"/>
      <c r="KD56" s="535"/>
      <c r="KE56" s="535"/>
      <c r="KF56" s="535"/>
      <c r="KG56" s="535"/>
      <c r="KH56" s="535"/>
      <c r="KI56" s="535"/>
      <c r="KJ56" s="535"/>
      <c r="KK56" s="535"/>
      <c r="KL56" s="535"/>
      <c r="KM56" s="535"/>
      <c r="KN56" s="535"/>
      <c r="KO56" s="535"/>
      <c r="KP56" s="535"/>
      <c r="KQ56" s="535"/>
      <c r="KR56" s="535"/>
      <c r="KS56" s="535"/>
      <c r="KT56" s="535"/>
      <c r="KU56" s="535"/>
      <c r="KV56" s="535"/>
      <c r="KW56" s="535"/>
      <c r="KX56" s="535"/>
      <c r="KY56" s="535"/>
      <c r="KZ56" s="535"/>
      <c r="LA56" s="535"/>
      <c r="LB56" s="535"/>
      <c r="LC56" s="535"/>
      <c r="LD56" s="535"/>
      <c r="LE56" s="535"/>
      <c r="LF56" s="535"/>
      <c r="LG56" s="535"/>
      <c r="LH56" s="535"/>
      <c r="LI56" s="535"/>
      <c r="LJ56" s="535"/>
      <c r="LK56" s="535"/>
      <c r="LL56" s="535"/>
      <c r="LM56" s="535"/>
      <c r="LN56" s="535"/>
      <c r="LO56" s="535"/>
      <c r="LP56" s="535"/>
      <c r="LQ56" s="535"/>
      <c r="LR56" s="535"/>
      <c r="LS56" s="535"/>
      <c r="LT56" s="535"/>
      <c r="LU56" s="535"/>
      <c r="LV56" s="535"/>
      <c r="LW56" s="535"/>
      <c r="LX56" s="535"/>
      <c r="LY56" s="535"/>
      <c r="LZ56" s="535"/>
      <c r="MA56" s="535"/>
      <c r="MB56" s="535"/>
      <c r="MC56" s="535"/>
      <c r="MD56" s="535"/>
      <c r="ME56" s="535"/>
      <c r="MF56" s="535"/>
      <c r="MG56" s="535"/>
      <c r="MH56" s="535"/>
      <c r="MI56" s="535"/>
      <c r="MJ56" s="535"/>
      <c r="MK56" s="535"/>
      <c r="ML56" s="535"/>
      <c r="MM56" s="535"/>
      <c r="MN56" s="535"/>
      <c r="MO56" s="535"/>
      <c r="MP56" s="535"/>
      <c r="MQ56" s="535"/>
      <c r="MR56" s="535"/>
      <c r="MS56" s="535"/>
      <c r="MT56" s="535"/>
      <c r="MU56" s="535"/>
      <c r="MV56" s="535"/>
      <c r="MW56" s="535"/>
      <c r="MX56" s="535"/>
      <c r="MY56" s="535"/>
      <c r="MZ56" s="535"/>
      <c r="NA56" s="535"/>
      <c r="NB56" s="535"/>
      <c r="NC56" s="535"/>
      <c r="ND56" s="535"/>
      <c r="NE56" s="535"/>
      <c r="NF56" s="535"/>
      <c r="NG56" s="535"/>
      <c r="NH56" s="535"/>
      <c r="NI56" s="535"/>
      <c r="NJ56" s="535"/>
      <c r="NK56" s="535"/>
      <c r="NL56" s="535"/>
      <c r="NM56" s="535"/>
      <c r="NN56" s="535"/>
      <c r="NO56" s="535"/>
      <c r="NP56" s="535"/>
      <c r="NQ56" s="535"/>
      <c r="NR56" s="535"/>
      <c r="NS56" s="535"/>
      <c r="NT56" s="535"/>
      <c r="NU56" s="535"/>
      <c r="NV56" s="535"/>
      <c r="NW56" s="535"/>
      <c r="NX56" s="535"/>
      <c r="NY56" s="535"/>
      <c r="NZ56" s="535"/>
      <c r="OA56" s="535"/>
      <c r="OB56" s="535"/>
      <c r="OC56" s="535"/>
      <c r="OD56" s="535"/>
      <c r="OE56" s="535"/>
      <c r="OF56" s="535"/>
      <c r="OG56" s="535"/>
      <c r="OH56" s="535"/>
      <c r="OI56" s="535"/>
      <c r="OJ56" s="535"/>
      <c r="OK56" s="535"/>
      <c r="OL56" s="535"/>
      <c r="OM56" s="535"/>
      <c r="ON56" s="535"/>
      <c r="OO56" s="535"/>
      <c r="OP56" s="535"/>
      <c r="OQ56" s="535"/>
      <c r="OR56" s="535"/>
      <c r="OS56" s="535"/>
      <c r="OT56" s="535"/>
      <c r="OU56" s="535"/>
      <c r="OV56" s="535"/>
      <c r="OW56" s="535"/>
      <c r="OX56" s="535"/>
      <c r="OY56" s="535"/>
      <c r="OZ56" s="535"/>
      <c r="PA56" s="535"/>
      <c r="PB56" s="535"/>
      <c r="PC56" s="535"/>
      <c r="PD56" s="535"/>
      <c r="PE56" s="535"/>
      <c r="PF56" s="535"/>
      <c r="PG56" s="535"/>
      <c r="PH56" s="535"/>
      <c r="PI56" s="535"/>
      <c r="PJ56" s="535"/>
      <c r="PK56" s="535"/>
      <c r="PL56" s="535"/>
      <c r="PM56" s="535"/>
      <c r="PN56" s="535"/>
      <c r="PO56" s="535"/>
      <c r="PP56" s="535"/>
      <c r="PQ56" s="535"/>
      <c r="PR56" s="535"/>
      <c r="PS56" s="535"/>
      <c r="PT56" s="535"/>
      <c r="PU56" s="535"/>
      <c r="PV56" s="535"/>
      <c r="PW56" s="535"/>
      <c r="PX56" s="535"/>
      <c r="PY56" s="535"/>
      <c r="PZ56" s="535"/>
      <c r="QA56" s="535"/>
      <c r="QB56" s="535"/>
      <c r="QC56" s="535"/>
      <c r="QD56" s="535"/>
      <c r="QE56" s="535"/>
      <c r="QF56" s="535"/>
      <c r="QG56" s="535"/>
      <c r="QH56" s="535"/>
      <c r="QI56" s="535"/>
      <c r="QJ56" s="535"/>
      <c r="QK56" s="535"/>
      <c r="QL56" s="535"/>
      <c r="QM56" s="535"/>
      <c r="QN56" s="535"/>
      <c r="QO56" s="535"/>
      <c r="QP56" s="535"/>
      <c r="QQ56" s="535"/>
      <c r="QR56" s="535"/>
      <c r="QS56" s="535"/>
      <c r="QT56" s="535"/>
      <c r="QU56" s="535"/>
      <c r="QV56" s="535"/>
      <c r="QW56" s="535"/>
      <c r="QX56" s="535"/>
      <c r="QY56" s="535"/>
      <c r="QZ56" s="535"/>
      <c r="RA56" s="535"/>
      <c r="RB56" s="535"/>
      <c r="RC56" s="535"/>
      <c r="RD56" s="535"/>
      <c r="RE56" s="535"/>
      <c r="RF56" s="535"/>
      <c r="RG56" s="535"/>
      <c r="RH56" s="535"/>
      <c r="RI56" s="535"/>
      <c r="RJ56" s="535"/>
      <c r="RK56" s="535"/>
      <c r="RL56" s="535"/>
      <c r="RM56" s="535"/>
      <c r="RN56" s="535"/>
      <c r="RO56" s="535"/>
      <c r="RP56" s="535"/>
      <c r="RQ56" s="535"/>
      <c r="RR56" s="535"/>
      <c r="RS56" s="535"/>
      <c r="RT56" s="535"/>
      <c r="RU56" s="535"/>
      <c r="RV56" s="535"/>
      <c r="RW56" s="535"/>
      <c r="RX56" s="535"/>
      <c r="RY56" s="535"/>
      <c r="RZ56" s="535"/>
      <c r="SA56" s="535"/>
      <c r="SB56" s="535"/>
      <c r="SC56" s="535"/>
      <c r="SD56" s="535"/>
      <c r="SE56" s="535"/>
      <c r="SF56" s="535"/>
      <c r="SG56" s="535"/>
      <c r="SH56" s="535"/>
      <c r="SI56" s="535"/>
      <c r="SJ56" s="535"/>
      <c r="SK56" s="535"/>
      <c r="SL56" s="535"/>
      <c r="SM56" s="535"/>
      <c r="SN56" s="535"/>
      <c r="SO56" s="535"/>
      <c r="SP56" s="535"/>
      <c r="SQ56" s="535"/>
      <c r="SR56" s="535"/>
      <c r="SS56" s="535"/>
      <c r="ST56" s="535"/>
      <c r="SU56" s="535"/>
      <c r="SV56" s="535"/>
      <c r="SW56" s="535"/>
      <c r="SX56" s="535"/>
      <c r="SY56" s="535"/>
      <c r="SZ56" s="535"/>
      <c r="TA56" s="535"/>
      <c r="TB56" s="535"/>
      <c r="TC56" s="535"/>
      <c r="TD56" s="535"/>
      <c r="TE56" s="535"/>
      <c r="TF56" s="535"/>
      <c r="TG56" s="535"/>
      <c r="TH56" s="535"/>
      <c r="TI56" s="535"/>
      <c r="TJ56" s="535"/>
      <c r="TK56" s="535"/>
      <c r="TL56" s="535"/>
      <c r="TM56" s="535"/>
      <c r="TN56" s="535"/>
      <c r="TO56" s="535"/>
      <c r="TP56" s="535"/>
      <c r="TQ56" s="535"/>
      <c r="TR56" s="535"/>
      <c r="TS56" s="535"/>
      <c r="TT56" s="535"/>
      <c r="TU56" s="535"/>
      <c r="TV56" s="535"/>
      <c r="TW56" s="535"/>
      <c r="TX56" s="535"/>
      <c r="TY56" s="535"/>
      <c r="TZ56" s="535"/>
      <c r="UA56" s="535"/>
      <c r="UB56" s="535"/>
      <c r="UC56" s="535"/>
      <c r="UD56" s="535"/>
      <c r="UE56" s="535"/>
      <c r="UF56" s="535"/>
      <c r="UG56" s="535"/>
      <c r="UH56" s="535"/>
      <c r="UI56" s="535"/>
      <c r="UJ56" s="535"/>
      <c r="UK56" s="535"/>
      <c r="UL56" s="535"/>
      <c r="UM56" s="535"/>
      <c r="UN56" s="535"/>
      <c r="UO56" s="535"/>
      <c r="UP56" s="535"/>
      <c r="UQ56" s="535"/>
      <c r="UR56" s="535"/>
      <c r="US56" s="535"/>
      <c r="UT56" s="535"/>
      <c r="UU56" s="535"/>
      <c r="UV56" s="535"/>
      <c r="UW56" s="535"/>
      <c r="UX56" s="535"/>
      <c r="UY56" s="535"/>
      <c r="UZ56" s="535"/>
      <c r="VA56" s="535"/>
      <c r="VB56" s="535"/>
      <c r="VC56" s="535"/>
      <c r="VD56" s="535"/>
      <c r="VE56" s="535"/>
      <c r="VF56" s="535"/>
      <c r="VG56" s="535"/>
      <c r="VH56" s="535"/>
      <c r="VI56" s="535"/>
      <c r="VJ56" s="535"/>
      <c r="VK56" s="535"/>
      <c r="VL56" s="535"/>
      <c r="VM56" s="535"/>
      <c r="VN56" s="535"/>
      <c r="VO56" s="535"/>
      <c r="VP56" s="535"/>
      <c r="VQ56" s="535"/>
      <c r="VR56" s="535"/>
      <c r="VS56" s="535"/>
      <c r="VT56" s="535"/>
      <c r="VU56" s="535"/>
      <c r="VV56" s="535"/>
      <c r="VW56" s="535"/>
      <c r="VX56" s="535"/>
      <c r="VY56" s="535"/>
      <c r="VZ56" s="535"/>
      <c r="WA56" s="535"/>
      <c r="WB56" s="535"/>
      <c r="WC56" s="535"/>
      <c r="WD56" s="535"/>
      <c r="WE56" s="535"/>
      <c r="WF56" s="535"/>
      <c r="WG56" s="535"/>
      <c r="WH56" s="535"/>
      <c r="WI56" s="535"/>
      <c r="WJ56" s="535"/>
      <c r="WK56" s="535"/>
      <c r="WL56" s="535"/>
      <c r="WM56" s="535"/>
      <c r="WN56" s="535"/>
      <c r="WO56" s="535"/>
      <c r="WP56" s="535"/>
      <c r="WQ56" s="535"/>
      <c r="WR56" s="535"/>
      <c r="WS56" s="535"/>
      <c r="WT56" s="535"/>
      <c r="WU56" s="535"/>
      <c r="WV56" s="535"/>
      <c r="WW56" s="535"/>
      <c r="WX56" s="535"/>
      <c r="WY56" s="535"/>
      <c r="WZ56" s="535"/>
      <c r="XA56" s="535"/>
      <c r="XB56" s="535"/>
      <c r="XC56" s="535"/>
      <c r="XD56" s="535"/>
      <c r="XE56" s="535"/>
      <c r="XF56" s="535"/>
      <c r="XG56" s="535"/>
      <c r="XH56" s="535"/>
      <c r="XI56" s="535"/>
      <c r="XJ56" s="535"/>
      <c r="XK56" s="535"/>
      <c r="XL56" s="535"/>
      <c r="XM56" s="535"/>
      <c r="XN56" s="535"/>
      <c r="XO56" s="535"/>
      <c r="XP56" s="535"/>
      <c r="XQ56" s="535"/>
      <c r="XR56" s="535"/>
      <c r="XS56" s="535"/>
      <c r="XT56" s="535"/>
      <c r="XU56" s="535"/>
      <c r="XV56" s="535"/>
      <c r="XW56" s="535"/>
      <c r="XX56" s="535"/>
      <c r="XY56" s="535"/>
      <c r="XZ56" s="535"/>
      <c r="YA56" s="535"/>
      <c r="YB56" s="535"/>
      <c r="YC56" s="535"/>
      <c r="YD56" s="535"/>
      <c r="YE56" s="535"/>
      <c r="YF56" s="535"/>
      <c r="YG56" s="535"/>
      <c r="YH56" s="535"/>
      <c r="YI56" s="535"/>
      <c r="YJ56" s="535"/>
      <c r="YK56" s="535"/>
      <c r="YL56" s="535"/>
      <c r="YM56" s="535"/>
      <c r="YN56" s="535"/>
      <c r="YO56" s="535"/>
      <c r="YP56" s="535"/>
      <c r="YQ56" s="535"/>
      <c r="YR56" s="535"/>
      <c r="YS56" s="535"/>
      <c r="YT56" s="535"/>
      <c r="YU56" s="535"/>
      <c r="YV56" s="535"/>
      <c r="YW56" s="535"/>
      <c r="YX56" s="535"/>
      <c r="YY56" s="535"/>
      <c r="YZ56" s="535"/>
      <c r="ZA56" s="535"/>
      <c r="ZB56" s="535"/>
      <c r="ZC56" s="535"/>
      <c r="ZD56" s="535"/>
      <c r="ZE56" s="535"/>
      <c r="ZF56" s="535"/>
      <c r="ZG56" s="535"/>
      <c r="ZH56" s="535"/>
      <c r="ZI56" s="535"/>
      <c r="ZJ56" s="535"/>
      <c r="ZK56" s="535"/>
      <c r="ZL56" s="535"/>
      <c r="ZM56" s="535"/>
      <c r="ZN56" s="535"/>
      <c r="ZO56" s="535"/>
      <c r="ZP56" s="535"/>
      <c r="ZQ56" s="535"/>
      <c r="ZR56" s="535"/>
      <c r="ZS56" s="535"/>
      <c r="ZT56" s="535"/>
      <c r="ZU56" s="535"/>
      <c r="ZV56" s="535"/>
      <c r="ZW56" s="535"/>
      <c r="ZX56" s="535"/>
      <c r="ZY56" s="535"/>
      <c r="ZZ56" s="535"/>
      <c r="AAA56" s="535"/>
      <c r="AAB56" s="535"/>
      <c r="AAC56" s="535"/>
      <c r="AAD56" s="535"/>
      <c r="AAE56" s="535"/>
      <c r="AAF56" s="535"/>
      <c r="AAG56" s="535"/>
      <c r="AAH56" s="535"/>
      <c r="AAI56" s="535"/>
      <c r="AAJ56" s="535"/>
      <c r="AAK56" s="535"/>
      <c r="AAL56" s="535"/>
      <c r="AAM56" s="535"/>
      <c r="AAN56" s="535"/>
      <c r="AAO56" s="535"/>
      <c r="AAP56" s="535"/>
      <c r="AAQ56" s="535"/>
      <c r="AAR56" s="535"/>
      <c r="AAS56" s="535"/>
      <c r="AAT56" s="535"/>
      <c r="AAU56" s="535"/>
      <c r="AAV56" s="535"/>
      <c r="AAW56" s="535"/>
      <c r="AAX56" s="535"/>
      <c r="AAY56" s="535"/>
      <c r="AAZ56" s="535"/>
      <c r="ABA56" s="535"/>
      <c r="ABB56" s="535"/>
      <c r="ABC56" s="535"/>
      <c r="ABD56" s="535"/>
      <c r="ABE56" s="535"/>
      <c r="ABF56" s="535"/>
      <c r="ABG56" s="535"/>
      <c r="ABH56" s="535"/>
      <c r="ABI56" s="535"/>
      <c r="ABJ56" s="535"/>
      <c r="ABK56" s="535"/>
      <c r="ABL56" s="535"/>
      <c r="ABM56" s="535"/>
      <c r="ABN56" s="535"/>
      <c r="ABO56" s="535"/>
      <c r="ABP56" s="535"/>
      <c r="ABQ56" s="535"/>
      <c r="ABR56" s="535"/>
      <c r="ABS56" s="535"/>
      <c r="ABT56" s="535"/>
      <c r="ABU56" s="535"/>
      <c r="ABV56" s="535"/>
      <c r="ABW56" s="535"/>
      <c r="ABX56" s="535"/>
      <c r="ABY56" s="535"/>
      <c r="ABZ56" s="535"/>
      <c r="ACA56" s="535"/>
      <c r="ACB56" s="535"/>
      <c r="ACC56" s="535"/>
      <c r="ACD56" s="535"/>
      <c r="ACE56" s="535"/>
      <c r="ACF56" s="535"/>
      <c r="ACG56" s="535"/>
      <c r="ACH56" s="535"/>
      <c r="ACI56" s="535"/>
      <c r="ACJ56" s="535"/>
      <c r="ACK56" s="535"/>
      <c r="ACL56" s="535"/>
      <c r="ACM56" s="535"/>
      <c r="ACN56" s="535"/>
      <c r="ACO56" s="535"/>
      <c r="ACP56" s="535"/>
      <c r="ACQ56" s="535"/>
      <c r="ACR56" s="535"/>
      <c r="ACS56" s="535"/>
      <c r="ACT56" s="535"/>
      <c r="ACU56" s="535"/>
      <c r="ACV56" s="535"/>
      <c r="ACW56" s="535"/>
      <c r="ACX56" s="535"/>
      <c r="ACY56" s="535"/>
      <c r="ACZ56" s="535"/>
      <c r="ADA56" s="535"/>
      <c r="ADB56" s="535"/>
      <c r="ADC56" s="535"/>
      <c r="ADD56" s="535"/>
      <c r="ADE56" s="535"/>
      <c r="ADF56" s="535"/>
      <c r="ADG56" s="535"/>
      <c r="ADH56" s="535"/>
      <c r="ADI56" s="535"/>
      <c r="ADJ56" s="535"/>
      <c r="ADK56" s="535"/>
      <c r="ADL56" s="535"/>
      <c r="ADM56" s="535"/>
      <c r="ADN56" s="535"/>
      <c r="ADO56" s="535"/>
      <c r="ADP56" s="535"/>
      <c r="ADQ56" s="535"/>
      <c r="ADR56" s="535"/>
      <c r="ADS56" s="535"/>
      <c r="ADT56" s="535"/>
      <c r="ADU56" s="535"/>
      <c r="ADV56" s="535"/>
      <c r="ADW56" s="535"/>
      <c r="ADX56" s="535"/>
      <c r="ADY56" s="535"/>
      <c r="ADZ56" s="535"/>
      <c r="AEA56" s="535"/>
      <c r="AEB56" s="535"/>
      <c r="AEC56" s="535"/>
      <c r="AED56" s="535"/>
      <c r="AEE56" s="535"/>
      <c r="AEF56" s="535"/>
      <c r="AEG56" s="535"/>
      <c r="AEH56" s="535"/>
      <c r="AEI56" s="535"/>
      <c r="AEJ56" s="535"/>
      <c r="AEK56" s="535"/>
      <c r="AEL56" s="535"/>
      <c r="AEM56" s="535"/>
      <c r="AEN56" s="535"/>
      <c r="AEO56" s="535"/>
      <c r="AEP56" s="535"/>
      <c r="AEQ56" s="535"/>
      <c r="AER56" s="535"/>
      <c r="AES56" s="535"/>
      <c r="AET56" s="535"/>
      <c r="AEU56" s="535"/>
      <c r="AEV56" s="535"/>
      <c r="AEW56" s="535"/>
      <c r="AEX56" s="535"/>
      <c r="AEY56" s="535"/>
      <c r="AEZ56" s="535"/>
      <c r="AFA56" s="535"/>
      <c r="AFB56" s="535"/>
      <c r="AFC56" s="535"/>
      <c r="AFD56" s="535"/>
      <c r="AFE56" s="535"/>
      <c r="AFF56" s="535"/>
      <c r="AFG56" s="535"/>
      <c r="AFH56" s="535"/>
      <c r="AFI56" s="535"/>
      <c r="AFJ56" s="535"/>
      <c r="AFK56" s="535"/>
      <c r="AFL56" s="535"/>
      <c r="AFM56" s="535"/>
      <c r="AFN56" s="535"/>
      <c r="AFO56" s="535"/>
      <c r="AFP56" s="535"/>
      <c r="AFQ56" s="535"/>
      <c r="AFR56" s="535"/>
      <c r="AFS56" s="535"/>
      <c r="AFT56" s="535"/>
      <c r="AFU56" s="535"/>
      <c r="AFV56" s="535"/>
      <c r="AFW56" s="535"/>
      <c r="AFX56" s="535"/>
      <c r="AFY56" s="535"/>
      <c r="AFZ56" s="535"/>
      <c r="AGA56" s="535"/>
      <c r="AGB56" s="535"/>
      <c r="AGC56" s="535"/>
      <c r="AGD56" s="535"/>
      <c r="AGE56" s="535"/>
      <c r="AGF56" s="535"/>
      <c r="AGG56" s="535"/>
      <c r="AGH56" s="535"/>
      <c r="AGI56" s="535"/>
      <c r="AGJ56" s="535"/>
      <c r="AGK56" s="535"/>
      <c r="AGL56" s="535"/>
      <c r="AGM56" s="535"/>
      <c r="AGN56" s="535"/>
      <c r="AGO56" s="535"/>
      <c r="AGP56" s="535"/>
      <c r="AGQ56" s="535"/>
      <c r="AGR56" s="535"/>
    </row>
    <row r="57" spans="1:876" x14ac:dyDescent="0.2">
      <c r="A57" s="28"/>
      <c r="B57" s="38" t="s">
        <v>1319</v>
      </c>
      <c r="C57" s="39" t="s">
        <v>1319</v>
      </c>
      <c r="D57" s="655">
        <v>43516</v>
      </c>
      <c r="E57" s="664">
        <v>43516</v>
      </c>
      <c r="F57" s="673" t="s">
        <v>1799</v>
      </c>
      <c r="G57" s="43" t="s">
        <v>163</v>
      </c>
      <c r="H57" s="43" t="s">
        <v>1364</v>
      </c>
      <c r="I57" s="45">
        <v>12</v>
      </c>
      <c r="J57" s="44" t="s">
        <v>61</v>
      </c>
      <c r="K57" s="47" t="s">
        <v>1551</v>
      </c>
      <c r="L57" s="43">
        <v>18404</v>
      </c>
      <c r="M57" s="44" t="s">
        <v>1800</v>
      </c>
      <c r="N57" s="48"/>
      <c r="O57" s="49"/>
      <c r="P57" s="50"/>
      <c r="Q57" s="566" t="s">
        <v>1511</v>
      </c>
      <c r="R57" s="702" t="s">
        <v>546</v>
      </c>
      <c r="S57" s="702" t="s">
        <v>546</v>
      </c>
      <c r="T57" s="554">
        <v>0</v>
      </c>
      <c r="U57" s="555" t="s">
        <v>1106</v>
      </c>
      <c r="V57" s="556">
        <v>0</v>
      </c>
      <c r="W57" s="556">
        <v>1</v>
      </c>
      <c r="X57" s="556">
        <v>0</v>
      </c>
      <c r="Y57" s="542" t="s">
        <v>1554</v>
      </c>
      <c r="Z57" s="542" t="s">
        <v>1555</v>
      </c>
      <c r="AA57" s="542" t="s">
        <v>1556</v>
      </c>
      <c r="AB57" s="331" t="s">
        <v>1557</v>
      </c>
      <c r="AC57" s="557" t="s">
        <v>1558</v>
      </c>
      <c r="AD57" s="557" t="s">
        <v>1559</v>
      </c>
      <c r="AE57" s="557" t="s">
        <v>1560</v>
      </c>
      <c r="AF57" s="558" t="s">
        <v>1561</v>
      </c>
      <c r="AG57" s="542" t="s">
        <v>1801</v>
      </c>
      <c r="AH57" s="542" t="s">
        <v>1562</v>
      </c>
      <c r="AI57" s="542" t="s">
        <v>105</v>
      </c>
      <c r="AJ57" s="599" t="s">
        <v>1563</v>
      </c>
      <c r="AK57" s="542" t="s">
        <v>1555</v>
      </c>
      <c r="AL57" s="559" t="s">
        <v>1113</v>
      </c>
      <c r="AM57" s="559">
        <v>2</v>
      </c>
      <c r="AN57" s="560">
        <v>64</v>
      </c>
      <c r="AO57" s="410">
        <v>12</v>
      </c>
      <c r="AP57" s="562" t="b">
        <f t="shared" si="6"/>
        <v>0</v>
      </c>
      <c r="AQ57" s="563" t="str">
        <f t="shared" si="7"/>
        <v>0,00</v>
      </c>
      <c r="AR57" s="564">
        <v>0</v>
      </c>
      <c r="AS57" s="202"/>
      <c r="AT57" s="563">
        <f t="shared" si="5"/>
        <v>0</v>
      </c>
      <c r="AU57" s="62" t="b">
        <v>0</v>
      </c>
      <c r="AV57" s="565" t="s">
        <v>1099</v>
      </c>
      <c r="AW57" s="565" t="s">
        <v>92</v>
      </c>
      <c r="AX57" s="559" t="s">
        <v>1373</v>
      </c>
      <c r="AY57" s="559" t="s">
        <v>1604</v>
      </c>
      <c r="AZ57" s="690"/>
      <c r="BA57" s="346"/>
      <c r="BB57" s="682"/>
      <c r="BC57" s="284"/>
      <c r="BD57" s="540"/>
      <c r="BE57" s="598"/>
      <c r="BF57" s="535"/>
      <c r="BG57" s="535"/>
      <c r="BH57" s="535"/>
      <c r="BI57" s="535"/>
      <c r="BJ57" s="535"/>
      <c r="BK57" s="535"/>
      <c r="BL57" s="535"/>
      <c r="BM57" s="535"/>
      <c r="BN57" s="535"/>
      <c r="BO57" s="535"/>
      <c r="BP57" s="535"/>
      <c r="BQ57" s="535"/>
      <c r="BR57" s="535"/>
      <c r="BS57" s="535"/>
      <c r="BT57" s="535"/>
      <c r="BU57" s="535"/>
      <c r="BV57" s="535"/>
      <c r="BW57" s="535"/>
      <c r="BX57" s="535"/>
      <c r="BY57" s="535"/>
      <c r="BZ57" s="535"/>
      <c r="CA57" s="535"/>
      <c r="CB57" s="535"/>
      <c r="CC57" s="535"/>
      <c r="CD57" s="535"/>
      <c r="CE57" s="535"/>
      <c r="CF57" s="535"/>
      <c r="CG57" s="535"/>
      <c r="CH57" s="535"/>
      <c r="CI57" s="535"/>
      <c r="CJ57" s="535"/>
      <c r="CK57" s="535"/>
      <c r="CL57" s="535"/>
      <c r="CM57" s="535"/>
      <c r="CN57" s="535"/>
      <c r="CO57" s="535"/>
      <c r="CP57" s="535"/>
      <c r="CQ57" s="535"/>
      <c r="CR57" s="535"/>
      <c r="CS57" s="535"/>
      <c r="CT57" s="535"/>
      <c r="CU57" s="535"/>
      <c r="CV57" s="535"/>
      <c r="CW57" s="535"/>
      <c r="CX57" s="535"/>
      <c r="CY57" s="535"/>
      <c r="CZ57" s="535"/>
      <c r="DA57" s="535"/>
      <c r="DB57" s="535"/>
      <c r="DC57" s="535"/>
      <c r="DD57" s="535"/>
      <c r="DE57" s="535"/>
      <c r="DF57" s="535"/>
      <c r="DG57" s="535"/>
      <c r="DH57" s="535"/>
      <c r="DI57" s="535"/>
      <c r="DJ57" s="535"/>
      <c r="DK57" s="535"/>
      <c r="DL57" s="535"/>
      <c r="DM57" s="535"/>
      <c r="DN57" s="535"/>
      <c r="DO57" s="535"/>
      <c r="DP57" s="535"/>
      <c r="DQ57" s="535"/>
      <c r="DR57" s="535"/>
      <c r="DS57" s="535"/>
      <c r="DT57" s="535"/>
      <c r="DU57" s="535"/>
      <c r="DV57" s="535"/>
      <c r="DW57" s="535"/>
      <c r="DX57" s="535"/>
      <c r="DY57" s="535"/>
      <c r="DZ57" s="535"/>
      <c r="EA57" s="535"/>
      <c r="EB57" s="535"/>
      <c r="EC57" s="535"/>
      <c r="ED57" s="535"/>
      <c r="EE57" s="535"/>
      <c r="EF57" s="535"/>
      <c r="EG57" s="535"/>
      <c r="EH57" s="535"/>
      <c r="EI57" s="535"/>
      <c r="EJ57" s="535"/>
      <c r="EK57" s="535"/>
      <c r="EL57" s="535"/>
      <c r="EM57" s="535"/>
      <c r="EN57" s="535"/>
      <c r="EO57" s="535"/>
      <c r="EP57" s="535"/>
      <c r="EQ57" s="535"/>
      <c r="ER57" s="535"/>
      <c r="ES57" s="535"/>
      <c r="ET57" s="535"/>
      <c r="EU57" s="535"/>
      <c r="EV57" s="535"/>
      <c r="EW57" s="535"/>
      <c r="EX57" s="535"/>
      <c r="EY57" s="535"/>
      <c r="EZ57" s="535"/>
      <c r="FA57" s="535"/>
      <c r="FB57" s="535"/>
      <c r="FC57" s="535"/>
      <c r="FD57" s="535"/>
      <c r="FE57" s="535"/>
      <c r="FF57" s="535"/>
      <c r="FG57" s="535"/>
      <c r="FH57" s="535"/>
      <c r="FI57" s="535"/>
      <c r="FJ57" s="535"/>
      <c r="FK57" s="535"/>
      <c r="FL57" s="535"/>
      <c r="FM57" s="535"/>
      <c r="FN57" s="535"/>
      <c r="FO57" s="535"/>
      <c r="FP57" s="535"/>
      <c r="FQ57" s="535"/>
      <c r="FR57" s="535"/>
      <c r="FS57" s="535"/>
      <c r="FT57" s="535"/>
      <c r="FU57" s="535"/>
      <c r="FV57" s="535"/>
      <c r="FW57" s="535"/>
      <c r="FX57" s="535"/>
      <c r="FY57" s="535"/>
      <c r="FZ57" s="535"/>
      <c r="GA57" s="535"/>
      <c r="GB57" s="535"/>
      <c r="GC57" s="535"/>
      <c r="GD57" s="535"/>
      <c r="GE57" s="535"/>
      <c r="GF57" s="535"/>
      <c r="GG57" s="535"/>
      <c r="GH57" s="535"/>
      <c r="GI57" s="535"/>
      <c r="GJ57" s="535"/>
      <c r="GK57" s="535"/>
      <c r="GL57" s="535"/>
      <c r="GM57" s="535"/>
      <c r="GN57" s="535"/>
      <c r="GO57" s="535"/>
      <c r="GP57" s="535"/>
      <c r="GQ57" s="535"/>
      <c r="GR57" s="535"/>
      <c r="GS57" s="535"/>
      <c r="GT57" s="535"/>
      <c r="GU57" s="535"/>
      <c r="GV57" s="535"/>
      <c r="GW57" s="535"/>
      <c r="GX57" s="535"/>
      <c r="GY57" s="535"/>
      <c r="GZ57" s="535"/>
      <c r="HA57" s="535"/>
      <c r="HB57" s="535"/>
      <c r="HC57" s="535"/>
      <c r="HD57" s="535"/>
      <c r="HE57" s="535"/>
      <c r="HF57" s="535"/>
      <c r="HG57" s="535"/>
      <c r="HH57" s="535"/>
      <c r="HI57" s="535"/>
      <c r="HJ57" s="535"/>
      <c r="HK57" s="535"/>
      <c r="HL57" s="535"/>
      <c r="HM57" s="535"/>
      <c r="HN57" s="535"/>
      <c r="HO57" s="535"/>
      <c r="HP57" s="535"/>
      <c r="HQ57" s="535"/>
      <c r="HR57" s="535"/>
      <c r="HS57" s="535"/>
      <c r="HT57" s="535"/>
      <c r="HU57" s="535"/>
      <c r="HV57" s="535"/>
      <c r="HW57" s="535"/>
      <c r="HX57" s="535"/>
      <c r="HY57" s="535"/>
      <c r="HZ57" s="535"/>
      <c r="IA57" s="535"/>
      <c r="IB57" s="535"/>
      <c r="IC57" s="535"/>
      <c r="ID57" s="535"/>
      <c r="IE57" s="535"/>
      <c r="IF57" s="535"/>
      <c r="IG57" s="535"/>
      <c r="IH57" s="535"/>
      <c r="II57" s="535"/>
      <c r="IJ57" s="535"/>
      <c r="IK57" s="535"/>
      <c r="IL57" s="535"/>
      <c r="IM57" s="535"/>
      <c r="IN57" s="535"/>
      <c r="IO57" s="535"/>
      <c r="IP57" s="535"/>
      <c r="IQ57" s="535"/>
      <c r="IR57" s="535"/>
      <c r="IS57" s="535"/>
      <c r="IT57" s="535"/>
      <c r="IU57" s="535"/>
      <c r="IV57" s="535"/>
      <c r="IW57" s="535"/>
      <c r="IX57" s="535"/>
      <c r="IY57" s="535"/>
      <c r="IZ57" s="535"/>
      <c r="JA57" s="535"/>
      <c r="JB57" s="535"/>
      <c r="JC57" s="535"/>
      <c r="JD57" s="535"/>
      <c r="JE57" s="535"/>
      <c r="JF57" s="535"/>
      <c r="JG57" s="535"/>
      <c r="JH57" s="535"/>
      <c r="JI57" s="535"/>
      <c r="JJ57" s="535"/>
      <c r="JK57" s="535"/>
      <c r="JL57" s="535"/>
      <c r="JM57" s="535"/>
      <c r="JN57" s="535"/>
      <c r="JO57" s="535"/>
      <c r="JP57" s="535"/>
      <c r="JQ57" s="535"/>
      <c r="JR57" s="535"/>
      <c r="JS57" s="535"/>
      <c r="JT57" s="535"/>
      <c r="JU57" s="535"/>
      <c r="JV57" s="535"/>
      <c r="JW57" s="535"/>
      <c r="JX57" s="535"/>
      <c r="JY57" s="535"/>
      <c r="JZ57" s="535"/>
      <c r="KA57" s="535"/>
      <c r="KB57" s="535"/>
      <c r="KC57" s="535"/>
      <c r="KD57" s="535"/>
      <c r="KE57" s="535"/>
      <c r="KF57" s="535"/>
      <c r="KG57" s="535"/>
      <c r="KH57" s="535"/>
      <c r="KI57" s="535"/>
      <c r="KJ57" s="535"/>
      <c r="KK57" s="535"/>
      <c r="KL57" s="535"/>
      <c r="KM57" s="535"/>
      <c r="KN57" s="535"/>
      <c r="KO57" s="535"/>
      <c r="KP57" s="535"/>
      <c r="KQ57" s="535"/>
      <c r="KR57" s="535"/>
      <c r="KS57" s="535"/>
      <c r="KT57" s="535"/>
      <c r="KU57" s="535"/>
      <c r="KV57" s="535"/>
      <c r="KW57" s="535"/>
      <c r="KX57" s="535"/>
      <c r="KY57" s="535"/>
      <c r="KZ57" s="535"/>
      <c r="LA57" s="535"/>
      <c r="LB57" s="535"/>
      <c r="LC57" s="535"/>
      <c r="LD57" s="535"/>
      <c r="LE57" s="535"/>
      <c r="LF57" s="535"/>
      <c r="LG57" s="535"/>
      <c r="LH57" s="535"/>
      <c r="LI57" s="535"/>
      <c r="LJ57" s="535"/>
      <c r="LK57" s="535"/>
      <c r="LL57" s="535"/>
      <c r="LM57" s="535"/>
      <c r="LN57" s="535"/>
      <c r="LO57" s="535"/>
      <c r="LP57" s="535"/>
      <c r="LQ57" s="535"/>
      <c r="LR57" s="535"/>
      <c r="LS57" s="535"/>
      <c r="LT57" s="535"/>
      <c r="LU57" s="535"/>
      <c r="LV57" s="535"/>
      <c r="LW57" s="535"/>
      <c r="LX57" s="535"/>
      <c r="LY57" s="535"/>
      <c r="LZ57" s="535"/>
      <c r="MA57" s="535"/>
      <c r="MB57" s="535"/>
      <c r="MC57" s="535"/>
      <c r="MD57" s="535"/>
      <c r="ME57" s="535"/>
      <c r="MF57" s="535"/>
      <c r="MG57" s="535"/>
      <c r="MH57" s="535"/>
      <c r="MI57" s="535"/>
      <c r="MJ57" s="535"/>
      <c r="MK57" s="535"/>
      <c r="ML57" s="535"/>
      <c r="MM57" s="535"/>
      <c r="MN57" s="535"/>
      <c r="MO57" s="535"/>
      <c r="MP57" s="535"/>
      <c r="MQ57" s="535"/>
      <c r="MR57" s="535"/>
      <c r="MS57" s="535"/>
      <c r="MT57" s="535"/>
      <c r="MU57" s="535"/>
      <c r="MV57" s="535"/>
      <c r="MW57" s="535"/>
      <c r="MX57" s="535"/>
      <c r="MY57" s="535"/>
      <c r="MZ57" s="535"/>
      <c r="NA57" s="535"/>
      <c r="NB57" s="535"/>
      <c r="NC57" s="535"/>
      <c r="ND57" s="535"/>
      <c r="NE57" s="535"/>
      <c r="NF57" s="535"/>
      <c r="NG57" s="535"/>
      <c r="NH57" s="535"/>
      <c r="NI57" s="535"/>
      <c r="NJ57" s="535"/>
      <c r="NK57" s="535"/>
      <c r="NL57" s="535"/>
      <c r="NM57" s="535"/>
      <c r="NN57" s="535"/>
      <c r="NO57" s="535"/>
      <c r="NP57" s="535"/>
      <c r="NQ57" s="535"/>
      <c r="NR57" s="535"/>
      <c r="NS57" s="535"/>
      <c r="NT57" s="535"/>
      <c r="NU57" s="535"/>
      <c r="NV57" s="535"/>
      <c r="NW57" s="535"/>
      <c r="NX57" s="535"/>
      <c r="NY57" s="535"/>
      <c r="NZ57" s="535"/>
      <c r="OA57" s="535"/>
      <c r="OB57" s="535"/>
      <c r="OC57" s="535"/>
      <c r="OD57" s="535"/>
      <c r="OE57" s="535"/>
      <c r="OF57" s="535"/>
      <c r="OG57" s="535"/>
      <c r="OH57" s="535"/>
      <c r="OI57" s="535"/>
      <c r="OJ57" s="535"/>
      <c r="OK57" s="535"/>
      <c r="OL57" s="535"/>
      <c r="OM57" s="535"/>
      <c r="ON57" s="535"/>
      <c r="OO57" s="535"/>
      <c r="OP57" s="535"/>
      <c r="OQ57" s="535"/>
      <c r="OR57" s="535"/>
      <c r="OS57" s="535"/>
      <c r="OT57" s="535"/>
      <c r="OU57" s="535"/>
      <c r="OV57" s="535"/>
      <c r="OW57" s="535"/>
      <c r="OX57" s="535"/>
      <c r="OY57" s="535"/>
      <c r="OZ57" s="535"/>
      <c r="PA57" s="535"/>
      <c r="PB57" s="535"/>
      <c r="PC57" s="535"/>
      <c r="PD57" s="535"/>
      <c r="PE57" s="535"/>
      <c r="PF57" s="535"/>
      <c r="PG57" s="535"/>
      <c r="PH57" s="535"/>
      <c r="PI57" s="535"/>
      <c r="PJ57" s="535"/>
      <c r="PK57" s="535"/>
      <c r="PL57" s="535"/>
      <c r="PM57" s="535"/>
      <c r="PN57" s="535"/>
      <c r="PO57" s="535"/>
      <c r="PP57" s="535"/>
      <c r="PQ57" s="535"/>
      <c r="PR57" s="535"/>
      <c r="PS57" s="535"/>
      <c r="PT57" s="535"/>
      <c r="PU57" s="535"/>
      <c r="PV57" s="535"/>
      <c r="PW57" s="535"/>
      <c r="PX57" s="535"/>
      <c r="PY57" s="535"/>
      <c r="PZ57" s="535"/>
      <c r="QA57" s="535"/>
      <c r="QB57" s="535"/>
      <c r="QC57" s="535"/>
      <c r="QD57" s="535"/>
      <c r="QE57" s="535"/>
      <c r="QF57" s="535"/>
      <c r="QG57" s="535"/>
      <c r="QH57" s="535"/>
      <c r="QI57" s="535"/>
      <c r="QJ57" s="535"/>
      <c r="QK57" s="535"/>
      <c r="QL57" s="535"/>
      <c r="QM57" s="535"/>
      <c r="QN57" s="535"/>
      <c r="QO57" s="535"/>
      <c r="QP57" s="535"/>
      <c r="QQ57" s="535"/>
      <c r="QR57" s="535"/>
      <c r="QS57" s="535"/>
      <c r="QT57" s="535"/>
      <c r="QU57" s="535"/>
      <c r="QV57" s="535"/>
      <c r="QW57" s="535"/>
      <c r="QX57" s="535"/>
      <c r="QY57" s="535"/>
      <c r="QZ57" s="535"/>
      <c r="RA57" s="535"/>
      <c r="RB57" s="535"/>
      <c r="RC57" s="535"/>
      <c r="RD57" s="535"/>
      <c r="RE57" s="535"/>
      <c r="RF57" s="535"/>
      <c r="RG57" s="535"/>
      <c r="RH57" s="535"/>
      <c r="RI57" s="535"/>
      <c r="RJ57" s="535"/>
      <c r="RK57" s="535"/>
      <c r="RL57" s="535"/>
      <c r="RM57" s="535"/>
      <c r="RN57" s="535"/>
      <c r="RO57" s="535"/>
      <c r="RP57" s="535"/>
      <c r="RQ57" s="535"/>
      <c r="RR57" s="535"/>
      <c r="RS57" s="535"/>
      <c r="RT57" s="535"/>
      <c r="RU57" s="535"/>
      <c r="RV57" s="535"/>
      <c r="RW57" s="535"/>
      <c r="RX57" s="535"/>
      <c r="RY57" s="535"/>
      <c r="RZ57" s="535"/>
      <c r="SA57" s="535"/>
      <c r="SB57" s="535"/>
      <c r="SC57" s="535"/>
      <c r="SD57" s="535"/>
      <c r="SE57" s="535"/>
      <c r="SF57" s="535"/>
      <c r="SG57" s="535"/>
      <c r="SH57" s="535"/>
      <c r="SI57" s="535"/>
      <c r="SJ57" s="535"/>
      <c r="SK57" s="535"/>
      <c r="SL57" s="535"/>
      <c r="SM57" s="535"/>
      <c r="SN57" s="535"/>
      <c r="SO57" s="535"/>
      <c r="SP57" s="535"/>
      <c r="SQ57" s="535"/>
      <c r="SR57" s="535"/>
      <c r="SS57" s="535"/>
      <c r="ST57" s="535"/>
      <c r="SU57" s="535"/>
      <c r="SV57" s="535"/>
      <c r="SW57" s="535"/>
      <c r="SX57" s="535"/>
      <c r="SY57" s="535"/>
      <c r="SZ57" s="535"/>
      <c r="TA57" s="535"/>
      <c r="TB57" s="535"/>
      <c r="TC57" s="535"/>
      <c r="TD57" s="535"/>
      <c r="TE57" s="535"/>
      <c r="TF57" s="535"/>
      <c r="TG57" s="535"/>
      <c r="TH57" s="535"/>
      <c r="TI57" s="535"/>
      <c r="TJ57" s="535"/>
      <c r="TK57" s="535"/>
      <c r="TL57" s="535"/>
      <c r="TM57" s="535"/>
      <c r="TN57" s="535"/>
      <c r="TO57" s="535"/>
      <c r="TP57" s="535"/>
      <c r="TQ57" s="535"/>
      <c r="TR57" s="535"/>
      <c r="TS57" s="535"/>
      <c r="TT57" s="535"/>
      <c r="TU57" s="535"/>
      <c r="TV57" s="535"/>
      <c r="TW57" s="535"/>
      <c r="TX57" s="535"/>
      <c r="TY57" s="535"/>
      <c r="TZ57" s="535"/>
      <c r="UA57" s="535"/>
      <c r="UB57" s="535"/>
      <c r="UC57" s="535"/>
      <c r="UD57" s="535"/>
      <c r="UE57" s="535"/>
      <c r="UF57" s="535"/>
      <c r="UG57" s="535"/>
      <c r="UH57" s="535"/>
      <c r="UI57" s="535"/>
      <c r="UJ57" s="535"/>
      <c r="UK57" s="535"/>
      <c r="UL57" s="535"/>
      <c r="UM57" s="535"/>
      <c r="UN57" s="535"/>
      <c r="UO57" s="535"/>
      <c r="UP57" s="535"/>
      <c r="UQ57" s="535"/>
      <c r="UR57" s="535"/>
      <c r="US57" s="535"/>
      <c r="UT57" s="535"/>
      <c r="UU57" s="535"/>
      <c r="UV57" s="535"/>
      <c r="UW57" s="535"/>
      <c r="UX57" s="535"/>
      <c r="UY57" s="535"/>
      <c r="UZ57" s="535"/>
      <c r="VA57" s="535"/>
      <c r="VB57" s="535"/>
      <c r="VC57" s="535"/>
      <c r="VD57" s="535"/>
      <c r="VE57" s="535"/>
      <c r="VF57" s="535"/>
      <c r="VG57" s="535"/>
      <c r="VH57" s="535"/>
      <c r="VI57" s="535"/>
      <c r="VJ57" s="535"/>
      <c r="VK57" s="535"/>
      <c r="VL57" s="535"/>
      <c r="VM57" s="535"/>
      <c r="VN57" s="535"/>
      <c r="VO57" s="535"/>
      <c r="VP57" s="535"/>
      <c r="VQ57" s="535"/>
      <c r="VR57" s="535"/>
      <c r="VS57" s="535"/>
      <c r="VT57" s="535"/>
      <c r="VU57" s="535"/>
      <c r="VV57" s="535"/>
      <c r="VW57" s="535"/>
      <c r="VX57" s="535"/>
      <c r="VY57" s="535"/>
      <c r="VZ57" s="535"/>
      <c r="WA57" s="535"/>
      <c r="WB57" s="535"/>
      <c r="WC57" s="535"/>
      <c r="WD57" s="535"/>
      <c r="WE57" s="535"/>
      <c r="WF57" s="535"/>
      <c r="WG57" s="535"/>
      <c r="WH57" s="535"/>
      <c r="WI57" s="535"/>
      <c r="WJ57" s="535"/>
      <c r="WK57" s="535"/>
      <c r="WL57" s="535"/>
      <c r="WM57" s="535"/>
      <c r="WN57" s="535"/>
      <c r="WO57" s="535"/>
      <c r="WP57" s="535"/>
      <c r="WQ57" s="535"/>
      <c r="WR57" s="535"/>
      <c r="WS57" s="535"/>
      <c r="WT57" s="535"/>
      <c r="WU57" s="535"/>
      <c r="WV57" s="535"/>
      <c r="WW57" s="535"/>
      <c r="WX57" s="535"/>
      <c r="WY57" s="535"/>
      <c r="WZ57" s="535"/>
      <c r="XA57" s="535"/>
      <c r="XB57" s="535"/>
      <c r="XC57" s="535"/>
      <c r="XD57" s="535"/>
      <c r="XE57" s="535"/>
      <c r="XF57" s="535"/>
      <c r="XG57" s="535"/>
      <c r="XH57" s="535"/>
      <c r="XI57" s="535"/>
      <c r="XJ57" s="535"/>
      <c r="XK57" s="535"/>
      <c r="XL57" s="535"/>
      <c r="XM57" s="535"/>
      <c r="XN57" s="535"/>
      <c r="XO57" s="535"/>
      <c r="XP57" s="535"/>
      <c r="XQ57" s="535"/>
      <c r="XR57" s="535"/>
      <c r="XS57" s="535"/>
      <c r="XT57" s="535"/>
      <c r="XU57" s="535"/>
      <c r="XV57" s="535"/>
      <c r="XW57" s="535"/>
      <c r="XX57" s="535"/>
      <c r="XY57" s="535"/>
      <c r="XZ57" s="535"/>
      <c r="YA57" s="535"/>
      <c r="YB57" s="535"/>
      <c r="YC57" s="535"/>
      <c r="YD57" s="535"/>
      <c r="YE57" s="535"/>
      <c r="YF57" s="535"/>
      <c r="YG57" s="535"/>
      <c r="YH57" s="535"/>
      <c r="YI57" s="535"/>
      <c r="YJ57" s="535"/>
      <c r="YK57" s="535"/>
      <c r="YL57" s="535"/>
      <c r="YM57" s="535"/>
      <c r="YN57" s="535"/>
      <c r="YO57" s="535"/>
      <c r="YP57" s="535"/>
      <c r="YQ57" s="535"/>
      <c r="YR57" s="535"/>
      <c r="YS57" s="535"/>
      <c r="YT57" s="535"/>
      <c r="YU57" s="535"/>
      <c r="YV57" s="535"/>
      <c r="YW57" s="535"/>
      <c r="YX57" s="535"/>
      <c r="YY57" s="535"/>
      <c r="YZ57" s="535"/>
      <c r="ZA57" s="535"/>
      <c r="ZB57" s="535"/>
      <c r="ZC57" s="535"/>
      <c r="ZD57" s="535"/>
      <c r="ZE57" s="535"/>
      <c r="ZF57" s="535"/>
      <c r="ZG57" s="535"/>
      <c r="ZH57" s="535"/>
      <c r="ZI57" s="535"/>
      <c r="ZJ57" s="535"/>
      <c r="ZK57" s="535"/>
      <c r="ZL57" s="535"/>
      <c r="ZM57" s="535"/>
      <c r="ZN57" s="535"/>
      <c r="ZO57" s="535"/>
      <c r="ZP57" s="535"/>
      <c r="ZQ57" s="535"/>
      <c r="ZR57" s="535"/>
      <c r="ZS57" s="535"/>
      <c r="ZT57" s="535"/>
      <c r="ZU57" s="535"/>
      <c r="ZV57" s="535"/>
      <c r="ZW57" s="535"/>
      <c r="ZX57" s="535"/>
      <c r="ZY57" s="535"/>
      <c r="ZZ57" s="535"/>
      <c r="AAA57" s="535"/>
      <c r="AAB57" s="535"/>
      <c r="AAC57" s="535"/>
      <c r="AAD57" s="535"/>
      <c r="AAE57" s="535"/>
      <c r="AAF57" s="535"/>
      <c r="AAG57" s="535"/>
      <c r="AAH57" s="535"/>
      <c r="AAI57" s="535"/>
      <c r="AAJ57" s="535"/>
      <c r="AAK57" s="535"/>
      <c r="AAL57" s="535"/>
      <c r="AAM57" s="535"/>
      <c r="AAN57" s="535"/>
      <c r="AAO57" s="535"/>
      <c r="AAP57" s="535"/>
      <c r="AAQ57" s="535"/>
      <c r="AAR57" s="535"/>
      <c r="AAS57" s="535"/>
      <c r="AAT57" s="535"/>
      <c r="AAU57" s="535"/>
      <c r="AAV57" s="535"/>
      <c r="AAW57" s="535"/>
      <c r="AAX57" s="535"/>
      <c r="AAY57" s="535"/>
      <c r="AAZ57" s="535"/>
      <c r="ABA57" s="535"/>
      <c r="ABB57" s="535"/>
      <c r="ABC57" s="535"/>
      <c r="ABD57" s="535"/>
      <c r="ABE57" s="535"/>
      <c r="ABF57" s="535"/>
      <c r="ABG57" s="535"/>
      <c r="ABH57" s="535"/>
      <c r="ABI57" s="535"/>
      <c r="ABJ57" s="535"/>
      <c r="ABK57" s="535"/>
      <c r="ABL57" s="535"/>
      <c r="ABM57" s="535"/>
      <c r="ABN57" s="535"/>
      <c r="ABO57" s="535"/>
      <c r="ABP57" s="535"/>
      <c r="ABQ57" s="535"/>
      <c r="ABR57" s="535"/>
      <c r="ABS57" s="535"/>
      <c r="ABT57" s="535"/>
      <c r="ABU57" s="535"/>
      <c r="ABV57" s="535"/>
      <c r="ABW57" s="535"/>
      <c r="ABX57" s="535"/>
      <c r="ABY57" s="535"/>
      <c r="ABZ57" s="535"/>
      <c r="ACA57" s="535"/>
      <c r="ACB57" s="535"/>
      <c r="ACC57" s="535"/>
      <c r="ACD57" s="535"/>
      <c r="ACE57" s="535"/>
      <c r="ACF57" s="535"/>
      <c r="ACG57" s="535"/>
      <c r="ACH57" s="535"/>
      <c r="ACI57" s="535"/>
      <c r="ACJ57" s="535"/>
      <c r="ACK57" s="535"/>
      <c r="ACL57" s="535"/>
      <c r="ACM57" s="535"/>
      <c r="ACN57" s="535"/>
      <c r="ACO57" s="535"/>
      <c r="ACP57" s="535"/>
      <c r="ACQ57" s="535"/>
      <c r="ACR57" s="535"/>
      <c r="ACS57" s="535"/>
      <c r="ACT57" s="535"/>
      <c r="ACU57" s="535"/>
      <c r="ACV57" s="535"/>
      <c r="ACW57" s="535"/>
      <c r="ACX57" s="535"/>
      <c r="ACY57" s="535"/>
      <c r="ACZ57" s="535"/>
      <c r="ADA57" s="535"/>
      <c r="ADB57" s="535"/>
      <c r="ADC57" s="535"/>
      <c r="ADD57" s="535"/>
      <c r="ADE57" s="535"/>
      <c r="ADF57" s="535"/>
      <c r="ADG57" s="535"/>
      <c r="ADH57" s="535"/>
      <c r="ADI57" s="535"/>
      <c r="ADJ57" s="535"/>
      <c r="ADK57" s="535"/>
      <c r="ADL57" s="535"/>
      <c r="ADM57" s="535"/>
      <c r="ADN57" s="535"/>
      <c r="ADO57" s="535"/>
      <c r="ADP57" s="535"/>
      <c r="ADQ57" s="535"/>
      <c r="ADR57" s="535"/>
      <c r="ADS57" s="535"/>
      <c r="ADT57" s="535"/>
      <c r="ADU57" s="535"/>
      <c r="ADV57" s="535"/>
      <c r="ADW57" s="535"/>
      <c r="ADX57" s="535"/>
      <c r="ADY57" s="535"/>
      <c r="ADZ57" s="535"/>
      <c r="AEA57" s="535"/>
      <c r="AEB57" s="535"/>
      <c r="AEC57" s="535"/>
      <c r="AED57" s="535"/>
      <c r="AEE57" s="535"/>
      <c r="AEF57" s="535"/>
      <c r="AEG57" s="535"/>
      <c r="AEH57" s="535"/>
      <c r="AEI57" s="535"/>
      <c r="AEJ57" s="535"/>
      <c r="AEK57" s="535"/>
      <c r="AEL57" s="535"/>
      <c r="AEM57" s="535"/>
      <c r="AEN57" s="535"/>
      <c r="AEO57" s="535"/>
      <c r="AEP57" s="535"/>
      <c r="AEQ57" s="535"/>
      <c r="AER57" s="535"/>
      <c r="AES57" s="535"/>
      <c r="AET57" s="535"/>
      <c r="AEU57" s="535"/>
      <c r="AEV57" s="535"/>
      <c r="AEW57" s="535"/>
      <c r="AEX57" s="535"/>
      <c r="AEY57" s="535"/>
      <c r="AEZ57" s="535"/>
      <c r="AFA57" s="535"/>
      <c r="AFB57" s="535"/>
      <c r="AFC57" s="535"/>
      <c r="AFD57" s="535"/>
      <c r="AFE57" s="535"/>
      <c r="AFF57" s="535"/>
      <c r="AFG57" s="535"/>
      <c r="AFH57" s="535"/>
      <c r="AFI57" s="535"/>
      <c r="AFJ57" s="535"/>
      <c r="AFK57" s="535"/>
      <c r="AFL57" s="535"/>
      <c r="AFM57" s="535"/>
      <c r="AFN57" s="535"/>
      <c r="AFO57" s="535"/>
      <c r="AFP57" s="535"/>
      <c r="AFQ57" s="535"/>
      <c r="AFR57" s="535"/>
      <c r="AFS57" s="535"/>
      <c r="AFT57" s="535"/>
      <c r="AFU57" s="535"/>
      <c r="AFV57" s="535"/>
      <c r="AFW57" s="535"/>
      <c r="AFX57" s="535"/>
      <c r="AFY57" s="535"/>
      <c r="AFZ57" s="535"/>
      <c r="AGA57" s="535"/>
      <c r="AGB57" s="535"/>
      <c r="AGC57" s="535"/>
      <c r="AGD57" s="535"/>
      <c r="AGE57" s="535"/>
      <c r="AGF57" s="535"/>
      <c r="AGG57" s="535"/>
      <c r="AGH57" s="535"/>
      <c r="AGI57" s="535"/>
      <c r="AGJ57" s="535"/>
      <c r="AGK57" s="535"/>
      <c r="AGL57" s="535"/>
      <c r="AGM57" s="535"/>
      <c r="AGN57" s="535"/>
      <c r="AGO57" s="535"/>
      <c r="AGP57" s="535"/>
      <c r="AGQ57" s="535"/>
      <c r="AGR57" s="535"/>
    </row>
    <row r="58" spans="1:876" x14ac:dyDescent="0.2">
      <c r="A58" s="28"/>
      <c r="B58" s="38" t="s">
        <v>1339</v>
      </c>
      <c r="C58" s="303" t="s">
        <v>1339</v>
      </c>
      <c r="D58" s="655">
        <v>43521</v>
      </c>
      <c r="E58" s="664">
        <v>43521</v>
      </c>
      <c r="F58" s="673" t="s">
        <v>1802</v>
      </c>
      <c r="G58" s="43" t="s">
        <v>75</v>
      </c>
      <c r="H58" s="43" t="s">
        <v>1803</v>
      </c>
      <c r="I58" s="45">
        <v>3.5</v>
      </c>
      <c r="J58" s="44" t="s">
        <v>77</v>
      </c>
      <c r="K58" s="47" t="s">
        <v>1804</v>
      </c>
      <c r="L58" s="73">
        <v>188234</v>
      </c>
      <c r="M58" s="46" t="s">
        <v>1805</v>
      </c>
      <c r="N58" s="48"/>
      <c r="O58" s="49" t="s">
        <v>1107</v>
      </c>
      <c r="P58" s="50">
        <v>43830</v>
      </c>
      <c r="Q58" s="90" t="s">
        <v>1295</v>
      </c>
      <c r="R58" s="53" t="s">
        <v>1806</v>
      </c>
      <c r="S58" s="77">
        <v>43465</v>
      </c>
      <c r="T58" s="54">
        <v>0</v>
      </c>
      <c r="U58" s="55" t="s">
        <v>1106</v>
      </c>
      <c r="V58" s="56">
        <v>1</v>
      </c>
      <c r="W58" s="56">
        <v>0</v>
      </c>
      <c r="X58" s="56">
        <v>0</v>
      </c>
      <c r="Y58" s="352" t="s">
        <v>1807</v>
      </c>
      <c r="Z58" s="536" t="s">
        <v>1808</v>
      </c>
      <c r="AA58" s="536" t="s">
        <v>1808</v>
      </c>
      <c r="AB58" s="536" t="s">
        <v>1809</v>
      </c>
      <c r="AC58" s="530">
        <v>0</v>
      </c>
      <c r="AD58" s="530">
        <v>0</v>
      </c>
      <c r="AE58" s="530">
        <v>0</v>
      </c>
      <c r="AF58" s="537" t="s">
        <v>1810</v>
      </c>
      <c r="AG58" s="352" t="s">
        <v>1280</v>
      </c>
      <c r="AH58" s="536" t="s">
        <v>1811</v>
      </c>
      <c r="AI58" s="536" t="s">
        <v>105</v>
      </c>
      <c r="AJ58" s="536" t="s">
        <v>105</v>
      </c>
      <c r="AK58" s="530" t="s">
        <v>1812</v>
      </c>
      <c r="AL58" s="62" t="s">
        <v>1813</v>
      </c>
      <c r="AM58" s="62">
        <v>1</v>
      </c>
      <c r="AN58" s="63">
        <v>1.8</v>
      </c>
      <c r="AO58" s="64">
        <v>12</v>
      </c>
      <c r="AP58" s="199">
        <f t="shared" si="6"/>
        <v>35.46</v>
      </c>
      <c r="AQ58" s="201">
        <f t="shared" si="7"/>
        <v>2.9550000000000001</v>
      </c>
      <c r="AR58" s="564">
        <v>0</v>
      </c>
      <c r="AS58" s="202"/>
      <c r="AT58" s="563">
        <f t="shared" si="5"/>
        <v>35.46</v>
      </c>
      <c r="AU58" s="62" t="s">
        <v>1814</v>
      </c>
      <c r="AV58" s="66" t="s">
        <v>1099</v>
      </c>
      <c r="AW58" s="66" t="s">
        <v>92</v>
      </c>
      <c r="AX58" s="62" t="s">
        <v>1373</v>
      </c>
      <c r="AY58" s="62" t="s">
        <v>1604</v>
      </c>
      <c r="AZ58" s="690"/>
      <c r="BA58" s="346"/>
      <c r="BB58" s="682"/>
      <c r="BC58" s="284"/>
      <c r="BD58" s="540"/>
      <c r="BE58" s="598"/>
      <c r="BF58" s="535"/>
      <c r="BG58" s="535"/>
      <c r="BH58" s="535"/>
      <c r="BI58" s="535"/>
      <c r="BJ58" s="535"/>
      <c r="BK58" s="535"/>
      <c r="BL58" s="535"/>
      <c r="BM58" s="535"/>
      <c r="BN58" s="535"/>
      <c r="BO58" s="535"/>
      <c r="BP58" s="535"/>
      <c r="BQ58" s="535"/>
      <c r="BR58" s="535"/>
      <c r="BS58" s="535"/>
      <c r="BT58" s="535"/>
      <c r="BU58" s="535"/>
      <c r="BV58" s="535"/>
      <c r="BW58" s="535"/>
      <c r="BX58" s="535"/>
      <c r="BY58" s="535"/>
      <c r="BZ58" s="535"/>
      <c r="CA58" s="535"/>
      <c r="CB58" s="535"/>
      <c r="CC58" s="535"/>
      <c r="CD58" s="535"/>
      <c r="CE58" s="535"/>
      <c r="CF58" s="535"/>
      <c r="CG58" s="535"/>
      <c r="CH58" s="535"/>
      <c r="CI58" s="535"/>
      <c r="CJ58" s="535"/>
      <c r="CK58" s="535"/>
      <c r="CL58" s="535"/>
      <c r="CM58" s="535"/>
      <c r="CN58" s="535"/>
      <c r="CO58" s="535"/>
      <c r="CP58" s="535"/>
      <c r="CQ58" s="535"/>
      <c r="CR58" s="535"/>
      <c r="CS58" s="535"/>
      <c r="CT58" s="535"/>
      <c r="CU58" s="535"/>
      <c r="CV58" s="535"/>
      <c r="CW58" s="535"/>
      <c r="CX58" s="535"/>
      <c r="CY58" s="535"/>
      <c r="CZ58" s="535"/>
      <c r="DA58" s="535"/>
      <c r="DB58" s="535"/>
      <c r="DC58" s="535"/>
      <c r="DD58" s="535"/>
      <c r="DE58" s="535"/>
      <c r="DF58" s="535"/>
      <c r="DG58" s="535"/>
      <c r="DH58" s="535"/>
      <c r="DI58" s="535"/>
      <c r="DJ58" s="535"/>
      <c r="DK58" s="535"/>
      <c r="DL58" s="535"/>
      <c r="DM58" s="535"/>
      <c r="DN58" s="535"/>
      <c r="DO58" s="535"/>
      <c r="DP58" s="535"/>
      <c r="DQ58" s="535"/>
      <c r="DR58" s="535"/>
      <c r="DS58" s="535"/>
      <c r="DT58" s="535"/>
      <c r="DU58" s="535"/>
      <c r="DV58" s="535"/>
      <c r="DW58" s="535"/>
      <c r="DX58" s="535"/>
      <c r="DY58" s="535"/>
      <c r="DZ58" s="535"/>
      <c r="EA58" s="535"/>
      <c r="EB58" s="535"/>
      <c r="EC58" s="535"/>
      <c r="ED58" s="535"/>
      <c r="EE58" s="535"/>
      <c r="EF58" s="535"/>
      <c r="EG58" s="535"/>
      <c r="EH58" s="535"/>
      <c r="EI58" s="535"/>
      <c r="EJ58" s="535"/>
      <c r="EK58" s="535"/>
      <c r="EL58" s="535"/>
      <c r="EM58" s="535"/>
      <c r="EN58" s="535"/>
      <c r="EO58" s="535"/>
      <c r="EP58" s="535"/>
      <c r="EQ58" s="535"/>
      <c r="ER58" s="535"/>
      <c r="ES58" s="535"/>
      <c r="ET58" s="535"/>
      <c r="EU58" s="535"/>
      <c r="EV58" s="535"/>
      <c r="EW58" s="535"/>
      <c r="EX58" s="535"/>
      <c r="EY58" s="535"/>
      <c r="EZ58" s="535"/>
      <c r="FA58" s="535"/>
      <c r="FB58" s="535"/>
      <c r="FC58" s="535"/>
      <c r="FD58" s="535"/>
      <c r="FE58" s="535"/>
      <c r="FF58" s="535"/>
      <c r="FG58" s="535"/>
      <c r="FH58" s="535"/>
      <c r="FI58" s="535"/>
      <c r="FJ58" s="535"/>
      <c r="FK58" s="535"/>
      <c r="FL58" s="535"/>
      <c r="FM58" s="535"/>
      <c r="FN58" s="535"/>
      <c r="FO58" s="535"/>
      <c r="FP58" s="535"/>
      <c r="FQ58" s="535"/>
      <c r="FR58" s="535"/>
      <c r="FS58" s="535"/>
      <c r="FT58" s="535"/>
      <c r="FU58" s="535"/>
      <c r="FV58" s="535"/>
      <c r="FW58" s="535"/>
      <c r="FX58" s="535"/>
      <c r="FY58" s="535"/>
      <c r="FZ58" s="535"/>
      <c r="GA58" s="535"/>
      <c r="GB58" s="535"/>
      <c r="GC58" s="535"/>
      <c r="GD58" s="535"/>
      <c r="GE58" s="535"/>
      <c r="GF58" s="535"/>
      <c r="GG58" s="535"/>
      <c r="GH58" s="535"/>
      <c r="GI58" s="535"/>
      <c r="GJ58" s="535"/>
      <c r="GK58" s="535"/>
      <c r="GL58" s="535"/>
      <c r="GM58" s="535"/>
      <c r="GN58" s="535"/>
      <c r="GO58" s="535"/>
      <c r="GP58" s="535"/>
      <c r="GQ58" s="535"/>
      <c r="GR58" s="535"/>
      <c r="GS58" s="535"/>
      <c r="GT58" s="535"/>
      <c r="GU58" s="535"/>
      <c r="GV58" s="535"/>
      <c r="GW58" s="535"/>
      <c r="GX58" s="535"/>
      <c r="GY58" s="535"/>
      <c r="GZ58" s="535"/>
      <c r="HA58" s="535"/>
      <c r="HB58" s="535"/>
      <c r="HC58" s="535"/>
      <c r="HD58" s="535"/>
      <c r="HE58" s="535"/>
      <c r="HF58" s="535"/>
      <c r="HG58" s="535"/>
      <c r="HH58" s="535"/>
      <c r="HI58" s="535"/>
      <c r="HJ58" s="535"/>
      <c r="HK58" s="535"/>
      <c r="HL58" s="535"/>
      <c r="HM58" s="535"/>
      <c r="HN58" s="535"/>
      <c r="HO58" s="535"/>
      <c r="HP58" s="535"/>
      <c r="HQ58" s="535"/>
      <c r="HR58" s="535"/>
      <c r="HS58" s="535"/>
      <c r="HT58" s="535"/>
      <c r="HU58" s="535"/>
      <c r="HV58" s="535"/>
      <c r="HW58" s="535"/>
      <c r="HX58" s="535"/>
      <c r="HY58" s="535"/>
      <c r="HZ58" s="535"/>
      <c r="IA58" s="535"/>
      <c r="IB58" s="535"/>
      <c r="IC58" s="535"/>
      <c r="ID58" s="535"/>
      <c r="IE58" s="535"/>
      <c r="IF58" s="535"/>
      <c r="IG58" s="535"/>
      <c r="IH58" s="535"/>
      <c r="II58" s="535"/>
      <c r="IJ58" s="535"/>
      <c r="IK58" s="535"/>
      <c r="IL58" s="535"/>
      <c r="IM58" s="535"/>
      <c r="IN58" s="535"/>
      <c r="IO58" s="535"/>
      <c r="IP58" s="535"/>
      <c r="IQ58" s="535"/>
      <c r="IR58" s="535"/>
      <c r="IS58" s="535"/>
      <c r="IT58" s="535"/>
      <c r="IU58" s="535"/>
      <c r="IV58" s="535"/>
      <c r="IW58" s="535"/>
      <c r="IX58" s="535"/>
      <c r="IY58" s="535"/>
      <c r="IZ58" s="535"/>
      <c r="JA58" s="535"/>
      <c r="JB58" s="535"/>
      <c r="JC58" s="535"/>
      <c r="JD58" s="535"/>
      <c r="JE58" s="535"/>
      <c r="JF58" s="535"/>
      <c r="JG58" s="535"/>
      <c r="JH58" s="535"/>
      <c r="JI58" s="535"/>
      <c r="JJ58" s="535"/>
      <c r="JK58" s="535"/>
      <c r="JL58" s="535"/>
      <c r="JM58" s="535"/>
      <c r="JN58" s="535"/>
      <c r="JO58" s="535"/>
      <c r="JP58" s="535"/>
      <c r="JQ58" s="535"/>
      <c r="JR58" s="535"/>
      <c r="JS58" s="535"/>
      <c r="JT58" s="535"/>
      <c r="JU58" s="535"/>
      <c r="JV58" s="535"/>
      <c r="JW58" s="535"/>
      <c r="JX58" s="535"/>
      <c r="JY58" s="535"/>
      <c r="JZ58" s="535"/>
      <c r="KA58" s="535"/>
      <c r="KB58" s="535"/>
      <c r="KC58" s="535"/>
      <c r="KD58" s="535"/>
      <c r="KE58" s="535"/>
      <c r="KF58" s="535"/>
      <c r="KG58" s="535"/>
      <c r="KH58" s="535"/>
      <c r="KI58" s="535"/>
      <c r="KJ58" s="535"/>
      <c r="KK58" s="535"/>
      <c r="KL58" s="535"/>
      <c r="KM58" s="535"/>
      <c r="KN58" s="535"/>
      <c r="KO58" s="535"/>
      <c r="KP58" s="535"/>
      <c r="KQ58" s="535"/>
      <c r="KR58" s="535"/>
      <c r="KS58" s="535"/>
      <c r="KT58" s="535"/>
      <c r="KU58" s="535"/>
      <c r="KV58" s="535"/>
      <c r="KW58" s="535"/>
      <c r="KX58" s="535"/>
      <c r="KY58" s="535"/>
      <c r="KZ58" s="535"/>
      <c r="LA58" s="535"/>
      <c r="LB58" s="535"/>
      <c r="LC58" s="535"/>
      <c r="LD58" s="535"/>
      <c r="LE58" s="535"/>
      <c r="LF58" s="535"/>
      <c r="LG58" s="535"/>
      <c r="LH58" s="535"/>
      <c r="LI58" s="535"/>
      <c r="LJ58" s="535"/>
      <c r="LK58" s="535"/>
      <c r="LL58" s="535"/>
      <c r="LM58" s="535"/>
      <c r="LN58" s="535"/>
      <c r="LO58" s="535"/>
      <c r="LP58" s="535"/>
      <c r="LQ58" s="535"/>
      <c r="LR58" s="535"/>
      <c r="LS58" s="535"/>
      <c r="LT58" s="535"/>
      <c r="LU58" s="535"/>
      <c r="LV58" s="535"/>
      <c r="LW58" s="535"/>
      <c r="LX58" s="535"/>
      <c r="LY58" s="535"/>
      <c r="LZ58" s="535"/>
      <c r="MA58" s="535"/>
      <c r="MB58" s="535"/>
      <c r="MC58" s="535"/>
      <c r="MD58" s="535"/>
      <c r="ME58" s="535"/>
      <c r="MF58" s="535"/>
      <c r="MG58" s="535"/>
      <c r="MH58" s="535"/>
      <c r="MI58" s="535"/>
      <c r="MJ58" s="535"/>
      <c r="MK58" s="535"/>
      <c r="ML58" s="535"/>
      <c r="MM58" s="535"/>
      <c r="MN58" s="535"/>
      <c r="MO58" s="535"/>
      <c r="MP58" s="535"/>
      <c r="MQ58" s="535"/>
      <c r="MR58" s="535"/>
      <c r="MS58" s="535"/>
      <c r="MT58" s="535"/>
      <c r="MU58" s="535"/>
      <c r="MV58" s="535"/>
      <c r="MW58" s="535"/>
      <c r="MX58" s="535"/>
      <c r="MY58" s="535"/>
      <c r="MZ58" s="535"/>
      <c r="NA58" s="535"/>
      <c r="NB58" s="535"/>
      <c r="NC58" s="535"/>
      <c r="ND58" s="535"/>
      <c r="NE58" s="535"/>
      <c r="NF58" s="535"/>
      <c r="NG58" s="535"/>
      <c r="NH58" s="535"/>
      <c r="NI58" s="535"/>
      <c r="NJ58" s="535"/>
      <c r="NK58" s="535"/>
      <c r="NL58" s="535"/>
      <c r="NM58" s="535"/>
      <c r="NN58" s="535"/>
      <c r="NO58" s="535"/>
      <c r="NP58" s="535"/>
      <c r="NQ58" s="535"/>
      <c r="NR58" s="535"/>
      <c r="NS58" s="535"/>
      <c r="NT58" s="535"/>
      <c r="NU58" s="535"/>
      <c r="NV58" s="535"/>
      <c r="NW58" s="535"/>
      <c r="NX58" s="535"/>
      <c r="NY58" s="535"/>
      <c r="NZ58" s="535"/>
      <c r="OA58" s="535"/>
      <c r="OB58" s="535"/>
      <c r="OC58" s="535"/>
      <c r="OD58" s="535"/>
      <c r="OE58" s="535"/>
      <c r="OF58" s="535"/>
      <c r="OG58" s="535"/>
      <c r="OH58" s="535"/>
      <c r="OI58" s="535"/>
      <c r="OJ58" s="535"/>
      <c r="OK58" s="535"/>
      <c r="OL58" s="535"/>
      <c r="OM58" s="535"/>
      <c r="ON58" s="535"/>
      <c r="OO58" s="535"/>
      <c r="OP58" s="535"/>
      <c r="OQ58" s="535"/>
      <c r="OR58" s="535"/>
      <c r="OS58" s="535"/>
      <c r="OT58" s="535"/>
      <c r="OU58" s="535"/>
      <c r="OV58" s="535"/>
      <c r="OW58" s="535"/>
      <c r="OX58" s="535"/>
      <c r="OY58" s="535"/>
      <c r="OZ58" s="535"/>
      <c r="PA58" s="535"/>
      <c r="PB58" s="535"/>
      <c r="PC58" s="535"/>
      <c r="PD58" s="535"/>
      <c r="PE58" s="535"/>
      <c r="PF58" s="535"/>
      <c r="PG58" s="535"/>
      <c r="PH58" s="535"/>
      <c r="PI58" s="535"/>
      <c r="PJ58" s="535"/>
      <c r="PK58" s="535"/>
      <c r="PL58" s="535"/>
      <c r="PM58" s="535"/>
      <c r="PN58" s="535"/>
      <c r="PO58" s="535"/>
      <c r="PP58" s="535"/>
      <c r="PQ58" s="535"/>
      <c r="PR58" s="535"/>
      <c r="PS58" s="535"/>
      <c r="PT58" s="535"/>
      <c r="PU58" s="535"/>
      <c r="PV58" s="535"/>
      <c r="PW58" s="535"/>
      <c r="PX58" s="535"/>
      <c r="PY58" s="535"/>
      <c r="PZ58" s="535"/>
      <c r="QA58" s="535"/>
      <c r="QB58" s="535"/>
      <c r="QC58" s="535"/>
      <c r="QD58" s="535"/>
      <c r="QE58" s="535"/>
      <c r="QF58" s="535"/>
      <c r="QG58" s="535"/>
      <c r="QH58" s="535"/>
      <c r="QI58" s="535"/>
      <c r="QJ58" s="535"/>
      <c r="QK58" s="535"/>
      <c r="QL58" s="535"/>
      <c r="QM58" s="535"/>
      <c r="QN58" s="535"/>
      <c r="QO58" s="535"/>
      <c r="QP58" s="535"/>
      <c r="QQ58" s="535"/>
      <c r="QR58" s="535"/>
      <c r="QS58" s="535"/>
      <c r="QT58" s="535"/>
      <c r="QU58" s="535"/>
      <c r="QV58" s="535"/>
      <c r="QW58" s="535"/>
      <c r="QX58" s="535"/>
      <c r="QY58" s="535"/>
      <c r="QZ58" s="535"/>
      <c r="RA58" s="535"/>
      <c r="RB58" s="535"/>
      <c r="RC58" s="535"/>
      <c r="RD58" s="535"/>
      <c r="RE58" s="535"/>
      <c r="RF58" s="535"/>
      <c r="RG58" s="535"/>
      <c r="RH58" s="535"/>
      <c r="RI58" s="535"/>
      <c r="RJ58" s="535"/>
      <c r="RK58" s="535"/>
      <c r="RL58" s="535"/>
      <c r="RM58" s="535"/>
      <c r="RN58" s="535"/>
      <c r="RO58" s="535"/>
      <c r="RP58" s="535"/>
      <c r="RQ58" s="535"/>
      <c r="RR58" s="535"/>
      <c r="RS58" s="535"/>
      <c r="RT58" s="535"/>
      <c r="RU58" s="535"/>
      <c r="RV58" s="535"/>
      <c r="RW58" s="535"/>
      <c r="RX58" s="535"/>
      <c r="RY58" s="535"/>
      <c r="RZ58" s="535"/>
      <c r="SA58" s="535"/>
      <c r="SB58" s="535"/>
      <c r="SC58" s="535"/>
      <c r="SD58" s="535"/>
      <c r="SE58" s="535"/>
      <c r="SF58" s="535"/>
      <c r="SG58" s="535"/>
      <c r="SH58" s="535"/>
      <c r="SI58" s="535"/>
      <c r="SJ58" s="535"/>
      <c r="SK58" s="535"/>
      <c r="SL58" s="535"/>
      <c r="SM58" s="535"/>
      <c r="SN58" s="535"/>
      <c r="SO58" s="535"/>
      <c r="SP58" s="535"/>
      <c r="SQ58" s="535"/>
      <c r="SR58" s="535"/>
      <c r="SS58" s="535"/>
      <c r="ST58" s="535"/>
      <c r="SU58" s="535"/>
      <c r="SV58" s="535"/>
      <c r="SW58" s="535"/>
      <c r="SX58" s="535"/>
      <c r="SY58" s="535"/>
      <c r="SZ58" s="535"/>
      <c r="TA58" s="535"/>
      <c r="TB58" s="535"/>
      <c r="TC58" s="535"/>
      <c r="TD58" s="535"/>
      <c r="TE58" s="535"/>
      <c r="TF58" s="535"/>
      <c r="TG58" s="535"/>
      <c r="TH58" s="535"/>
      <c r="TI58" s="535"/>
      <c r="TJ58" s="535"/>
      <c r="TK58" s="535"/>
      <c r="TL58" s="535"/>
      <c r="TM58" s="535"/>
      <c r="TN58" s="535"/>
      <c r="TO58" s="535"/>
      <c r="TP58" s="535"/>
      <c r="TQ58" s="535"/>
      <c r="TR58" s="535"/>
      <c r="TS58" s="535"/>
      <c r="TT58" s="535"/>
      <c r="TU58" s="535"/>
      <c r="TV58" s="535"/>
      <c r="TW58" s="535"/>
      <c r="TX58" s="535"/>
      <c r="TY58" s="535"/>
      <c r="TZ58" s="535"/>
      <c r="UA58" s="535"/>
      <c r="UB58" s="535"/>
      <c r="UC58" s="535"/>
      <c r="UD58" s="535"/>
      <c r="UE58" s="535"/>
      <c r="UF58" s="535"/>
      <c r="UG58" s="535"/>
      <c r="UH58" s="535"/>
      <c r="UI58" s="535"/>
      <c r="UJ58" s="535"/>
      <c r="UK58" s="535"/>
      <c r="UL58" s="535"/>
      <c r="UM58" s="535"/>
      <c r="UN58" s="535"/>
      <c r="UO58" s="535"/>
      <c r="UP58" s="535"/>
      <c r="UQ58" s="535"/>
      <c r="UR58" s="535"/>
      <c r="US58" s="535"/>
      <c r="UT58" s="535"/>
      <c r="UU58" s="535"/>
      <c r="UV58" s="535"/>
      <c r="UW58" s="535"/>
      <c r="UX58" s="535"/>
      <c r="UY58" s="535"/>
      <c r="UZ58" s="535"/>
      <c r="VA58" s="535"/>
      <c r="VB58" s="535"/>
      <c r="VC58" s="535"/>
      <c r="VD58" s="535"/>
      <c r="VE58" s="535"/>
      <c r="VF58" s="535"/>
      <c r="VG58" s="535"/>
      <c r="VH58" s="535"/>
      <c r="VI58" s="535"/>
      <c r="VJ58" s="535"/>
      <c r="VK58" s="535"/>
      <c r="VL58" s="535"/>
      <c r="VM58" s="535"/>
      <c r="VN58" s="535"/>
      <c r="VO58" s="535"/>
      <c r="VP58" s="535"/>
      <c r="VQ58" s="535"/>
      <c r="VR58" s="535"/>
      <c r="VS58" s="535"/>
      <c r="VT58" s="535"/>
      <c r="VU58" s="535"/>
      <c r="VV58" s="535"/>
      <c r="VW58" s="535"/>
      <c r="VX58" s="535"/>
      <c r="VY58" s="535"/>
      <c r="VZ58" s="535"/>
      <c r="WA58" s="535"/>
      <c r="WB58" s="535"/>
      <c r="WC58" s="535"/>
      <c r="WD58" s="535"/>
      <c r="WE58" s="535"/>
      <c r="WF58" s="535"/>
      <c r="WG58" s="535"/>
      <c r="WH58" s="535"/>
      <c r="WI58" s="535"/>
      <c r="WJ58" s="535"/>
      <c r="WK58" s="535"/>
      <c r="WL58" s="535"/>
      <c r="WM58" s="535"/>
      <c r="WN58" s="535"/>
      <c r="WO58" s="535"/>
      <c r="WP58" s="535"/>
      <c r="WQ58" s="535"/>
      <c r="WR58" s="535"/>
      <c r="WS58" s="535"/>
      <c r="WT58" s="535"/>
      <c r="WU58" s="535"/>
      <c r="WV58" s="535"/>
      <c r="WW58" s="535"/>
      <c r="WX58" s="535"/>
      <c r="WY58" s="535"/>
      <c r="WZ58" s="535"/>
      <c r="XA58" s="535"/>
      <c r="XB58" s="535"/>
      <c r="XC58" s="535"/>
      <c r="XD58" s="535"/>
      <c r="XE58" s="535"/>
      <c r="XF58" s="535"/>
      <c r="XG58" s="535"/>
      <c r="XH58" s="535"/>
      <c r="XI58" s="535"/>
      <c r="XJ58" s="535"/>
      <c r="XK58" s="535"/>
      <c r="XL58" s="535"/>
      <c r="XM58" s="535"/>
      <c r="XN58" s="535"/>
      <c r="XO58" s="535"/>
      <c r="XP58" s="535"/>
      <c r="XQ58" s="535"/>
      <c r="XR58" s="535"/>
      <c r="XS58" s="535"/>
      <c r="XT58" s="535"/>
      <c r="XU58" s="535"/>
      <c r="XV58" s="535"/>
      <c r="XW58" s="535"/>
      <c r="XX58" s="535"/>
      <c r="XY58" s="535"/>
      <c r="XZ58" s="535"/>
      <c r="YA58" s="535"/>
      <c r="YB58" s="535"/>
      <c r="YC58" s="535"/>
      <c r="YD58" s="535"/>
      <c r="YE58" s="535"/>
      <c r="YF58" s="535"/>
      <c r="YG58" s="535"/>
      <c r="YH58" s="535"/>
      <c r="YI58" s="535"/>
      <c r="YJ58" s="535"/>
      <c r="YK58" s="535"/>
      <c r="YL58" s="535"/>
      <c r="YM58" s="535"/>
      <c r="YN58" s="535"/>
      <c r="YO58" s="535"/>
      <c r="YP58" s="535"/>
      <c r="YQ58" s="535"/>
      <c r="YR58" s="535"/>
      <c r="YS58" s="535"/>
      <c r="YT58" s="535"/>
      <c r="YU58" s="535"/>
      <c r="YV58" s="535"/>
      <c r="YW58" s="535"/>
      <c r="YX58" s="535"/>
      <c r="YY58" s="535"/>
      <c r="YZ58" s="535"/>
      <c r="ZA58" s="535"/>
      <c r="ZB58" s="535"/>
      <c r="ZC58" s="535"/>
      <c r="ZD58" s="535"/>
      <c r="ZE58" s="535"/>
      <c r="ZF58" s="535"/>
      <c r="ZG58" s="535"/>
      <c r="ZH58" s="535"/>
      <c r="ZI58" s="535"/>
      <c r="ZJ58" s="535"/>
      <c r="ZK58" s="535"/>
      <c r="ZL58" s="535"/>
      <c r="ZM58" s="535"/>
      <c r="ZN58" s="535"/>
      <c r="ZO58" s="535"/>
      <c r="ZP58" s="535"/>
      <c r="ZQ58" s="535"/>
      <c r="ZR58" s="535"/>
      <c r="ZS58" s="535"/>
      <c r="ZT58" s="535"/>
      <c r="ZU58" s="535"/>
      <c r="ZV58" s="535"/>
      <c r="ZW58" s="535"/>
      <c r="ZX58" s="535"/>
      <c r="ZY58" s="535"/>
      <c r="ZZ58" s="535"/>
      <c r="AAA58" s="535"/>
      <c r="AAB58" s="535"/>
      <c r="AAC58" s="535"/>
      <c r="AAD58" s="535"/>
      <c r="AAE58" s="535"/>
      <c r="AAF58" s="535"/>
      <c r="AAG58" s="535"/>
      <c r="AAH58" s="535"/>
      <c r="AAI58" s="535"/>
      <c r="AAJ58" s="535"/>
      <c r="AAK58" s="535"/>
      <c r="AAL58" s="535"/>
      <c r="AAM58" s="535"/>
      <c r="AAN58" s="535"/>
      <c r="AAO58" s="535"/>
      <c r="AAP58" s="535"/>
      <c r="AAQ58" s="535"/>
      <c r="AAR58" s="535"/>
      <c r="AAS58" s="535"/>
      <c r="AAT58" s="535"/>
      <c r="AAU58" s="535"/>
      <c r="AAV58" s="535"/>
      <c r="AAW58" s="535"/>
      <c r="AAX58" s="535"/>
      <c r="AAY58" s="535"/>
      <c r="AAZ58" s="535"/>
      <c r="ABA58" s="535"/>
      <c r="ABB58" s="535"/>
      <c r="ABC58" s="535"/>
      <c r="ABD58" s="535"/>
      <c r="ABE58" s="535"/>
      <c r="ABF58" s="535"/>
      <c r="ABG58" s="535"/>
      <c r="ABH58" s="535"/>
      <c r="ABI58" s="535"/>
      <c r="ABJ58" s="535"/>
      <c r="ABK58" s="535"/>
      <c r="ABL58" s="535"/>
      <c r="ABM58" s="535"/>
      <c r="ABN58" s="535"/>
      <c r="ABO58" s="535"/>
      <c r="ABP58" s="535"/>
      <c r="ABQ58" s="535"/>
      <c r="ABR58" s="535"/>
      <c r="ABS58" s="535"/>
      <c r="ABT58" s="535"/>
      <c r="ABU58" s="535"/>
      <c r="ABV58" s="535"/>
      <c r="ABW58" s="535"/>
      <c r="ABX58" s="535"/>
      <c r="ABY58" s="535"/>
      <c r="ABZ58" s="535"/>
      <c r="ACA58" s="535"/>
      <c r="ACB58" s="535"/>
      <c r="ACC58" s="535"/>
      <c r="ACD58" s="535"/>
      <c r="ACE58" s="535"/>
      <c r="ACF58" s="535"/>
      <c r="ACG58" s="535"/>
      <c r="ACH58" s="535"/>
      <c r="ACI58" s="535"/>
      <c r="ACJ58" s="535"/>
      <c r="ACK58" s="535"/>
      <c r="ACL58" s="535"/>
      <c r="ACM58" s="535"/>
      <c r="ACN58" s="535"/>
      <c r="ACO58" s="535"/>
      <c r="ACP58" s="535"/>
      <c r="ACQ58" s="535"/>
      <c r="ACR58" s="535"/>
      <c r="ACS58" s="535"/>
      <c r="ACT58" s="535"/>
      <c r="ACU58" s="535"/>
      <c r="ACV58" s="535"/>
      <c r="ACW58" s="535"/>
      <c r="ACX58" s="535"/>
      <c r="ACY58" s="535"/>
      <c r="ACZ58" s="535"/>
      <c r="ADA58" s="535"/>
      <c r="ADB58" s="535"/>
      <c r="ADC58" s="535"/>
      <c r="ADD58" s="535"/>
      <c r="ADE58" s="535"/>
      <c r="ADF58" s="535"/>
      <c r="ADG58" s="535"/>
      <c r="ADH58" s="535"/>
      <c r="ADI58" s="535"/>
      <c r="ADJ58" s="535"/>
      <c r="ADK58" s="535"/>
      <c r="ADL58" s="535"/>
      <c r="ADM58" s="535"/>
      <c r="ADN58" s="535"/>
      <c r="ADO58" s="535"/>
      <c r="ADP58" s="535"/>
      <c r="ADQ58" s="535"/>
      <c r="ADR58" s="535"/>
      <c r="ADS58" s="535"/>
      <c r="ADT58" s="535"/>
      <c r="ADU58" s="535"/>
      <c r="ADV58" s="535"/>
      <c r="ADW58" s="535"/>
      <c r="ADX58" s="535"/>
      <c r="ADY58" s="535"/>
      <c r="ADZ58" s="535"/>
      <c r="AEA58" s="535"/>
      <c r="AEB58" s="535"/>
      <c r="AEC58" s="535"/>
      <c r="AED58" s="535"/>
      <c r="AEE58" s="535"/>
      <c r="AEF58" s="535"/>
      <c r="AEG58" s="535"/>
      <c r="AEH58" s="535"/>
      <c r="AEI58" s="535"/>
      <c r="AEJ58" s="535"/>
      <c r="AEK58" s="535"/>
      <c r="AEL58" s="535"/>
      <c r="AEM58" s="535"/>
      <c r="AEN58" s="535"/>
      <c r="AEO58" s="535"/>
      <c r="AEP58" s="535"/>
      <c r="AEQ58" s="535"/>
      <c r="AER58" s="535"/>
      <c r="AES58" s="535"/>
      <c r="AET58" s="535"/>
      <c r="AEU58" s="535"/>
      <c r="AEV58" s="535"/>
      <c r="AEW58" s="535"/>
      <c r="AEX58" s="535"/>
      <c r="AEY58" s="535"/>
      <c r="AEZ58" s="535"/>
      <c r="AFA58" s="535"/>
      <c r="AFB58" s="535"/>
      <c r="AFC58" s="535"/>
      <c r="AFD58" s="535"/>
      <c r="AFE58" s="535"/>
      <c r="AFF58" s="535"/>
      <c r="AFG58" s="535"/>
      <c r="AFH58" s="535"/>
      <c r="AFI58" s="535"/>
      <c r="AFJ58" s="535"/>
      <c r="AFK58" s="535"/>
      <c r="AFL58" s="535"/>
      <c r="AFM58" s="535"/>
      <c r="AFN58" s="535"/>
      <c r="AFO58" s="535"/>
      <c r="AFP58" s="535"/>
      <c r="AFQ58" s="535"/>
      <c r="AFR58" s="535"/>
      <c r="AFS58" s="535"/>
      <c r="AFT58" s="535"/>
      <c r="AFU58" s="535"/>
      <c r="AFV58" s="535"/>
      <c r="AFW58" s="535"/>
      <c r="AFX58" s="535"/>
      <c r="AFY58" s="535"/>
      <c r="AFZ58" s="535"/>
      <c r="AGA58" s="535"/>
      <c r="AGB58" s="535"/>
      <c r="AGC58" s="535"/>
      <c r="AGD58" s="535"/>
      <c r="AGE58" s="535"/>
      <c r="AGF58" s="535"/>
      <c r="AGG58" s="535"/>
      <c r="AGH58" s="535"/>
      <c r="AGI58" s="535"/>
      <c r="AGJ58" s="535"/>
      <c r="AGK58" s="535"/>
      <c r="AGL58" s="535"/>
      <c r="AGM58" s="535"/>
      <c r="AGN58" s="535"/>
      <c r="AGO58" s="535"/>
      <c r="AGP58" s="535"/>
      <c r="AGQ58" s="535"/>
      <c r="AGR58" s="535"/>
    </row>
    <row r="59" spans="1:876" x14ac:dyDescent="0.2">
      <c r="A59" s="28"/>
      <c r="B59" s="38" t="s">
        <v>1340</v>
      </c>
      <c r="C59" s="303" t="s">
        <v>1340</v>
      </c>
      <c r="D59" s="655">
        <v>43521</v>
      </c>
      <c r="E59" s="664">
        <v>43521</v>
      </c>
      <c r="F59" s="673" t="s">
        <v>1815</v>
      </c>
      <c r="G59" s="43" t="s">
        <v>163</v>
      </c>
      <c r="H59" s="43" t="s">
        <v>1364</v>
      </c>
      <c r="I59" s="45">
        <v>10</v>
      </c>
      <c r="J59" s="44" t="s">
        <v>61</v>
      </c>
      <c r="K59" s="47" t="s">
        <v>1817</v>
      </c>
      <c r="L59" s="91">
        <v>320623</v>
      </c>
      <c r="M59" s="44" t="s">
        <v>1816</v>
      </c>
      <c r="N59" s="48" t="s">
        <v>1817</v>
      </c>
      <c r="O59" s="49" t="s">
        <v>1107</v>
      </c>
      <c r="P59" s="50">
        <v>43830</v>
      </c>
      <c r="Q59" s="90" t="s">
        <v>1295</v>
      </c>
      <c r="R59" s="702" t="s">
        <v>546</v>
      </c>
      <c r="S59" s="702" t="s">
        <v>546</v>
      </c>
      <c r="T59" s="54">
        <v>0</v>
      </c>
      <c r="U59" s="55" t="s">
        <v>1106</v>
      </c>
      <c r="V59" s="56">
        <v>0</v>
      </c>
      <c r="W59" s="56">
        <v>1</v>
      </c>
      <c r="X59" s="56">
        <v>0</v>
      </c>
      <c r="Y59" s="352" t="s">
        <v>1818</v>
      </c>
      <c r="Z59" s="536" t="s">
        <v>1819</v>
      </c>
      <c r="AA59" s="536" t="s">
        <v>1820</v>
      </c>
      <c r="AB59" s="530">
        <v>0</v>
      </c>
      <c r="AC59" s="530" t="s">
        <v>1821</v>
      </c>
      <c r="AD59" s="530" t="s">
        <v>1822</v>
      </c>
      <c r="AE59" s="530" t="s">
        <v>1534</v>
      </c>
      <c r="AF59" s="537" t="s">
        <v>1823</v>
      </c>
      <c r="AG59" s="352" t="s">
        <v>1833</v>
      </c>
      <c r="AH59" s="499" t="s">
        <v>1562</v>
      </c>
      <c r="AI59" s="536" t="s">
        <v>105</v>
      </c>
      <c r="AJ59" s="352" t="s">
        <v>105</v>
      </c>
      <c r="AK59" s="530" t="s">
        <v>1824</v>
      </c>
      <c r="AL59" s="62" t="s">
        <v>1825</v>
      </c>
      <c r="AM59" s="62">
        <v>1</v>
      </c>
      <c r="AN59" s="63">
        <v>24</v>
      </c>
      <c r="AO59" s="64">
        <v>12</v>
      </c>
      <c r="AP59" s="199" t="b">
        <f t="shared" si="6"/>
        <v>0</v>
      </c>
      <c r="AQ59" s="201" t="str">
        <f t="shared" si="7"/>
        <v>0,00</v>
      </c>
      <c r="AR59" s="564">
        <v>0</v>
      </c>
      <c r="AS59" s="202"/>
      <c r="AT59" s="563">
        <f t="shared" si="5"/>
        <v>0</v>
      </c>
      <c r="AU59" s="62" t="b">
        <v>0</v>
      </c>
      <c r="AV59" s="66" t="s">
        <v>1099</v>
      </c>
      <c r="AW59" s="66" t="s">
        <v>92</v>
      </c>
      <c r="AX59" s="62" t="s">
        <v>1373</v>
      </c>
      <c r="AY59" s="62" t="s">
        <v>1604</v>
      </c>
      <c r="AZ59" s="690"/>
      <c r="BA59" s="346"/>
      <c r="BB59" s="682"/>
      <c r="BC59" s="284"/>
      <c r="BD59" s="540"/>
      <c r="BE59" s="598"/>
      <c r="BF59" s="535"/>
      <c r="BG59" s="535"/>
      <c r="BH59" s="535"/>
      <c r="BI59" s="535"/>
      <c r="BJ59" s="535"/>
      <c r="BK59" s="535"/>
      <c r="BL59" s="535"/>
      <c r="BM59" s="535"/>
      <c r="BN59" s="535"/>
      <c r="BO59" s="535"/>
      <c r="BP59" s="535"/>
      <c r="BQ59" s="535"/>
      <c r="BR59" s="535"/>
      <c r="BS59" s="535"/>
      <c r="BT59" s="535"/>
      <c r="BU59" s="535"/>
      <c r="BV59" s="535"/>
      <c r="BW59" s="535"/>
      <c r="BX59" s="535"/>
      <c r="BY59" s="535"/>
      <c r="BZ59" s="535"/>
      <c r="CA59" s="535"/>
      <c r="CB59" s="535"/>
      <c r="CC59" s="535"/>
      <c r="CD59" s="535"/>
      <c r="CE59" s="535"/>
      <c r="CF59" s="535"/>
      <c r="CG59" s="535"/>
      <c r="CH59" s="535"/>
      <c r="CI59" s="535"/>
      <c r="CJ59" s="535"/>
      <c r="CK59" s="535"/>
      <c r="CL59" s="535"/>
      <c r="CM59" s="535"/>
      <c r="CN59" s="535"/>
      <c r="CO59" s="535"/>
      <c r="CP59" s="535"/>
      <c r="CQ59" s="535"/>
      <c r="CR59" s="535"/>
      <c r="CS59" s="535"/>
      <c r="CT59" s="535"/>
      <c r="CU59" s="535"/>
      <c r="CV59" s="535"/>
      <c r="CW59" s="535"/>
      <c r="CX59" s="535"/>
      <c r="CY59" s="535"/>
      <c r="CZ59" s="535"/>
      <c r="DA59" s="535"/>
      <c r="DB59" s="535"/>
      <c r="DC59" s="535"/>
      <c r="DD59" s="535"/>
      <c r="DE59" s="535"/>
      <c r="DF59" s="535"/>
      <c r="DG59" s="535"/>
      <c r="DH59" s="535"/>
      <c r="DI59" s="535"/>
      <c r="DJ59" s="535"/>
      <c r="DK59" s="535"/>
      <c r="DL59" s="535"/>
      <c r="DM59" s="535"/>
      <c r="DN59" s="535"/>
      <c r="DO59" s="535"/>
      <c r="DP59" s="535"/>
      <c r="DQ59" s="535"/>
      <c r="DR59" s="535"/>
      <c r="DS59" s="535"/>
      <c r="DT59" s="535"/>
      <c r="DU59" s="535"/>
      <c r="DV59" s="535"/>
      <c r="DW59" s="535"/>
      <c r="DX59" s="535"/>
      <c r="DY59" s="535"/>
      <c r="DZ59" s="535"/>
      <c r="EA59" s="535"/>
      <c r="EB59" s="535"/>
      <c r="EC59" s="535"/>
      <c r="ED59" s="535"/>
      <c r="EE59" s="535"/>
      <c r="EF59" s="535"/>
      <c r="EG59" s="535"/>
      <c r="EH59" s="535"/>
      <c r="EI59" s="535"/>
      <c r="EJ59" s="535"/>
      <c r="EK59" s="535"/>
      <c r="EL59" s="535"/>
      <c r="EM59" s="535"/>
      <c r="EN59" s="535"/>
      <c r="EO59" s="535"/>
      <c r="EP59" s="535"/>
      <c r="EQ59" s="535"/>
      <c r="ER59" s="535"/>
      <c r="ES59" s="535"/>
      <c r="ET59" s="535"/>
      <c r="EU59" s="535"/>
      <c r="EV59" s="535"/>
      <c r="EW59" s="535"/>
      <c r="EX59" s="535"/>
      <c r="EY59" s="535"/>
      <c r="EZ59" s="535"/>
      <c r="FA59" s="535"/>
      <c r="FB59" s="535"/>
      <c r="FC59" s="535"/>
      <c r="FD59" s="535"/>
      <c r="FE59" s="535"/>
      <c r="FF59" s="535"/>
      <c r="FG59" s="535"/>
      <c r="FH59" s="535"/>
      <c r="FI59" s="535"/>
      <c r="FJ59" s="535"/>
      <c r="FK59" s="535"/>
      <c r="FL59" s="535"/>
      <c r="FM59" s="535"/>
      <c r="FN59" s="535"/>
      <c r="FO59" s="535"/>
      <c r="FP59" s="535"/>
      <c r="FQ59" s="535"/>
      <c r="FR59" s="535"/>
      <c r="FS59" s="535"/>
      <c r="FT59" s="535"/>
      <c r="FU59" s="535"/>
      <c r="FV59" s="535"/>
      <c r="FW59" s="535"/>
      <c r="FX59" s="535"/>
      <c r="FY59" s="535"/>
      <c r="FZ59" s="535"/>
      <c r="GA59" s="535"/>
      <c r="GB59" s="535"/>
      <c r="GC59" s="535"/>
      <c r="GD59" s="535"/>
      <c r="GE59" s="535"/>
      <c r="GF59" s="535"/>
      <c r="GG59" s="535"/>
      <c r="GH59" s="535"/>
      <c r="GI59" s="535"/>
      <c r="GJ59" s="535"/>
      <c r="GK59" s="535"/>
      <c r="GL59" s="535"/>
      <c r="GM59" s="535"/>
      <c r="GN59" s="535"/>
      <c r="GO59" s="535"/>
      <c r="GP59" s="535"/>
      <c r="GQ59" s="535"/>
      <c r="GR59" s="535"/>
      <c r="GS59" s="535"/>
      <c r="GT59" s="535"/>
      <c r="GU59" s="535"/>
      <c r="GV59" s="535"/>
      <c r="GW59" s="535"/>
      <c r="GX59" s="535"/>
      <c r="GY59" s="535"/>
      <c r="GZ59" s="535"/>
      <c r="HA59" s="535"/>
      <c r="HB59" s="535"/>
      <c r="HC59" s="535"/>
      <c r="HD59" s="535"/>
      <c r="HE59" s="535"/>
      <c r="HF59" s="535"/>
      <c r="HG59" s="535"/>
      <c r="HH59" s="535"/>
      <c r="HI59" s="535"/>
      <c r="HJ59" s="535"/>
      <c r="HK59" s="535"/>
      <c r="HL59" s="535"/>
      <c r="HM59" s="535"/>
      <c r="HN59" s="535"/>
      <c r="HO59" s="535"/>
      <c r="HP59" s="535"/>
      <c r="HQ59" s="535"/>
      <c r="HR59" s="535"/>
      <c r="HS59" s="535"/>
      <c r="HT59" s="535"/>
      <c r="HU59" s="535"/>
      <c r="HV59" s="535"/>
      <c r="HW59" s="535"/>
      <c r="HX59" s="535"/>
      <c r="HY59" s="535"/>
      <c r="HZ59" s="535"/>
      <c r="IA59" s="535"/>
      <c r="IB59" s="535"/>
      <c r="IC59" s="535"/>
      <c r="ID59" s="535"/>
      <c r="IE59" s="535"/>
      <c r="IF59" s="535"/>
      <c r="IG59" s="535"/>
      <c r="IH59" s="535"/>
      <c r="II59" s="535"/>
      <c r="IJ59" s="535"/>
      <c r="IK59" s="535"/>
      <c r="IL59" s="535"/>
      <c r="IM59" s="535"/>
      <c r="IN59" s="535"/>
      <c r="IO59" s="535"/>
      <c r="IP59" s="535"/>
      <c r="IQ59" s="535"/>
      <c r="IR59" s="535"/>
      <c r="IS59" s="535"/>
      <c r="IT59" s="535"/>
      <c r="IU59" s="535"/>
      <c r="IV59" s="535"/>
      <c r="IW59" s="535"/>
      <c r="IX59" s="535"/>
      <c r="IY59" s="535"/>
      <c r="IZ59" s="535"/>
      <c r="JA59" s="535"/>
      <c r="JB59" s="535"/>
      <c r="JC59" s="535"/>
      <c r="JD59" s="535"/>
      <c r="JE59" s="535"/>
      <c r="JF59" s="535"/>
      <c r="JG59" s="535"/>
      <c r="JH59" s="535"/>
      <c r="JI59" s="535"/>
      <c r="JJ59" s="535"/>
      <c r="JK59" s="535"/>
      <c r="JL59" s="535"/>
      <c r="JM59" s="535"/>
      <c r="JN59" s="535"/>
      <c r="JO59" s="535"/>
      <c r="JP59" s="535"/>
      <c r="JQ59" s="535"/>
      <c r="JR59" s="535"/>
      <c r="JS59" s="535"/>
      <c r="JT59" s="535"/>
      <c r="JU59" s="535"/>
      <c r="JV59" s="535"/>
      <c r="JW59" s="535"/>
      <c r="JX59" s="535"/>
      <c r="JY59" s="535"/>
      <c r="JZ59" s="535"/>
      <c r="KA59" s="535"/>
      <c r="KB59" s="535"/>
      <c r="KC59" s="535"/>
      <c r="KD59" s="535"/>
      <c r="KE59" s="535"/>
      <c r="KF59" s="535"/>
      <c r="KG59" s="535"/>
      <c r="KH59" s="535"/>
      <c r="KI59" s="535"/>
      <c r="KJ59" s="535"/>
      <c r="KK59" s="535"/>
      <c r="KL59" s="535"/>
      <c r="KM59" s="535"/>
      <c r="KN59" s="535"/>
      <c r="KO59" s="535"/>
      <c r="KP59" s="535"/>
      <c r="KQ59" s="535"/>
      <c r="KR59" s="535"/>
      <c r="KS59" s="535"/>
      <c r="KT59" s="535"/>
      <c r="KU59" s="535"/>
      <c r="KV59" s="535"/>
      <c r="KW59" s="535"/>
      <c r="KX59" s="535"/>
      <c r="KY59" s="535"/>
      <c r="KZ59" s="535"/>
      <c r="LA59" s="535"/>
      <c r="LB59" s="535"/>
      <c r="LC59" s="535"/>
      <c r="LD59" s="535"/>
      <c r="LE59" s="535"/>
      <c r="LF59" s="535"/>
      <c r="LG59" s="535"/>
      <c r="LH59" s="535"/>
      <c r="LI59" s="535"/>
      <c r="LJ59" s="535"/>
      <c r="LK59" s="535"/>
      <c r="LL59" s="535"/>
      <c r="LM59" s="535"/>
      <c r="LN59" s="535"/>
      <c r="LO59" s="535"/>
      <c r="LP59" s="535"/>
      <c r="LQ59" s="535"/>
      <c r="LR59" s="535"/>
      <c r="LS59" s="535"/>
      <c r="LT59" s="535"/>
      <c r="LU59" s="535"/>
      <c r="LV59" s="535"/>
      <c r="LW59" s="535"/>
      <c r="LX59" s="535"/>
      <c r="LY59" s="535"/>
      <c r="LZ59" s="535"/>
      <c r="MA59" s="535"/>
      <c r="MB59" s="535"/>
      <c r="MC59" s="535"/>
      <c r="MD59" s="535"/>
      <c r="ME59" s="535"/>
      <c r="MF59" s="535"/>
      <c r="MG59" s="535"/>
      <c r="MH59" s="535"/>
      <c r="MI59" s="535"/>
      <c r="MJ59" s="535"/>
      <c r="MK59" s="535"/>
      <c r="ML59" s="535"/>
      <c r="MM59" s="535"/>
      <c r="MN59" s="535"/>
      <c r="MO59" s="535"/>
      <c r="MP59" s="535"/>
      <c r="MQ59" s="535"/>
      <c r="MR59" s="535"/>
      <c r="MS59" s="535"/>
      <c r="MT59" s="535"/>
      <c r="MU59" s="535"/>
      <c r="MV59" s="535"/>
      <c r="MW59" s="535"/>
      <c r="MX59" s="535"/>
      <c r="MY59" s="535"/>
      <c r="MZ59" s="535"/>
      <c r="NA59" s="535"/>
      <c r="NB59" s="535"/>
      <c r="NC59" s="535"/>
      <c r="ND59" s="535"/>
      <c r="NE59" s="535"/>
      <c r="NF59" s="535"/>
      <c r="NG59" s="535"/>
      <c r="NH59" s="535"/>
      <c r="NI59" s="535"/>
      <c r="NJ59" s="535"/>
      <c r="NK59" s="535"/>
      <c r="NL59" s="535"/>
      <c r="NM59" s="535"/>
      <c r="NN59" s="535"/>
      <c r="NO59" s="535"/>
      <c r="NP59" s="535"/>
      <c r="NQ59" s="535"/>
      <c r="NR59" s="535"/>
      <c r="NS59" s="535"/>
      <c r="NT59" s="535"/>
      <c r="NU59" s="535"/>
      <c r="NV59" s="535"/>
      <c r="NW59" s="535"/>
      <c r="NX59" s="535"/>
      <c r="NY59" s="535"/>
      <c r="NZ59" s="535"/>
      <c r="OA59" s="535"/>
      <c r="OB59" s="535"/>
      <c r="OC59" s="535"/>
      <c r="OD59" s="535"/>
      <c r="OE59" s="535"/>
      <c r="OF59" s="535"/>
      <c r="OG59" s="535"/>
      <c r="OH59" s="535"/>
      <c r="OI59" s="535"/>
      <c r="OJ59" s="535"/>
      <c r="OK59" s="535"/>
      <c r="OL59" s="535"/>
      <c r="OM59" s="535"/>
      <c r="ON59" s="535"/>
      <c r="OO59" s="535"/>
      <c r="OP59" s="535"/>
      <c r="OQ59" s="535"/>
      <c r="OR59" s="535"/>
      <c r="OS59" s="535"/>
      <c r="OT59" s="535"/>
      <c r="OU59" s="535"/>
      <c r="OV59" s="535"/>
      <c r="OW59" s="535"/>
      <c r="OX59" s="535"/>
      <c r="OY59" s="535"/>
      <c r="OZ59" s="535"/>
      <c r="PA59" s="535"/>
      <c r="PB59" s="535"/>
      <c r="PC59" s="535"/>
      <c r="PD59" s="535"/>
      <c r="PE59" s="535"/>
      <c r="PF59" s="535"/>
      <c r="PG59" s="535"/>
      <c r="PH59" s="535"/>
      <c r="PI59" s="535"/>
      <c r="PJ59" s="535"/>
      <c r="PK59" s="535"/>
      <c r="PL59" s="535"/>
      <c r="PM59" s="535"/>
      <c r="PN59" s="535"/>
      <c r="PO59" s="535"/>
      <c r="PP59" s="535"/>
      <c r="PQ59" s="535"/>
      <c r="PR59" s="535"/>
      <c r="PS59" s="535"/>
      <c r="PT59" s="535"/>
      <c r="PU59" s="535"/>
      <c r="PV59" s="535"/>
      <c r="PW59" s="535"/>
      <c r="PX59" s="535"/>
      <c r="PY59" s="535"/>
      <c r="PZ59" s="535"/>
      <c r="QA59" s="535"/>
      <c r="QB59" s="535"/>
      <c r="QC59" s="535"/>
      <c r="QD59" s="535"/>
      <c r="QE59" s="535"/>
      <c r="QF59" s="535"/>
      <c r="QG59" s="535"/>
      <c r="QH59" s="535"/>
      <c r="QI59" s="535"/>
      <c r="QJ59" s="535"/>
      <c r="QK59" s="535"/>
      <c r="QL59" s="535"/>
      <c r="QM59" s="535"/>
      <c r="QN59" s="535"/>
      <c r="QO59" s="535"/>
      <c r="QP59" s="535"/>
      <c r="QQ59" s="535"/>
      <c r="QR59" s="535"/>
      <c r="QS59" s="535"/>
      <c r="QT59" s="535"/>
      <c r="QU59" s="535"/>
      <c r="QV59" s="535"/>
      <c r="QW59" s="535"/>
      <c r="QX59" s="535"/>
      <c r="QY59" s="535"/>
      <c r="QZ59" s="535"/>
      <c r="RA59" s="535"/>
      <c r="RB59" s="535"/>
      <c r="RC59" s="535"/>
      <c r="RD59" s="535"/>
      <c r="RE59" s="535"/>
      <c r="RF59" s="535"/>
      <c r="RG59" s="535"/>
      <c r="RH59" s="535"/>
      <c r="RI59" s="535"/>
      <c r="RJ59" s="535"/>
      <c r="RK59" s="535"/>
      <c r="RL59" s="535"/>
      <c r="RM59" s="535"/>
      <c r="RN59" s="535"/>
      <c r="RO59" s="535"/>
      <c r="RP59" s="535"/>
      <c r="RQ59" s="535"/>
      <c r="RR59" s="535"/>
      <c r="RS59" s="535"/>
      <c r="RT59" s="535"/>
      <c r="RU59" s="535"/>
      <c r="RV59" s="535"/>
      <c r="RW59" s="535"/>
      <c r="RX59" s="535"/>
      <c r="RY59" s="535"/>
      <c r="RZ59" s="535"/>
      <c r="SA59" s="535"/>
      <c r="SB59" s="535"/>
      <c r="SC59" s="535"/>
      <c r="SD59" s="535"/>
      <c r="SE59" s="535"/>
      <c r="SF59" s="535"/>
      <c r="SG59" s="535"/>
      <c r="SH59" s="535"/>
      <c r="SI59" s="535"/>
      <c r="SJ59" s="535"/>
      <c r="SK59" s="535"/>
      <c r="SL59" s="535"/>
      <c r="SM59" s="535"/>
      <c r="SN59" s="535"/>
      <c r="SO59" s="535"/>
      <c r="SP59" s="535"/>
      <c r="SQ59" s="535"/>
      <c r="SR59" s="535"/>
      <c r="SS59" s="535"/>
      <c r="ST59" s="535"/>
      <c r="SU59" s="535"/>
      <c r="SV59" s="535"/>
      <c r="SW59" s="535"/>
      <c r="SX59" s="535"/>
      <c r="SY59" s="535"/>
      <c r="SZ59" s="535"/>
      <c r="TA59" s="535"/>
      <c r="TB59" s="535"/>
      <c r="TC59" s="535"/>
      <c r="TD59" s="535"/>
      <c r="TE59" s="535"/>
      <c r="TF59" s="535"/>
      <c r="TG59" s="535"/>
      <c r="TH59" s="535"/>
      <c r="TI59" s="535"/>
      <c r="TJ59" s="535"/>
      <c r="TK59" s="535"/>
      <c r="TL59" s="535"/>
      <c r="TM59" s="535"/>
      <c r="TN59" s="535"/>
      <c r="TO59" s="535"/>
      <c r="TP59" s="535"/>
      <c r="TQ59" s="535"/>
      <c r="TR59" s="535"/>
      <c r="TS59" s="535"/>
      <c r="TT59" s="535"/>
      <c r="TU59" s="535"/>
      <c r="TV59" s="535"/>
      <c r="TW59" s="535"/>
      <c r="TX59" s="535"/>
      <c r="TY59" s="535"/>
      <c r="TZ59" s="535"/>
      <c r="UA59" s="535"/>
      <c r="UB59" s="535"/>
      <c r="UC59" s="535"/>
      <c r="UD59" s="535"/>
      <c r="UE59" s="535"/>
      <c r="UF59" s="535"/>
      <c r="UG59" s="535"/>
      <c r="UH59" s="535"/>
      <c r="UI59" s="535"/>
      <c r="UJ59" s="535"/>
      <c r="UK59" s="535"/>
      <c r="UL59" s="535"/>
      <c r="UM59" s="535"/>
      <c r="UN59" s="535"/>
      <c r="UO59" s="535"/>
      <c r="UP59" s="535"/>
      <c r="UQ59" s="535"/>
      <c r="UR59" s="535"/>
      <c r="US59" s="535"/>
      <c r="UT59" s="535"/>
      <c r="UU59" s="535"/>
      <c r="UV59" s="535"/>
      <c r="UW59" s="535"/>
      <c r="UX59" s="535"/>
      <c r="UY59" s="535"/>
      <c r="UZ59" s="535"/>
      <c r="VA59" s="535"/>
      <c r="VB59" s="535"/>
      <c r="VC59" s="535"/>
      <c r="VD59" s="535"/>
      <c r="VE59" s="535"/>
      <c r="VF59" s="535"/>
      <c r="VG59" s="535"/>
      <c r="VH59" s="535"/>
      <c r="VI59" s="535"/>
      <c r="VJ59" s="535"/>
      <c r="VK59" s="535"/>
      <c r="VL59" s="535"/>
      <c r="VM59" s="535"/>
      <c r="VN59" s="535"/>
      <c r="VO59" s="535"/>
      <c r="VP59" s="535"/>
      <c r="VQ59" s="535"/>
      <c r="VR59" s="535"/>
      <c r="VS59" s="535"/>
      <c r="VT59" s="535"/>
      <c r="VU59" s="535"/>
      <c r="VV59" s="535"/>
      <c r="VW59" s="535"/>
      <c r="VX59" s="535"/>
      <c r="VY59" s="535"/>
      <c r="VZ59" s="535"/>
      <c r="WA59" s="535"/>
      <c r="WB59" s="535"/>
      <c r="WC59" s="535"/>
      <c r="WD59" s="535"/>
      <c r="WE59" s="535"/>
      <c r="WF59" s="535"/>
      <c r="WG59" s="535"/>
      <c r="WH59" s="535"/>
      <c r="WI59" s="535"/>
      <c r="WJ59" s="535"/>
      <c r="WK59" s="535"/>
      <c r="WL59" s="535"/>
      <c r="WM59" s="535"/>
      <c r="WN59" s="535"/>
      <c r="WO59" s="535"/>
      <c r="WP59" s="535"/>
      <c r="WQ59" s="535"/>
      <c r="WR59" s="535"/>
      <c r="WS59" s="535"/>
      <c r="WT59" s="535"/>
      <c r="WU59" s="535"/>
      <c r="WV59" s="535"/>
      <c r="WW59" s="535"/>
      <c r="WX59" s="535"/>
      <c r="WY59" s="535"/>
      <c r="WZ59" s="535"/>
      <c r="XA59" s="535"/>
      <c r="XB59" s="535"/>
      <c r="XC59" s="535"/>
      <c r="XD59" s="535"/>
      <c r="XE59" s="535"/>
      <c r="XF59" s="535"/>
      <c r="XG59" s="535"/>
      <c r="XH59" s="535"/>
      <c r="XI59" s="535"/>
      <c r="XJ59" s="535"/>
      <c r="XK59" s="535"/>
      <c r="XL59" s="535"/>
      <c r="XM59" s="535"/>
      <c r="XN59" s="535"/>
      <c r="XO59" s="535"/>
      <c r="XP59" s="535"/>
      <c r="XQ59" s="535"/>
      <c r="XR59" s="535"/>
      <c r="XS59" s="535"/>
      <c r="XT59" s="535"/>
      <c r="XU59" s="535"/>
      <c r="XV59" s="535"/>
      <c r="XW59" s="535"/>
      <c r="XX59" s="535"/>
      <c r="XY59" s="535"/>
      <c r="XZ59" s="535"/>
      <c r="YA59" s="535"/>
      <c r="YB59" s="535"/>
      <c r="YC59" s="535"/>
      <c r="YD59" s="535"/>
      <c r="YE59" s="535"/>
      <c r="YF59" s="535"/>
      <c r="YG59" s="535"/>
      <c r="YH59" s="535"/>
      <c r="YI59" s="535"/>
      <c r="YJ59" s="535"/>
      <c r="YK59" s="535"/>
      <c r="YL59" s="535"/>
      <c r="YM59" s="535"/>
      <c r="YN59" s="535"/>
      <c r="YO59" s="535"/>
      <c r="YP59" s="535"/>
      <c r="YQ59" s="535"/>
      <c r="YR59" s="535"/>
      <c r="YS59" s="535"/>
      <c r="YT59" s="535"/>
      <c r="YU59" s="535"/>
      <c r="YV59" s="535"/>
      <c r="YW59" s="535"/>
      <c r="YX59" s="535"/>
      <c r="YY59" s="535"/>
      <c r="YZ59" s="535"/>
      <c r="ZA59" s="535"/>
      <c r="ZB59" s="535"/>
      <c r="ZC59" s="535"/>
      <c r="ZD59" s="535"/>
      <c r="ZE59" s="535"/>
      <c r="ZF59" s="535"/>
      <c r="ZG59" s="535"/>
      <c r="ZH59" s="535"/>
      <c r="ZI59" s="535"/>
      <c r="ZJ59" s="535"/>
      <c r="ZK59" s="535"/>
      <c r="ZL59" s="535"/>
      <c r="ZM59" s="535"/>
      <c r="ZN59" s="535"/>
      <c r="ZO59" s="535"/>
      <c r="ZP59" s="535"/>
      <c r="ZQ59" s="535"/>
      <c r="ZR59" s="535"/>
      <c r="ZS59" s="535"/>
      <c r="ZT59" s="535"/>
      <c r="ZU59" s="535"/>
      <c r="ZV59" s="535"/>
      <c r="ZW59" s="535"/>
      <c r="ZX59" s="535"/>
      <c r="ZY59" s="535"/>
      <c r="ZZ59" s="535"/>
      <c r="AAA59" s="535"/>
      <c r="AAB59" s="535"/>
      <c r="AAC59" s="535"/>
      <c r="AAD59" s="535"/>
      <c r="AAE59" s="535"/>
      <c r="AAF59" s="535"/>
      <c r="AAG59" s="535"/>
      <c r="AAH59" s="535"/>
      <c r="AAI59" s="535"/>
      <c r="AAJ59" s="535"/>
      <c r="AAK59" s="535"/>
      <c r="AAL59" s="535"/>
      <c r="AAM59" s="535"/>
      <c r="AAN59" s="535"/>
      <c r="AAO59" s="535"/>
      <c r="AAP59" s="535"/>
      <c r="AAQ59" s="535"/>
      <c r="AAR59" s="535"/>
      <c r="AAS59" s="535"/>
      <c r="AAT59" s="535"/>
      <c r="AAU59" s="535"/>
      <c r="AAV59" s="535"/>
      <c r="AAW59" s="535"/>
      <c r="AAX59" s="535"/>
      <c r="AAY59" s="535"/>
      <c r="AAZ59" s="535"/>
      <c r="ABA59" s="535"/>
      <c r="ABB59" s="535"/>
      <c r="ABC59" s="535"/>
      <c r="ABD59" s="535"/>
      <c r="ABE59" s="535"/>
      <c r="ABF59" s="535"/>
      <c r="ABG59" s="535"/>
      <c r="ABH59" s="535"/>
      <c r="ABI59" s="535"/>
      <c r="ABJ59" s="535"/>
      <c r="ABK59" s="535"/>
      <c r="ABL59" s="535"/>
      <c r="ABM59" s="535"/>
      <c r="ABN59" s="535"/>
      <c r="ABO59" s="535"/>
      <c r="ABP59" s="535"/>
      <c r="ABQ59" s="535"/>
      <c r="ABR59" s="535"/>
      <c r="ABS59" s="535"/>
      <c r="ABT59" s="535"/>
      <c r="ABU59" s="535"/>
      <c r="ABV59" s="535"/>
      <c r="ABW59" s="535"/>
      <c r="ABX59" s="535"/>
      <c r="ABY59" s="535"/>
      <c r="ABZ59" s="535"/>
      <c r="ACA59" s="535"/>
      <c r="ACB59" s="535"/>
      <c r="ACC59" s="535"/>
      <c r="ACD59" s="535"/>
      <c r="ACE59" s="535"/>
      <c r="ACF59" s="535"/>
      <c r="ACG59" s="535"/>
      <c r="ACH59" s="535"/>
      <c r="ACI59" s="535"/>
      <c r="ACJ59" s="535"/>
      <c r="ACK59" s="535"/>
      <c r="ACL59" s="535"/>
      <c r="ACM59" s="535"/>
      <c r="ACN59" s="535"/>
      <c r="ACO59" s="535"/>
      <c r="ACP59" s="535"/>
      <c r="ACQ59" s="535"/>
      <c r="ACR59" s="535"/>
      <c r="ACS59" s="535"/>
      <c r="ACT59" s="535"/>
      <c r="ACU59" s="535"/>
      <c r="ACV59" s="535"/>
      <c r="ACW59" s="535"/>
      <c r="ACX59" s="535"/>
      <c r="ACY59" s="535"/>
      <c r="ACZ59" s="535"/>
      <c r="ADA59" s="535"/>
      <c r="ADB59" s="535"/>
      <c r="ADC59" s="535"/>
      <c r="ADD59" s="535"/>
      <c r="ADE59" s="535"/>
      <c r="ADF59" s="535"/>
      <c r="ADG59" s="535"/>
      <c r="ADH59" s="535"/>
      <c r="ADI59" s="535"/>
      <c r="ADJ59" s="535"/>
      <c r="ADK59" s="535"/>
      <c r="ADL59" s="535"/>
      <c r="ADM59" s="535"/>
      <c r="ADN59" s="535"/>
      <c r="ADO59" s="535"/>
      <c r="ADP59" s="535"/>
      <c r="ADQ59" s="535"/>
      <c r="ADR59" s="535"/>
      <c r="ADS59" s="535"/>
      <c r="ADT59" s="535"/>
      <c r="ADU59" s="535"/>
      <c r="ADV59" s="535"/>
      <c r="ADW59" s="535"/>
      <c r="ADX59" s="535"/>
      <c r="ADY59" s="535"/>
      <c r="ADZ59" s="535"/>
      <c r="AEA59" s="535"/>
      <c r="AEB59" s="535"/>
      <c r="AEC59" s="535"/>
      <c r="AED59" s="535"/>
      <c r="AEE59" s="535"/>
      <c r="AEF59" s="535"/>
      <c r="AEG59" s="535"/>
      <c r="AEH59" s="535"/>
      <c r="AEI59" s="535"/>
      <c r="AEJ59" s="535"/>
      <c r="AEK59" s="535"/>
      <c r="AEL59" s="535"/>
      <c r="AEM59" s="535"/>
      <c r="AEN59" s="535"/>
      <c r="AEO59" s="535"/>
      <c r="AEP59" s="535"/>
      <c r="AEQ59" s="535"/>
      <c r="AER59" s="535"/>
      <c r="AES59" s="535"/>
      <c r="AET59" s="535"/>
      <c r="AEU59" s="535"/>
      <c r="AEV59" s="535"/>
      <c r="AEW59" s="535"/>
      <c r="AEX59" s="535"/>
      <c r="AEY59" s="535"/>
      <c r="AEZ59" s="535"/>
      <c r="AFA59" s="535"/>
      <c r="AFB59" s="535"/>
      <c r="AFC59" s="535"/>
      <c r="AFD59" s="535"/>
      <c r="AFE59" s="535"/>
      <c r="AFF59" s="535"/>
      <c r="AFG59" s="535"/>
      <c r="AFH59" s="535"/>
      <c r="AFI59" s="535"/>
      <c r="AFJ59" s="535"/>
      <c r="AFK59" s="535"/>
      <c r="AFL59" s="535"/>
      <c r="AFM59" s="535"/>
      <c r="AFN59" s="535"/>
      <c r="AFO59" s="535"/>
      <c r="AFP59" s="535"/>
      <c r="AFQ59" s="535"/>
      <c r="AFR59" s="535"/>
      <c r="AFS59" s="535"/>
      <c r="AFT59" s="535"/>
      <c r="AFU59" s="535"/>
      <c r="AFV59" s="535"/>
      <c r="AFW59" s="535"/>
      <c r="AFX59" s="535"/>
      <c r="AFY59" s="535"/>
      <c r="AFZ59" s="535"/>
      <c r="AGA59" s="535"/>
      <c r="AGB59" s="535"/>
      <c r="AGC59" s="535"/>
      <c r="AGD59" s="535"/>
      <c r="AGE59" s="535"/>
      <c r="AGF59" s="535"/>
      <c r="AGG59" s="535"/>
      <c r="AGH59" s="535"/>
      <c r="AGI59" s="535"/>
      <c r="AGJ59" s="535"/>
      <c r="AGK59" s="535"/>
      <c r="AGL59" s="535"/>
      <c r="AGM59" s="535"/>
      <c r="AGN59" s="535"/>
      <c r="AGO59" s="535"/>
      <c r="AGP59" s="535"/>
      <c r="AGQ59" s="535"/>
      <c r="AGR59" s="535"/>
    </row>
    <row r="60" spans="1:876" x14ac:dyDescent="0.2">
      <c r="A60" s="28"/>
      <c r="B60" s="38" t="s">
        <v>1341</v>
      </c>
      <c r="C60" s="303" t="s">
        <v>1341</v>
      </c>
      <c r="D60" s="655">
        <v>43521</v>
      </c>
      <c r="E60" s="664">
        <v>43521</v>
      </c>
      <c r="F60" s="673" t="s">
        <v>1826</v>
      </c>
      <c r="G60" s="43" t="s">
        <v>163</v>
      </c>
      <c r="H60" s="43" t="s">
        <v>1364</v>
      </c>
      <c r="I60" s="45">
        <v>10</v>
      </c>
      <c r="J60" s="44" t="s">
        <v>61</v>
      </c>
      <c r="K60" s="47" t="s">
        <v>1827</v>
      </c>
      <c r="L60" s="43">
        <v>201658</v>
      </c>
      <c r="M60" s="44" t="s">
        <v>1828</v>
      </c>
      <c r="N60" s="48"/>
      <c r="O60" s="49" t="s">
        <v>1107</v>
      </c>
      <c r="P60" s="50">
        <v>43830</v>
      </c>
      <c r="Q60" s="90" t="s">
        <v>1295</v>
      </c>
      <c r="R60" s="703" t="s">
        <v>546</v>
      </c>
      <c r="S60" s="703" t="s">
        <v>546</v>
      </c>
      <c r="T60" s="54">
        <v>0</v>
      </c>
      <c r="U60" s="55" t="s">
        <v>1106</v>
      </c>
      <c r="V60" s="56">
        <v>0</v>
      </c>
      <c r="W60" s="56">
        <v>1</v>
      </c>
      <c r="X60" s="56">
        <v>0</v>
      </c>
      <c r="Y60" s="536" t="s">
        <v>1829</v>
      </c>
      <c r="Z60" s="536" t="s">
        <v>1819</v>
      </c>
      <c r="AA60" s="536" t="s">
        <v>1820</v>
      </c>
      <c r="AB60" s="530">
        <v>0</v>
      </c>
      <c r="AC60" s="530" t="s">
        <v>1821</v>
      </c>
      <c r="AD60" s="530" t="s">
        <v>1822</v>
      </c>
      <c r="AE60" s="530" t="s">
        <v>1534</v>
      </c>
      <c r="AF60" s="537" t="s">
        <v>1823</v>
      </c>
      <c r="AG60" s="352" t="s">
        <v>1833</v>
      </c>
      <c r="AH60" s="499" t="s">
        <v>1562</v>
      </c>
      <c r="AI60" s="536" t="s">
        <v>105</v>
      </c>
      <c r="AJ60" s="352" t="s">
        <v>105</v>
      </c>
      <c r="AK60" s="530" t="s">
        <v>1824</v>
      </c>
      <c r="AL60" s="62" t="s">
        <v>1825</v>
      </c>
      <c r="AM60" s="62">
        <v>1</v>
      </c>
      <c r="AN60" s="63">
        <v>24</v>
      </c>
      <c r="AO60" s="64">
        <v>12</v>
      </c>
      <c r="AP60" s="199" t="b">
        <f t="shared" si="6"/>
        <v>0</v>
      </c>
      <c r="AQ60" s="201" t="str">
        <f t="shared" si="7"/>
        <v>0,00</v>
      </c>
      <c r="AR60" s="564">
        <v>0</v>
      </c>
      <c r="AS60" s="202"/>
      <c r="AT60" s="563">
        <f t="shared" si="5"/>
        <v>0</v>
      </c>
      <c r="AU60" s="62" t="b">
        <v>0</v>
      </c>
      <c r="AV60" s="66" t="s">
        <v>1099</v>
      </c>
      <c r="AW60" s="66" t="s">
        <v>92</v>
      </c>
      <c r="AX60" s="62" t="s">
        <v>1373</v>
      </c>
      <c r="AY60" s="62" t="s">
        <v>1604</v>
      </c>
      <c r="AZ60" s="690"/>
      <c r="BA60" s="346"/>
      <c r="BB60" s="682"/>
      <c r="BC60" s="284"/>
      <c r="BD60" s="540"/>
      <c r="BE60" s="598"/>
      <c r="BF60" s="535"/>
      <c r="BG60" s="535"/>
      <c r="BH60" s="535"/>
      <c r="BI60" s="535"/>
      <c r="BJ60" s="535"/>
      <c r="BK60" s="535"/>
      <c r="BL60" s="535"/>
      <c r="BM60" s="535"/>
      <c r="BN60" s="535"/>
      <c r="BO60" s="535"/>
      <c r="BP60" s="535"/>
      <c r="BQ60" s="535"/>
      <c r="BR60" s="535"/>
      <c r="BS60" s="535"/>
      <c r="BT60" s="535"/>
      <c r="BU60" s="535"/>
      <c r="BV60" s="535"/>
      <c r="BW60" s="535"/>
      <c r="BX60" s="535"/>
      <c r="BY60" s="535"/>
      <c r="BZ60" s="535"/>
      <c r="CA60" s="535"/>
      <c r="CB60" s="535"/>
      <c r="CC60" s="535"/>
      <c r="CD60" s="535"/>
      <c r="CE60" s="535"/>
      <c r="CF60" s="535"/>
      <c r="CG60" s="535"/>
      <c r="CH60" s="535"/>
      <c r="CI60" s="535"/>
      <c r="CJ60" s="535"/>
      <c r="CK60" s="535"/>
      <c r="CL60" s="535"/>
      <c r="CM60" s="535"/>
      <c r="CN60" s="535"/>
      <c r="CO60" s="535"/>
      <c r="CP60" s="535"/>
      <c r="CQ60" s="535"/>
      <c r="CR60" s="535"/>
      <c r="CS60" s="535"/>
      <c r="CT60" s="535"/>
      <c r="CU60" s="535"/>
      <c r="CV60" s="535"/>
      <c r="CW60" s="535"/>
      <c r="CX60" s="535"/>
      <c r="CY60" s="535"/>
      <c r="CZ60" s="535"/>
      <c r="DA60" s="535"/>
      <c r="DB60" s="535"/>
      <c r="DC60" s="535"/>
      <c r="DD60" s="535"/>
      <c r="DE60" s="535"/>
      <c r="DF60" s="535"/>
      <c r="DG60" s="535"/>
      <c r="DH60" s="535"/>
      <c r="DI60" s="535"/>
      <c r="DJ60" s="535"/>
      <c r="DK60" s="535"/>
      <c r="DL60" s="535"/>
      <c r="DM60" s="535"/>
      <c r="DN60" s="535"/>
      <c r="DO60" s="535"/>
      <c r="DP60" s="535"/>
      <c r="DQ60" s="535"/>
      <c r="DR60" s="535"/>
      <c r="DS60" s="535"/>
      <c r="DT60" s="535"/>
      <c r="DU60" s="535"/>
      <c r="DV60" s="535"/>
      <c r="DW60" s="535"/>
      <c r="DX60" s="535"/>
      <c r="DY60" s="535"/>
      <c r="DZ60" s="535"/>
      <c r="EA60" s="535"/>
      <c r="EB60" s="535"/>
      <c r="EC60" s="535"/>
      <c r="ED60" s="535"/>
      <c r="EE60" s="535"/>
      <c r="EF60" s="535"/>
      <c r="EG60" s="535"/>
      <c r="EH60" s="535"/>
      <c r="EI60" s="535"/>
      <c r="EJ60" s="535"/>
      <c r="EK60" s="535"/>
      <c r="EL60" s="535"/>
      <c r="EM60" s="535"/>
      <c r="EN60" s="535"/>
      <c r="EO60" s="535"/>
      <c r="EP60" s="535"/>
      <c r="EQ60" s="535"/>
      <c r="ER60" s="535"/>
      <c r="ES60" s="535"/>
      <c r="ET60" s="535"/>
      <c r="EU60" s="535"/>
      <c r="EV60" s="535"/>
      <c r="EW60" s="535"/>
      <c r="EX60" s="535"/>
      <c r="EY60" s="535"/>
      <c r="EZ60" s="535"/>
      <c r="FA60" s="535"/>
      <c r="FB60" s="535"/>
      <c r="FC60" s="535"/>
      <c r="FD60" s="535"/>
      <c r="FE60" s="535"/>
      <c r="FF60" s="535"/>
      <c r="FG60" s="535"/>
      <c r="FH60" s="535"/>
      <c r="FI60" s="535"/>
      <c r="FJ60" s="535"/>
      <c r="FK60" s="535"/>
      <c r="FL60" s="535"/>
      <c r="FM60" s="535"/>
      <c r="FN60" s="535"/>
      <c r="FO60" s="535"/>
      <c r="FP60" s="535"/>
      <c r="FQ60" s="535"/>
      <c r="FR60" s="535"/>
      <c r="FS60" s="535"/>
      <c r="FT60" s="535"/>
      <c r="FU60" s="535"/>
      <c r="FV60" s="535"/>
      <c r="FW60" s="535"/>
      <c r="FX60" s="535"/>
      <c r="FY60" s="535"/>
      <c r="FZ60" s="535"/>
      <c r="GA60" s="535"/>
      <c r="GB60" s="535"/>
      <c r="GC60" s="535"/>
      <c r="GD60" s="535"/>
      <c r="GE60" s="535"/>
      <c r="GF60" s="535"/>
      <c r="GG60" s="535"/>
      <c r="GH60" s="535"/>
      <c r="GI60" s="535"/>
      <c r="GJ60" s="535"/>
      <c r="GK60" s="535"/>
      <c r="GL60" s="535"/>
      <c r="GM60" s="535"/>
      <c r="GN60" s="535"/>
      <c r="GO60" s="535"/>
      <c r="GP60" s="535"/>
      <c r="GQ60" s="535"/>
      <c r="GR60" s="535"/>
      <c r="GS60" s="535"/>
      <c r="GT60" s="535"/>
      <c r="GU60" s="535"/>
      <c r="GV60" s="535"/>
      <c r="GW60" s="535"/>
      <c r="GX60" s="535"/>
      <c r="GY60" s="535"/>
      <c r="GZ60" s="535"/>
      <c r="HA60" s="535"/>
      <c r="HB60" s="535"/>
      <c r="HC60" s="535"/>
      <c r="HD60" s="535"/>
      <c r="HE60" s="535"/>
      <c r="HF60" s="535"/>
      <c r="HG60" s="535"/>
      <c r="HH60" s="535"/>
      <c r="HI60" s="535"/>
      <c r="HJ60" s="535"/>
      <c r="HK60" s="535"/>
      <c r="HL60" s="535"/>
      <c r="HM60" s="535"/>
      <c r="HN60" s="535"/>
      <c r="HO60" s="535"/>
      <c r="HP60" s="535"/>
      <c r="HQ60" s="535"/>
      <c r="HR60" s="535"/>
      <c r="HS60" s="535"/>
      <c r="HT60" s="535"/>
      <c r="HU60" s="535"/>
      <c r="HV60" s="535"/>
      <c r="HW60" s="535"/>
      <c r="HX60" s="535"/>
      <c r="HY60" s="535"/>
      <c r="HZ60" s="535"/>
      <c r="IA60" s="535"/>
      <c r="IB60" s="535"/>
      <c r="IC60" s="535"/>
      <c r="ID60" s="535"/>
      <c r="IE60" s="535"/>
      <c r="IF60" s="535"/>
      <c r="IG60" s="535"/>
      <c r="IH60" s="535"/>
      <c r="II60" s="535"/>
      <c r="IJ60" s="535"/>
      <c r="IK60" s="535"/>
      <c r="IL60" s="535"/>
      <c r="IM60" s="535"/>
      <c r="IN60" s="535"/>
      <c r="IO60" s="535"/>
      <c r="IP60" s="535"/>
      <c r="IQ60" s="535"/>
      <c r="IR60" s="535"/>
      <c r="IS60" s="535"/>
      <c r="IT60" s="535"/>
      <c r="IU60" s="535"/>
      <c r="IV60" s="535"/>
      <c r="IW60" s="535"/>
      <c r="IX60" s="535"/>
      <c r="IY60" s="535"/>
      <c r="IZ60" s="535"/>
      <c r="JA60" s="535"/>
      <c r="JB60" s="535"/>
      <c r="JC60" s="535"/>
      <c r="JD60" s="535"/>
      <c r="JE60" s="535"/>
      <c r="JF60" s="535"/>
      <c r="JG60" s="535"/>
      <c r="JH60" s="535"/>
      <c r="JI60" s="535"/>
      <c r="JJ60" s="535"/>
      <c r="JK60" s="535"/>
      <c r="JL60" s="535"/>
      <c r="JM60" s="535"/>
      <c r="JN60" s="535"/>
      <c r="JO60" s="535"/>
      <c r="JP60" s="535"/>
      <c r="JQ60" s="535"/>
      <c r="JR60" s="535"/>
      <c r="JS60" s="535"/>
      <c r="JT60" s="535"/>
      <c r="JU60" s="535"/>
      <c r="JV60" s="535"/>
      <c r="JW60" s="535"/>
      <c r="JX60" s="535"/>
      <c r="JY60" s="535"/>
      <c r="JZ60" s="535"/>
      <c r="KA60" s="535"/>
      <c r="KB60" s="535"/>
      <c r="KC60" s="535"/>
      <c r="KD60" s="535"/>
      <c r="KE60" s="535"/>
      <c r="KF60" s="535"/>
      <c r="KG60" s="535"/>
      <c r="KH60" s="535"/>
      <c r="KI60" s="535"/>
      <c r="KJ60" s="535"/>
      <c r="KK60" s="535"/>
      <c r="KL60" s="535"/>
      <c r="KM60" s="535"/>
      <c r="KN60" s="535"/>
      <c r="KO60" s="535"/>
      <c r="KP60" s="535"/>
      <c r="KQ60" s="535"/>
      <c r="KR60" s="535"/>
      <c r="KS60" s="535"/>
      <c r="KT60" s="535"/>
      <c r="KU60" s="535"/>
      <c r="KV60" s="535"/>
      <c r="KW60" s="535"/>
      <c r="KX60" s="535"/>
      <c r="KY60" s="535"/>
      <c r="KZ60" s="535"/>
      <c r="LA60" s="535"/>
      <c r="LB60" s="535"/>
      <c r="LC60" s="535"/>
      <c r="LD60" s="535"/>
      <c r="LE60" s="535"/>
      <c r="LF60" s="535"/>
      <c r="LG60" s="535"/>
      <c r="LH60" s="535"/>
      <c r="LI60" s="535"/>
      <c r="LJ60" s="535"/>
      <c r="LK60" s="535"/>
      <c r="LL60" s="535"/>
      <c r="LM60" s="535"/>
      <c r="LN60" s="535"/>
      <c r="LO60" s="535"/>
      <c r="LP60" s="535"/>
      <c r="LQ60" s="535"/>
      <c r="LR60" s="535"/>
      <c r="LS60" s="535"/>
      <c r="LT60" s="535"/>
      <c r="LU60" s="535"/>
      <c r="LV60" s="535"/>
      <c r="LW60" s="535"/>
      <c r="LX60" s="535"/>
      <c r="LY60" s="535"/>
      <c r="LZ60" s="535"/>
      <c r="MA60" s="535"/>
      <c r="MB60" s="535"/>
      <c r="MC60" s="535"/>
      <c r="MD60" s="535"/>
      <c r="ME60" s="535"/>
      <c r="MF60" s="535"/>
      <c r="MG60" s="535"/>
      <c r="MH60" s="535"/>
      <c r="MI60" s="535"/>
      <c r="MJ60" s="535"/>
      <c r="MK60" s="535"/>
      <c r="ML60" s="535"/>
      <c r="MM60" s="535"/>
      <c r="MN60" s="535"/>
      <c r="MO60" s="535"/>
      <c r="MP60" s="535"/>
      <c r="MQ60" s="535"/>
      <c r="MR60" s="535"/>
      <c r="MS60" s="535"/>
      <c r="MT60" s="535"/>
      <c r="MU60" s="535"/>
      <c r="MV60" s="535"/>
      <c r="MW60" s="535"/>
      <c r="MX60" s="535"/>
      <c r="MY60" s="535"/>
      <c r="MZ60" s="535"/>
      <c r="NA60" s="535"/>
      <c r="NB60" s="535"/>
      <c r="NC60" s="535"/>
      <c r="ND60" s="535"/>
      <c r="NE60" s="535"/>
      <c r="NF60" s="535"/>
      <c r="NG60" s="535"/>
      <c r="NH60" s="535"/>
      <c r="NI60" s="535"/>
      <c r="NJ60" s="535"/>
      <c r="NK60" s="535"/>
      <c r="NL60" s="535"/>
      <c r="NM60" s="535"/>
      <c r="NN60" s="535"/>
      <c r="NO60" s="535"/>
      <c r="NP60" s="535"/>
      <c r="NQ60" s="535"/>
      <c r="NR60" s="535"/>
      <c r="NS60" s="535"/>
      <c r="NT60" s="535"/>
      <c r="NU60" s="535"/>
      <c r="NV60" s="535"/>
      <c r="NW60" s="535"/>
      <c r="NX60" s="535"/>
      <c r="NY60" s="535"/>
      <c r="NZ60" s="535"/>
      <c r="OA60" s="535"/>
      <c r="OB60" s="535"/>
      <c r="OC60" s="535"/>
      <c r="OD60" s="535"/>
      <c r="OE60" s="535"/>
      <c r="OF60" s="535"/>
      <c r="OG60" s="535"/>
      <c r="OH60" s="535"/>
      <c r="OI60" s="535"/>
      <c r="OJ60" s="535"/>
      <c r="OK60" s="535"/>
      <c r="OL60" s="535"/>
      <c r="OM60" s="535"/>
      <c r="ON60" s="535"/>
      <c r="OO60" s="535"/>
      <c r="OP60" s="535"/>
      <c r="OQ60" s="535"/>
      <c r="OR60" s="535"/>
      <c r="OS60" s="535"/>
      <c r="OT60" s="535"/>
      <c r="OU60" s="535"/>
      <c r="OV60" s="535"/>
      <c r="OW60" s="535"/>
      <c r="OX60" s="535"/>
      <c r="OY60" s="535"/>
      <c r="OZ60" s="535"/>
      <c r="PA60" s="535"/>
      <c r="PB60" s="535"/>
      <c r="PC60" s="535"/>
      <c r="PD60" s="535"/>
      <c r="PE60" s="535"/>
      <c r="PF60" s="535"/>
      <c r="PG60" s="535"/>
      <c r="PH60" s="535"/>
      <c r="PI60" s="535"/>
      <c r="PJ60" s="535"/>
      <c r="PK60" s="535"/>
      <c r="PL60" s="535"/>
      <c r="PM60" s="535"/>
      <c r="PN60" s="535"/>
      <c r="PO60" s="535"/>
      <c r="PP60" s="535"/>
      <c r="PQ60" s="535"/>
      <c r="PR60" s="535"/>
      <c r="PS60" s="535"/>
      <c r="PT60" s="535"/>
      <c r="PU60" s="535"/>
      <c r="PV60" s="535"/>
      <c r="PW60" s="535"/>
      <c r="PX60" s="535"/>
      <c r="PY60" s="535"/>
      <c r="PZ60" s="535"/>
      <c r="QA60" s="535"/>
      <c r="QB60" s="535"/>
      <c r="QC60" s="535"/>
      <c r="QD60" s="535"/>
      <c r="QE60" s="535"/>
      <c r="QF60" s="535"/>
      <c r="QG60" s="535"/>
      <c r="QH60" s="535"/>
      <c r="QI60" s="535"/>
      <c r="QJ60" s="535"/>
      <c r="QK60" s="535"/>
      <c r="QL60" s="535"/>
      <c r="QM60" s="535"/>
      <c r="QN60" s="535"/>
      <c r="QO60" s="535"/>
      <c r="QP60" s="535"/>
      <c r="QQ60" s="535"/>
      <c r="QR60" s="535"/>
      <c r="QS60" s="535"/>
      <c r="QT60" s="535"/>
      <c r="QU60" s="535"/>
      <c r="QV60" s="535"/>
      <c r="QW60" s="535"/>
      <c r="QX60" s="535"/>
      <c r="QY60" s="535"/>
      <c r="QZ60" s="535"/>
      <c r="RA60" s="535"/>
      <c r="RB60" s="535"/>
      <c r="RC60" s="535"/>
      <c r="RD60" s="535"/>
      <c r="RE60" s="535"/>
      <c r="RF60" s="535"/>
      <c r="RG60" s="535"/>
      <c r="RH60" s="535"/>
      <c r="RI60" s="535"/>
      <c r="RJ60" s="535"/>
      <c r="RK60" s="535"/>
      <c r="RL60" s="535"/>
      <c r="RM60" s="535"/>
      <c r="RN60" s="535"/>
      <c r="RO60" s="535"/>
      <c r="RP60" s="535"/>
      <c r="RQ60" s="535"/>
      <c r="RR60" s="535"/>
      <c r="RS60" s="535"/>
      <c r="RT60" s="535"/>
      <c r="RU60" s="535"/>
      <c r="RV60" s="535"/>
      <c r="RW60" s="535"/>
      <c r="RX60" s="535"/>
      <c r="RY60" s="535"/>
      <c r="RZ60" s="535"/>
      <c r="SA60" s="535"/>
      <c r="SB60" s="535"/>
      <c r="SC60" s="535"/>
      <c r="SD60" s="535"/>
      <c r="SE60" s="535"/>
      <c r="SF60" s="535"/>
      <c r="SG60" s="535"/>
      <c r="SH60" s="535"/>
      <c r="SI60" s="535"/>
      <c r="SJ60" s="535"/>
      <c r="SK60" s="535"/>
      <c r="SL60" s="535"/>
      <c r="SM60" s="535"/>
      <c r="SN60" s="535"/>
      <c r="SO60" s="535"/>
      <c r="SP60" s="535"/>
      <c r="SQ60" s="535"/>
      <c r="SR60" s="535"/>
      <c r="SS60" s="535"/>
      <c r="ST60" s="535"/>
      <c r="SU60" s="535"/>
      <c r="SV60" s="535"/>
      <c r="SW60" s="535"/>
      <c r="SX60" s="535"/>
      <c r="SY60" s="535"/>
      <c r="SZ60" s="535"/>
      <c r="TA60" s="535"/>
      <c r="TB60" s="535"/>
      <c r="TC60" s="535"/>
      <c r="TD60" s="535"/>
      <c r="TE60" s="535"/>
      <c r="TF60" s="535"/>
      <c r="TG60" s="535"/>
      <c r="TH60" s="535"/>
      <c r="TI60" s="535"/>
      <c r="TJ60" s="535"/>
      <c r="TK60" s="535"/>
      <c r="TL60" s="535"/>
      <c r="TM60" s="535"/>
      <c r="TN60" s="535"/>
      <c r="TO60" s="535"/>
      <c r="TP60" s="535"/>
      <c r="TQ60" s="535"/>
      <c r="TR60" s="535"/>
      <c r="TS60" s="535"/>
      <c r="TT60" s="535"/>
      <c r="TU60" s="535"/>
      <c r="TV60" s="535"/>
      <c r="TW60" s="535"/>
      <c r="TX60" s="535"/>
      <c r="TY60" s="535"/>
      <c r="TZ60" s="535"/>
      <c r="UA60" s="535"/>
      <c r="UB60" s="535"/>
      <c r="UC60" s="535"/>
      <c r="UD60" s="535"/>
      <c r="UE60" s="535"/>
      <c r="UF60" s="535"/>
      <c r="UG60" s="535"/>
      <c r="UH60" s="535"/>
      <c r="UI60" s="535"/>
      <c r="UJ60" s="535"/>
      <c r="UK60" s="535"/>
      <c r="UL60" s="535"/>
      <c r="UM60" s="535"/>
      <c r="UN60" s="535"/>
      <c r="UO60" s="535"/>
      <c r="UP60" s="535"/>
      <c r="UQ60" s="535"/>
      <c r="UR60" s="535"/>
      <c r="US60" s="535"/>
      <c r="UT60" s="535"/>
      <c r="UU60" s="535"/>
      <c r="UV60" s="535"/>
      <c r="UW60" s="535"/>
      <c r="UX60" s="535"/>
      <c r="UY60" s="535"/>
      <c r="UZ60" s="535"/>
      <c r="VA60" s="535"/>
      <c r="VB60" s="535"/>
      <c r="VC60" s="535"/>
      <c r="VD60" s="535"/>
      <c r="VE60" s="535"/>
      <c r="VF60" s="535"/>
      <c r="VG60" s="535"/>
      <c r="VH60" s="535"/>
      <c r="VI60" s="535"/>
      <c r="VJ60" s="535"/>
      <c r="VK60" s="535"/>
      <c r="VL60" s="535"/>
      <c r="VM60" s="535"/>
      <c r="VN60" s="535"/>
      <c r="VO60" s="535"/>
      <c r="VP60" s="535"/>
      <c r="VQ60" s="535"/>
      <c r="VR60" s="535"/>
      <c r="VS60" s="535"/>
      <c r="VT60" s="535"/>
      <c r="VU60" s="535"/>
      <c r="VV60" s="535"/>
      <c r="VW60" s="535"/>
      <c r="VX60" s="535"/>
      <c r="VY60" s="535"/>
      <c r="VZ60" s="535"/>
      <c r="WA60" s="535"/>
      <c r="WB60" s="535"/>
      <c r="WC60" s="535"/>
      <c r="WD60" s="535"/>
      <c r="WE60" s="535"/>
      <c r="WF60" s="535"/>
      <c r="WG60" s="535"/>
      <c r="WH60" s="535"/>
      <c r="WI60" s="535"/>
      <c r="WJ60" s="535"/>
      <c r="WK60" s="535"/>
      <c r="WL60" s="535"/>
      <c r="WM60" s="535"/>
      <c r="WN60" s="535"/>
      <c r="WO60" s="535"/>
      <c r="WP60" s="535"/>
      <c r="WQ60" s="535"/>
      <c r="WR60" s="535"/>
      <c r="WS60" s="535"/>
      <c r="WT60" s="535"/>
      <c r="WU60" s="535"/>
      <c r="WV60" s="535"/>
      <c r="WW60" s="535"/>
      <c r="WX60" s="535"/>
      <c r="WY60" s="535"/>
      <c r="WZ60" s="535"/>
      <c r="XA60" s="535"/>
      <c r="XB60" s="535"/>
      <c r="XC60" s="535"/>
      <c r="XD60" s="535"/>
      <c r="XE60" s="535"/>
      <c r="XF60" s="535"/>
      <c r="XG60" s="535"/>
      <c r="XH60" s="535"/>
      <c r="XI60" s="535"/>
      <c r="XJ60" s="535"/>
      <c r="XK60" s="535"/>
      <c r="XL60" s="535"/>
      <c r="XM60" s="535"/>
      <c r="XN60" s="535"/>
      <c r="XO60" s="535"/>
      <c r="XP60" s="535"/>
      <c r="XQ60" s="535"/>
      <c r="XR60" s="535"/>
      <c r="XS60" s="535"/>
      <c r="XT60" s="535"/>
      <c r="XU60" s="535"/>
      <c r="XV60" s="535"/>
      <c r="XW60" s="535"/>
      <c r="XX60" s="535"/>
      <c r="XY60" s="535"/>
      <c r="XZ60" s="535"/>
      <c r="YA60" s="535"/>
      <c r="YB60" s="535"/>
      <c r="YC60" s="535"/>
      <c r="YD60" s="535"/>
      <c r="YE60" s="535"/>
      <c r="YF60" s="535"/>
      <c r="YG60" s="535"/>
      <c r="YH60" s="535"/>
      <c r="YI60" s="535"/>
      <c r="YJ60" s="535"/>
      <c r="YK60" s="535"/>
      <c r="YL60" s="535"/>
      <c r="YM60" s="535"/>
      <c r="YN60" s="535"/>
      <c r="YO60" s="535"/>
      <c r="YP60" s="535"/>
      <c r="YQ60" s="535"/>
      <c r="YR60" s="535"/>
      <c r="YS60" s="535"/>
      <c r="YT60" s="535"/>
      <c r="YU60" s="535"/>
      <c r="YV60" s="535"/>
      <c r="YW60" s="535"/>
      <c r="YX60" s="535"/>
      <c r="YY60" s="535"/>
      <c r="YZ60" s="535"/>
      <c r="ZA60" s="535"/>
      <c r="ZB60" s="535"/>
      <c r="ZC60" s="535"/>
      <c r="ZD60" s="535"/>
      <c r="ZE60" s="535"/>
      <c r="ZF60" s="535"/>
      <c r="ZG60" s="535"/>
      <c r="ZH60" s="535"/>
      <c r="ZI60" s="535"/>
      <c r="ZJ60" s="535"/>
      <c r="ZK60" s="535"/>
      <c r="ZL60" s="535"/>
      <c r="ZM60" s="535"/>
      <c r="ZN60" s="535"/>
      <c r="ZO60" s="535"/>
      <c r="ZP60" s="535"/>
      <c r="ZQ60" s="535"/>
      <c r="ZR60" s="535"/>
      <c r="ZS60" s="535"/>
      <c r="ZT60" s="535"/>
      <c r="ZU60" s="535"/>
      <c r="ZV60" s="535"/>
      <c r="ZW60" s="535"/>
      <c r="ZX60" s="535"/>
      <c r="ZY60" s="535"/>
      <c r="ZZ60" s="535"/>
      <c r="AAA60" s="535"/>
      <c r="AAB60" s="535"/>
      <c r="AAC60" s="535"/>
      <c r="AAD60" s="535"/>
      <c r="AAE60" s="535"/>
      <c r="AAF60" s="535"/>
      <c r="AAG60" s="535"/>
      <c r="AAH60" s="535"/>
      <c r="AAI60" s="535"/>
      <c r="AAJ60" s="535"/>
      <c r="AAK60" s="535"/>
      <c r="AAL60" s="535"/>
      <c r="AAM60" s="535"/>
      <c r="AAN60" s="535"/>
      <c r="AAO60" s="535"/>
      <c r="AAP60" s="535"/>
      <c r="AAQ60" s="535"/>
      <c r="AAR60" s="535"/>
      <c r="AAS60" s="535"/>
      <c r="AAT60" s="535"/>
      <c r="AAU60" s="535"/>
      <c r="AAV60" s="535"/>
      <c r="AAW60" s="535"/>
      <c r="AAX60" s="535"/>
      <c r="AAY60" s="535"/>
      <c r="AAZ60" s="535"/>
      <c r="ABA60" s="535"/>
      <c r="ABB60" s="535"/>
      <c r="ABC60" s="535"/>
      <c r="ABD60" s="535"/>
      <c r="ABE60" s="535"/>
      <c r="ABF60" s="535"/>
      <c r="ABG60" s="535"/>
      <c r="ABH60" s="535"/>
      <c r="ABI60" s="535"/>
      <c r="ABJ60" s="535"/>
      <c r="ABK60" s="535"/>
      <c r="ABL60" s="535"/>
      <c r="ABM60" s="535"/>
      <c r="ABN60" s="535"/>
      <c r="ABO60" s="535"/>
      <c r="ABP60" s="535"/>
      <c r="ABQ60" s="535"/>
      <c r="ABR60" s="535"/>
      <c r="ABS60" s="535"/>
      <c r="ABT60" s="535"/>
      <c r="ABU60" s="535"/>
      <c r="ABV60" s="535"/>
      <c r="ABW60" s="535"/>
      <c r="ABX60" s="535"/>
      <c r="ABY60" s="535"/>
      <c r="ABZ60" s="535"/>
      <c r="ACA60" s="535"/>
      <c r="ACB60" s="535"/>
      <c r="ACC60" s="535"/>
      <c r="ACD60" s="535"/>
      <c r="ACE60" s="535"/>
      <c r="ACF60" s="535"/>
      <c r="ACG60" s="535"/>
      <c r="ACH60" s="535"/>
      <c r="ACI60" s="535"/>
      <c r="ACJ60" s="535"/>
      <c r="ACK60" s="535"/>
      <c r="ACL60" s="535"/>
      <c r="ACM60" s="535"/>
      <c r="ACN60" s="535"/>
      <c r="ACO60" s="535"/>
      <c r="ACP60" s="535"/>
      <c r="ACQ60" s="535"/>
      <c r="ACR60" s="535"/>
      <c r="ACS60" s="535"/>
      <c r="ACT60" s="535"/>
      <c r="ACU60" s="535"/>
      <c r="ACV60" s="535"/>
      <c r="ACW60" s="535"/>
      <c r="ACX60" s="535"/>
      <c r="ACY60" s="535"/>
      <c r="ACZ60" s="535"/>
      <c r="ADA60" s="535"/>
      <c r="ADB60" s="535"/>
      <c r="ADC60" s="535"/>
      <c r="ADD60" s="535"/>
      <c r="ADE60" s="535"/>
      <c r="ADF60" s="535"/>
      <c r="ADG60" s="535"/>
      <c r="ADH60" s="535"/>
      <c r="ADI60" s="535"/>
      <c r="ADJ60" s="535"/>
      <c r="ADK60" s="535"/>
      <c r="ADL60" s="535"/>
      <c r="ADM60" s="535"/>
      <c r="ADN60" s="535"/>
      <c r="ADO60" s="535"/>
      <c r="ADP60" s="535"/>
      <c r="ADQ60" s="535"/>
      <c r="ADR60" s="535"/>
      <c r="ADS60" s="535"/>
      <c r="ADT60" s="535"/>
      <c r="ADU60" s="535"/>
      <c r="ADV60" s="535"/>
      <c r="ADW60" s="535"/>
      <c r="ADX60" s="535"/>
      <c r="ADY60" s="535"/>
      <c r="ADZ60" s="535"/>
      <c r="AEA60" s="535"/>
      <c r="AEB60" s="535"/>
      <c r="AEC60" s="535"/>
      <c r="AED60" s="535"/>
      <c r="AEE60" s="535"/>
      <c r="AEF60" s="535"/>
      <c r="AEG60" s="535"/>
      <c r="AEH60" s="535"/>
      <c r="AEI60" s="535"/>
      <c r="AEJ60" s="535"/>
      <c r="AEK60" s="535"/>
      <c r="AEL60" s="535"/>
      <c r="AEM60" s="535"/>
      <c r="AEN60" s="535"/>
      <c r="AEO60" s="535"/>
      <c r="AEP60" s="535"/>
      <c r="AEQ60" s="535"/>
      <c r="AER60" s="535"/>
      <c r="AES60" s="535"/>
      <c r="AET60" s="535"/>
      <c r="AEU60" s="535"/>
      <c r="AEV60" s="535"/>
      <c r="AEW60" s="535"/>
      <c r="AEX60" s="535"/>
      <c r="AEY60" s="535"/>
      <c r="AEZ60" s="535"/>
      <c r="AFA60" s="535"/>
      <c r="AFB60" s="535"/>
      <c r="AFC60" s="535"/>
      <c r="AFD60" s="535"/>
      <c r="AFE60" s="535"/>
      <c r="AFF60" s="535"/>
      <c r="AFG60" s="535"/>
      <c r="AFH60" s="535"/>
      <c r="AFI60" s="535"/>
      <c r="AFJ60" s="535"/>
      <c r="AFK60" s="535"/>
      <c r="AFL60" s="535"/>
      <c r="AFM60" s="535"/>
      <c r="AFN60" s="535"/>
      <c r="AFO60" s="535"/>
      <c r="AFP60" s="535"/>
      <c r="AFQ60" s="535"/>
      <c r="AFR60" s="535"/>
      <c r="AFS60" s="535"/>
      <c r="AFT60" s="535"/>
      <c r="AFU60" s="535"/>
      <c r="AFV60" s="535"/>
      <c r="AFW60" s="535"/>
      <c r="AFX60" s="535"/>
      <c r="AFY60" s="535"/>
      <c r="AFZ60" s="535"/>
      <c r="AGA60" s="535"/>
      <c r="AGB60" s="535"/>
      <c r="AGC60" s="535"/>
      <c r="AGD60" s="535"/>
      <c r="AGE60" s="535"/>
      <c r="AGF60" s="535"/>
      <c r="AGG60" s="535"/>
      <c r="AGH60" s="535"/>
      <c r="AGI60" s="535"/>
      <c r="AGJ60" s="535"/>
      <c r="AGK60" s="535"/>
      <c r="AGL60" s="535"/>
      <c r="AGM60" s="535"/>
      <c r="AGN60" s="535"/>
      <c r="AGO60" s="535"/>
      <c r="AGP60" s="535"/>
      <c r="AGQ60" s="535"/>
      <c r="AGR60" s="535"/>
    </row>
    <row r="61" spans="1:876" x14ac:dyDescent="0.2">
      <c r="A61" s="28"/>
      <c r="B61" s="391" t="s">
        <v>1344</v>
      </c>
      <c r="C61" s="303" t="s">
        <v>1344</v>
      </c>
      <c r="D61" s="656">
        <v>43521</v>
      </c>
      <c r="E61" s="665">
        <v>43521</v>
      </c>
      <c r="F61" s="675" t="s">
        <v>1830</v>
      </c>
      <c r="G61" s="394" t="s">
        <v>75</v>
      </c>
      <c r="H61" s="394" t="s">
        <v>76</v>
      </c>
      <c r="I61" s="396">
        <v>4</v>
      </c>
      <c r="J61" s="395" t="s">
        <v>77</v>
      </c>
      <c r="K61" s="47" t="s">
        <v>1804</v>
      </c>
      <c r="L61" s="73">
        <v>188234</v>
      </c>
      <c r="M61" s="46" t="s">
        <v>1805</v>
      </c>
      <c r="N61" s="48"/>
      <c r="O61" s="49" t="s">
        <v>1107</v>
      </c>
      <c r="P61" s="50">
        <v>43830</v>
      </c>
      <c r="Q61" s="90" t="s">
        <v>1295</v>
      </c>
      <c r="R61" s="594" t="s">
        <v>1831</v>
      </c>
      <c r="S61" s="594"/>
      <c r="T61" s="554">
        <v>0</v>
      </c>
      <c r="U61" s="555" t="s">
        <v>1106</v>
      </c>
      <c r="V61" s="556">
        <v>1</v>
      </c>
      <c r="W61" s="556">
        <v>0</v>
      </c>
      <c r="X61" s="556">
        <v>0</v>
      </c>
      <c r="Y61" s="352" t="s">
        <v>1807</v>
      </c>
      <c r="Z61" s="536" t="s">
        <v>1808</v>
      </c>
      <c r="AA61" s="536" t="s">
        <v>1808</v>
      </c>
      <c r="AB61" s="536" t="s">
        <v>1809</v>
      </c>
      <c r="AC61" s="530">
        <v>0</v>
      </c>
      <c r="AD61" s="530">
        <v>0</v>
      </c>
      <c r="AE61" s="530">
        <v>0</v>
      </c>
      <c r="AF61" s="537" t="s">
        <v>1810</v>
      </c>
      <c r="AG61" s="352" t="s">
        <v>1280</v>
      </c>
      <c r="AH61" s="536" t="s">
        <v>1811</v>
      </c>
      <c r="AI61" s="536" t="s">
        <v>105</v>
      </c>
      <c r="AJ61" s="536" t="s">
        <v>105</v>
      </c>
      <c r="AK61" s="530" t="s">
        <v>1812</v>
      </c>
      <c r="AL61" s="62" t="s">
        <v>1832</v>
      </c>
      <c r="AM61" s="62">
        <v>1</v>
      </c>
      <c r="AN61" s="409">
        <v>5.6</v>
      </c>
      <c r="AO61" s="410">
        <v>12</v>
      </c>
      <c r="AP61" s="513">
        <f t="shared" si="6"/>
        <v>110.32</v>
      </c>
      <c r="AQ61" s="514">
        <f t="shared" si="7"/>
        <v>9.1933333333333334</v>
      </c>
      <c r="AR61" s="564">
        <v>0</v>
      </c>
      <c r="AS61" s="468"/>
      <c r="AT61" s="563">
        <f t="shared" si="5"/>
        <v>110.32</v>
      </c>
      <c r="AU61" s="467" t="s">
        <v>1748</v>
      </c>
      <c r="AV61" s="66" t="s">
        <v>1099</v>
      </c>
      <c r="AW61" s="66" t="s">
        <v>92</v>
      </c>
      <c r="AX61" s="62" t="s">
        <v>1373</v>
      </c>
      <c r="AY61" s="62" t="s">
        <v>1604</v>
      </c>
      <c r="AZ61" s="691"/>
      <c r="BA61" s="287"/>
      <c r="BB61" s="680"/>
      <c r="BC61" s="284"/>
      <c r="BD61" s="69"/>
      <c r="BE61" s="68"/>
    </row>
    <row r="62" spans="1:876" x14ac:dyDescent="0.2">
      <c r="A62" s="28"/>
      <c r="B62" s="302" t="s">
        <v>1345</v>
      </c>
      <c r="C62" s="303" t="s">
        <v>1345</v>
      </c>
      <c r="D62" s="659"/>
      <c r="E62" s="668"/>
      <c r="F62" s="678"/>
      <c r="G62" s="491"/>
      <c r="H62" s="491"/>
      <c r="I62" s="644"/>
      <c r="J62" s="492"/>
      <c r="K62" s="47"/>
      <c r="L62" s="43"/>
      <c r="M62" s="44"/>
      <c r="N62" s="48"/>
      <c r="O62" s="49"/>
      <c r="P62" s="50"/>
      <c r="Q62" s="90"/>
      <c r="R62" s="270"/>
      <c r="S62" s="77"/>
      <c r="T62" s="54"/>
      <c r="U62" s="55"/>
      <c r="V62" s="56"/>
      <c r="W62" s="56"/>
      <c r="X62" s="56"/>
      <c r="Y62" s="536"/>
      <c r="Z62" s="499"/>
      <c r="AA62" s="499"/>
      <c r="AB62" s="522"/>
      <c r="AC62" s="648"/>
      <c r="AD62" s="522"/>
      <c r="AE62" s="500"/>
      <c r="AF62" s="501"/>
      <c r="AG62" s="489"/>
      <c r="AH62" s="499"/>
      <c r="AI62" s="499"/>
      <c r="AJ62" s="489"/>
      <c r="AK62" s="499"/>
      <c r="AL62" s="487"/>
      <c r="AM62" s="487"/>
      <c r="AN62" s="502"/>
      <c r="AO62" s="503"/>
      <c r="AP62" s="504"/>
      <c r="AQ62" s="505"/>
      <c r="AR62" s="506"/>
      <c r="AS62" s="506"/>
      <c r="AT62" s="505"/>
      <c r="AU62" s="487"/>
      <c r="AV62" s="507"/>
      <c r="AW62" s="507"/>
      <c r="AX62" s="559"/>
      <c r="AY62" s="487"/>
      <c r="AZ62" s="694"/>
      <c r="BA62" s="508"/>
      <c r="BB62" s="686"/>
      <c r="BC62" s="509"/>
      <c r="BD62" s="69"/>
      <c r="BE62" s="68"/>
    </row>
    <row r="63" spans="1:876" x14ac:dyDescent="0.2">
      <c r="A63" s="28"/>
      <c r="B63" s="302" t="s">
        <v>1346</v>
      </c>
      <c r="C63" s="303" t="s">
        <v>1346</v>
      </c>
      <c r="D63" s="655"/>
      <c r="E63" s="664"/>
      <c r="F63" s="670"/>
      <c r="G63" s="43"/>
      <c r="H63" s="43"/>
      <c r="I63" s="639"/>
      <c r="J63" s="548"/>
      <c r="K63" s="75"/>
      <c r="L63" s="73"/>
      <c r="M63" s="44"/>
      <c r="N63" s="48"/>
      <c r="O63" s="49"/>
      <c r="P63" s="50"/>
      <c r="Q63" s="90"/>
      <c r="R63" s="270"/>
      <c r="S63" s="99"/>
      <c r="T63" s="54"/>
      <c r="U63" s="55"/>
      <c r="V63" s="56"/>
      <c r="W63" s="56"/>
      <c r="X63" s="56"/>
      <c r="Y63" s="536"/>
      <c r="Z63" s="334"/>
      <c r="AA63" s="334"/>
      <c r="AB63" s="334"/>
      <c r="AC63" s="469"/>
      <c r="AD63" s="469"/>
      <c r="AE63" s="469"/>
      <c r="AF63" s="335"/>
      <c r="AG63" s="352"/>
      <c r="AH63" s="334"/>
      <c r="AI63" s="350"/>
      <c r="AJ63" s="67"/>
      <c r="AK63" s="334"/>
      <c r="AL63" s="408"/>
      <c r="AM63" s="336"/>
      <c r="AN63" s="337"/>
      <c r="AO63" s="338"/>
      <c r="AP63" s="504"/>
      <c r="AQ63" s="505"/>
      <c r="AR63" s="506"/>
      <c r="AS63" s="340"/>
      <c r="AT63" s="505"/>
      <c r="AU63" s="336"/>
      <c r="AV63" s="507"/>
      <c r="AW63" s="507"/>
      <c r="AX63" s="559"/>
      <c r="AY63" s="487"/>
      <c r="AZ63" s="688"/>
      <c r="BA63" s="287"/>
      <c r="BB63" s="680"/>
      <c r="BC63" s="284"/>
      <c r="BD63" s="67"/>
      <c r="BE63" s="281"/>
    </row>
    <row r="64" spans="1:876" x14ac:dyDescent="0.2">
      <c r="A64" s="28"/>
      <c r="B64" s="545" t="s">
        <v>1348</v>
      </c>
      <c r="C64" s="570" t="s">
        <v>1348</v>
      </c>
      <c r="D64" s="653"/>
      <c r="E64" s="662"/>
      <c r="F64" s="671"/>
      <c r="G64" s="546"/>
      <c r="H64" s="546"/>
      <c r="I64" s="547"/>
      <c r="J64" s="548"/>
      <c r="K64" s="75"/>
      <c r="L64" s="73"/>
      <c r="M64" s="44"/>
      <c r="N64" s="48"/>
      <c r="O64" s="49"/>
      <c r="P64" s="50"/>
      <c r="Q64" s="90"/>
      <c r="R64" s="53"/>
      <c r="S64" s="77"/>
      <c r="T64" s="54"/>
      <c r="U64" s="55"/>
      <c r="V64" s="56"/>
      <c r="W64" s="56"/>
      <c r="X64" s="56"/>
      <c r="Y64" s="536"/>
      <c r="Z64" s="542"/>
      <c r="AA64" s="542"/>
      <c r="AB64" s="649"/>
      <c r="AC64" s="331"/>
      <c r="AD64" s="557"/>
      <c r="AE64" s="557"/>
      <c r="AF64" s="558"/>
      <c r="AG64" s="599"/>
      <c r="AH64" s="542"/>
      <c r="AI64" s="542"/>
      <c r="AJ64" s="599"/>
      <c r="AK64" s="542"/>
      <c r="AL64" s="559"/>
      <c r="AM64" s="559"/>
      <c r="AN64" s="560"/>
      <c r="AO64" s="561"/>
      <c r="AP64" s="504"/>
      <c r="AQ64" s="505"/>
      <c r="AR64" s="506"/>
      <c r="AS64" s="564"/>
      <c r="AT64" s="505"/>
      <c r="AU64" s="559"/>
      <c r="AV64" s="565"/>
      <c r="AW64" s="565"/>
      <c r="AX64" s="559"/>
      <c r="AY64" s="559"/>
      <c r="AZ64" s="689"/>
      <c r="BA64" s="601"/>
      <c r="BB64" s="681"/>
      <c r="BC64" s="572"/>
      <c r="BD64" s="69"/>
      <c r="BE64" s="68"/>
    </row>
    <row r="65" spans="1:878" x14ac:dyDescent="0.2">
      <c r="A65" s="28"/>
      <c r="B65" s="302" t="s">
        <v>1349</v>
      </c>
      <c r="C65" s="303" t="s">
        <v>1349</v>
      </c>
      <c r="D65" s="659"/>
      <c r="E65" s="668"/>
      <c r="F65" s="678"/>
      <c r="G65" s="491"/>
      <c r="H65" s="491"/>
      <c r="I65" s="644"/>
      <c r="J65" s="492"/>
      <c r="K65" s="549"/>
      <c r="L65" s="546"/>
      <c r="M65" s="548"/>
      <c r="N65" s="551"/>
      <c r="O65" s="552"/>
      <c r="P65" s="553"/>
      <c r="Q65" s="566"/>
      <c r="R65" s="594"/>
      <c r="S65" s="344"/>
      <c r="T65" s="554"/>
      <c r="U65" s="555"/>
      <c r="V65" s="556"/>
      <c r="W65" s="556"/>
      <c r="X65" s="556"/>
      <c r="Y65" s="542"/>
      <c r="Z65" s="499"/>
      <c r="AA65" s="499"/>
      <c r="AB65" s="648"/>
      <c r="AC65" s="522"/>
      <c r="AD65" s="500"/>
      <c r="AE65" s="500"/>
      <c r="AF65" s="501"/>
      <c r="AG65" s="379"/>
      <c r="AH65" s="499"/>
      <c r="AI65" s="499"/>
      <c r="AJ65" s="489"/>
      <c r="AK65" s="499"/>
      <c r="AL65" s="487"/>
      <c r="AM65" s="487"/>
      <c r="AN65" s="502"/>
      <c r="AO65" s="503"/>
      <c r="AP65" s="504"/>
      <c r="AQ65" s="505"/>
      <c r="AR65" s="506"/>
      <c r="AS65" s="506"/>
      <c r="AT65" s="505"/>
      <c r="AU65" s="487"/>
      <c r="AV65" s="507"/>
      <c r="AW65" s="507"/>
      <c r="AX65" s="559"/>
      <c r="AY65" s="487"/>
      <c r="AZ65" s="694"/>
      <c r="BA65" s="287"/>
      <c r="BB65" s="680"/>
      <c r="BC65" s="284"/>
      <c r="BD65" s="69"/>
      <c r="BE65" s="68"/>
    </row>
    <row r="66" spans="1:878" x14ac:dyDescent="0.2">
      <c r="A66" s="28"/>
      <c r="B66" s="302" t="s">
        <v>1347</v>
      </c>
      <c r="C66" s="303" t="s">
        <v>1347</v>
      </c>
      <c r="D66" s="655"/>
      <c r="E66" s="664"/>
      <c r="F66" s="673"/>
      <c r="G66" s="43"/>
      <c r="H66" s="43"/>
      <c r="I66" s="639"/>
      <c r="J66" s="548"/>
      <c r="K66" s="549"/>
      <c r="L66" s="546"/>
      <c r="M66" s="548"/>
      <c r="N66" s="551"/>
      <c r="O66" s="552"/>
      <c r="P66" s="553"/>
      <c r="Q66" s="566"/>
      <c r="R66" s="594"/>
      <c r="S66" s="360"/>
      <c r="T66" s="554"/>
      <c r="U66" s="555"/>
      <c r="V66" s="556"/>
      <c r="W66" s="556"/>
      <c r="X66" s="556"/>
      <c r="Y66" s="542"/>
      <c r="Z66" s="378"/>
      <c r="AA66" s="380"/>
      <c r="AB66" s="378"/>
      <c r="AC66" s="465"/>
      <c r="AD66" s="465"/>
      <c r="AE66" s="382"/>
      <c r="AF66" s="466"/>
      <c r="AG66" s="379"/>
      <c r="AH66" s="378"/>
      <c r="AI66" s="378"/>
      <c r="AJ66" s="378"/>
      <c r="AK66" s="378"/>
      <c r="AL66" s="408"/>
      <c r="AM66" s="336"/>
      <c r="AN66" s="337"/>
      <c r="AO66" s="338"/>
      <c r="AP66" s="504"/>
      <c r="AQ66" s="505"/>
      <c r="AR66" s="506"/>
      <c r="AS66" s="340"/>
      <c r="AT66" s="505"/>
      <c r="AU66" s="336"/>
      <c r="AV66" s="507"/>
      <c r="AW66" s="507"/>
      <c r="AX66" s="559"/>
      <c r="AY66" s="487"/>
      <c r="AZ66" s="694"/>
      <c r="BA66" s="353"/>
      <c r="BB66" s="680"/>
      <c r="BC66" s="284"/>
      <c r="BD66" s="69"/>
      <c r="BE66" s="68"/>
    </row>
    <row r="67" spans="1:878" x14ac:dyDescent="0.2">
      <c r="A67" s="28"/>
      <c r="B67" s="545" t="s">
        <v>1351</v>
      </c>
      <c r="C67" s="570" t="s">
        <v>1351</v>
      </c>
      <c r="D67" s="653"/>
      <c r="E67" s="662"/>
      <c r="F67" s="671"/>
      <c r="G67" s="546"/>
      <c r="H67" s="546"/>
      <c r="I67" s="547"/>
      <c r="J67" s="548"/>
      <c r="K67" s="549"/>
      <c r="L67" s="546"/>
      <c r="M67" s="548"/>
      <c r="N67" s="551"/>
      <c r="O67" s="552"/>
      <c r="P67" s="553"/>
      <c r="Q67" s="312"/>
      <c r="R67" s="360"/>
      <c r="S67" s="519"/>
      <c r="T67" s="554"/>
      <c r="U67" s="555"/>
      <c r="V67" s="556"/>
      <c r="W67" s="556"/>
      <c r="X67" s="556"/>
      <c r="Y67" s="542"/>
      <c r="Z67" s="542"/>
      <c r="AA67" s="542"/>
      <c r="AB67" s="542"/>
      <c r="AC67" s="557"/>
      <c r="AD67" s="557"/>
      <c r="AE67" s="557"/>
      <c r="AF67" s="558"/>
      <c r="AG67" s="599"/>
      <c r="AH67" s="542"/>
      <c r="AI67" s="542"/>
      <c r="AJ67" s="599"/>
      <c r="AK67" s="542"/>
      <c r="AL67" s="559"/>
      <c r="AM67" s="559"/>
      <c r="AN67" s="560"/>
      <c r="AO67" s="561"/>
      <c r="AP67" s="562"/>
      <c r="AQ67" s="563"/>
      <c r="AR67" s="564"/>
      <c r="AS67" s="564"/>
      <c r="AT67" s="563"/>
      <c r="AU67" s="565"/>
      <c r="AV67" s="565"/>
      <c r="AW67" s="565"/>
      <c r="AX67" s="559"/>
      <c r="AY67" s="559"/>
      <c r="AZ67" s="695"/>
      <c r="BA67" s="602"/>
      <c r="BB67" s="681"/>
      <c r="BC67" s="572"/>
      <c r="BD67" s="599"/>
      <c r="BE67" s="603"/>
    </row>
    <row r="68" spans="1:878" x14ac:dyDescent="0.2">
      <c r="A68" s="28"/>
      <c r="B68" s="545" t="s">
        <v>1350</v>
      </c>
      <c r="C68" s="570" t="s">
        <v>1350</v>
      </c>
      <c r="D68" s="653"/>
      <c r="E68" s="662"/>
      <c r="F68" s="671"/>
      <c r="G68" s="546"/>
      <c r="H68" s="546"/>
      <c r="I68" s="547"/>
      <c r="J68" s="548"/>
      <c r="K68" s="549"/>
      <c r="L68" s="550"/>
      <c r="M68" s="548"/>
      <c r="N68" s="551"/>
      <c r="O68" s="552"/>
      <c r="P68" s="553"/>
      <c r="Q68" s="566"/>
      <c r="R68" s="360"/>
      <c r="S68" s="360"/>
      <c r="T68" s="554"/>
      <c r="U68" s="555"/>
      <c r="V68" s="556"/>
      <c r="W68" s="556"/>
      <c r="X68" s="556"/>
      <c r="Y68" s="542"/>
      <c r="Z68" s="542"/>
      <c r="AA68" s="542"/>
      <c r="AB68" s="542"/>
      <c r="AC68" s="557"/>
      <c r="AD68" s="557"/>
      <c r="AE68" s="557"/>
      <c r="AF68" s="558"/>
      <c r="AG68" s="599"/>
      <c r="AH68" s="542"/>
      <c r="AI68" s="542"/>
      <c r="AJ68" s="599"/>
      <c r="AK68" s="542"/>
      <c r="AL68" s="559"/>
      <c r="AM68" s="559"/>
      <c r="AN68" s="560"/>
      <c r="AO68" s="561"/>
      <c r="AP68" s="562"/>
      <c r="AQ68" s="563"/>
      <c r="AR68" s="564"/>
      <c r="AS68" s="564"/>
      <c r="AT68" s="563"/>
      <c r="AU68" s="565"/>
      <c r="AV68" s="565"/>
      <c r="AW68" s="565"/>
      <c r="AX68" s="559"/>
      <c r="AY68" s="559"/>
      <c r="AZ68" s="695"/>
      <c r="BA68" s="602"/>
      <c r="BB68" s="681"/>
      <c r="BC68" s="572"/>
      <c r="BD68" s="348"/>
      <c r="BE68" s="603"/>
    </row>
    <row r="69" spans="1:878" x14ac:dyDescent="0.2">
      <c r="A69" s="28"/>
      <c r="B69" s="545" t="s">
        <v>1352</v>
      </c>
      <c r="C69" s="570" t="s">
        <v>1352</v>
      </c>
      <c r="D69" s="653"/>
      <c r="E69" s="662"/>
      <c r="F69" s="671"/>
      <c r="G69" s="546"/>
      <c r="H69" s="546"/>
      <c r="I69" s="547"/>
      <c r="J69" s="548"/>
      <c r="K69" s="47"/>
      <c r="L69" s="43"/>
      <c r="M69" s="44"/>
      <c r="N69" s="48"/>
      <c r="O69" s="49"/>
      <c r="P69" s="50"/>
      <c r="Q69" s="90"/>
      <c r="R69" s="270"/>
      <c r="S69" s="77"/>
      <c r="T69" s="54"/>
      <c r="U69" s="55"/>
      <c r="V69" s="56"/>
      <c r="W69" s="56"/>
      <c r="X69" s="56"/>
      <c r="Y69" s="536"/>
      <c r="Z69" s="542"/>
      <c r="AA69" s="542"/>
      <c r="AB69" s="542"/>
      <c r="AC69" s="557"/>
      <c r="AD69" s="557"/>
      <c r="AE69" s="557"/>
      <c r="AF69" s="558"/>
      <c r="AG69" s="599"/>
      <c r="AH69" s="542"/>
      <c r="AI69" s="542"/>
      <c r="AJ69" s="599"/>
      <c r="AK69" s="542"/>
      <c r="AL69" s="559"/>
      <c r="AM69" s="559"/>
      <c r="AN69" s="560"/>
      <c r="AO69" s="561"/>
      <c r="AP69" s="562"/>
      <c r="AQ69" s="563"/>
      <c r="AR69" s="564"/>
      <c r="AS69" s="564"/>
      <c r="AT69" s="563"/>
      <c r="AU69" s="565"/>
      <c r="AV69" s="565"/>
      <c r="AW69" s="565"/>
      <c r="AX69" s="559"/>
      <c r="AY69" s="559"/>
      <c r="AZ69" s="695"/>
      <c r="BA69" s="602"/>
      <c r="BB69" s="681"/>
      <c r="BC69" s="572"/>
      <c r="BD69" s="348"/>
      <c r="BE69" s="603"/>
    </row>
    <row r="70" spans="1:878" x14ac:dyDescent="0.2">
      <c r="A70" s="28"/>
      <c r="B70" s="545" t="s">
        <v>1353</v>
      </c>
      <c r="C70" s="570" t="s">
        <v>1353</v>
      </c>
      <c r="D70" s="653"/>
      <c r="E70" s="662"/>
      <c r="F70" s="671"/>
      <c r="G70" s="546"/>
      <c r="H70" s="546"/>
      <c r="I70" s="547"/>
      <c r="J70" s="548"/>
      <c r="K70" s="47"/>
      <c r="L70" s="43"/>
      <c r="M70" s="44"/>
      <c r="N70" s="48"/>
      <c r="O70" s="49"/>
      <c r="P70" s="50"/>
      <c r="Q70" s="90"/>
      <c r="R70" s="270"/>
      <c r="S70" s="99"/>
      <c r="T70" s="54"/>
      <c r="U70" s="55"/>
      <c r="V70" s="56"/>
      <c r="W70" s="56"/>
      <c r="X70" s="56"/>
      <c r="Y70" s="536"/>
      <c r="Z70" s="542"/>
      <c r="AA70" s="542"/>
      <c r="AB70" s="542"/>
      <c r="AC70" s="557"/>
      <c r="AD70" s="557"/>
      <c r="AE70" s="557"/>
      <c r="AF70" s="558"/>
      <c r="AG70" s="599"/>
      <c r="AH70" s="542"/>
      <c r="AI70" s="542"/>
      <c r="AJ70" s="599"/>
      <c r="AK70" s="542"/>
      <c r="AL70" s="559"/>
      <c r="AM70" s="559"/>
      <c r="AN70" s="560"/>
      <c r="AO70" s="561"/>
      <c r="AP70" s="562"/>
      <c r="AQ70" s="563"/>
      <c r="AR70" s="564"/>
      <c r="AS70" s="564"/>
      <c r="AT70" s="563"/>
      <c r="AU70" s="565"/>
      <c r="AV70" s="565"/>
      <c r="AW70" s="565"/>
      <c r="AX70" s="559"/>
      <c r="AY70" s="559"/>
      <c r="AZ70" s="695"/>
      <c r="BA70" s="602"/>
      <c r="BB70" s="681"/>
      <c r="BC70" s="572"/>
      <c r="BD70" s="348"/>
      <c r="BE70" s="603"/>
    </row>
    <row r="71" spans="1:878" ht="11.25" customHeight="1" x14ac:dyDescent="0.2">
      <c r="A71" s="28"/>
      <c r="B71" s="38" t="s">
        <v>1354</v>
      </c>
      <c r="C71" s="39" t="s">
        <v>1354</v>
      </c>
      <c r="D71" s="655"/>
      <c r="E71" s="664"/>
      <c r="F71" s="673"/>
      <c r="G71" s="43"/>
      <c r="H71" s="44"/>
      <c r="I71" s="45"/>
      <c r="J71" s="44"/>
      <c r="K71" s="47"/>
      <c r="L71" s="43"/>
      <c r="M71" s="44"/>
      <c r="N71" s="48"/>
      <c r="O71" s="49"/>
      <c r="P71" s="50"/>
      <c r="Q71" s="90"/>
      <c r="R71" s="270"/>
      <c r="S71" s="99"/>
      <c r="T71" s="54"/>
      <c r="U71" s="55"/>
      <c r="V71" s="56"/>
      <c r="W71" s="56"/>
      <c r="X71" s="56"/>
      <c r="Y71" s="536"/>
      <c r="Z71" s="536"/>
      <c r="AA71" s="536"/>
      <c r="AB71" s="536"/>
      <c r="AC71" s="170"/>
      <c r="AD71" s="530"/>
      <c r="AE71" s="530"/>
      <c r="AF71" s="537"/>
      <c r="AG71" s="352"/>
      <c r="AH71" s="536"/>
      <c r="AI71" s="536"/>
      <c r="AJ71" s="352"/>
      <c r="AK71" s="536"/>
      <c r="AL71" s="62"/>
      <c r="AM71" s="62"/>
      <c r="AN71" s="63"/>
      <c r="AO71" s="64"/>
      <c r="AP71" s="199"/>
      <c r="AQ71" s="201"/>
      <c r="AR71" s="202"/>
      <c r="AS71" s="202"/>
      <c r="AT71" s="201"/>
      <c r="AU71" s="66"/>
      <c r="AV71" s="66"/>
      <c r="AW71" s="66"/>
      <c r="AX71" s="559"/>
      <c r="AY71" s="62"/>
      <c r="AZ71" s="696"/>
      <c r="BA71" s="347"/>
      <c r="BB71" s="682"/>
      <c r="BC71" s="284"/>
      <c r="BD71" s="352"/>
      <c r="BE71" s="281"/>
    </row>
    <row r="72" spans="1:878" x14ac:dyDescent="0.2">
      <c r="A72" s="470"/>
      <c r="B72" s="462" t="s">
        <v>1355</v>
      </c>
      <c r="C72" s="368" t="s">
        <v>1355</v>
      </c>
      <c r="D72" s="660"/>
      <c r="E72" s="669"/>
      <c r="F72" s="679"/>
      <c r="G72" s="372"/>
      <c r="H72" s="372"/>
      <c r="I72" s="547"/>
      <c r="J72" s="548"/>
      <c r="K72" s="47"/>
      <c r="L72" s="43"/>
      <c r="M72" s="44"/>
      <c r="N72" s="48"/>
      <c r="O72" s="49"/>
      <c r="P72" s="50"/>
      <c r="Q72" s="90"/>
      <c r="R72" s="53"/>
      <c r="S72" s="77"/>
      <c r="T72" s="54"/>
      <c r="U72" s="55"/>
      <c r="V72" s="56"/>
      <c r="W72" s="56"/>
      <c r="X72" s="56"/>
      <c r="Y72" s="536"/>
      <c r="Z72" s="378"/>
      <c r="AA72" s="378"/>
      <c r="AB72" s="557"/>
      <c r="AC72" s="557"/>
      <c r="AD72" s="557"/>
      <c r="AE72" s="557"/>
      <c r="AF72" s="466"/>
      <c r="AG72" s="379"/>
      <c r="AH72" s="378"/>
      <c r="AI72" s="378"/>
      <c r="AJ72" s="379"/>
      <c r="AK72" s="378"/>
      <c r="AL72" s="384"/>
      <c r="AM72" s="384"/>
      <c r="AN72" s="385"/>
      <c r="AO72" s="386"/>
      <c r="AP72" s="387"/>
      <c r="AQ72" s="388"/>
      <c r="AR72" s="202"/>
      <c r="AS72" s="389"/>
      <c r="AT72" s="201"/>
      <c r="AU72" s="66"/>
      <c r="AV72" s="66"/>
      <c r="AW72" s="66"/>
      <c r="AX72" s="559"/>
      <c r="AY72" s="62"/>
      <c r="AZ72" s="697"/>
      <c r="BA72" s="473"/>
      <c r="BB72" s="687"/>
      <c r="BC72" s="474"/>
      <c r="BD72" s="69"/>
      <c r="BE72" s="68"/>
    </row>
    <row r="73" spans="1:878" x14ac:dyDescent="0.2">
      <c r="A73" s="28"/>
      <c r="B73" s="390" t="s">
        <v>1356</v>
      </c>
      <c r="C73" s="438" t="s">
        <v>1356</v>
      </c>
      <c r="D73" s="658"/>
      <c r="E73" s="667"/>
      <c r="F73" s="677"/>
      <c r="G73" s="442"/>
      <c r="H73" s="442"/>
      <c r="I73" s="639"/>
      <c r="J73" s="443"/>
      <c r="K73" s="47"/>
      <c r="L73" s="43"/>
      <c r="M73" s="44"/>
      <c r="N73" s="48"/>
      <c r="O73" s="49"/>
      <c r="P73" s="50"/>
      <c r="Q73" s="90"/>
      <c r="R73" s="53"/>
      <c r="S73" s="77"/>
      <c r="T73" s="54"/>
      <c r="U73" s="55"/>
      <c r="V73" s="56"/>
      <c r="W73" s="56"/>
      <c r="X73" s="56"/>
      <c r="Y73" s="536"/>
      <c r="Z73" s="451"/>
      <c r="AA73" s="451"/>
      <c r="AB73" s="451"/>
      <c r="AC73" s="511"/>
      <c r="AD73" s="511"/>
      <c r="AE73" s="511"/>
      <c r="AF73" s="452"/>
      <c r="AG73" s="538"/>
      <c r="AH73" s="536"/>
      <c r="AI73" s="451"/>
      <c r="AJ73" s="453"/>
      <c r="AK73" s="451"/>
      <c r="AL73" s="455"/>
      <c r="AM73" s="455"/>
      <c r="AN73" s="456"/>
      <c r="AO73" s="457"/>
      <c r="AP73" s="513"/>
      <c r="AQ73" s="514"/>
      <c r="AR73" s="202"/>
      <c r="AS73" s="458"/>
      <c r="AT73" s="514"/>
      <c r="AU73" s="455"/>
      <c r="AV73" s="459"/>
      <c r="AW73" s="459"/>
      <c r="AX73" s="559"/>
      <c r="AY73" s="455"/>
      <c r="AZ73" s="693"/>
      <c r="BA73" s="460"/>
      <c r="BB73" s="684"/>
      <c r="BC73" s="486"/>
      <c r="BD73" s="453"/>
      <c r="BE73" s="517"/>
      <c r="BF73" s="642"/>
      <c r="BG73" s="642"/>
      <c r="BH73" s="642"/>
      <c r="BI73" s="642"/>
      <c r="BJ73" s="642"/>
      <c r="BK73" s="642"/>
      <c r="BL73" s="642"/>
      <c r="BM73" s="642"/>
      <c r="BN73" s="642"/>
      <c r="BO73" s="642"/>
      <c r="BP73" s="642"/>
      <c r="BQ73" s="642"/>
      <c r="BR73" s="642"/>
      <c r="BS73" s="642"/>
      <c r="BT73" s="642"/>
      <c r="BU73" s="642"/>
      <c r="BV73" s="642"/>
      <c r="BW73" s="642"/>
      <c r="BX73" s="642"/>
      <c r="BY73" s="642"/>
      <c r="BZ73" s="642"/>
      <c r="CA73" s="642"/>
      <c r="CB73" s="642"/>
      <c r="CC73" s="642"/>
      <c r="CD73" s="642"/>
      <c r="CE73" s="642"/>
      <c r="CF73" s="642"/>
      <c r="CG73" s="642"/>
      <c r="CH73" s="642"/>
      <c r="CI73" s="642"/>
      <c r="CJ73" s="642"/>
      <c r="CK73" s="642"/>
      <c r="CL73" s="642"/>
      <c r="CM73" s="642"/>
      <c r="CN73" s="642"/>
      <c r="CO73" s="642"/>
      <c r="CP73" s="642"/>
      <c r="CQ73" s="642"/>
      <c r="CR73" s="642"/>
      <c r="CS73" s="642"/>
      <c r="CT73" s="642"/>
      <c r="CU73" s="642"/>
      <c r="CV73" s="642"/>
      <c r="CW73" s="642"/>
      <c r="CX73" s="642"/>
      <c r="CY73" s="642"/>
      <c r="CZ73" s="642"/>
      <c r="DA73" s="642"/>
      <c r="DB73" s="642"/>
      <c r="DC73" s="642"/>
      <c r="DD73" s="642"/>
      <c r="DE73" s="642"/>
      <c r="DF73" s="642"/>
      <c r="DG73" s="642"/>
      <c r="DH73" s="642"/>
      <c r="DI73" s="642"/>
      <c r="DJ73" s="642"/>
      <c r="DK73" s="642"/>
      <c r="DL73" s="642"/>
      <c r="DM73" s="642"/>
      <c r="DN73" s="642"/>
      <c r="DO73" s="642"/>
      <c r="DP73" s="642"/>
      <c r="DQ73" s="642"/>
      <c r="DR73" s="642"/>
      <c r="DS73" s="642"/>
      <c r="DT73" s="642"/>
      <c r="DU73" s="642"/>
      <c r="DV73" s="642"/>
      <c r="DW73" s="642"/>
      <c r="DX73" s="642"/>
      <c r="DY73" s="642"/>
      <c r="DZ73" s="642"/>
      <c r="EA73" s="642"/>
      <c r="EB73" s="642"/>
      <c r="EC73" s="642"/>
      <c r="ED73" s="642"/>
      <c r="EE73" s="642"/>
      <c r="EF73" s="642"/>
      <c r="EG73" s="642"/>
      <c r="EH73" s="642"/>
      <c r="EI73" s="642"/>
      <c r="EJ73" s="642"/>
      <c r="EK73" s="642"/>
      <c r="EL73" s="642"/>
      <c r="EM73" s="642"/>
      <c r="EN73" s="642"/>
      <c r="EO73" s="642"/>
      <c r="EP73" s="642"/>
      <c r="EQ73" s="642"/>
      <c r="ER73" s="642"/>
      <c r="ES73" s="642"/>
      <c r="ET73" s="642"/>
      <c r="EU73" s="642"/>
      <c r="EV73" s="642"/>
      <c r="EW73" s="642"/>
      <c r="EX73" s="642"/>
      <c r="EY73" s="642"/>
      <c r="EZ73" s="642"/>
      <c r="FA73" s="642"/>
      <c r="FB73" s="642"/>
      <c r="FC73" s="642"/>
      <c r="FD73" s="642"/>
      <c r="FE73" s="642"/>
      <c r="FF73" s="642"/>
      <c r="FG73" s="642"/>
      <c r="FH73" s="642"/>
      <c r="FI73" s="642"/>
      <c r="FJ73" s="642"/>
      <c r="FK73" s="642"/>
      <c r="FL73" s="642"/>
      <c r="FM73" s="642"/>
      <c r="FN73" s="642"/>
      <c r="FO73" s="642"/>
      <c r="FP73" s="642"/>
      <c r="FQ73" s="642"/>
      <c r="FR73" s="642"/>
      <c r="FS73" s="642"/>
      <c r="FT73" s="642"/>
      <c r="FU73" s="642"/>
      <c r="FV73" s="642"/>
      <c r="FW73" s="642"/>
      <c r="FX73" s="642"/>
      <c r="FY73" s="642"/>
      <c r="FZ73" s="642"/>
      <c r="GA73" s="642"/>
      <c r="GB73" s="642"/>
      <c r="GC73" s="642"/>
      <c r="GD73" s="642"/>
      <c r="GE73" s="642"/>
      <c r="GF73" s="642"/>
      <c r="GG73" s="642"/>
      <c r="GH73" s="642"/>
      <c r="GI73" s="642"/>
      <c r="GJ73" s="642"/>
      <c r="GK73" s="642"/>
      <c r="GL73" s="642"/>
      <c r="GM73" s="642"/>
      <c r="GN73" s="642"/>
      <c r="GO73" s="642"/>
      <c r="GP73" s="642"/>
      <c r="GQ73" s="642"/>
      <c r="GR73" s="642"/>
      <c r="GS73" s="642"/>
      <c r="GT73" s="642"/>
      <c r="GU73" s="642"/>
      <c r="GV73" s="642"/>
      <c r="GW73" s="642"/>
      <c r="GX73" s="642"/>
      <c r="GY73" s="642"/>
      <c r="GZ73" s="642"/>
      <c r="HA73" s="642"/>
      <c r="HB73" s="642"/>
      <c r="HC73" s="642"/>
      <c r="HD73" s="642"/>
      <c r="HE73" s="642"/>
      <c r="HF73" s="642"/>
      <c r="HG73" s="642"/>
      <c r="HH73" s="642"/>
      <c r="HI73" s="642"/>
      <c r="HJ73" s="642"/>
      <c r="HK73" s="642"/>
      <c r="HL73" s="642"/>
      <c r="HM73" s="642"/>
      <c r="HN73" s="642"/>
      <c r="HO73" s="642"/>
      <c r="HP73" s="642"/>
      <c r="HQ73" s="642"/>
      <c r="HR73" s="642"/>
      <c r="HS73" s="642"/>
      <c r="HT73" s="642"/>
      <c r="HU73" s="642"/>
      <c r="HV73" s="642"/>
      <c r="HW73" s="642"/>
      <c r="HX73" s="642"/>
      <c r="HY73" s="642"/>
      <c r="HZ73" s="642"/>
      <c r="IA73" s="642"/>
      <c r="IB73" s="642"/>
      <c r="IC73" s="642"/>
      <c r="ID73" s="642"/>
      <c r="IE73" s="642"/>
      <c r="IF73" s="642"/>
      <c r="IG73" s="642"/>
      <c r="IH73" s="642"/>
      <c r="II73" s="642"/>
      <c r="IJ73" s="642"/>
      <c r="IK73" s="642"/>
      <c r="IL73" s="642"/>
      <c r="IM73" s="642"/>
      <c r="IN73" s="642"/>
      <c r="IO73" s="642"/>
      <c r="IP73" s="642"/>
      <c r="IQ73" s="642"/>
      <c r="IR73" s="642"/>
      <c r="IS73" s="642"/>
      <c r="IT73" s="642"/>
      <c r="IU73" s="642"/>
      <c r="IV73" s="642"/>
      <c r="IW73" s="642"/>
      <c r="IX73" s="642"/>
      <c r="IY73" s="642"/>
      <c r="IZ73" s="642"/>
      <c r="JA73" s="642"/>
      <c r="JB73" s="642"/>
      <c r="JC73" s="642"/>
      <c r="JD73" s="642"/>
      <c r="JE73" s="642"/>
      <c r="JF73" s="642"/>
      <c r="JG73" s="642"/>
      <c r="JH73" s="642"/>
      <c r="JI73" s="642"/>
      <c r="JJ73" s="642"/>
      <c r="JK73" s="642"/>
      <c r="JL73" s="642"/>
      <c r="JM73" s="642"/>
      <c r="JN73" s="642"/>
      <c r="JO73" s="642"/>
      <c r="JP73" s="642"/>
      <c r="JQ73" s="642"/>
      <c r="JR73" s="642"/>
      <c r="JS73" s="642"/>
      <c r="JT73" s="642"/>
      <c r="JU73" s="642"/>
      <c r="JV73" s="642"/>
      <c r="JW73" s="642"/>
      <c r="JX73" s="642"/>
      <c r="JY73" s="642"/>
      <c r="JZ73" s="642"/>
      <c r="KA73" s="642"/>
      <c r="KB73" s="642"/>
      <c r="KC73" s="642"/>
      <c r="KD73" s="642"/>
      <c r="KE73" s="642"/>
      <c r="KF73" s="642"/>
      <c r="KG73" s="642"/>
      <c r="KH73" s="642"/>
      <c r="KI73" s="642"/>
      <c r="KJ73" s="642"/>
      <c r="KK73" s="642"/>
      <c r="KL73" s="642"/>
      <c r="KM73" s="642"/>
      <c r="KN73" s="642"/>
      <c r="KO73" s="642"/>
      <c r="KP73" s="642"/>
      <c r="KQ73" s="642"/>
      <c r="KR73" s="642"/>
      <c r="KS73" s="642"/>
      <c r="KT73" s="642"/>
      <c r="KU73" s="642"/>
      <c r="KV73" s="642"/>
      <c r="KW73" s="642"/>
      <c r="KX73" s="642"/>
      <c r="KY73" s="642"/>
      <c r="KZ73" s="642"/>
      <c r="LA73" s="642"/>
      <c r="LB73" s="642"/>
      <c r="LC73" s="642"/>
      <c r="LD73" s="642"/>
      <c r="LE73" s="642"/>
      <c r="LF73" s="642"/>
      <c r="LG73" s="642"/>
      <c r="LH73" s="642"/>
      <c r="LI73" s="642"/>
      <c r="LJ73" s="642"/>
      <c r="LK73" s="642"/>
      <c r="LL73" s="642"/>
      <c r="LM73" s="642"/>
      <c r="LN73" s="642"/>
      <c r="LO73" s="642"/>
      <c r="LP73" s="642"/>
      <c r="LQ73" s="642"/>
      <c r="LR73" s="642"/>
      <c r="LS73" s="642"/>
      <c r="LT73" s="642"/>
      <c r="LU73" s="642"/>
      <c r="LV73" s="642"/>
      <c r="LW73" s="642"/>
      <c r="LX73" s="642"/>
      <c r="LY73" s="642"/>
      <c r="LZ73" s="642"/>
      <c r="MA73" s="642"/>
      <c r="MB73" s="642"/>
      <c r="MC73" s="642"/>
      <c r="MD73" s="642"/>
      <c r="ME73" s="642"/>
      <c r="MF73" s="642"/>
      <c r="MG73" s="642"/>
      <c r="MH73" s="642"/>
      <c r="MI73" s="642"/>
      <c r="MJ73" s="642"/>
      <c r="MK73" s="642"/>
      <c r="ML73" s="642"/>
      <c r="MM73" s="642"/>
      <c r="MN73" s="642"/>
      <c r="MO73" s="642"/>
      <c r="MP73" s="642"/>
      <c r="MQ73" s="642"/>
      <c r="MR73" s="642"/>
      <c r="MS73" s="642"/>
      <c r="MT73" s="642"/>
      <c r="MU73" s="642"/>
      <c r="MV73" s="642"/>
      <c r="MW73" s="642"/>
      <c r="MX73" s="642"/>
      <c r="MY73" s="642"/>
      <c r="MZ73" s="642"/>
      <c r="NA73" s="642"/>
      <c r="NB73" s="642"/>
      <c r="NC73" s="642"/>
      <c r="ND73" s="642"/>
      <c r="NE73" s="642"/>
      <c r="NF73" s="642"/>
      <c r="NG73" s="642"/>
      <c r="NH73" s="642"/>
      <c r="NI73" s="642"/>
      <c r="NJ73" s="642"/>
      <c r="NK73" s="642"/>
      <c r="NL73" s="642"/>
      <c r="NM73" s="642"/>
      <c r="NN73" s="642"/>
      <c r="NO73" s="642"/>
      <c r="NP73" s="642"/>
      <c r="NQ73" s="642"/>
      <c r="NR73" s="642"/>
      <c r="NS73" s="642"/>
      <c r="NT73" s="642"/>
      <c r="NU73" s="642"/>
      <c r="NV73" s="642"/>
      <c r="NW73" s="642"/>
      <c r="NX73" s="642"/>
      <c r="NY73" s="642"/>
      <c r="NZ73" s="642"/>
      <c r="OA73" s="642"/>
      <c r="OB73" s="642"/>
      <c r="OC73" s="642"/>
      <c r="OD73" s="642"/>
      <c r="OE73" s="642"/>
      <c r="OF73" s="642"/>
      <c r="OG73" s="642"/>
      <c r="OH73" s="642"/>
      <c r="OI73" s="642"/>
      <c r="OJ73" s="642"/>
      <c r="OK73" s="642"/>
      <c r="OL73" s="642"/>
      <c r="OM73" s="642"/>
      <c r="ON73" s="642"/>
      <c r="OO73" s="642"/>
      <c r="OP73" s="642"/>
      <c r="OQ73" s="642"/>
      <c r="OR73" s="642"/>
      <c r="OS73" s="642"/>
      <c r="OT73" s="642"/>
      <c r="OU73" s="642"/>
      <c r="OV73" s="642"/>
      <c r="OW73" s="642"/>
      <c r="OX73" s="642"/>
      <c r="OY73" s="642"/>
      <c r="OZ73" s="642"/>
      <c r="PA73" s="642"/>
      <c r="PB73" s="642"/>
      <c r="PC73" s="642"/>
      <c r="PD73" s="642"/>
      <c r="PE73" s="642"/>
      <c r="PF73" s="642"/>
      <c r="PG73" s="642"/>
      <c r="PH73" s="642"/>
      <c r="PI73" s="642"/>
      <c r="PJ73" s="642"/>
      <c r="PK73" s="642"/>
      <c r="PL73" s="642"/>
      <c r="PM73" s="642"/>
      <c r="PN73" s="642"/>
      <c r="PO73" s="642"/>
      <c r="PP73" s="642"/>
      <c r="PQ73" s="642"/>
      <c r="PR73" s="642"/>
      <c r="PS73" s="642"/>
      <c r="PT73" s="642"/>
      <c r="PU73" s="642"/>
      <c r="PV73" s="642"/>
      <c r="PW73" s="642"/>
      <c r="PX73" s="642"/>
      <c r="PY73" s="642"/>
      <c r="PZ73" s="642"/>
      <c r="QA73" s="642"/>
      <c r="QB73" s="642"/>
      <c r="QC73" s="642"/>
      <c r="QD73" s="642"/>
      <c r="QE73" s="642"/>
      <c r="QF73" s="642"/>
      <c r="QG73" s="642"/>
      <c r="QH73" s="642"/>
      <c r="QI73" s="642"/>
      <c r="QJ73" s="642"/>
      <c r="QK73" s="642"/>
      <c r="QL73" s="642"/>
      <c r="QM73" s="642"/>
      <c r="QN73" s="642"/>
      <c r="QO73" s="642"/>
      <c r="QP73" s="642"/>
      <c r="QQ73" s="642"/>
      <c r="QR73" s="642"/>
      <c r="QS73" s="642"/>
      <c r="QT73" s="642"/>
      <c r="QU73" s="642"/>
      <c r="QV73" s="642"/>
      <c r="QW73" s="642"/>
      <c r="QX73" s="642"/>
      <c r="QY73" s="642"/>
      <c r="QZ73" s="642"/>
      <c r="RA73" s="642"/>
      <c r="RB73" s="642"/>
      <c r="RC73" s="642"/>
      <c r="RD73" s="642"/>
      <c r="RE73" s="642"/>
      <c r="RF73" s="642"/>
      <c r="RG73" s="642"/>
      <c r="RH73" s="642"/>
      <c r="RI73" s="642"/>
      <c r="RJ73" s="642"/>
      <c r="RK73" s="642"/>
      <c r="RL73" s="642"/>
      <c r="RM73" s="642"/>
      <c r="RN73" s="642"/>
      <c r="RO73" s="642"/>
      <c r="RP73" s="642"/>
      <c r="RQ73" s="642"/>
      <c r="RR73" s="642"/>
      <c r="RS73" s="642"/>
      <c r="RT73" s="642"/>
      <c r="RU73" s="642"/>
      <c r="RV73" s="642"/>
      <c r="RW73" s="642"/>
      <c r="RX73" s="642"/>
      <c r="RY73" s="642"/>
      <c r="RZ73" s="642"/>
      <c r="SA73" s="642"/>
      <c r="SB73" s="642"/>
      <c r="SC73" s="642"/>
      <c r="SD73" s="642"/>
      <c r="SE73" s="642"/>
      <c r="SF73" s="642"/>
      <c r="SG73" s="642"/>
      <c r="SH73" s="642"/>
      <c r="SI73" s="642"/>
      <c r="SJ73" s="642"/>
      <c r="SK73" s="642"/>
      <c r="SL73" s="642"/>
      <c r="SM73" s="642"/>
      <c r="SN73" s="642"/>
      <c r="SO73" s="642"/>
      <c r="SP73" s="642"/>
      <c r="SQ73" s="642"/>
      <c r="SR73" s="642"/>
      <c r="SS73" s="642"/>
      <c r="ST73" s="642"/>
      <c r="SU73" s="642"/>
      <c r="SV73" s="642"/>
      <c r="SW73" s="642"/>
      <c r="SX73" s="642"/>
      <c r="SY73" s="642"/>
      <c r="SZ73" s="642"/>
      <c r="TA73" s="642"/>
      <c r="TB73" s="642"/>
      <c r="TC73" s="642"/>
      <c r="TD73" s="642"/>
      <c r="TE73" s="642"/>
      <c r="TF73" s="642"/>
      <c r="TG73" s="642"/>
      <c r="TH73" s="642"/>
      <c r="TI73" s="642"/>
      <c r="TJ73" s="642"/>
      <c r="TK73" s="642"/>
      <c r="TL73" s="642"/>
      <c r="TM73" s="642"/>
      <c r="TN73" s="642"/>
      <c r="TO73" s="642"/>
      <c r="TP73" s="642"/>
      <c r="TQ73" s="642"/>
      <c r="TR73" s="642"/>
      <c r="TS73" s="642"/>
      <c r="TT73" s="642"/>
      <c r="TU73" s="642"/>
      <c r="TV73" s="642"/>
      <c r="TW73" s="642"/>
      <c r="TX73" s="642"/>
      <c r="TY73" s="642"/>
      <c r="TZ73" s="642"/>
      <c r="UA73" s="642"/>
      <c r="UB73" s="642"/>
      <c r="UC73" s="642"/>
      <c r="UD73" s="642"/>
      <c r="UE73" s="642"/>
      <c r="UF73" s="642"/>
      <c r="UG73" s="642"/>
      <c r="UH73" s="642"/>
      <c r="UI73" s="642"/>
      <c r="UJ73" s="642"/>
      <c r="UK73" s="642"/>
      <c r="UL73" s="642"/>
      <c r="UM73" s="642"/>
      <c r="UN73" s="642"/>
      <c r="UO73" s="642"/>
      <c r="UP73" s="642"/>
      <c r="UQ73" s="642"/>
      <c r="UR73" s="642"/>
      <c r="US73" s="642"/>
      <c r="UT73" s="642"/>
      <c r="UU73" s="642"/>
      <c r="UV73" s="642"/>
      <c r="UW73" s="642"/>
      <c r="UX73" s="642"/>
      <c r="UY73" s="642"/>
      <c r="UZ73" s="642"/>
      <c r="VA73" s="642"/>
      <c r="VB73" s="642"/>
      <c r="VC73" s="642"/>
      <c r="VD73" s="642"/>
      <c r="VE73" s="642"/>
      <c r="VF73" s="642"/>
      <c r="VG73" s="642"/>
      <c r="VH73" s="642"/>
      <c r="VI73" s="642"/>
      <c r="VJ73" s="642"/>
      <c r="VK73" s="642"/>
      <c r="VL73" s="642"/>
      <c r="VM73" s="642"/>
      <c r="VN73" s="642"/>
      <c r="VO73" s="642"/>
      <c r="VP73" s="642"/>
      <c r="VQ73" s="642"/>
      <c r="VR73" s="642"/>
      <c r="VS73" s="642"/>
      <c r="VT73" s="642"/>
      <c r="VU73" s="642"/>
      <c r="VV73" s="642"/>
      <c r="VW73" s="642"/>
      <c r="VX73" s="642"/>
      <c r="VY73" s="642"/>
      <c r="VZ73" s="642"/>
      <c r="WA73" s="642"/>
      <c r="WB73" s="642"/>
      <c r="WC73" s="642"/>
      <c r="WD73" s="642"/>
      <c r="WE73" s="642"/>
      <c r="WF73" s="642"/>
      <c r="WG73" s="642"/>
      <c r="WH73" s="642"/>
      <c r="WI73" s="642"/>
      <c r="WJ73" s="642"/>
      <c r="WK73" s="642"/>
      <c r="WL73" s="642"/>
      <c r="WM73" s="642"/>
      <c r="WN73" s="642"/>
      <c r="WO73" s="642"/>
      <c r="WP73" s="642"/>
      <c r="WQ73" s="642"/>
      <c r="WR73" s="642"/>
      <c r="WS73" s="642"/>
      <c r="WT73" s="642"/>
      <c r="WU73" s="642"/>
      <c r="WV73" s="642"/>
      <c r="WW73" s="642"/>
      <c r="WX73" s="642"/>
      <c r="WY73" s="642"/>
      <c r="WZ73" s="642"/>
      <c r="XA73" s="642"/>
      <c r="XB73" s="642"/>
      <c r="XC73" s="642"/>
      <c r="XD73" s="642"/>
      <c r="XE73" s="642"/>
      <c r="XF73" s="642"/>
      <c r="XG73" s="642"/>
      <c r="XH73" s="642"/>
      <c r="XI73" s="642"/>
      <c r="XJ73" s="642"/>
      <c r="XK73" s="642"/>
      <c r="XL73" s="642"/>
      <c r="XM73" s="642"/>
      <c r="XN73" s="642"/>
      <c r="XO73" s="642"/>
      <c r="XP73" s="642"/>
      <c r="XQ73" s="642"/>
      <c r="XR73" s="642"/>
      <c r="XS73" s="642"/>
      <c r="XT73" s="642"/>
      <c r="XU73" s="642"/>
      <c r="XV73" s="642"/>
      <c r="XW73" s="642"/>
      <c r="XX73" s="642"/>
      <c r="XY73" s="642"/>
      <c r="XZ73" s="642"/>
      <c r="YA73" s="642"/>
      <c r="YB73" s="642"/>
      <c r="YC73" s="642"/>
      <c r="YD73" s="642"/>
      <c r="YE73" s="642"/>
      <c r="YF73" s="642"/>
      <c r="YG73" s="642"/>
      <c r="YH73" s="642"/>
      <c r="YI73" s="642"/>
      <c r="YJ73" s="642"/>
      <c r="YK73" s="642"/>
      <c r="YL73" s="642"/>
      <c r="YM73" s="642"/>
      <c r="YN73" s="642"/>
      <c r="YO73" s="642"/>
      <c r="YP73" s="642"/>
      <c r="YQ73" s="642"/>
      <c r="YR73" s="642"/>
      <c r="YS73" s="642"/>
      <c r="YT73" s="642"/>
      <c r="YU73" s="642"/>
      <c r="YV73" s="642"/>
      <c r="YW73" s="642"/>
      <c r="YX73" s="642"/>
      <c r="YY73" s="642"/>
      <c r="YZ73" s="642"/>
      <c r="ZA73" s="642"/>
      <c r="ZB73" s="642"/>
      <c r="ZC73" s="642"/>
      <c r="ZD73" s="642"/>
      <c r="ZE73" s="642"/>
      <c r="ZF73" s="642"/>
      <c r="ZG73" s="642"/>
      <c r="ZH73" s="642"/>
      <c r="ZI73" s="642"/>
      <c r="ZJ73" s="642"/>
      <c r="ZK73" s="642"/>
      <c r="ZL73" s="642"/>
      <c r="ZM73" s="642"/>
      <c r="ZN73" s="642"/>
      <c r="ZO73" s="642"/>
      <c r="ZP73" s="642"/>
      <c r="ZQ73" s="642"/>
      <c r="ZR73" s="642"/>
      <c r="ZS73" s="642"/>
      <c r="ZT73" s="642"/>
      <c r="ZU73" s="642"/>
      <c r="ZV73" s="642"/>
      <c r="ZW73" s="642"/>
      <c r="ZX73" s="642"/>
      <c r="ZY73" s="642"/>
      <c r="ZZ73" s="642"/>
      <c r="AAA73" s="642"/>
      <c r="AAB73" s="642"/>
      <c r="AAC73" s="642"/>
      <c r="AAD73" s="642"/>
      <c r="AAE73" s="642"/>
      <c r="AAF73" s="642"/>
      <c r="AAG73" s="642"/>
      <c r="AAH73" s="642"/>
      <c r="AAI73" s="642"/>
      <c r="AAJ73" s="642"/>
      <c r="AAK73" s="642"/>
      <c r="AAL73" s="642"/>
      <c r="AAM73" s="642"/>
      <c r="AAN73" s="642"/>
      <c r="AAO73" s="642"/>
      <c r="AAP73" s="642"/>
      <c r="AAQ73" s="642"/>
      <c r="AAR73" s="642"/>
      <c r="AAS73" s="642"/>
      <c r="AAT73" s="642"/>
      <c r="AAU73" s="642"/>
      <c r="AAV73" s="642"/>
      <c r="AAW73" s="642"/>
      <c r="AAX73" s="642"/>
      <c r="AAY73" s="642"/>
      <c r="AAZ73" s="642"/>
      <c r="ABA73" s="642"/>
      <c r="ABB73" s="642"/>
      <c r="ABC73" s="642"/>
      <c r="ABD73" s="642"/>
      <c r="ABE73" s="642"/>
      <c r="ABF73" s="642"/>
      <c r="ABG73" s="642"/>
      <c r="ABH73" s="642"/>
      <c r="ABI73" s="642"/>
      <c r="ABJ73" s="642"/>
      <c r="ABK73" s="642"/>
      <c r="ABL73" s="642"/>
      <c r="ABM73" s="642"/>
      <c r="ABN73" s="642"/>
      <c r="ABO73" s="642"/>
      <c r="ABP73" s="642"/>
      <c r="ABQ73" s="642"/>
      <c r="ABR73" s="642"/>
      <c r="ABS73" s="642"/>
      <c r="ABT73" s="642"/>
      <c r="ABU73" s="642"/>
      <c r="ABV73" s="642"/>
      <c r="ABW73" s="642"/>
      <c r="ABX73" s="642"/>
      <c r="ABY73" s="642"/>
      <c r="ABZ73" s="642"/>
      <c r="ACA73" s="642"/>
      <c r="ACB73" s="642"/>
      <c r="ACC73" s="642"/>
      <c r="ACD73" s="642"/>
      <c r="ACE73" s="642"/>
      <c r="ACF73" s="642"/>
      <c r="ACG73" s="642"/>
      <c r="ACH73" s="642"/>
      <c r="ACI73" s="642"/>
      <c r="ACJ73" s="642"/>
      <c r="ACK73" s="642"/>
      <c r="ACL73" s="642"/>
      <c r="ACM73" s="642"/>
      <c r="ACN73" s="642"/>
      <c r="ACO73" s="642"/>
      <c r="ACP73" s="642"/>
      <c r="ACQ73" s="642"/>
      <c r="ACR73" s="642"/>
      <c r="ACS73" s="642"/>
      <c r="ACT73" s="642"/>
      <c r="ACU73" s="642"/>
      <c r="ACV73" s="642"/>
      <c r="ACW73" s="642"/>
      <c r="ACX73" s="642"/>
      <c r="ACY73" s="642"/>
      <c r="ACZ73" s="642"/>
      <c r="ADA73" s="642"/>
      <c r="ADB73" s="642"/>
      <c r="ADC73" s="642"/>
      <c r="ADD73" s="642"/>
      <c r="ADE73" s="642"/>
      <c r="ADF73" s="642"/>
      <c r="ADG73" s="642"/>
      <c r="ADH73" s="642"/>
      <c r="ADI73" s="642"/>
      <c r="ADJ73" s="642"/>
      <c r="ADK73" s="642"/>
      <c r="ADL73" s="642"/>
      <c r="ADM73" s="642"/>
      <c r="ADN73" s="642"/>
      <c r="ADO73" s="642"/>
      <c r="ADP73" s="642"/>
      <c r="ADQ73" s="642"/>
      <c r="ADR73" s="642"/>
      <c r="ADS73" s="642"/>
      <c r="ADT73" s="642"/>
      <c r="ADU73" s="642"/>
      <c r="ADV73" s="642"/>
      <c r="ADW73" s="642"/>
      <c r="ADX73" s="642"/>
      <c r="ADY73" s="642"/>
      <c r="ADZ73" s="642"/>
      <c r="AEA73" s="642"/>
      <c r="AEB73" s="642"/>
      <c r="AEC73" s="642"/>
      <c r="AED73" s="642"/>
      <c r="AEE73" s="642"/>
      <c r="AEF73" s="642"/>
      <c r="AEG73" s="642"/>
      <c r="AEH73" s="642"/>
      <c r="AEI73" s="642"/>
      <c r="AEJ73" s="642"/>
      <c r="AEK73" s="642"/>
      <c r="AEL73" s="642"/>
      <c r="AEM73" s="642"/>
      <c r="AEN73" s="642"/>
      <c r="AEO73" s="642"/>
      <c r="AEP73" s="642"/>
      <c r="AEQ73" s="642"/>
      <c r="AER73" s="642"/>
      <c r="AES73" s="642"/>
      <c r="AET73" s="642"/>
      <c r="AEU73" s="642"/>
      <c r="AEV73" s="642"/>
      <c r="AEW73" s="642"/>
      <c r="AEX73" s="642"/>
      <c r="AEY73" s="642"/>
      <c r="AEZ73" s="642"/>
      <c r="AFA73" s="642"/>
      <c r="AFB73" s="642"/>
      <c r="AFC73" s="642"/>
      <c r="AFD73" s="642"/>
      <c r="AFE73" s="642"/>
      <c r="AFF73" s="642"/>
      <c r="AFG73" s="642"/>
      <c r="AFH73" s="642"/>
      <c r="AFI73" s="642"/>
      <c r="AFJ73" s="642"/>
      <c r="AFK73" s="642"/>
      <c r="AFL73" s="642"/>
      <c r="AFM73" s="642"/>
      <c r="AFN73" s="642"/>
      <c r="AFO73" s="642"/>
      <c r="AFP73" s="642"/>
      <c r="AFQ73" s="642"/>
      <c r="AFR73" s="642"/>
      <c r="AFS73" s="642"/>
      <c r="AFT73" s="642"/>
      <c r="AFU73" s="642"/>
      <c r="AFV73" s="642"/>
      <c r="AFW73" s="642"/>
      <c r="AFX73" s="642"/>
      <c r="AFY73" s="642"/>
      <c r="AFZ73" s="642"/>
      <c r="AGA73" s="642"/>
      <c r="AGB73" s="642"/>
      <c r="AGC73" s="642"/>
      <c r="AGD73" s="642"/>
      <c r="AGE73" s="642"/>
      <c r="AGF73" s="642"/>
      <c r="AGG73" s="642"/>
      <c r="AGH73" s="642"/>
      <c r="AGI73" s="642"/>
      <c r="AGJ73" s="642"/>
      <c r="AGK73" s="642"/>
      <c r="AGL73" s="642"/>
      <c r="AGM73" s="642"/>
      <c r="AGN73" s="642"/>
    </row>
    <row r="74" spans="1:878" x14ac:dyDescent="0.2">
      <c r="A74" s="28"/>
      <c r="B74" s="38" t="s">
        <v>1358</v>
      </c>
      <c r="C74" s="39" t="s">
        <v>1358</v>
      </c>
      <c r="D74" s="655"/>
      <c r="E74" s="664"/>
      <c r="F74" s="673"/>
      <c r="G74" s="43"/>
      <c r="H74" s="43"/>
      <c r="I74" s="45"/>
      <c r="J74" s="44"/>
      <c r="K74" s="549"/>
      <c r="L74" s="546"/>
      <c r="M74" s="548"/>
      <c r="N74" s="551"/>
      <c r="O74" s="552"/>
      <c r="P74" s="553"/>
      <c r="Q74" s="566"/>
      <c r="R74" s="329"/>
      <c r="S74" s="594"/>
      <c r="T74" s="54"/>
      <c r="U74" s="55"/>
      <c r="V74" s="56"/>
      <c r="W74" s="56"/>
      <c r="X74" s="56"/>
      <c r="Y74" s="536"/>
      <c r="Z74" s="536"/>
      <c r="AA74" s="536"/>
      <c r="AB74" s="536"/>
      <c r="AC74" s="699"/>
      <c r="AD74" s="699"/>
      <c r="AE74" s="699"/>
      <c r="AF74" s="537"/>
      <c r="AG74" s="352"/>
      <c r="AH74" s="536"/>
      <c r="AI74" s="352"/>
      <c r="AJ74" s="536"/>
      <c r="AK74" s="530"/>
      <c r="AL74" s="62"/>
      <c r="AM74" s="62"/>
      <c r="AN74" s="63"/>
      <c r="AO74" s="64"/>
      <c r="AP74" s="199"/>
      <c r="AQ74" s="201"/>
      <c r="AR74" s="202"/>
      <c r="AS74" s="202"/>
      <c r="AT74" s="201"/>
      <c r="AU74" s="62"/>
      <c r="AV74" s="66"/>
      <c r="AW74" s="66"/>
      <c r="AX74" s="559"/>
      <c r="AY74" s="62"/>
      <c r="AZ74" s="690"/>
      <c r="BA74" s="346"/>
      <c r="BB74" s="682"/>
      <c r="BC74" s="284"/>
      <c r="BD74" s="540"/>
      <c r="BE74" s="598"/>
      <c r="BF74" s="535"/>
      <c r="BG74" s="535"/>
      <c r="BH74" s="535"/>
      <c r="BI74" s="535"/>
      <c r="BJ74" s="535"/>
      <c r="BK74" s="535"/>
      <c r="BL74" s="535"/>
      <c r="BM74" s="535"/>
      <c r="BN74" s="535"/>
      <c r="BO74" s="535"/>
      <c r="BP74" s="535"/>
      <c r="BQ74" s="535"/>
      <c r="BR74" s="535"/>
      <c r="BS74" s="535"/>
      <c r="BT74" s="535"/>
      <c r="BU74" s="535"/>
      <c r="BV74" s="535"/>
      <c r="BW74" s="535"/>
      <c r="BX74" s="535"/>
      <c r="BY74" s="535"/>
      <c r="BZ74" s="535"/>
      <c r="CA74" s="535"/>
      <c r="CB74" s="535"/>
      <c r="CC74" s="535"/>
      <c r="CD74" s="535"/>
      <c r="CE74" s="535"/>
      <c r="CF74" s="535"/>
      <c r="CG74" s="535"/>
      <c r="CH74" s="535"/>
      <c r="CI74" s="535"/>
      <c r="CJ74" s="535"/>
      <c r="CK74" s="535"/>
      <c r="CL74" s="535"/>
      <c r="CM74" s="535"/>
      <c r="CN74" s="535"/>
      <c r="CO74" s="535"/>
      <c r="CP74" s="535"/>
      <c r="CQ74" s="535"/>
      <c r="CR74" s="535"/>
      <c r="CS74" s="535"/>
      <c r="CT74" s="535"/>
      <c r="CU74" s="535"/>
      <c r="CV74" s="535"/>
      <c r="CW74" s="535"/>
      <c r="CX74" s="535"/>
      <c r="CY74" s="535"/>
      <c r="CZ74" s="535"/>
      <c r="DA74" s="535"/>
      <c r="DB74" s="535"/>
      <c r="DC74" s="535"/>
      <c r="DD74" s="535"/>
      <c r="DE74" s="535"/>
      <c r="DF74" s="535"/>
      <c r="DG74" s="535"/>
      <c r="DH74" s="535"/>
      <c r="DI74" s="535"/>
      <c r="DJ74" s="535"/>
      <c r="DK74" s="535"/>
      <c r="DL74" s="535"/>
      <c r="DM74" s="535"/>
      <c r="DN74" s="535"/>
      <c r="DO74" s="535"/>
      <c r="DP74" s="535"/>
      <c r="DQ74" s="535"/>
      <c r="DR74" s="535"/>
      <c r="DS74" s="535"/>
      <c r="DT74" s="535"/>
      <c r="DU74" s="535"/>
      <c r="DV74" s="535"/>
      <c r="DW74" s="535"/>
      <c r="DX74" s="535"/>
      <c r="DY74" s="535"/>
      <c r="DZ74" s="535"/>
      <c r="EA74" s="535"/>
      <c r="EB74" s="535"/>
      <c r="EC74" s="535"/>
      <c r="ED74" s="535"/>
      <c r="EE74" s="535"/>
      <c r="EF74" s="535"/>
      <c r="EG74" s="535"/>
      <c r="EH74" s="535"/>
      <c r="EI74" s="535"/>
      <c r="EJ74" s="535"/>
      <c r="EK74" s="535"/>
      <c r="EL74" s="535"/>
      <c r="EM74" s="535"/>
      <c r="EN74" s="535"/>
      <c r="EO74" s="535"/>
      <c r="EP74" s="535"/>
      <c r="EQ74" s="535"/>
      <c r="ER74" s="535"/>
      <c r="ES74" s="535"/>
      <c r="ET74" s="535"/>
      <c r="EU74" s="535"/>
      <c r="EV74" s="535"/>
      <c r="EW74" s="535"/>
      <c r="EX74" s="535"/>
      <c r="EY74" s="535"/>
      <c r="EZ74" s="535"/>
      <c r="FA74" s="535"/>
      <c r="FB74" s="535"/>
      <c r="FC74" s="535"/>
      <c r="FD74" s="535"/>
      <c r="FE74" s="535"/>
      <c r="FF74" s="535"/>
      <c r="FG74" s="535"/>
      <c r="FH74" s="535"/>
      <c r="FI74" s="535"/>
      <c r="FJ74" s="535"/>
      <c r="FK74" s="535"/>
      <c r="FL74" s="535"/>
      <c r="FM74" s="535"/>
      <c r="FN74" s="535"/>
      <c r="FO74" s="535"/>
      <c r="FP74" s="535"/>
      <c r="FQ74" s="535"/>
      <c r="FR74" s="535"/>
      <c r="FS74" s="535"/>
      <c r="FT74" s="535"/>
      <c r="FU74" s="535"/>
      <c r="FV74" s="535"/>
      <c r="FW74" s="535"/>
      <c r="FX74" s="535"/>
      <c r="FY74" s="535"/>
      <c r="FZ74" s="535"/>
      <c r="GA74" s="535"/>
      <c r="GB74" s="535"/>
      <c r="GC74" s="535"/>
      <c r="GD74" s="535"/>
      <c r="GE74" s="535"/>
      <c r="GF74" s="535"/>
      <c r="GG74" s="535"/>
      <c r="GH74" s="535"/>
      <c r="GI74" s="535"/>
      <c r="GJ74" s="535"/>
      <c r="GK74" s="535"/>
      <c r="GL74" s="535"/>
      <c r="GM74" s="535"/>
      <c r="GN74" s="535"/>
      <c r="GO74" s="535"/>
      <c r="GP74" s="535"/>
      <c r="GQ74" s="535"/>
      <c r="GR74" s="535"/>
      <c r="GS74" s="535"/>
      <c r="GT74" s="535"/>
      <c r="GU74" s="535"/>
      <c r="GV74" s="535"/>
      <c r="GW74" s="535"/>
      <c r="GX74" s="535"/>
      <c r="GY74" s="535"/>
      <c r="GZ74" s="535"/>
      <c r="HA74" s="535"/>
      <c r="HB74" s="535"/>
      <c r="HC74" s="535"/>
      <c r="HD74" s="535"/>
      <c r="HE74" s="535"/>
      <c r="HF74" s="535"/>
      <c r="HG74" s="535"/>
      <c r="HH74" s="535"/>
      <c r="HI74" s="535"/>
      <c r="HJ74" s="535"/>
      <c r="HK74" s="535"/>
      <c r="HL74" s="535"/>
      <c r="HM74" s="535"/>
      <c r="HN74" s="535"/>
      <c r="HO74" s="535"/>
      <c r="HP74" s="535"/>
      <c r="HQ74" s="535"/>
      <c r="HR74" s="535"/>
      <c r="HS74" s="535"/>
      <c r="HT74" s="535"/>
      <c r="HU74" s="535"/>
      <c r="HV74" s="535"/>
      <c r="HW74" s="535"/>
      <c r="HX74" s="535"/>
      <c r="HY74" s="535"/>
      <c r="HZ74" s="535"/>
      <c r="IA74" s="535"/>
      <c r="IB74" s="535"/>
      <c r="IC74" s="535"/>
      <c r="ID74" s="535"/>
      <c r="IE74" s="535"/>
      <c r="IF74" s="535"/>
      <c r="IG74" s="535"/>
      <c r="IH74" s="535"/>
      <c r="II74" s="535"/>
      <c r="IJ74" s="535"/>
      <c r="IK74" s="535"/>
      <c r="IL74" s="535"/>
      <c r="IM74" s="535"/>
      <c r="IN74" s="535"/>
      <c r="IO74" s="535"/>
      <c r="IP74" s="535"/>
      <c r="IQ74" s="535"/>
      <c r="IR74" s="535"/>
      <c r="IS74" s="535"/>
      <c r="IT74" s="535"/>
      <c r="IU74" s="535"/>
      <c r="IV74" s="535"/>
      <c r="IW74" s="535"/>
      <c r="IX74" s="535"/>
      <c r="IY74" s="535"/>
      <c r="IZ74" s="535"/>
      <c r="JA74" s="535"/>
      <c r="JB74" s="535"/>
      <c r="JC74" s="535"/>
      <c r="JD74" s="535"/>
      <c r="JE74" s="535"/>
      <c r="JF74" s="535"/>
      <c r="JG74" s="535"/>
      <c r="JH74" s="535"/>
      <c r="JI74" s="535"/>
      <c r="JJ74" s="535"/>
      <c r="JK74" s="535"/>
      <c r="JL74" s="535"/>
      <c r="JM74" s="535"/>
      <c r="JN74" s="535"/>
      <c r="JO74" s="535"/>
      <c r="JP74" s="535"/>
      <c r="JQ74" s="535"/>
      <c r="JR74" s="535"/>
      <c r="JS74" s="535"/>
      <c r="JT74" s="535"/>
      <c r="JU74" s="535"/>
      <c r="JV74" s="535"/>
      <c r="JW74" s="535"/>
      <c r="JX74" s="535"/>
      <c r="JY74" s="535"/>
      <c r="JZ74" s="535"/>
      <c r="KA74" s="535"/>
      <c r="KB74" s="535"/>
      <c r="KC74" s="535"/>
      <c r="KD74" s="535"/>
      <c r="KE74" s="535"/>
      <c r="KF74" s="535"/>
      <c r="KG74" s="535"/>
      <c r="KH74" s="535"/>
      <c r="KI74" s="535"/>
      <c r="KJ74" s="535"/>
      <c r="KK74" s="535"/>
      <c r="KL74" s="535"/>
      <c r="KM74" s="535"/>
      <c r="KN74" s="535"/>
      <c r="KO74" s="535"/>
      <c r="KP74" s="535"/>
      <c r="KQ74" s="535"/>
      <c r="KR74" s="535"/>
      <c r="KS74" s="535"/>
      <c r="KT74" s="535"/>
      <c r="KU74" s="535"/>
      <c r="KV74" s="535"/>
      <c r="KW74" s="535"/>
      <c r="KX74" s="535"/>
      <c r="KY74" s="535"/>
      <c r="KZ74" s="535"/>
      <c r="LA74" s="535"/>
      <c r="LB74" s="535"/>
      <c r="LC74" s="535"/>
      <c r="LD74" s="535"/>
      <c r="LE74" s="535"/>
      <c r="LF74" s="535"/>
      <c r="LG74" s="535"/>
      <c r="LH74" s="535"/>
      <c r="LI74" s="535"/>
      <c r="LJ74" s="535"/>
      <c r="LK74" s="535"/>
      <c r="LL74" s="535"/>
      <c r="LM74" s="535"/>
      <c r="LN74" s="535"/>
      <c r="LO74" s="535"/>
      <c r="LP74" s="535"/>
      <c r="LQ74" s="535"/>
      <c r="LR74" s="535"/>
      <c r="LS74" s="535"/>
      <c r="LT74" s="535"/>
      <c r="LU74" s="535"/>
      <c r="LV74" s="535"/>
      <c r="LW74" s="535"/>
      <c r="LX74" s="535"/>
      <c r="LY74" s="535"/>
      <c r="LZ74" s="535"/>
      <c r="MA74" s="535"/>
      <c r="MB74" s="535"/>
      <c r="MC74" s="535"/>
      <c r="MD74" s="535"/>
      <c r="ME74" s="535"/>
      <c r="MF74" s="535"/>
      <c r="MG74" s="535"/>
      <c r="MH74" s="535"/>
      <c r="MI74" s="535"/>
      <c r="MJ74" s="535"/>
      <c r="MK74" s="535"/>
      <c r="ML74" s="535"/>
      <c r="MM74" s="535"/>
      <c r="MN74" s="535"/>
      <c r="MO74" s="535"/>
      <c r="MP74" s="535"/>
      <c r="MQ74" s="535"/>
      <c r="MR74" s="535"/>
      <c r="MS74" s="535"/>
      <c r="MT74" s="535"/>
      <c r="MU74" s="535"/>
      <c r="MV74" s="535"/>
      <c r="MW74" s="535"/>
      <c r="MX74" s="535"/>
      <c r="MY74" s="535"/>
      <c r="MZ74" s="535"/>
      <c r="NA74" s="535"/>
      <c r="NB74" s="535"/>
      <c r="NC74" s="535"/>
      <c r="ND74" s="535"/>
      <c r="NE74" s="535"/>
      <c r="NF74" s="535"/>
      <c r="NG74" s="535"/>
      <c r="NH74" s="535"/>
      <c r="NI74" s="535"/>
      <c r="NJ74" s="535"/>
      <c r="NK74" s="535"/>
      <c r="NL74" s="535"/>
      <c r="NM74" s="535"/>
      <c r="NN74" s="535"/>
      <c r="NO74" s="535"/>
      <c r="NP74" s="535"/>
      <c r="NQ74" s="535"/>
      <c r="NR74" s="535"/>
      <c r="NS74" s="535"/>
      <c r="NT74" s="535"/>
      <c r="NU74" s="535"/>
      <c r="NV74" s="535"/>
      <c r="NW74" s="535"/>
      <c r="NX74" s="535"/>
      <c r="NY74" s="535"/>
      <c r="NZ74" s="535"/>
      <c r="OA74" s="535"/>
      <c r="OB74" s="535"/>
      <c r="OC74" s="535"/>
      <c r="OD74" s="535"/>
      <c r="OE74" s="535"/>
      <c r="OF74" s="535"/>
      <c r="OG74" s="535"/>
      <c r="OH74" s="535"/>
      <c r="OI74" s="535"/>
      <c r="OJ74" s="535"/>
      <c r="OK74" s="535"/>
      <c r="OL74" s="535"/>
      <c r="OM74" s="535"/>
      <c r="ON74" s="535"/>
      <c r="OO74" s="535"/>
      <c r="OP74" s="535"/>
      <c r="OQ74" s="535"/>
      <c r="OR74" s="535"/>
      <c r="OS74" s="535"/>
      <c r="OT74" s="535"/>
      <c r="OU74" s="535"/>
      <c r="OV74" s="535"/>
      <c r="OW74" s="535"/>
      <c r="OX74" s="535"/>
      <c r="OY74" s="535"/>
      <c r="OZ74" s="535"/>
      <c r="PA74" s="535"/>
      <c r="PB74" s="535"/>
      <c r="PC74" s="535"/>
      <c r="PD74" s="535"/>
      <c r="PE74" s="535"/>
      <c r="PF74" s="535"/>
      <c r="PG74" s="535"/>
      <c r="PH74" s="535"/>
      <c r="PI74" s="535"/>
      <c r="PJ74" s="535"/>
      <c r="PK74" s="535"/>
      <c r="PL74" s="535"/>
      <c r="PM74" s="535"/>
      <c r="PN74" s="535"/>
      <c r="PO74" s="535"/>
      <c r="PP74" s="535"/>
      <c r="PQ74" s="535"/>
      <c r="PR74" s="535"/>
      <c r="PS74" s="535"/>
      <c r="PT74" s="535"/>
      <c r="PU74" s="535"/>
      <c r="PV74" s="535"/>
      <c r="PW74" s="535"/>
      <c r="PX74" s="535"/>
      <c r="PY74" s="535"/>
      <c r="PZ74" s="535"/>
      <c r="QA74" s="535"/>
      <c r="QB74" s="535"/>
      <c r="QC74" s="535"/>
      <c r="QD74" s="535"/>
      <c r="QE74" s="535"/>
      <c r="QF74" s="535"/>
      <c r="QG74" s="535"/>
      <c r="QH74" s="535"/>
      <c r="QI74" s="535"/>
      <c r="QJ74" s="535"/>
      <c r="QK74" s="535"/>
      <c r="QL74" s="535"/>
      <c r="QM74" s="535"/>
      <c r="QN74" s="535"/>
      <c r="QO74" s="535"/>
      <c r="QP74" s="535"/>
      <c r="QQ74" s="535"/>
      <c r="QR74" s="535"/>
      <c r="QS74" s="535"/>
      <c r="QT74" s="535"/>
      <c r="QU74" s="535"/>
      <c r="QV74" s="535"/>
      <c r="QW74" s="535"/>
      <c r="QX74" s="535"/>
      <c r="QY74" s="535"/>
      <c r="QZ74" s="535"/>
      <c r="RA74" s="535"/>
      <c r="RB74" s="535"/>
      <c r="RC74" s="535"/>
      <c r="RD74" s="535"/>
      <c r="RE74" s="535"/>
      <c r="RF74" s="535"/>
      <c r="RG74" s="535"/>
      <c r="RH74" s="535"/>
      <c r="RI74" s="535"/>
      <c r="RJ74" s="535"/>
      <c r="RK74" s="535"/>
      <c r="RL74" s="535"/>
      <c r="RM74" s="535"/>
      <c r="RN74" s="535"/>
      <c r="RO74" s="535"/>
      <c r="RP74" s="535"/>
      <c r="RQ74" s="535"/>
      <c r="RR74" s="535"/>
      <c r="RS74" s="535"/>
      <c r="RT74" s="535"/>
      <c r="RU74" s="535"/>
      <c r="RV74" s="535"/>
      <c r="RW74" s="535"/>
      <c r="RX74" s="535"/>
      <c r="RY74" s="535"/>
      <c r="RZ74" s="535"/>
      <c r="SA74" s="535"/>
      <c r="SB74" s="535"/>
      <c r="SC74" s="535"/>
      <c r="SD74" s="535"/>
      <c r="SE74" s="535"/>
      <c r="SF74" s="535"/>
      <c r="SG74" s="535"/>
      <c r="SH74" s="535"/>
      <c r="SI74" s="535"/>
      <c r="SJ74" s="535"/>
      <c r="SK74" s="535"/>
      <c r="SL74" s="535"/>
      <c r="SM74" s="535"/>
      <c r="SN74" s="535"/>
      <c r="SO74" s="535"/>
      <c r="SP74" s="535"/>
      <c r="SQ74" s="535"/>
      <c r="SR74" s="535"/>
      <c r="SS74" s="535"/>
      <c r="ST74" s="535"/>
      <c r="SU74" s="535"/>
      <c r="SV74" s="535"/>
      <c r="SW74" s="535"/>
      <c r="SX74" s="535"/>
      <c r="SY74" s="535"/>
      <c r="SZ74" s="535"/>
      <c r="TA74" s="535"/>
      <c r="TB74" s="535"/>
      <c r="TC74" s="535"/>
      <c r="TD74" s="535"/>
      <c r="TE74" s="535"/>
      <c r="TF74" s="535"/>
      <c r="TG74" s="535"/>
      <c r="TH74" s="535"/>
      <c r="TI74" s="535"/>
      <c r="TJ74" s="535"/>
      <c r="TK74" s="535"/>
      <c r="TL74" s="535"/>
      <c r="TM74" s="535"/>
      <c r="TN74" s="535"/>
      <c r="TO74" s="535"/>
      <c r="TP74" s="535"/>
      <c r="TQ74" s="535"/>
      <c r="TR74" s="535"/>
      <c r="TS74" s="535"/>
      <c r="TT74" s="535"/>
      <c r="TU74" s="535"/>
      <c r="TV74" s="535"/>
      <c r="TW74" s="535"/>
      <c r="TX74" s="535"/>
      <c r="TY74" s="535"/>
      <c r="TZ74" s="535"/>
      <c r="UA74" s="535"/>
      <c r="UB74" s="535"/>
      <c r="UC74" s="535"/>
      <c r="UD74" s="535"/>
      <c r="UE74" s="535"/>
      <c r="UF74" s="535"/>
      <c r="UG74" s="535"/>
      <c r="UH74" s="535"/>
      <c r="UI74" s="535"/>
      <c r="UJ74" s="535"/>
      <c r="UK74" s="535"/>
      <c r="UL74" s="535"/>
      <c r="UM74" s="535"/>
      <c r="UN74" s="535"/>
      <c r="UO74" s="535"/>
      <c r="UP74" s="535"/>
      <c r="UQ74" s="535"/>
      <c r="UR74" s="535"/>
      <c r="US74" s="535"/>
      <c r="UT74" s="535"/>
      <c r="UU74" s="535"/>
      <c r="UV74" s="535"/>
      <c r="UW74" s="535"/>
      <c r="UX74" s="535"/>
      <c r="UY74" s="535"/>
      <c r="UZ74" s="535"/>
      <c r="VA74" s="535"/>
      <c r="VB74" s="535"/>
      <c r="VC74" s="535"/>
      <c r="VD74" s="535"/>
      <c r="VE74" s="535"/>
      <c r="VF74" s="535"/>
      <c r="VG74" s="535"/>
      <c r="VH74" s="535"/>
      <c r="VI74" s="535"/>
      <c r="VJ74" s="535"/>
      <c r="VK74" s="535"/>
      <c r="VL74" s="535"/>
      <c r="VM74" s="535"/>
      <c r="VN74" s="535"/>
      <c r="VO74" s="535"/>
      <c r="VP74" s="535"/>
      <c r="VQ74" s="535"/>
      <c r="VR74" s="535"/>
      <c r="VS74" s="535"/>
      <c r="VT74" s="535"/>
      <c r="VU74" s="535"/>
      <c r="VV74" s="535"/>
      <c r="VW74" s="535"/>
      <c r="VX74" s="535"/>
      <c r="VY74" s="535"/>
      <c r="VZ74" s="535"/>
      <c r="WA74" s="535"/>
      <c r="WB74" s="535"/>
      <c r="WC74" s="535"/>
      <c r="WD74" s="535"/>
      <c r="WE74" s="535"/>
      <c r="WF74" s="535"/>
      <c r="WG74" s="535"/>
      <c r="WH74" s="535"/>
      <c r="WI74" s="535"/>
      <c r="WJ74" s="535"/>
      <c r="WK74" s="535"/>
      <c r="WL74" s="535"/>
      <c r="WM74" s="535"/>
      <c r="WN74" s="535"/>
      <c r="WO74" s="535"/>
      <c r="WP74" s="535"/>
      <c r="WQ74" s="535"/>
      <c r="WR74" s="535"/>
      <c r="WS74" s="535"/>
      <c r="WT74" s="535"/>
      <c r="WU74" s="535"/>
      <c r="WV74" s="535"/>
      <c r="WW74" s="535"/>
      <c r="WX74" s="535"/>
      <c r="WY74" s="535"/>
      <c r="WZ74" s="535"/>
      <c r="XA74" s="535"/>
      <c r="XB74" s="535"/>
      <c r="XC74" s="535"/>
      <c r="XD74" s="535"/>
      <c r="XE74" s="535"/>
      <c r="XF74" s="535"/>
      <c r="XG74" s="535"/>
      <c r="XH74" s="535"/>
      <c r="XI74" s="535"/>
      <c r="XJ74" s="535"/>
      <c r="XK74" s="535"/>
      <c r="XL74" s="535"/>
      <c r="XM74" s="535"/>
      <c r="XN74" s="535"/>
      <c r="XO74" s="535"/>
      <c r="XP74" s="535"/>
      <c r="XQ74" s="535"/>
      <c r="XR74" s="535"/>
      <c r="XS74" s="535"/>
      <c r="XT74" s="535"/>
      <c r="XU74" s="535"/>
      <c r="XV74" s="535"/>
      <c r="XW74" s="535"/>
      <c r="XX74" s="535"/>
      <c r="XY74" s="535"/>
      <c r="XZ74" s="535"/>
      <c r="YA74" s="535"/>
      <c r="YB74" s="535"/>
      <c r="YC74" s="535"/>
      <c r="YD74" s="535"/>
      <c r="YE74" s="535"/>
      <c r="YF74" s="535"/>
      <c r="YG74" s="535"/>
      <c r="YH74" s="535"/>
      <c r="YI74" s="535"/>
      <c r="YJ74" s="535"/>
      <c r="YK74" s="535"/>
      <c r="YL74" s="535"/>
      <c r="YM74" s="535"/>
      <c r="YN74" s="535"/>
      <c r="YO74" s="535"/>
      <c r="YP74" s="535"/>
      <c r="YQ74" s="535"/>
      <c r="YR74" s="535"/>
      <c r="YS74" s="535"/>
      <c r="YT74" s="535"/>
      <c r="YU74" s="535"/>
      <c r="YV74" s="535"/>
      <c r="YW74" s="535"/>
      <c r="YX74" s="535"/>
      <c r="YY74" s="535"/>
      <c r="YZ74" s="535"/>
      <c r="ZA74" s="535"/>
      <c r="ZB74" s="535"/>
      <c r="ZC74" s="535"/>
      <c r="ZD74" s="535"/>
      <c r="ZE74" s="535"/>
      <c r="ZF74" s="535"/>
      <c r="ZG74" s="535"/>
      <c r="ZH74" s="535"/>
      <c r="ZI74" s="535"/>
      <c r="ZJ74" s="535"/>
      <c r="ZK74" s="535"/>
      <c r="ZL74" s="535"/>
      <c r="ZM74" s="535"/>
      <c r="ZN74" s="535"/>
      <c r="ZO74" s="535"/>
      <c r="ZP74" s="535"/>
      <c r="ZQ74" s="535"/>
      <c r="ZR74" s="535"/>
      <c r="ZS74" s="535"/>
      <c r="ZT74" s="535"/>
      <c r="ZU74" s="535"/>
      <c r="ZV74" s="535"/>
      <c r="ZW74" s="535"/>
      <c r="ZX74" s="535"/>
      <c r="ZY74" s="535"/>
      <c r="ZZ74" s="535"/>
      <c r="AAA74" s="535"/>
      <c r="AAB74" s="535"/>
      <c r="AAC74" s="535"/>
      <c r="AAD74" s="535"/>
      <c r="AAE74" s="535"/>
      <c r="AAF74" s="535"/>
      <c r="AAG74" s="535"/>
      <c r="AAH74" s="535"/>
      <c r="AAI74" s="535"/>
      <c r="AAJ74" s="535"/>
      <c r="AAK74" s="535"/>
      <c r="AAL74" s="535"/>
      <c r="AAM74" s="535"/>
      <c r="AAN74" s="535"/>
      <c r="AAO74" s="535"/>
      <c r="AAP74" s="535"/>
      <c r="AAQ74" s="535"/>
      <c r="AAR74" s="535"/>
      <c r="AAS74" s="535"/>
      <c r="AAT74" s="535"/>
      <c r="AAU74" s="535"/>
      <c r="AAV74" s="535"/>
      <c r="AAW74" s="535"/>
      <c r="AAX74" s="535"/>
      <c r="AAY74" s="535"/>
      <c r="AAZ74" s="535"/>
      <c r="ABA74" s="535"/>
      <c r="ABB74" s="535"/>
      <c r="ABC74" s="535"/>
      <c r="ABD74" s="535"/>
      <c r="ABE74" s="535"/>
      <c r="ABF74" s="535"/>
      <c r="ABG74" s="535"/>
      <c r="ABH74" s="535"/>
      <c r="ABI74" s="535"/>
      <c r="ABJ74" s="535"/>
      <c r="ABK74" s="535"/>
      <c r="ABL74" s="535"/>
      <c r="ABM74" s="535"/>
      <c r="ABN74" s="535"/>
      <c r="ABO74" s="535"/>
      <c r="ABP74" s="535"/>
      <c r="ABQ74" s="535"/>
      <c r="ABR74" s="535"/>
      <c r="ABS74" s="535"/>
      <c r="ABT74" s="535"/>
      <c r="ABU74" s="535"/>
      <c r="ABV74" s="535"/>
      <c r="ABW74" s="535"/>
      <c r="ABX74" s="535"/>
      <c r="ABY74" s="535"/>
      <c r="ABZ74" s="535"/>
      <c r="ACA74" s="535"/>
      <c r="ACB74" s="535"/>
      <c r="ACC74" s="535"/>
      <c r="ACD74" s="535"/>
      <c r="ACE74" s="535"/>
      <c r="ACF74" s="535"/>
      <c r="ACG74" s="535"/>
      <c r="ACH74" s="535"/>
      <c r="ACI74" s="535"/>
      <c r="ACJ74" s="535"/>
      <c r="ACK74" s="535"/>
      <c r="ACL74" s="535"/>
      <c r="ACM74" s="535"/>
      <c r="ACN74" s="535"/>
      <c r="ACO74" s="535"/>
      <c r="ACP74" s="535"/>
      <c r="ACQ74" s="535"/>
      <c r="ACR74" s="535"/>
      <c r="ACS74" s="535"/>
      <c r="ACT74" s="535"/>
      <c r="ACU74" s="535"/>
      <c r="ACV74" s="535"/>
      <c r="ACW74" s="535"/>
      <c r="ACX74" s="535"/>
      <c r="ACY74" s="535"/>
      <c r="ACZ74" s="535"/>
      <c r="ADA74" s="535"/>
      <c r="ADB74" s="535"/>
      <c r="ADC74" s="535"/>
      <c r="ADD74" s="535"/>
      <c r="ADE74" s="535"/>
      <c r="ADF74" s="535"/>
      <c r="ADG74" s="535"/>
      <c r="ADH74" s="535"/>
      <c r="ADI74" s="535"/>
      <c r="ADJ74" s="535"/>
      <c r="ADK74" s="535"/>
      <c r="ADL74" s="535"/>
      <c r="ADM74" s="535"/>
      <c r="ADN74" s="535"/>
      <c r="ADO74" s="535"/>
      <c r="ADP74" s="535"/>
      <c r="ADQ74" s="535"/>
      <c r="ADR74" s="535"/>
      <c r="ADS74" s="535"/>
      <c r="ADT74" s="535"/>
      <c r="ADU74" s="535"/>
      <c r="ADV74" s="535"/>
      <c r="ADW74" s="535"/>
      <c r="ADX74" s="535"/>
      <c r="ADY74" s="535"/>
      <c r="ADZ74" s="535"/>
      <c r="AEA74" s="535"/>
      <c r="AEB74" s="535"/>
      <c r="AEC74" s="535"/>
      <c r="AED74" s="535"/>
      <c r="AEE74" s="535"/>
      <c r="AEF74" s="535"/>
      <c r="AEG74" s="535"/>
      <c r="AEH74" s="535"/>
      <c r="AEI74" s="535"/>
      <c r="AEJ74" s="535"/>
      <c r="AEK74" s="535"/>
      <c r="AEL74" s="535"/>
      <c r="AEM74" s="535"/>
      <c r="AEN74" s="535"/>
      <c r="AEO74" s="535"/>
      <c r="AEP74" s="535"/>
      <c r="AEQ74" s="535"/>
      <c r="AER74" s="535"/>
      <c r="AES74" s="535"/>
      <c r="AET74" s="535"/>
      <c r="AEU74" s="535"/>
      <c r="AEV74" s="535"/>
      <c r="AEW74" s="535"/>
      <c r="AEX74" s="535"/>
      <c r="AEY74" s="535"/>
      <c r="AEZ74" s="535"/>
      <c r="AFA74" s="535"/>
      <c r="AFB74" s="535"/>
      <c r="AFC74" s="535"/>
      <c r="AFD74" s="535"/>
      <c r="AFE74" s="535"/>
      <c r="AFF74" s="535"/>
      <c r="AFG74" s="535"/>
      <c r="AFH74" s="535"/>
      <c r="AFI74" s="535"/>
      <c r="AFJ74" s="535"/>
      <c r="AFK74" s="535"/>
      <c r="AFL74" s="535"/>
      <c r="AFM74" s="535"/>
      <c r="AFN74" s="535"/>
      <c r="AFO74" s="535"/>
      <c r="AFP74" s="535"/>
      <c r="AFQ74" s="535"/>
      <c r="AFR74" s="535"/>
      <c r="AFS74" s="535"/>
      <c r="AFT74" s="535"/>
      <c r="AFU74" s="535"/>
      <c r="AFV74" s="535"/>
      <c r="AFW74" s="535"/>
      <c r="AFX74" s="535"/>
      <c r="AFY74" s="535"/>
      <c r="AFZ74" s="535"/>
      <c r="AGA74" s="535"/>
      <c r="AGB74" s="535"/>
      <c r="AGC74" s="535"/>
      <c r="AGD74" s="535"/>
      <c r="AGE74" s="535"/>
      <c r="AGF74" s="535"/>
      <c r="AGG74" s="535"/>
      <c r="AGH74" s="535"/>
      <c r="AGI74" s="535"/>
      <c r="AGJ74" s="535"/>
      <c r="AGK74" s="535"/>
      <c r="AGL74" s="535"/>
      <c r="AGM74" s="535"/>
      <c r="AGN74" s="535"/>
      <c r="AGO74" s="535"/>
    </row>
    <row r="75" spans="1:878" x14ac:dyDescent="0.2">
      <c r="A75" s="28"/>
      <c r="B75" s="462" t="s">
        <v>1359</v>
      </c>
      <c r="C75" s="368" t="s">
        <v>1359</v>
      </c>
      <c r="D75" s="660"/>
      <c r="E75" s="669"/>
      <c r="F75" s="679"/>
      <c r="G75" s="372"/>
      <c r="H75" s="372"/>
      <c r="I75" s="547"/>
      <c r="J75" s="548"/>
      <c r="K75" s="47"/>
      <c r="L75" s="91"/>
      <c r="M75" s="44"/>
      <c r="N75" s="48"/>
      <c r="O75" s="49"/>
      <c r="P75" s="50"/>
      <c r="Q75" s="90"/>
      <c r="R75" s="53"/>
      <c r="S75" s="77"/>
      <c r="T75" s="54"/>
      <c r="U75" s="55"/>
      <c r="V75" s="56"/>
      <c r="W75" s="56"/>
      <c r="X75" s="56"/>
      <c r="Y75" s="536"/>
      <c r="Z75" s="378"/>
      <c r="AA75" s="378"/>
      <c r="AB75" s="378"/>
      <c r="AC75" s="465"/>
      <c r="AD75" s="465"/>
      <c r="AE75" s="465"/>
      <c r="AF75" s="383"/>
      <c r="AG75" s="352"/>
      <c r="AH75" s="378"/>
      <c r="AI75" s="378"/>
      <c r="AJ75" s="379"/>
      <c r="AK75" s="378"/>
      <c r="AL75" s="384"/>
      <c r="AM75" s="384"/>
      <c r="AN75" s="385"/>
      <c r="AO75" s="386"/>
      <c r="AP75" s="562"/>
      <c r="AQ75" s="563"/>
      <c r="AR75" s="564"/>
      <c r="AS75" s="564"/>
      <c r="AT75" s="563"/>
      <c r="AU75" s="559"/>
      <c r="AV75" s="565"/>
      <c r="AW75" s="565"/>
      <c r="AX75" s="559"/>
      <c r="AY75" s="559"/>
      <c r="AZ75" s="689"/>
      <c r="BA75" s="601"/>
      <c r="BB75" s="687"/>
      <c r="BC75" s="474"/>
      <c r="BD75" s="69"/>
      <c r="BE75" s="68"/>
    </row>
    <row r="76" spans="1:878" x14ac:dyDescent="0.2">
      <c r="A76" s="28"/>
      <c r="B76" s="302" t="s">
        <v>1360</v>
      </c>
      <c r="C76" s="303" t="s">
        <v>1360</v>
      </c>
      <c r="D76" s="659"/>
      <c r="E76" s="668"/>
      <c r="F76" s="678"/>
      <c r="G76" s="491"/>
      <c r="H76" s="491"/>
      <c r="I76" s="644"/>
      <c r="J76" s="492"/>
      <c r="K76" s="47"/>
      <c r="L76" s="43"/>
      <c r="M76" s="44"/>
      <c r="N76" s="48"/>
      <c r="O76" s="49"/>
      <c r="P76" s="50"/>
      <c r="Q76" s="90"/>
      <c r="R76" s="53"/>
      <c r="S76" s="77"/>
      <c r="T76" s="54"/>
      <c r="U76" s="55"/>
      <c r="V76" s="56"/>
      <c r="W76" s="56"/>
      <c r="X76" s="56"/>
      <c r="Y76" s="536"/>
      <c r="Z76" s="499"/>
      <c r="AA76" s="499"/>
      <c r="AB76" s="499"/>
      <c r="AC76" s="700"/>
      <c r="AD76" s="403"/>
      <c r="AE76" s="500"/>
      <c r="AF76" s="501"/>
      <c r="AG76" s="489"/>
      <c r="AH76" s="499"/>
      <c r="AI76" s="499"/>
      <c r="AJ76" s="489"/>
      <c r="AK76" s="499"/>
      <c r="AL76" s="487"/>
      <c r="AM76" s="487"/>
      <c r="AN76" s="502"/>
      <c r="AO76" s="503"/>
      <c r="AP76" s="504"/>
      <c r="AQ76" s="505"/>
      <c r="AR76" s="506"/>
      <c r="AS76" s="506"/>
      <c r="AT76" s="505"/>
      <c r="AU76" s="487"/>
      <c r="AV76" s="507"/>
      <c r="AW76" s="507"/>
      <c r="AX76" s="559"/>
      <c r="AY76" s="487"/>
      <c r="AZ76" s="694"/>
      <c r="BA76" s="508"/>
      <c r="BB76" s="686"/>
      <c r="BC76" s="509"/>
      <c r="BD76" s="527"/>
      <c r="BE76" s="68"/>
    </row>
    <row r="77" spans="1:878" x14ac:dyDescent="0.2">
      <c r="A77" s="28"/>
      <c r="B77" s="391" t="s">
        <v>1361</v>
      </c>
      <c r="C77" s="478" t="s">
        <v>1361</v>
      </c>
      <c r="D77" s="656"/>
      <c r="E77" s="665"/>
      <c r="F77" s="675"/>
      <c r="G77" s="394"/>
      <c r="H77" s="394"/>
      <c r="I77" s="396"/>
      <c r="J77" s="395"/>
      <c r="K77" s="397"/>
      <c r="L77" s="394"/>
      <c r="M77" s="395"/>
      <c r="N77" s="399"/>
      <c r="O77" s="400"/>
      <c r="P77" s="401"/>
      <c r="Q77" s="436"/>
      <c r="R77" s="705"/>
      <c r="S77" s="523"/>
      <c r="T77" s="480"/>
      <c r="U77" s="481"/>
      <c r="V77" s="482"/>
      <c r="W77" s="482"/>
      <c r="X77" s="482"/>
      <c r="Y77" s="402"/>
      <c r="Z77" s="402"/>
      <c r="AA77" s="402"/>
      <c r="AB77" s="402"/>
      <c r="AC77" s="701"/>
      <c r="AD77" s="403"/>
      <c r="AE77" s="403"/>
      <c r="AF77" s="404"/>
      <c r="AG77" s="407"/>
      <c r="AH77" s="402"/>
      <c r="AI77" s="402"/>
      <c r="AJ77" s="407"/>
      <c r="AK77" s="423"/>
      <c r="AL77" s="426"/>
      <c r="AM77" s="426"/>
      <c r="AN77" s="427"/>
      <c r="AO77" s="428"/>
      <c r="AP77" s="504"/>
      <c r="AQ77" s="505"/>
      <c r="AR77" s="506"/>
      <c r="AS77" s="413"/>
      <c r="AT77" s="505"/>
      <c r="AU77" s="408"/>
      <c r="AV77" s="405"/>
      <c r="AW77" s="405"/>
      <c r="AX77" s="559"/>
      <c r="AY77" s="408"/>
      <c r="AZ77" s="691"/>
      <c r="BA77" s="483"/>
      <c r="BB77" s="683"/>
      <c r="BC77" s="484"/>
      <c r="BD77" s="524"/>
      <c r="BE77" s="525"/>
      <c r="BF77" s="606"/>
      <c r="BG77" s="606"/>
      <c r="BH77" s="606"/>
      <c r="BI77" s="606"/>
      <c r="BJ77" s="606"/>
      <c r="BK77" s="606"/>
      <c r="BL77" s="606"/>
      <c r="BM77" s="606"/>
      <c r="BN77" s="606"/>
      <c r="BO77" s="606"/>
      <c r="BP77" s="606"/>
      <c r="BQ77" s="606"/>
      <c r="BR77" s="606"/>
      <c r="BS77" s="606"/>
      <c r="BT77" s="606"/>
      <c r="BU77" s="606"/>
      <c r="BV77" s="606"/>
      <c r="BW77" s="606"/>
      <c r="BX77" s="606"/>
      <c r="BY77" s="606"/>
      <c r="BZ77" s="606"/>
      <c r="CA77" s="606"/>
      <c r="CB77" s="606"/>
      <c r="CC77" s="606"/>
      <c r="CD77" s="606"/>
      <c r="CE77" s="606"/>
      <c r="CF77" s="606"/>
      <c r="CG77" s="606"/>
      <c r="CH77" s="606"/>
      <c r="CI77" s="606"/>
      <c r="CJ77" s="606"/>
      <c r="CK77" s="606"/>
      <c r="CL77" s="606"/>
      <c r="CM77" s="606"/>
      <c r="CN77" s="606"/>
      <c r="CO77" s="606"/>
      <c r="CP77" s="606"/>
      <c r="CQ77" s="606"/>
      <c r="CR77" s="606"/>
      <c r="CS77" s="606"/>
      <c r="CT77" s="606"/>
      <c r="CU77" s="606"/>
      <c r="CV77" s="606"/>
      <c r="CW77" s="606"/>
      <c r="CX77" s="606"/>
      <c r="CY77" s="606"/>
      <c r="CZ77" s="606"/>
      <c r="DA77" s="606"/>
      <c r="DB77" s="606"/>
      <c r="DC77" s="606"/>
      <c r="DD77" s="606"/>
      <c r="DE77" s="606"/>
      <c r="DF77" s="606"/>
      <c r="DG77" s="606"/>
      <c r="DH77" s="606"/>
      <c r="DI77" s="606"/>
      <c r="DJ77" s="606"/>
      <c r="DK77" s="606"/>
      <c r="DL77" s="606"/>
      <c r="DM77" s="606"/>
      <c r="DN77" s="606"/>
      <c r="DO77" s="606"/>
      <c r="DP77" s="606"/>
      <c r="DQ77" s="606"/>
      <c r="DR77" s="606"/>
      <c r="DS77" s="606"/>
      <c r="DT77" s="606"/>
      <c r="DU77" s="606"/>
      <c r="DV77" s="606"/>
      <c r="DW77" s="606"/>
      <c r="DX77" s="606"/>
      <c r="DY77" s="606"/>
      <c r="DZ77" s="606"/>
      <c r="EA77" s="606"/>
      <c r="EB77" s="606"/>
      <c r="EC77" s="606"/>
      <c r="ED77" s="606"/>
      <c r="EE77" s="606"/>
      <c r="EF77" s="606"/>
      <c r="EG77" s="606"/>
      <c r="EH77" s="606"/>
      <c r="EI77" s="606"/>
      <c r="EJ77" s="606"/>
      <c r="EK77" s="606"/>
      <c r="EL77" s="606"/>
      <c r="EM77" s="606"/>
      <c r="EN77" s="606"/>
      <c r="EO77" s="606"/>
      <c r="EP77" s="606"/>
      <c r="EQ77" s="606"/>
      <c r="ER77" s="606"/>
      <c r="ES77" s="606"/>
      <c r="ET77" s="606"/>
      <c r="EU77" s="606"/>
      <c r="EV77" s="606"/>
      <c r="EW77" s="606"/>
      <c r="EX77" s="606"/>
      <c r="EY77" s="606"/>
      <c r="EZ77" s="606"/>
      <c r="FA77" s="606"/>
      <c r="FB77" s="606"/>
      <c r="FC77" s="606"/>
      <c r="FD77" s="606"/>
      <c r="FE77" s="606"/>
      <c r="FF77" s="606"/>
      <c r="FG77" s="606"/>
      <c r="FH77" s="606"/>
      <c r="FI77" s="606"/>
      <c r="FJ77" s="606"/>
      <c r="FK77" s="606"/>
      <c r="FL77" s="606"/>
      <c r="FM77" s="606"/>
      <c r="FN77" s="606"/>
      <c r="FO77" s="606"/>
      <c r="FP77" s="606"/>
      <c r="FQ77" s="606"/>
      <c r="FR77" s="606"/>
      <c r="FS77" s="606"/>
      <c r="FT77" s="606"/>
      <c r="FU77" s="606"/>
      <c r="FV77" s="606"/>
      <c r="FW77" s="606"/>
      <c r="FX77" s="606"/>
      <c r="FY77" s="606"/>
      <c r="FZ77" s="606"/>
      <c r="GA77" s="606"/>
      <c r="GB77" s="606"/>
      <c r="GC77" s="606"/>
      <c r="GD77" s="606"/>
      <c r="GE77" s="606"/>
      <c r="GF77" s="606"/>
      <c r="GG77" s="606"/>
      <c r="GH77" s="606"/>
      <c r="GI77" s="606"/>
      <c r="GJ77" s="606"/>
      <c r="GK77" s="606"/>
      <c r="GL77" s="606"/>
      <c r="GM77" s="606"/>
      <c r="GN77" s="606"/>
      <c r="GO77" s="606"/>
      <c r="GP77" s="606"/>
      <c r="GQ77" s="606"/>
      <c r="GR77" s="606"/>
      <c r="GS77" s="606"/>
      <c r="GT77" s="606"/>
      <c r="GU77" s="606"/>
      <c r="GV77" s="606"/>
      <c r="GW77" s="606"/>
      <c r="GX77" s="606"/>
      <c r="GY77" s="606"/>
      <c r="GZ77" s="606"/>
      <c r="HA77" s="606"/>
      <c r="HB77" s="606"/>
      <c r="HC77" s="606"/>
      <c r="HD77" s="606"/>
      <c r="HE77" s="606"/>
      <c r="HF77" s="606"/>
      <c r="HG77" s="606"/>
      <c r="HH77" s="606"/>
      <c r="HI77" s="606"/>
      <c r="HJ77" s="606"/>
      <c r="HK77" s="606"/>
      <c r="HL77" s="606"/>
      <c r="HM77" s="606"/>
      <c r="HN77" s="606"/>
      <c r="HO77" s="606"/>
      <c r="HP77" s="606"/>
      <c r="HQ77" s="606"/>
      <c r="HR77" s="606"/>
      <c r="HS77" s="606"/>
      <c r="HT77" s="606"/>
      <c r="HU77" s="606"/>
      <c r="HV77" s="606"/>
      <c r="HW77" s="606"/>
      <c r="HX77" s="606"/>
      <c r="HY77" s="606"/>
      <c r="HZ77" s="606"/>
      <c r="IA77" s="606"/>
      <c r="IB77" s="606"/>
      <c r="IC77" s="606"/>
      <c r="ID77" s="606"/>
      <c r="IE77" s="606"/>
      <c r="IF77" s="606"/>
      <c r="IG77" s="606"/>
      <c r="IH77" s="606"/>
      <c r="II77" s="606"/>
      <c r="IJ77" s="606"/>
      <c r="IK77" s="606"/>
      <c r="IL77" s="606"/>
      <c r="IM77" s="606"/>
      <c r="IN77" s="606"/>
      <c r="IO77" s="606"/>
      <c r="IP77" s="606"/>
      <c r="IQ77" s="606"/>
      <c r="IR77" s="606"/>
      <c r="IS77" s="606"/>
      <c r="IT77" s="606"/>
      <c r="IU77" s="606"/>
      <c r="IV77" s="606"/>
      <c r="IW77" s="606"/>
      <c r="IX77" s="606"/>
      <c r="IY77" s="606"/>
      <c r="IZ77" s="606"/>
      <c r="JA77" s="606"/>
      <c r="JB77" s="606"/>
      <c r="JC77" s="606"/>
      <c r="JD77" s="606"/>
      <c r="JE77" s="606"/>
      <c r="JF77" s="606"/>
      <c r="JG77" s="606"/>
      <c r="JH77" s="606"/>
      <c r="JI77" s="606"/>
      <c r="JJ77" s="606"/>
      <c r="JK77" s="606"/>
      <c r="JL77" s="606"/>
      <c r="JM77" s="606"/>
      <c r="JN77" s="606"/>
      <c r="JO77" s="606"/>
      <c r="JP77" s="606"/>
      <c r="JQ77" s="606"/>
      <c r="JR77" s="606"/>
      <c r="JS77" s="606"/>
      <c r="JT77" s="606"/>
      <c r="JU77" s="606"/>
      <c r="JV77" s="606"/>
      <c r="JW77" s="606"/>
      <c r="JX77" s="606"/>
      <c r="JY77" s="606"/>
      <c r="JZ77" s="606"/>
      <c r="KA77" s="606"/>
      <c r="KB77" s="606"/>
      <c r="KC77" s="606"/>
      <c r="KD77" s="606"/>
      <c r="KE77" s="606"/>
      <c r="KF77" s="606"/>
      <c r="KG77" s="606"/>
      <c r="KH77" s="606"/>
      <c r="KI77" s="606"/>
      <c r="KJ77" s="606"/>
      <c r="KK77" s="606"/>
      <c r="KL77" s="606"/>
      <c r="KM77" s="606"/>
      <c r="KN77" s="606"/>
      <c r="KO77" s="606"/>
      <c r="KP77" s="606"/>
      <c r="KQ77" s="606"/>
      <c r="KR77" s="606"/>
      <c r="KS77" s="606"/>
      <c r="KT77" s="606"/>
      <c r="KU77" s="606"/>
      <c r="KV77" s="606"/>
      <c r="KW77" s="606"/>
      <c r="KX77" s="606"/>
      <c r="KY77" s="606"/>
      <c r="KZ77" s="606"/>
      <c r="LA77" s="606"/>
      <c r="LB77" s="606"/>
      <c r="LC77" s="606"/>
      <c r="LD77" s="606"/>
      <c r="LE77" s="606"/>
      <c r="LF77" s="606"/>
      <c r="LG77" s="606"/>
      <c r="LH77" s="606"/>
      <c r="LI77" s="606"/>
      <c r="LJ77" s="606"/>
      <c r="LK77" s="606"/>
      <c r="LL77" s="606"/>
      <c r="LM77" s="606"/>
      <c r="LN77" s="606"/>
      <c r="LO77" s="606"/>
      <c r="LP77" s="606"/>
      <c r="LQ77" s="606"/>
      <c r="LR77" s="606"/>
      <c r="LS77" s="606"/>
      <c r="LT77" s="606"/>
      <c r="LU77" s="606"/>
      <c r="LV77" s="606"/>
      <c r="LW77" s="606"/>
      <c r="LX77" s="606"/>
      <c r="LY77" s="606"/>
      <c r="LZ77" s="606"/>
      <c r="MA77" s="606"/>
      <c r="MB77" s="606"/>
      <c r="MC77" s="606"/>
      <c r="MD77" s="606"/>
      <c r="ME77" s="606"/>
      <c r="MF77" s="606"/>
      <c r="MG77" s="606"/>
      <c r="MH77" s="606"/>
      <c r="MI77" s="606"/>
      <c r="MJ77" s="606"/>
      <c r="MK77" s="606"/>
      <c r="ML77" s="606"/>
      <c r="MM77" s="606"/>
      <c r="MN77" s="606"/>
      <c r="MO77" s="606"/>
      <c r="MP77" s="606"/>
      <c r="MQ77" s="606"/>
      <c r="MR77" s="606"/>
      <c r="MS77" s="606"/>
      <c r="MT77" s="606"/>
      <c r="MU77" s="606"/>
      <c r="MV77" s="606"/>
      <c r="MW77" s="606"/>
      <c r="MX77" s="606"/>
      <c r="MY77" s="606"/>
      <c r="MZ77" s="606"/>
      <c r="NA77" s="606"/>
      <c r="NB77" s="606"/>
      <c r="NC77" s="606"/>
      <c r="ND77" s="606"/>
      <c r="NE77" s="606"/>
      <c r="NF77" s="606"/>
      <c r="NG77" s="606"/>
      <c r="NH77" s="606"/>
      <c r="NI77" s="606"/>
      <c r="NJ77" s="606"/>
      <c r="NK77" s="606"/>
      <c r="NL77" s="606"/>
      <c r="NM77" s="606"/>
      <c r="NN77" s="606"/>
      <c r="NO77" s="606"/>
      <c r="NP77" s="606"/>
      <c r="NQ77" s="606"/>
      <c r="NR77" s="606"/>
      <c r="NS77" s="606"/>
      <c r="NT77" s="606"/>
      <c r="NU77" s="606"/>
      <c r="NV77" s="606"/>
      <c r="NW77" s="606"/>
      <c r="NX77" s="606"/>
      <c r="NY77" s="606"/>
      <c r="NZ77" s="606"/>
      <c r="OA77" s="606"/>
      <c r="OB77" s="606"/>
      <c r="OC77" s="606"/>
      <c r="OD77" s="606"/>
      <c r="OE77" s="606"/>
      <c r="OF77" s="606"/>
      <c r="OG77" s="606"/>
      <c r="OH77" s="606"/>
      <c r="OI77" s="606"/>
      <c r="OJ77" s="606"/>
      <c r="OK77" s="606"/>
      <c r="OL77" s="606"/>
      <c r="OM77" s="606"/>
      <c r="ON77" s="606"/>
      <c r="OO77" s="606"/>
      <c r="OP77" s="606"/>
      <c r="OQ77" s="606"/>
      <c r="OR77" s="606"/>
      <c r="OS77" s="606"/>
      <c r="OT77" s="606"/>
      <c r="OU77" s="606"/>
      <c r="OV77" s="606"/>
      <c r="OW77" s="606"/>
      <c r="OX77" s="606"/>
      <c r="OY77" s="606"/>
      <c r="OZ77" s="606"/>
      <c r="PA77" s="606"/>
      <c r="PB77" s="606"/>
      <c r="PC77" s="606"/>
      <c r="PD77" s="606"/>
      <c r="PE77" s="606"/>
      <c r="PF77" s="606"/>
      <c r="PG77" s="606"/>
      <c r="PH77" s="606"/>
      <c r="PI77" s="606"/>
      <c r="PJ77" s="606"/>
      <c r="PK77" s="606"/>
      <c r="PL77" s="606"/>
      <c r="PM77" s="606"/>
      <c r="PN77" s="606"/>
      <c r="PO77" s="606"/>
      <c r="PP77" s="606"/>
      <c r="PQ77" s="606"/>
      <c r="PR77" s="606"/>
      <c r="PS77" s="606"/>
      <c r="PT77" s="606"/>
      <c r="PU77" s="606"/>
      <c r="PV77" s="606"/>
      <c r="PW77" s="606"/>
      <c r="PX77" s="606"/>
      <c r="PY77" s="606"/>
      <c r="PZ77" s="606"/>
      <c r="QA77" s="606"/>
      <c r="QB77" s="606"/>
      <c r="QC77" s="606"/>
      <c r="QD77" s="606"/>
      <c r="QE77" s="606"/>
      <c r="QF77" s="606"/>
      <c r="QG77" s="606"/>
      <c r="QH77" s="606"/>
      <c r="QI77" s="606"/>
      <c r="QJ77" s="606"/>
      <c r="QK77" s="606"/>
      <c r="QL77" s="606"/>
      <c r="QM77" s="606"/>
      <c r="QN77" s="606"/>
      <c r="QO77" s="606"/>
      <c r="QP77" s="606"/>
      <c r="QQ77" s="606"/>
      <c r="QR77" s="606"/>
      <c r="QS77" s="606"/>
      <c r="QT77" s="606"/>
      <c r="QU77" s="606"/>
      <c r="QV77" s="606"/>
      <c r="QW77" s="606"/>
      <c r="QX77" s="606"/>
      <c r="QY77" s="606"/>
      <c r="QZ77" s="606"/>
      <c r="RA77" s="606"/>
      <c r="RB77" s="606"/>
      <c r="RC77" s="606"/>
      <c r="RD77" s="606"/>
      <c r="RE77" s="606"/>
      <c r="RF77" s="606"/>
      <c r="RG77" s="606"/>
      <c r="RH77" s="606"/>
      <c r="RI77" s="606"/>
      <c r="RJ77" s="606"/>
      <c r="RK77" s="606"/>
      <c r="RL77" s="606"/>
      <c r="RM77" s="606"/>
      <c r="RN77" s="606"/>
      <c r="RO77" s="606"/>
      <c r="RP77" s="606"/>
      <c r="RQ77" s="606"/>
      <c r="RR77" s="606"/>
      <c r="RS77" s="606"/>
      <c r="RT77" s="606"/>
      <c r="RU77" s="606"/>
      <c r="RV77" s="606"/>
      <c r="RW77" s="606"/>
      <c r="RX77" s="606"/>
      <c r="RY77" s="606"/>
      <c r="RZ77" s="606"/>
      <c r="SA77" s="606"/>
      <c r="SB77" s="606"/>
      <c r="SC77" s="606"/>
      <c r="SD77" s="606"/>
      <c r="SE77" s="606"/>
      <c r="SF77" s="606"/>
      <c r="SG77" s="606"/>
      <c r="SH77" s="606"/>
      <c r="SI77" s="606"/>
      <c r="SJ77" s="606"/>
      <c r="SK77" s="606"/>
      <c r="SL77" s="606"/>
      <c r="SM77" s="606"/>
      <c r="SN77" s="606"/>
      <c r="SO77" s="606"/>
      <c r="SP77" s="606"/>
      <c r="SQ77" s="606"/>
      <c r="SR77" s="606"/>
      <c r="SS77" s="606"/>
      <c r="ST77" s="606"/>
      <c r="SU77" s="606"/>
      <c r="SV77" s="606"/>
      <c r="SW77" s="606"/>
      <c r="SX77" s="606"/>
      <c r="SY77" s="606"/>
      <c r="SZ77" s="606"/>
      <c r="TA77" s="606"/>
      <c r="TB77" s="606"/>
      <c r="TC77" s="606"/>
      <c r="TD77" s="606"/>
      <c r="TE77" s="606"/>
      <c r="TF77" s="606"/>
      <c r="TG77" s="606"/>
      <c r="TH77" s="606"/>
      <c r="TI77" s="606"/>
      <c r="TJ77" s="606"/>
      <c r="TK77" s="606"/>
      <c r="TL77" s="606"/>
      <c r="TM77" s="606"/>
      <c r="TN77" s="606"/>
      <c r="TO77" s="606"/>
      <c r="TP77" s="606"/>
      <c r="TQ77" s="606"/>
      <c r="TR77" s="606"/>
      <c r="TS77" s="606"/>
      <c r="TT77" s="606"/>
      <c r="TU77" s="606"/>
      <c r="TV77" s="606"/>
      <c r="TW77" s="606"/>
      <c r="TX77" s="606"/>
      <c r="TY77" s="606"/>
      <c r="TZ77" s="606"/>
      <c r="UA77" s="606"/>
      <c r="UB77" s="606"/>
      <c r="UC77" s="606"/>
      <c r="UD77" s="606"/>
      <c r="UE77" s="606"/>
      <c r="UF77" s="606"/>
      <c r="UG77" s="606"/>
      <c r="UH77" s="606"/>
      <c r="UI77" s="606"/>
      <c r="UJ77" s="606"/>
      <c r="UK77" s="606"/>
      <c r="UL77" s="606"/>
      <c r="UM77" s="606"/>
      <c r="UN77" s="606"/>
      <c r="UO77" s="606"/>
      <c r="UP77" s="606"/>
      <c r="UQ77" s="606"/>
      <c r="UR77" s="606"/>
      <c r="US77" s="606"/>
      <c r="UT77" s="606"/>
      <c r="UU77" s="606"/>
      <c r="UV77" s="606"/>
      <c r="UW77" s="606"/>
      <c r="UX77" s="606"/>
      <c r="UY77" s="606"/>
      <c r="UZ77" s="606"/>
      <c r="VA77" s="606"/>
      <c r="VB77" s="606"/>
      <c r="VC77" s="606"/>
      <c r="VD77" s="606"/>
      <c r="VE77" s="606"/>
      <c r="VF77" s="606"/>
      <c r="VG77" s="606"/>
      <c r="VH77" s="606"/>
      <c r="VI77" s="606"/>
      <c r="VJ77" s="606"/>
      <c r="VK77" s="606"/>
      <c r="VL77" s="606"/>
      <c r="VM77" s="606"/>
      <c r="VN77" s="606"/>
      <c r="VO77" s="606"/>
      <c r="VP77" s="606"/>
      <c r="VQ77" s="606"/>
      <c r="VR77" s="606"/>
      <c r="VS77" s="606"/>
      <c r="VT77" s="606"/>
      <c r="VU77" s="606"/>
      <c r="VV77" s="606"/>
      <c r="VW77" s="606"/>
      <c r="VX77" s="606"/>
      <c r="VY77" s="606"/>
      <c r="VZ77" s="606"/>
      <c r="WA77" s="606"/>
      <c r="WB77" s="606"/>
      <c r="WC77" s="606"/>
      <c r="WD77" s="606"/>
      <c r="WE77" s="606"/>
      <c r="WF77" s="606"/>
      <c r="WG77" s="606"/>
      <c r="WH77" s="606"/>
      <c r="WI77" s="606"/>
      <c r="WJ77" s="606"/>
      <c r="WK77" s="606"/>
      <c r="WL77" s="606"/>
      <c r="WM77" s="606"/>
      <c r="WN77" s="606"/>
      <c r="WO77" s="606"/>
      <c r="WP77" s="606"/>
      <c r="WQ77" s="606"/>
      <c r="WR77" s="606"/>
      <c r="WS77" s="606"/>
      <c r="WT77" s="606"/>
      <c r="WU77" s="606"/>
      <c r="WV77" s="606"/>
      <c r="WW77" s="606"/>
      <c r="WX77" s="606"/>
      <c r="WY77" s="606"/>
      <c r="WZ77" s="606"/>
      <c r="XA77" s="606"/>
      <c r="XB77" s="606"/>
      <c r="XC77" s="606"/>
      <c r="XD77" s="606"/>
      <c r="XE77" s="606"/>
      <c r="XF77" s="606"/>
      <c r="XG77" s="606"/>
      <c r="XH77" s="606"/>
      <c r="XI77" s="606"/>
      <c r="XJ77" s="606"/>
      <c r="XK77" s="606"/>
      <c r="XL77" s="606"/>
      <c r="XM77" s="606"/>
      <c r="XN77" s="606"/>
      <c r="XO77" s="606"/>
      <c r="XP77" s="606"/>
      <c r="XQ77" s="606"/>
      <c r="XR77" s="606"/>
      <c r="XS77" s="606"/>
      <c r="XT77" s="606"/>
      <c r="XU77" s="606"/>
      <c r="XV77" s="606"/>
      <c r="XW77" s="606"/>
      <c r="XX77" s="606"/>
      <c r="XY77" s="606"/>
      <c r="XZ77" s="606"/>
      <c r="YA77" s="606"/>
      <c r="YB77" s="606"/>
      <c r="YC77" s="606"/>
      <c r="YD77" s="606"/>
      <c r="YE77" s="606"/>
      <c r="YF77" s="606"/>
      <c r="YG77" s="606"/>
      <c r="YH77" s="606"/>
      <c r="YI77" s="606"/>
      <c r="YJ77" s="606"/>
      <c r="YK77" s="606"/>
      <c r="YL77" s="606"/>
      <c r="YM77" s="606"/>
      <c r="YN77" s="606"/>
      <c r="YO77" s="606"/>
      <c r="YP77" s="606"/>
      <c r="YQ77" s="606"/>
      <c r="YR77" s="606"/>
      <c r="YS77" s="606"/>
      <c r="YT77" s="606"/>
      <c r="YU77" s="606"/>
      <c r="YV77" s="606"/>
      <c r="YW77" s="606"/>
      <c r="YX77" s="606"/>
      <c r="YY77" s="606"/>
      <c r="YZ77" s="606"/>
      <c r="ZA77" s="606"/>
      <c r="ZB77" s="606"/>
      <c r="ZC77" s="606"/>
      <c r="ZD77" s="606"/>
      <c r="ZE77" s="606"/>
      <c r="ZF77" s="606"/>
      <c r="ZG77" s="606"/>
      <c r="ZH77" s="606"/>
      <c r="ZI77" s="606"/>
      <c r="ZJ77" s="606"/>
      <c r="ZK77" s="606"/>
      <c r="ZL77" s="606"/>
      <c r="ZM77" s="606"/>
      <c r="ZN77" s="606"/>
      <c r="ZO77" s="606"/>
      <c r="ZP77" s="606"/>
      <c r="ZQ77" s="606"/>
      <c r="ZR77" s="606"/>
      <c r="ZS77" s="606"/>
      <c r="ZT77" s="606"/>
      <c r="ZU77" s="606"/>
      <c r="ZV77" s="606"/>
      <c r="ZW77" s="606"/>
      <c r="ZX77" s="606"/>
      <c r="ZY77" s="606"/>
      <c r="ZZ77" s="606"/>
      <c r="AAA77" s="606"/>
      <c r="AAB77" s="606"/>
      <c r="AAC77" s="606"/>
      <c r="AAD77" s="606"/>
      <c r="AAE77" s="606"/>
      <c r="AAF77" s="606"/>
      <c r="AAG77" s="606"/>
      <c r="AAH77" s="606"/>
      <c r="AAI77" s="606"/>
      <c r="AAJ77" s="606"/>
      <c r="AAK77" s="606"/>
      <c r="AAL77" s="606"/>
      <c r="AAM77" s="606"/>
      <c r="AAN77" s="606"/>
      <c r="AAO77" s="606"/>
      <c r="AAP77" s="606"/>
      <c r="AAQ77" s="606"/>
      <c r="AAR77" s="606"/>
      <c r="AAS77" s="606"/>
      <c r="AAT77" s="606"/>
      <c r="AAU77" s="606"/>
      <c r="AAV77" s="606"/>
      <c r="AAW77" s="606"/>
      <c r="AAX77" s="606"/>
      <c r="AAY77" s="606"/>
      <c r="AAZ77" s="606"/>
      <c r="ABA77" s="606"/>
      <c r="ABB77" s="606"/>
      <c r="ABC77" s="606"/>
      <c r="ABD77" s="606"/>
      <c r="ABE77" s="606"/>
      <c r="ABF77" s="606"/>
      <c r="ABG77" s="606"/>
      <c r="ABH77" s="606"/>
      <c r="ABI77" s="606"/>
      <c r="ABJ77" s="606"/>
      <c r="ABK77" s="606"/>
      <c r="ABL77" s="606"/>
      <c r="ABM77" s="606"/>
      <c r="ABN77" s="606"/>
      <c r="ABO77" s="606"/>
      <c r="ABP77" s="606"/>
      <c r="ABQ77" s="606"/>
      <c r="ABR77" s="606"/>
      <c r="ABS77" s="606"/>
      <c r="ABT77" s="606"/>
      <c r="ABU77" s="606"/>
      <c r="ABV77" s="606"/>
      <c r="ABW77" s="606"/>
      <c r="ABX77" s="606"/>
      <c r="ABY77" s="606"/>
      <c r="ABZ77" s="606"/>
      <c r="ACA77" s="606"/>
      <c r="ACB77" s="606"/>
      <c r="ACC77" s="606"/>
      <c r="ACD77" s="606"/>
      <c r="ACE77" s="606"/>
      <c r="ACF77" s="606"/>
      <c r="ACG77" s="606"/>
      <c r="ACH77" s="606"/>
      <c r="ACI77" s="606"/>
      <c r="ACJ77" s="606"/>
      <c r="ACK77" s="606"/>
      <c r="ACL77" s="606"/>
      <c r="ACM77" s="606"/>
      <c r="ACN77" s="606"/>
      <c r="ACO77" s="606"/>
      <c r="ACP77" s="606"/>
      <c r="ACQ77" s="606"/>
      <c r="ACR77" s="606"/>
      <c r="ACS77" s="606"/>
      <c r="ACT77" s="606"/>
      <c r="ACU77" s="606"/>
      <c r="ACV77" s="606"/>
      <c r="ACW77" s="606"/>
      <c r="ACX77" s="606"/>
      <c r="ACY77" s="606"/>
      <c r="ACZ77" s="606"/>
      <c r="ADA77" s="606"/>
      <c r="ADB77" s="606"/>
      <c r="ADC77" s="606"/>
      <c r="ADD77" s="606"/>
      <c r="ADE77" s="606"/>
      <c r="ADF77" s="606"/>
      <c r="ADG77" s="606"/>
      <c r="ADH77" s="606"/>
      <c r="ADI77" s="606"/>
      <c r="ADJ77" s="606"/>
      <c r="ADK77" s="606"/>
      <c r="ADL77" s="606"/>
      <c r="ADM77" s="606"/>
      <c r="ADN77" s="606"/>
      <c r="ADO77" s="606"/>
      <c r="ADP77" s="606"/>
      <c r="ADQ77" s="606"/>
      <c r="ADR77" s="606"/>
      <c r="ADS77" s="606"/>
      <c r="ADT77" s="606"/>
      <c r="ADU77" s="606"/>
      <c r="ADV77" s="606"/>
      <c r="ADW77" s="606"/>
      <c r="ADX77" s="606"/>
      <c r="ADY77" s="606"/>
      <c r="ADZ77" s="606"/>
      <c r="AEA77" s="606"/>
      <c r="AEB77" s="606"/>
      <c r="AEC77" s="606"/>
      <c r="AED77" s="606"/>
      <c r="AEE77" s="606"/>
      <c r="AEF77" s="606"/>
      <c r="AEG77" s="606"/>
      <c r="AEH77" s="606"/>
      <c r="AEI77" s="606"/>
      <c r="AEJ77" s="606"/>
      <c r="AEK77" s="606"/>
      <c r="AEL77" s="606"/>
      <c r="AEM77" s="606"/>
      <c r="AEN77" s="606"/>
      <c r="AEO77" s="606"/>
      <c r="AEP77" s="606"/>
      <c r="AEQ77" s="606"/>
      <c r="AER77" s="606"/>
      <c r="AES77" s="606"/>
      <c r="AET77" s="606"/>
      <c r="AEU77" s="606"/>
      <c r="AEV77" s="606"/>
      <c r="AEW77" s="606"/>
      <c r="AEX77" s="606"/>
      <c r="AEY77" s="606"/>
      <c r="AEZ77" s="606"/>
      <c r="AFA77" s="606"/>
      <c r="AFB77" s="606"/>
      <c r="AFC77" s="606"/>
      <c r="AFD77" s="606"/>
      <c r="AFE77" s="606"/>
      <c r="AFF77" s="606"/>
      <c r="AFG77" s="606"/>
      <c r="AFH77" s="606"/>
      <c r="AFI77" s="606"/>
      <c r="AFJ77" s="606"/>
      <c r="AFK77" s="606"/>
      <c r="AFL77" s="606"/>
      <c r="AFM77" s="606"/>
      <c r="AFN77" s="606"/>
      <c r="AFO77" s="606"/>
      <c r="AFP77" s="606"/>
      <c r="AFQ77" s="606"/>
      <c r="AFR77" s="606"/>
      <c r="AFS77" s="606"/>
      <c r="AFT77" s="606"/>
      <c r="AFU77" s="606"/>
      <c r="AFV77" s="606"/>
      <c r="AFW77" s="606"/>
      <c r="AFX77" s="606"/>
      <c r="AFY77" s="606"/>
      <c r="AFZ77" s="606"/>
      <c r="AGA77" s="606"/>
      <c r="AGB77" s="606"/>
      <c r="AGC77" s="606"/>
      <c r="AGD77" s="606"/>
      <c r="AGE77" s="606"/>
      <c r="AGF77" s="606"/>
      <c r="AGG77" s="606"/>
      <c r="AGH77" s="606"/>
      <c r="AGI77" s="606"/>
      <c r="AGJ77" s="606"/>
    </row>
    <row r="78" spans="1:878" x14ac:dyDescent="0.2">
      <c r="A78" s="359"/>
      <c r="B78" s="545" t="s">
        <v>1362</v>
      </c>
      <c r="C78" s="570" t="s">
        <v>1362</v>
      </c>
      <c r="D78" s="653"/>
      <c r="E78" s="662"/>
      <c r="F78" s="671"/>
      <c r="G78" s="546"/>
      <c r="H78" s="546"/>
      <c r="I78" s="547"/>
      <c r="J78" s="548"/>
      <c r="K78" s="622"/>
      <c r="L78" s="623"/>
      <c r="M78" s="622"/>
      <c r="N78" s="624"/>
      <c r="O78" s="625"/>
      <c r="P78" s="626"/>
      <c r="Q78" s="627"/>
      <c r="R78" s="628"/>
      <c r="S78" s="629"/>
      <c r="T78" s="615"/>
      <c r="U78" s="616"/>
      <c r="V78" s="617"/>
      <c r="W78" s="617"/>
      <c r="X78" s="617"/>
      <c r="Y78" s="618"/>
      <c r="Z78" s="542"/>
      <c r="AA78" s="542"/>
      <c r="AB78" s="542"/>
      <c r="AC78" s="365"/>
      <c r="AD78" s="557"/>
      <c r="AE78" s="557"/>
      <c r="AF78" s="558"/>
      <c r="AG78" s="599"/>
      <c r="AH78" s="542"/>
      <c r="AI78" s="542"/>
      <c r="AJ78" s="599"/>
      <c r="AK78" s="542"/>
      <c r="AL78" s="559"/>
      <c r="AM78" s="559"/>
      <c r="AN78" s="560"/>
      <c r="AO78" s="561"/>
      <c r="AP78" s="562"/>
      <c r="AQ78" s="563"/>
      <c r="AR78" s="564"/>
      <c r="AS78" s="564"/>
      <c r="AT78" s="563"/>
      <c r="AU78" s="559"/>
      <c r="AV78" s="565"/>
      <c r="AW78" s="565"/>
      <c r="AX78" s="559"/>
      <c r="AY78" s="559"/>
      <c r="AZ78" s="688"/>
      <c r="BA78" s="543"/>
      <c r="BB78" s="680"/>
      <c r="BC78" s="593"/>
      <c r="BD78" s="69"/>
      <c r="BE78" s="68"/>
    </row>
    <row r="79" spans="1:878" x14ac:dyDescent="0.2">
      <c r="A79" s="707"/>
      <c r="B79" s="512" t="s">
        <v>1363</v>
      </c>
      <c r="C79" s="573" t="s">
        <v>1363</v>
      </c>
      <c r="D79" s="652"/>
      <c r="E79" s="661"/>
      <c r="F79" s="670"/>
      <c r="G79" s="576"/>
      <c r="H79" s="576"/>
      <c r="I79" s="577"/>
      <c r="J79" s="569"/>
      <c r="K79" s="567"/>
      <c r="L79" s="568"/>
      <c r="M79" s="569"/>
      <c r="N79" s="578"/>
      <c r="O79" s="579"/>
      <c r="P79" s="580"/>
      <c r="Q79" s="592"/>
      <c r="R79" s="516"/>
      <c r="S79" s="706"/>
      <c r="T79" s="581"/>
      <c r="U79" s="541"/>
      <c r="V79" s="582"/>
      <c r="W79" s="582"/>
      <c r="X79" s="582"/>
      <c r="Y79" s="583"/>
      <c r="Z79" s="583"/>
      <c r="AA79" s="583"/>
      <c r="AB79" s="583"/>
      <c r="AC79" s="584"/>
      <c r="AD79" s="584"/>
      <c r="AE79" s="584"/>
      <c r="AF79" s="585"/>
      <c r="AG79" s="538"/>
      <c r="AH79" s="583"/>
      <c r="AI79" s="583"/>
      <c r="AJ79" s="538"/>
      <c r="AK79" s="583"/>
      <c r="AL79" s="586"/>
      <c r="AM79" s="586"/>
      <c r="AN79" s="587"/>
      <c r="AO79" s="588"/>
      <c r="AP79" s="339"/>
      <c r="AQ79" s="589"/>
      <c r="AR79" s="590"/>
      <c r="AS79" s="590"/>
      <c r="AT79" s="589"/>
      <c r="AU79" s="586"/>
      <c r="AV79" s="591"/>
      <c r="AW79" s="591"/>
      <c r="AX79" s="559"/>
      <c r="AY79" s="586"/>
      <c r="AZ79" s="688"/>
      <c r="BA79" s="543"/>
      <c r="BB79" s="680"/>
      <c r="BC79" s="593"/>
      <c r="BD79" s="341"/>
      <c r="BE79" s="68"/>
    </row>
    <row r="80" spans="1:878" x14ac:dyDescent="0.2">
      <c r="A80" s="28"/>
      <c r="B80" s="390" t="s">
        <v>1365</v>
      </c>
      <c r="C80" s="303" t="s">
        <v>1365</v>
      </c>
      <c r="D80" s="659"/>
      <c r="E80" s="668"/>
      <c r="F80" s="678"/>
      <c r="G80" s="491"/>
      <c r="H80" s="491"/>
      <c r="I80" s="644"/>
      <c r="J80" s="492"/>
      <c r="K80" s="645"/>
      <c r="L80" s="493"/>
      <c r="M80" s="492"/>
      <c r="N80" s="366"/>
      <c r="O80" s="494"/>
      <c r="P80" s="495"/>
      <c r="Q80" s="521"/>
      <c r="R80" s="646"/>
      <c r="S80" s="646"/>
      <c r="T80" s="498"/>
      <c r="U80" s="647"/>
      <c r="V80" s="367"/>
      <c r="W80" s="367"/>
      <c r="X80" s="367"/>
      <c r="Y80" s="499"/>
      <c r="Z80" s="499"/>
      <c r="AA80" s="499"/>
      <c r="AB80" s="522"/>
      <c r="AC80" s="710"/>
      <c r="AD80" s="500"/>
      <c r="AE80" s="500"/>
      <c r="AF80" s="501"/>
      <c r="AG80" s="489"/>
      <c r="AH80" s="499"/>
      <c r="AI80" s="499"/>
      <c r="AJ80" s="489"/>
      <c r="AK80" s="499"/>
      <c r="AL80" s="487"/>
      <c r="AM80" s="487"/>
      <c r="AN80" s="502"/>
      <c r="AO80" s="503"/>
      <c r="AP80" s="504"/>
      <c r="AQ80" s="505"/>
      <c r="AR80" s="506"/>
      <c r="AS80" s="506"/>
      <c r="AT80" s="505"/>
      <c r="AU80" s="487"/>
      <c r="AV80" s="507"/>
      <c r="AW80" s="507"/>
      <c r="AX80" s="559"/>
      <c r="AY80" s="487"/>
      <c r="AZ80" s="694"/>
      <c r="BA80" s="508"/>
      <c r="BB80" s="686"/>
      <c r="BC80" s="509"/>
      <c r="BD80" s="527"/>
      <c r="BE80" s="708"/>
      <c r="BF80" s="709"/>
      <c r="BG80" s="709"/>
      <c r="BH80" s="709"/>
      <c r="BI80" s="709"/>
      <c r="BJ80" s="709"/>
      <c r="BK80" s="709"/>
      <c r="BL80" s="709"/>
      <c r="BM80" s="709"/>
      <c r="BN80" s="709"/>
      <c r="BO80" s="709"/>
      <c r="BP80" s="709"/>
      <c r="BQ80" s="709"/>
      <c r="BR80" s="709"/>
      <c r="BS80" s="709"/>
      <c r="BT80" s="709"/>
      <c r="BU80" s="709"/>
      <c r="BV80" s="709"/>
      <c r="BW80" s="709"/>
      <c r="BX80" s="709"/>
      <c r="BY80" s="709"/>
      <c r="BZ80" s="709"/>
      <c r="CA80" s="709"/>
      <c r="CB80" s="709"/>
      <c r="CC80" s="709"/>
      <c r="CD80" s="709"/>
      <c r="CE80" s="709"/>
      <c r="CF80" s="709"/>
      <c r="CG80" s="709"/>
      <c r="CH80" s="709"/>
      <c r="CI80" s="709"/>
      <c r="CJ80" s="709"/>
      <c r="CK80" s="709"/>
      <c r="CL80" s="709"/>
      <c r="CM80" s="709"/>
      <c r="CN80" s="709"/>
      <c r="CO80" s="709"/>
      <c r="CP80" s="709"/>
      <c r="CQ80" s="709"/>
      <c r="CR80" s="709"/>
      <c r="CS80" s="709"/>
      <c r="CT80" s="709"/>
      <c r="CU80" s="709"/>
      <c r="CV80" s="709"/>
      <c r="CW80" s="709"/>
      <c r="CX80" s="709"/>
      <c r="CY80" s="709"/>
      <c r="CZ80" s="709"/>
      <c r="DA80" s="709"/>
      <c r="DB80" s="709"/>
      <c r="DC80" s="709"/>
      <c r="DD80" s="709"/>
      <c r="DE80" s="709"/>
      <c r="DF80" s="709"/>
      <c r="DG80" s="709"/>
      <c r="DH80" s="709"/>
      <c r="DI80" s="709"/>
      <c r="DJ80" s="709"/>
      <c r="DK80" s="709"/>
      <c r="DL80" s="709"/>
      <c r="DM80" s="709"/>
      <c r="DN80" s="709"/>
      <c r="DO80" s="709"/>
      <c r="DP80" s="709"/>
      <c r="DQ80" s="709"/>
      <c r="DR80" s="709"/>
      <c r="DS80" s="709"/>
      <c r="DT80" s="709"/>
      <c r="DU80" s="709"/>
      <c r="DV80" s="709"/>
      <c r="DW80" s="709"/>
      <c r="DX80" s="709"/>
      <c r="DY80" s="709"/>
      <c r="DZ80" s="709"/>
      <c r="EA80" s="709"/>
      <c r="EB80" s="709"/>
      <c r="EC80" s="709"/>
      <c r="ED80" s="709"/>
      <c r="EE80" s="709"/>
      <c r="EF80" s="709"/>
      <c r="EG80" s="709"/>
      <c r="EH80" s="709"/>
      <c r="EI80" s="709"/>
      <c r="EJ80" s="709"/>
      <c r="EK80" s="709"/>
      <c r="EL80" s="709"/>
      <c r="EM80" s="709"/>
      <c r="EN80" s="709"/>
      <c r="EO80" s="709"/>
      <c r="EP80" s="709"/>
      <c r="EQ80" s="709"/>
      <c r="ER80" s="709"/>
      <c r="ES80" s="709"/>
      <c r="ET80" s="709"/>
      <c r="EU80" s="709"/>
      <c r="EV80" s="709"/>
      <c r="EW80" s="709"/>
      <c r="EX80" s="709"/>
      <c r="EY80" s="709"/>
      <c r="EZ80" s="709"/>
      <c r="FA80" s="709"/>
      <c r="FB80" s="709"/>
      <c r="FC80" s="709"/>
      <c r="FD80" s="709"/>
      <c r="FE80" s="709"/>
      <c r="FF80" s="709"/>
      <c r="FG80" s="709"/>
      <c r="FH80" s="709"/>
      <c r="FI80" s="709"/>
      <c r="FJ80" s="709"/>
      <c r="FK80" s="709"/>
      <c r="FL80" s="709"/>
      <c r="FM80" s="709"/>
      <c r="FN80" s="709"/>
      <c r="FO80" s="709"/>
      <c r="FP80" s="709"/>
      <c r="FQ80" s="709"/>
      <c r="FR80" s="709"/>
      <c r="FS80" s="709"/>
      <c r="FT80" s="709"/>
      <c r="FU80" s="709"/>
      <c r="FV80" s="709"/>
      <c r="FW80" s="709"/>
      <c r="FX80" s="709"/>
      <c r="FY80" s="709"/>
      <c r="FZ80" s="709"/>
      <c r="GA80" s="709"/>
      <c r="GB80" s="709"/>
      <c r="GC80" s="709"/>
      <c r="GD80" s="709"/>
      <c r="GE80" s="709"/>
      <c r="GF80" s="709"/>
      <c r="GG80" s="709"/>
      <c r="GH80" s="709"/>
      <c r="GI80" s="709"/>
      <c r="GJ80" s="709"/>
      <c r="GK80" s="709"/>
      <c r="GL80" s="709"/>
      <c r="GM80" s="709"/>
      <c r="GN80" s="709"/>
      <c r="GO80" s="709"/>
      <c r="GP80" s="709"/>
      <c r="GQ80" s="709"/>
      <c r="GR80" s="709"/>
      <c r="GS80" s="709"/>
      <c r="GT80" s="709"/>
      <c r="GU80" s="709"/>
      <c r="GV80" s="709"/>
      <c r="GW80" s="709"/>
      <c r="GX80" s="709"/>
      <c r="GY80" s="709"/>
      <c r="GZ80" s="709"/>
      <c r="HA80" s="709"/>
      <c r="HB80" s="709"/>
      <c r="HC80" s="709"/>
      <c r="HD80" s="709"/>
      <c r="HE80" s="709"/>
      <c r="HF80" s="709"/>
      <c r="HG80" s="709"/>
      <c r="HH80" s="709"/>
      <c r="HI80" s="709"/>
      <c r="HJ80" s="709"/>
      <c r="HK80" s="709"/>
      <c r="HL80" s="709"/>
      <c r="HM80" s="709"/>
      <c r="HN80" s="709"/>
      <c r="HO80" s="709"/>
      <c r="HP80" s="709"/>
      <c r="HQ80" s="709"/>
      <c r="HR80" s="709"/>
      <c r="HS80" s="709"/>
      <c r="HT80" s="709"/>
      <c r="HU80" s="709"/>
      <c r="HV80" s="709"/>
      <c r="HW80" s="709"/>
      <c r="HX80" s="709"/>
      <c r="HY80" s="709"/>
      <c r="HZ80" s="709"/>
      <c r="IA80" s="709"/>
      <c r="IB80" s="709"/>
      <c r="IC80" s="709"/>
      <c r="ID80" s="709"/>
      <c r="IE80" s="709"/>
      <c r="IF80" s="709"/>
      <c r="IG80" s="709"/>
      <c r="IH80" s="709"/>
      <c r="II80" s="709"/>
      <c r="IJ80" s="709"/>
      <c r="IK80" s="709"/>
      <c r="IL80" s="709"/>
      <c r="IM80" s="709"/>
      <c r="IN80" s="709"/>
      <c r="IO80" s="709"/>
      <c r="IP80" s="709"/>
      <c r="IQ80" s="709"/>
      <c r="IR80" s="709"/>
      <c r="IS80" s="709"/>
      <c r="IT80" s="709"/>
      <c r="IU80" s="709"/>
      <c r="IV80" s="709"/>
      <c r="IW80" s="709"/>
      <c r="IX80" s="709"/>
      <c r="IY80" s="709"/>
      <c r="IZ80" s="709"/>
      <c r="JA80" s="709"/>
      <c r="JB80" s="709"/>
      <c r="JC80" s="709"/>
      <c r="JD80" s="709"/>
      <c r="JE80" s="709"/>
      <c r="JF80" s="709"/>
      <c r="JG80" s="709"/>
      <c r="JH80" s="709"/>
      <c r="JI80" s="709"/>
      <c r="JJ80" s="709"/>
      <c r="JK80" s="709"/>
      <c r="JL80" s="709"/>
      <c r="JM80" s="709"/>
      <c r="JN80" s="709"/>
      <c r="JO80" s="709"/>
      <c r="JP80" s="709"/>
      <c r="JQ80" s="709"/>
      <c r="JR80" s="709"/>
      <c r="JS80" s="709"/>
      <c r="JT80" s="709"/>
      <c r="JU80" s="709"/>
      <c r="JV80" s="709"/>
      <c r="JW80" s="709"/>
      <c r="JX80" s="709"/>
      <c r="JY80" s="709"/>
      <c r="JZ80" s="709"/>
      <c r="KA80" s="709"/>
      <c r="KB80" s="709"/>
      <c r="KC80" s="709"/>
      <c r="KD80" s="709"/>
      <c r="KE80" s="709"/>
      <c r="KF80" s="709"/>
      <c r="KG80" s="709"/>
      <c r="KH80" s="709"/>
      <c r="KI80" s="709"/>
      <c r="KJ80" s="709"/>
      <c r="KK80" s="709"/>
      <c r="KL80" s="709"/>
      <c r="KM80" s="709"/>
      <c r="KN80" s="709"/>
      <c r="KO80" s="709"/>
      <c r="KP80" s="709"/>
      <c r="KQ80" s="709"/>
      <c r="KR80" s="709"/>
      <c r="KS80" s="709"/>
      <c r="KT80" s="709"/>
      <c r="KU80" s="709"/>
      <c r="KV80" s="709"/>
      <c r="KW80" s="709"/>
      <c r="KX80" s="709"/>
      <c r="KY80" s="709"/>
      <c r="KZ80" s="709"/>
      <c r="LA80" s="709"/>
      <c r="LB80" s="709"/>
      <c r="LC80" s="709"/>
      <c r="LD80" s="709"/>
      <c r="LE80" s="709"/>
      <c r="LF80" s="709"/>
      <c r="LG80" s="709"/>
      <c r="LH80" s="709"/>
      <c r="LI80" s="709"/>
      <c r="LJ80" s="709"/>
      <c r="LK80" s="709"/>
      <c r="LL80" s="709"/>
      <c r="LM80" s="709"/>
      <c r="LN80" s="709"/>
      <c r="LO80" s="709"/>
      <c r="LP80" s="709"/>
      <c r="LQ80" s="709"/>
      <c r="LR80" s="709"/>
      <c r="LS80" s="709"/>
      <c r="LT80" s="709"/>
      <c r="LU80" s="709"/>
      <c r="LV80" s="709"/>
      <c r="LW80" s="709"/>
      <c r="LX80" s="709"/>
      <c r="LY80" s="709"/>
      <c r="LZ80" s="709"/>
      <c r="MA80" s="709"/>
      <c r="MB80" s="709"/>
      <c r="MC80" s="709"/>
      <c r="MD80" s="709"/>
      <c r="ME80" s="709"/>
      <c r="MF80" s="709"/>
      <c r="MG80" s="709"/>
      <c r="MH80" s="709"/>
      <c r="MI80" s="709"/>
      <c r="MJ80" s="709"/>
      <c r="MK80" s="709"/>
      <c r="ML80" s="709"/>
      <c r="MM80" s="709"/>
      <c r="MN80" s="709"/>
      <c r="MO80" s="709"/>
      <c r="MP80" s="709"/>
      <c r="MQ80" s="709"/>
      <c r="MR80" s="709"/>
      <c r="MS80" s="709"/>
      <c r="MT80" s="709"/>
      <c r="MU80" s="709"/>
      <c r="MV80" s="709"/>
      <c r="MW80" s="709"/>
      <c r="MX80" s="709"/>
      <c r="MY80" s="709"/>
      <c r="MZ80" s="709"/>
      <c r="NA80" s="709"/>
      <c r="NB80" s="709"/>
      <c r="NC80" s="709"/>
      <c r="ND80" s="709"/>
      <c r="NE80" s="709"/>
      <c r="NF80" s="709"/>
      <c r="NG80" s="709"/>
      <c r="NH80" s="709"/>
      <c r="NI80" s="709"/>
      <c r="NJ80" s="709"/>
      <c r="NK80" s="709"/>
      <c r="NL80" s="709"/>
      <c r="NM80" s="709"/>
      <c r="NN80" s="709"/>
      <c r="NO80" s="709"/>
      <c r="NP80" s="709"/>
      <c r="NQ80" s="709"/>
      <c r="NR80" s="709"/>
      <c r="NS80" s="709"/>
      <c r="NT80" s="709"/>
      <c r="NU80" s="709"/>
      <c r="NV80" s="709"/>
      <c r="NW80" s="709"/>
      <c r="NX80" s="709"/>
      <c r="NY80" s="709"/>
      <c r="NZ80" s="709"/>
      <c r="OA80" s="709"/>
      <c r="OB80" s="709"/>
      <c r="OC80" s="709"/>
      <c r="OD80" s="709"/>
      <c r="OE80" s="709"/>
      <c r="OF80" s="709"/>
      <c r="OG80" s="709"/>
      <c r="OH80" s="709"/>
      <c r="OI80" s="709"/>
      <c r="OJ80" s="709"/>
      <c r="OK80" s="709"/>
      <c r="OL80" s="709"/>
      <c r="OM80" s="709"/>
      <c r="ON80" s="709"/>
      <c r="OO80" s="709"/>
      <c r="OP80" s="709"/>
      <c r="OQ80" s="709"/>
      <c r="OR80" s="709"/>
      <c r="OS80" s="709"/>
      <c r="OT80" s="709"/>
      <c r="OU80" s="709"/>
      <c r="OV80" s="709"/>
      <c r="OW80" s="709"/>
      <c r="OX80" s="709"/>
      <c r="OY80" s="709"/>
      <c r="OZ80" s="709"/>
      <c r="PA80" s="709"/>
      <c r="PB80" s="709"/>
      <c r="PC80" s="709"/>
      <c r="PD80" s="709"/>
      <c r="PE80" s="709"/>
      <c r="PF80" s="709"/>
      <c r="PG80" s="709"/>
      <c r="PH80" s="709"/>
      <c r="PI80" s="709"/>
      <c r="PJ80" s="709"/>
      <c r="PK80" s="709"/>
      <c r="PL80" s="709"/>
      <c r="PM80" s="709"/>
      <c r="PN80" s="709"/>
      <c r="PO80" s="709"/>
      <c r="PP80" s="709"/>
      <c r="PQ80" s="709"/>
      <c r="PR80" s="709"/>
      <c r="PS80" s="709"/>
      <c r="PT80" s="709"/>
      <c r="PU80" s="709"/>
      <c r="PV80" s="709"/>
      <c r="PW80" s="709"/>
      <c r="PX80" s="709"/>
      <c r="PY80" s="709"/>
      <c r="PZ80" s="709"/>
      <c r="QA80" s="709"/>
      <c r="QB80" s="709"/>
      <c r="QC80" s="709"/>
      <c r="QD80" s="709"/>
      <c r="QE80" s="709"/>
      <c r="QF80" s="709"/>
      <c r="QG80" s="709"/>
      <c r="QH80" s="709"/>
      <c r="QI80" s="709"/>
      <c r="QJ80" s="709"/>
      <c r="QK80" s="709"/>
      <c r="QL80" s="709"/>
      <c r="QM80" s="709"/>
      <c r="QN80" s="709"/>
      <c r="QO80" s="709"/>
      <c r="QP80" s="709"/>
      <c r="QQ80" s="709"/>
      <c r="QR80" s="709"/>
      <c r="QS80" s="709"/>
      <c r="QT80" s="709"/>
      <c r="QU80" s="709"/>
      <c r="QV80" s="709"/>
      <c r="QW80" s="709"/>
      <c r="QX80" s="709"/>
      <c r="QY80" s="709"/>
      <c r="QZ80" s="709"/>
      <c r="RA80" s="709"/>
      <c r="RB80" s="709"/>
      <c r="RC80" s="709"/>
      <c r="RD80" s="709"/>
      <c r="RE80" s="709"/>
      <c r="RF80" s="709"/>
      <c r="RG80" s="709"/>
      <c r="RH80" s="709"/>
      <c r="RI80" s="709"/>
      <c r="RJ80" s="709"/>
      <c r="RK80" s="709"/>
      <c r="RL80" s="709"/>
      <c r="RM80" s="709"/>
      <c r="RN80" s="709"/>
      <c r="RO80" s="709"/>
      <c r="RP80" s="709"/>
      <c r="RQ80" s="709"/>
      <c r="RR80" s="709"/>
      <c r="RS80" s="709"/>
      <c r="RT80" s="709"/>
      <c r="RU80" s="709"/>
      <c r="RV80" s="709"/>
      <c r="RW80" s="709"/>
      <c r="RX80" s="709"/>
      <c r="RY80" s="709"/>
      <c r="RZ80" s="709"/>
      <c r="SA80" s="709"/>
      <c r="SB80" s="709"/>
      <c r="SC80" s="709"/>
      <c r="SD80" s="709"/>
      <c r="SE80" s="709"/>
      <c r="SF80" s="709"/>
      <c r="SG80" s="709"/>
      <c r="SH80" s="709"/>
      <c r="SI80" s="709"/>
      <c r="SJ80" s="709"/>
      <c r="SK80" s="709"/>
      <c r="SL80" s="709"/>
      <c r="SM80" s="709"/>
      <c r="SN80" s="709"/>
      <c r="SO80" s="709"/>
      <c r="SP80" s="709"/>
      <c r="SQ80" s="709"/>
      <c r="SR80" s="709"/>
      <c r="SS80" s="709"/>
      <c r="ST80" s="709"/>
      <c r="SU80" s="709"/>
      <c r="SV80" s="709"/>
      <c r="SW80" s="709"/>
      <c r="SX80" s="709"/>
      <c r="SY80" s="709"/>
      <c r="SZ80" s="709"/>
      <c r="TA80" s="709"/>
      <c r="TB80" s="709"/>
      <c r="TC80" s="709"/>
      <c r="TD80" s="709"/>
      <c r="TE80" s="709"/>
      <c r="TF80" s="709"/>
      <c r="TG80" s="709"/>
      <c r="TH80" s="709"/>
      <c r="TI80" s="709"/>
      <c r="TJ80" s="709"/>
      <c r="TK80" s="709"/>
      <c r="TL80" s="709"/>
      <c r="TM80" s="709"/>
      <c r="TN80" s="709"/>
      <c r="TO80" s="709"/>
      <c r="TP80" s="709"/>
      <c r="TQ80" s="709"/>
      <c r="TR80" s="709"/>
      <c r="TS80" s="709"/>
      <c r="TT80" s="709"/>
      <c r="TU80" s="709"/>
      <c r="TV80" s="709"/>
      <c r="TW80" s="709"/>
      <c r="TX80" s="709"/>
      <c r="TY80" s="709"/>
      <c r="TZ80" s="709"/>
      <c r="UA80" s="709"/>
      <c r="UB80" s="709"/>
      <c r="UC80" s="709"/>
      <c r="UD80" s="709"/>
      <c r="UE80" s="709"/>
      <c r="UF80" s="709"/>
      <c r="UG80" s="709"/>
      <c r="UH80" s="709"/>
      <c r="UI80" s="709"/>
      <c r="UJ80" s="709"/>
      <c r="UK80" s="709"/>
      <c r="UL80" s="709"/>
      <c r="UM80" s="709"/>
      <c r="UN80" s="709"/>
      <c r="UO80" s="709"/>
      <c r="UP80" s="709"/>
      <c r="UQ80" s="709"/>
      <c r="UR80" s="709"/>
      <c r="US80" s="709"/>
      <c r="UT80" s="709"/>
      <c r="UU80" s="709"/>
      <c r="UV80" s="709"/>
      <c r="UW80" s="709"/>
      <c r="UX80" s="709"/>
      <c r="UY80" s="709"/>
      <c r="UZ80" s="709"/>
      <c r="VA80" s="709"/>
      <c r="VB80" s="709"/>
      <c r="VC80" s="709"/>
      <c r="VD80" s="709"/>
      <c r="VE80" s="709"/>
      <c r="VF80" s="709"/>
      <c r="VG80" s="709"/>
      <c r="VH80" s="709"/>
      <c r="VI80" s="709"/>
      <c r="VJ80" s="709"/>
      <c r="VK80" s="709"/>
      <c r="VL80" s="709"/>
      <c r="VM80" s="709"/>
      <c r="VN80" s="709"/>
      <c r="VO80" s="709"/>
      <c r="VP80" s="709"/>
      <c r="VQ80" s="709"/>
      <c r="VR80" s="709"/>
      <c r="VS80" s="709"/>
      <c r="VT80" s="709"/>
      <c r="VU80" s="709"/>
      <c r="VV80" s="709"/>
      <c r="VW80" s="709"/>
      <c r="VX80" s="709"/>
      <c r="VY80" s="709"/>
      <c r="VZ80" s="709"/>
      <c r="WA80" s="709"/>
      <c r="WB80" s="709"/>
      <c r="WC80" s="709"/>
      <c r="WD80" s="709"/>
      <c r="WE80" s="709"/>
      <c r="WF80" s="709"/>
      <c r="WG80" s="709"/>
      <c r="WH80" s="709"/>
      <c r="WI80" s="709"/>
      <c r="WJ80" s="709"/>
      <c r="WK80" s="709"/>
      <c r="WL80" s="709"/>
      <c r="WM80" s="709"/>
      <c r="WN80" s="709"/>
      <c r="WO80" s="709"/>
      <c r="WP80" s="709"/>
      <c r="WQ80" s="709"/>
      <c r="WR80" s="709"/>
      <c r="WS80" s="709"/>
      <c r="WT80" s="709"/>
      <c r="WU80" s="709"/>
      <c r="WV80" s="709"/>
      <c r="WW80" s="709"/>
      <c r="WX80" s="709"/>
      <c r="WY80" s="709"/>
      <c r="WZ80" s="709"/>
      <c r="XA80" s="709"/>
      <c r="XB80" s="709"/>
      <c r="XC80" s="709"/>
      <c r="XD80" s="709"/>
      <c r="XE80" s="709"/>
      <c r="XF80" s="709"/>
      <c r="XG80" s="709"/>
      <c r="XH80" s="709"/>
      <c r="XI80" s="709"/>
      <c r="XJ80" s="709"/>
      <c r="XK80" s="709"/>
      <c r="XL80" s="709"/>
      <c r="XM80" s="709"/>
      <c r="XN80" s="709"/>
      <c r="XO80" s="709"/>
      <c r="XP80" s="709"/>
      <c r="XQ80" s="709"/>
      <c r="XR80" s="709"/>
      <c r="XS80" s="709"/>
      <c r="XT80" s="709"/>
      <c r="XU80" s="709"/>
      <c r="XV80" s="709"/>
      <c r="XW80" s="709"/>
      <c r="XX80" s="709"/>
      <c r="XY80" s="709"/>
      <c r="XZ80" s="709"/>
      <c r="YA80" s="709"/>
      <c r="YB80" s="709"/>
      <c r="YC80" s="709"/>
      <c r="YD80" s="709"/>
      <c r="YE80" s="709"/>
      <c r="YF80" s="709"/>
      <c r="YG80" s="709"/>
      <c r="YH80" s="709"/>
      <c r="YI80" s="709"/>
      <c r="YJ80" s="709"/>
      <c r="YK80" s="709"/>
      <c r="YL80" s="709"/>
      <c r="YM80" s="709"/>
      <c r="YN80" s="709"/>
      <c r="YO80" s="709"/>
      <c r="YP80" s="709"/>
      <c r="YQ80" s="709"/>
      <c r="YR80" s="709"/>
      <c r="YS80" s="709"/>
      <c r="YT80" s="709"/>
      <c r="YU80" s="709"/>
      <c r="YV80" s="709"/>
      <c r="YW80" s="709"/>
      <c r="YX80" s="709"/>
      <c r="YY80" s="709"/>
      <c r="YZ80" s="709"/>
      <c r="ZA80" s="709"/>
      <c r="ZB80" s="709"/>
      <c r="ZC80" s="709"/>
      <c r="ZD80" s="709"/>
      <c r="ZE80" s="709"/>
      <c r="ZF80" s="709"/>
      <c r="ZG80" s="709"/>
      <c r="ZH80" s="709"/>
      <c r="ZI80" s="709"/>
      <c r="ZJ80" s="709"/>
      <c r="ZK80" s="709"/>
      <c r="ZL80" s="709"/>
      <c r="ZM80" s="709"/>
      <c r="ZN80" s="709"/>
      <c r="ZO80" s="709"/>
      <c r="ZP80" s="709"/>
      <c r="ZQ80" s="709"/>
      <c r="ZR80" s="709"/>
      <c r="ZS80" s="709"/>
      <c r="ZT80" s="709"/>
      <c r="ZU80" s="709"/>
      <c r="ZV80" s="709"/>
      <c r="ZW80" s="709"/>
      <c r="ZX80" s="709"/>
      <c r="ZY80" s="709"/>
      <c r="ZZ80" s="709"/>
      <c r="AAA80" s="709"/>
      <c r="AAB80" s="709"/>
      <c r="AAC80" s="709"/>
      <c r="AAD80" s="709"/>
      <c r="AAE80" s="709"/>
      <c r="AAF80" s="709"/>
      <c r="AAG80" s="709"/>
      <c r="AAH80" s="709"/>
      <c r="AAI80" s="709"/>
      <c r="AAJ80" s="709"/>
      <c r="AAK80" s="709"/>
      <c r="AAL80" s="709"/>
      <c r="AAM80" s="709"/>
      <c r="AAN80" s="709"/>
      <c r="AAO80" s="709"/>
      <c r="AAP80" s="709"/>
      <c r="AAQ80" s="709"/>
      <c r="AAR80" s="709"/>
      <c r="AAS80" s="709"/>
      <c r="AAT80" s="709"/>
      <c r="AAU80" s="709"/>
      <c r="AAV80" s="709"/>
      <c r="AAW80" s="709"/>
      <c r="AAX80" s="709"/>
      <c r="AAY80" s="709"/>
      <c r="AAZ80" s="709"/>
      <c r="ABA80" s="709"/>
      <c r="ABB80" s="709"/>
      <c r="ABC80" s="709"/>
      <c r="ABD80" s="709"/>
      <c r="ABE80" s="709"/>
      <c r="ABF80" s="709"/>
      <c r="ABG80" s="709"/>
      <c r="ABH80" s="709"/>
      <c r="ABI80" s="709"/>
      <c r="ABJ80" s="709"/>
      <c r="ABK80" s="709"/>
      <c r="ABL80" s="709"/>
      <c r="ABM80" s="709"/>
      <c r="ABN80" s="709"/>
      <c r="ABO80" s="709"/>
      <c r="ABP80" s="709"/>
      <c r="ABQ80" s="709"/>
      <c r="ABR80" s="709"/>
      <c r="ABS80" s="709"/>
      <c r="ABT80" s="709"/>
      <c r="ABU80" s="709"/>
      <c r="ABV80" s="709"/>
      <c r="ABW80" s="709"/>
      <c r="ABX80" s="709"/>
      <c r="ABY80" s="709"/>
      <c r="ABZ80" s="709"/>
      <c r="ACA80" s="709"/>
      <c r="ACB80" s="709"/>
      <c r="ACC80" s="709"/>
      <c r="ACD80" s="709"/>
      <c r="ACE80" s="709"/>
      <c r="ACF80" s="709"/>
      <c r="ACG80" s="709"/>
      <c r="ACH80" s="709"/>
      <c r="ACI80" s="709"/>
      <c r="ACJ80" s="709"/>
      <c r="ACK80" s="709"/>
      <c r="ACL80" s="709"/>
      <c r="ACM80" s="709"/>
      <c r="ACN80" s="709"/>
      <c r="ACO80" s="709"/>
      <c r="ACP80" s="709"/>
      <c r="ACQ80" s="709"/>
      <c r="ACR80" s="709"/>
      <c r="ACS80" s="709"/>
      <c r="ACT80" s="709"/>
      <c r="ACU80" s="709"/>
      <c r="ACV80" s="709"/>
      <c r="ACW80" s="709"/>
      <c r="ACX80" s="709"/>
      <c r="ACY80" s="709"/>
      <c r="ACZ80" s="709"/>
      <c r="ADA80" s="709"/>
      <c r="ADB80" s="709"/>
      <c r="ADC80" s="709"/>
      <c r="ADD80" s="709"/>
      <c r="ADE80" s="709"/>
      <c r="ADF80" s="709"/>
      <c r="ADG80" s="709"/>
      <c r="ADH80" s="709"/>
      <c r="ADI80" s="709"/>
      <c r="ADJ80" s="709"/>
      <c r="ADK80" s="709"/>
      <c r="ADL80" s="709"/>
      <c r="ADM80" s="709"/>
      <c r="ADN80" s="709"/>
      <c r="ADO80" s="709"/>
      <c r="ADP80" s="709"/>
      <c r="ADQ80" s="709"/>
      <c r="ADR80" s="709"/>
      <c r="ADS80" s="709"/>
      <c r="ADT80" s="709"/>
      <c r="ADU80" s="709"/>
      <c r="ADV80" s="709"/>
      <c r="ADW80" s="709"/>
      <c r="ADX80" s="709"/>
      <c r="ADY80" s="709"/>
      <c r="ADZ80" s="709"/>
      <c r="AEA80" s="709"/>
      <c r="AEB80" s="709"/>
      <c r="AEC80" s="709"/>
      <c r="AED80" s="709"/>
      <c r="AEE80" s="709"/>
      <c r="AEF80" s="709"/>
      <c r="AEG80" s="709"/>
      <c r="AEH80" s="709"/>
      <c r="AEI80" s="709"/>
      <c r="AEJ80" s="709"/>
      <c r="AEK80" s="709"/>
      <c r="AEL80" s="709"/>
      <c r="AEM80" s="709"/>
      <c r="AEN80" s="709"/>
      <c r="AEO80" s="709"/>
      <c r="AEP80" s="709"/>
      <c r="AEQ80" s="709"/>
      <c r="AER80" s="709"/>
      <c r="AES80" s="709"/>
      <c r="AET80" s="709"/>
      <c r="AEU80" s="709"/>
      <c r="AEV80" s="709"/>
      <c r="AEW80" s="709"/>
      <c r="AEX80" s="709"/>
      <c r="AEY80" s="709"/>
      <c r="AEZ80" s="709"/>
      <c r="AFA80" s="709"/>
      <c r="AFB80" s="709"/>
      <c r="AFC80" s="709"/>
      <c r="AFD80" s="709"/>
      <c r="AFE80" s="709"/>
      <c r="AFF80" s="709"/>
      <c r="AFG80" s="709"/>
      <c r="AFH80" s="709"/>
      <c r="AFI80" s="709"/>
      <c r="AFJ80" s="709"/>
      <c r="AFK80" s="709"/>
      <c r="AFL80" s="709"/>
      <c r="AFM80" s="709"/>
      <c r="AFN80" s="709"/>
      <c r="AFO80" s="709"/>
      <c r="AFP80" s="709"/>
      <c r="AFQ80" s="709"/>
      <c r="AFR80" s="709"/>
      <c r="AFS80" s="709"/>
      <c r="AFT80" s="709"/>
      <c r="AFU80" s="709"/>
      <c r="AFV80" s="709"/>
      <c r="AFW80" s="709"/>
      <c r="AFX80" s="709"/>
      <c r="AFY80" s="709"/>
      <c r="AFZ80" s="709"/>
      <c r="AGA80" s="709"/>
      <c r="AGB80" s="709"/>
      <c r="AGC80" s="709"/>
      <c r="AGD80" s="709"/>
      <c r="AGE80" s="709"/>
      <c r="AGF80" s="709"/>
      <c r="AGG80" s="470"/>
      <c r="AGH80" s="470"/>
      <c r="AGI80" s="470"/>
      <c r="AGJ80" s="470"/>
      <c r="AGK80" s="470"/>
      <c r="AGL80" s="470"/>
      <c r="AGM80" s="470"/>
      <c r="AGN80" s="470"/>
      <c r="AGO80" s="470"/>
      <c r="AGP80" s="470"/>
      <c r="AGQ80" s="470"/>
      <c r="AGR80" s="470"/>
      <c r="AGS80" s="470"/>
      <c r="AGT80" s="470"/>
    </row>
    <row r="81" spans="1:878" x14ac:dyDescent="0.2">
      <c r="A81" s="28"/>
      <c r="B81" s="462" t="s">
        <v>1366</v>
      </c>
      <c r="C81" s="368" t="s">
        <v>1366</v>
      </c>
      <c r="D81" s="660"/>
      <c r="E81" s="669"/>
      <c r="F81" s="679"/>
      <c r="G81" s="372"/>
      <c r="H81" s="372"/>
      <c r="I81" s="547"/>
      <c r="J81" s="548"/>
      <c r="K81" s="549"/>
      <c r="L81" s="373"/>
      <c r="M81" s="548"/>
      <c r="N81" s="332"/>
      <c r="O81" s="375"/>
      <c r="P81" s="376"/>
      <c r="Q81" s="566"/>
      <c r="R81" s="344"/>
      <c r="S81" s="344"/>
      <c r="T81" s="464"/>
      <c r="U81" s="555"/>
      <c r="V81" s="294"/>
      <c r="W81" s="294"/>
      <c r="X81" s="294"/>
      <c r="Y81" s="378"/>
      <c r="Z81" s="378"/>
      <c r="AA81" s="378"/>
      <c r="AB81" s="381"/>
      <c r="AC81" s="365"/>
      <c r="AD81" s="557"/>
      <c r="AE81" s="557"/>
      <c r="AF81" s="383"/>
      <c r="AG81" s="599"/>
      <c r="AH81" s="378"/>
      <c r="AI81" s="378"/>
      <c r="AJ81" s="379"/>
      <c r="AK81" s="382"/>
      <c r="AL81" s="384"/>
      <c r="AM81" s="384"/>
      <c r="AN81" s="385"/>
      <c r="AO81" s="386"/>
      <c r="AP81" s="504"/>
      <c r="AQ81" s="505"/>
      <c r="AR81" s="506"/>
      <c r="AS81" s="389"/>
      <c r="AT81" s="505"/>
      <c r="AU81" s="384"/>
      <c r="AV81" s="565"/>
      <c r="AW81" s="565"/>
      <c r="AX81" s="559"/>
      <c r="AY81" s="559"/>
      <c r="AZ81" s="697"/>
      <c r="BA81" s="473"/>
      <c r="BB81" s="687"/>
      <c r="BC81" s="474"/>
      <c r="BD81" s="475"/>
      <c r="BE81" s="476"/>
      <c r="BF81" s="470"/>
      <c r="BG81" s="470"/>
      <c r="BH81" s="470"/>
      <c r="BI81" s="470"/>
      <c r="BJ81" s="470"/>
      <c r="BK81" s="470"/>
      <c r="BL81" s="470"/>
      <c r="BM81" s="470"/>
      <c r="BN81" s="470"/>
      <c r="BO81" s="470"/>
      <c r="BP81" s="470"/>
      <c r="BQ81" s="470"/>
      <c r="BR81" s="470"/>
      <c r="BS81" s="470"/>
      <c r="BT81" s="470"/>
      <c r="BU81" s="470"/>
      <c r="BV81" s="470"/>
      <c r="BW81" s="470"/>
      <c r="BX81" s="470"/>
      <c r="BY81" s="470"/>
      <c r="BZ81" s="470"/>
      <c r="CA81" s="470"/>
      <c r="CB81" s="470"/>
      <c r="CC81" s="470"/>
      <c r="CD81" s="470"/>
      <c r="CE81" s="470"/>
      <c r="CF81" s="470"/>
      <c r="CG81" s="470"/>
      <c r="CH81" s="470"/>
      <c r="CI81" s="470"/>
      <c r="CJ81" s="470"/>
      <c r="CK81" s="470"/>
      <c r="CL81" s="470"/>
      <c r="CM81" s="470"/>
      <c r="CN81" s="470"/>
      <c r="CO81" s="470"/>
      <c r="CP81" s="470"/>
      <c r="CQ81" s="470"/>
      <c r="CR81" s="470"/>
      <c r="CS81" s="470"/>
      <c r="CT81" s="470"/>
      <c r="CU81" s="470"/>
      <c r="CV81" s="470"/>
      <c r="CW81" s="470"/>
      <c r="CX81" s="470"/>
      <c r="CY81" s="470"/>
      <c r="CZ81" s="470"/>
      <c r="DA81" s="470"/>
      <c r="DB81" s="470"/>
      <c r="DC81" s="470"/>
      <c r="DD81" s="470"/>
      <c r="DE81" s="470"/>
      <c r="DF81" s="470"/>
      <c r="DG81" s="470"/>
      <c r="DH81" s="470"/>
      <c r="DI81" s="470"/>
      <c r="DJ81" s="470"/>
      <c r="DK81" s="470"/>
      <c r="DL81" s="470"/>
      <c r="DM81" s="470"/>
      <c r="DN81" s="470"/>
      <c r="DO81" s="470"/>
      <c r="DP81" s="470"/>
      <c r="DQ81" s="470"/>
      <c r="DR81" s="470"/>
      <c r="DS81" s="470"/>
      <c r="DT81" s="470"/>
      <c r="DU81" s="470"/>
      <c r="DV81" s="470"/>
      <c r="DW81" s="470"/>
      <c r="DX81" s="470"/>
      <c r="DY81" s="470"/>
      <c r="DZ81" s="470"/>
      <c r="EA81" s="470"/>
      <c r="EB81" s="470"/>
      <c r="EC81" s="470"/>
      <c r="ED81" s="470"/>
      <c r="EE81" s="470"/>
      <c r="EF81" s="470"/>
      <c r="EG81" s="470"/>
      <c r="EH81" s="470"/>
      <c r="EI81" s="470"/>
      <c r="EJ81" s="470"/>
      <c r="EK81" s="470"/>
      <c r="EL81" s="470"/>
      <c r="EM81" s="470"/>
      <c r="EN81" s="470"/>
      <c r="EO81" s="470"/>
      <c r="EP81" s="470"/>
      <c r="EQ81" s="470"/>
      <c r="ER81" s="470"/>
      <c r="ES81" s="470"/>
      <c r="ET81" s="470"/>
      <c r="EU81" s="470"/>
      <c r="EV81" s="470"/>
      <c r="EW81" s="470"/>
      <c r="EX81" s="470"/>
      <c r="EY81" s="470"/>
      <c r="EZ81" s="470"/>
      <c r="FA81" s="470"/>
      <c r="FB81" s="470"/>
      <c r="FC81" s="470"/>
      <c r="FD81" s="470"/>
      <c r="FE81" s="470"/>
      <c r="FF81" s="470"/>
      <c r="FG81" s="470"/>
      <c r="FH81" s="470"/>
      <c r="FI81" s="470"/>
      <c r="FJ81" s="470"/>
      <c r="FK81" s="470"/>
      <c r="FL81" s="470"/>
      <c r="FM81" s="470"/>
      <c r="FN81" s="470"/>
      <c r="FO81" s="470"/>
      <c r="FP81" s="470"/>
      <c r="FQ81" s="470"/>
      <c r="FR81" s="470"/>
      <c r="FS81" s="470"/>
      <c r="FT81" s="470"/>
      <c r="FU81" s="470"/>
      <c r="FV81" s="470"/>
      <c r="FW81" s="470"/>
      <c r="FX81" s="470"/>
      <c r="FY81" s="470"/>
      <c r="FZ81" s="470"/>
      <c r="GA81" s="470"/>
      <c r="GB81" s="470"/>
      <c r="GC81" s="470"/>
      <c r="GD81" s="470"/>
      <c r="GE81" s="470"/>
      <c r="GF81" s="470"/>
      <c r="GG81" s="470"/>
      <c r="GH81" s="470"/>
      <c r="GI81" s="470"/>
      <c r="GJ81" s="470"/>
      <c r="GK81" s="470"/>
      <c r="GL81" s="470"/>
      <c r="GM81" s="470"/>
      <c r="GN81" s="470"/>
      <c r="GO81" s="470"/>
      <c r="GP81" s="470"/>
      <c r="GQ81" s="470"/>
      <c r="GR81" s="470"/>
      <c r="GS81" s="470"/>
      <c r="GT81" s="470"/>
      <c r="GU81" s="470"/>
      <c r="GV81" s="470"/>
      <c r="GW81" s="470"/>
      <c r="GX81" s="470"/>
      <c r="GY81" s="470"/>
      <c r="GZ81" s="470"/>
      <c r="HA81" s="470"/>
      <c r="HB81" s="470"/>
      <c r="HC81" s="470"/>
      <c r="HD81" s="470"/>
      <c r="HE81" s="470"/>
      <c r="HF81" s="470"/>
      <c r="HG81" s="470"/>
      <c r="HH81" s="470"/>
      <c r="HI81" s="470"/>
      <c r="HJ81" s="470"/>
      <c r="HK81" s="470"/>
      <c r="HL81" s="470"/>
      <c r="HM81" s="470"/>
      <c r="HN81" s="470"/>
      <c r="HO81" s="470"/>
      <c r="HP81" s="470"/>
      <c r="HQ81" s="470"/>
      <c r="HR81" s="470"/>
      <c r="HS81" s="470"/>
      <c r="HT81" s="470"/>
      <c r="HU81" s="470"/>
      <c r="HV81" s="470"/>
      <c r="HW81" s="470"/>
      <c r="HX81" s="470"/>
      <c r="HY81" s="470"/>
      <c r="HZ81" s="470"/>
      <c r="IA81" s="470"/>
      <c r="IB81" s="470"/>
      <c r="IC81" s="470"/>
      <c r="ID81" s="470"/>
      <c r="IE81" s="470"/>
      <c r="IF81" s="470"/>
      <c r="IG81" s="470"/>
      <c r="IH81" s="470"/>
      <c r="II81" s="470"/>
      <c r="IJ81" s="470"/>
      <c r="IK81" s="470"/>
      <c r="IL81" s="470"/>
      <c r="IM81" s="470"/>
      <c r="IN81" s="470"/>
      <c r="IO81" s="470"/>
      <c r="IP81" s="470"/>
      <c r="IQ81" s="470"/>
      <c r="IR81" s="470"/>
      <c r="IS81" s="470"/>
      <c r="IT81" s="470"/>
      <c r="IU81" s="470"/>
      <c r="IV81" s="470"/>
      <c r="IW81" s="470"/>
      <c r="IX81" s="470"/>
      <c r="IY81" s="470"/>
      <c r="IZ81" s="470"/>
      <c r="JA81" s="470"/>
      <c r="JB81" s="470"/>
      <c r="JC81" s="470"/>
      <c r="JD81" s="470"/>
      <c r="JE81" s="470"/>
      <c r="JF81" s="470"/>
      <c r="JG81" s="470"/>
      <c r="JH81" s="470"/>
      <c r="JI81" s="470"/>
      <c r="JJ81" s="470"/>
      <c r="JK81" s="470"/>
      <c r="JL81" s="470"/>
      <c r="JM81" s="470"/>
      <c r="JN81" s="470"/>
      <c r="JO81" s="470"/>
      <c r="JP81" s="470"/>
      <c r="JQ81" s="470"/>
      <c r="JR81" s="470"/>
      <c r="JS81" s="470"/>
      <c r="JT81" s="470"/>
      <c r="JU81" s="470"/>
      <c r="JV81" s="470"/>
      <c r="JW81" s="470"/>
      <c r="JX81" s="470"/>
      <c r="JY81" s="470"/>
      <c r="JZ81" s="470"/>
      <c r="KA81" s="470"/>
      <c r="KB81" s="470"/>
      <c r="KC81" s="470"/>
      <c r="KD81" s="470"/>
      <c r="KE81" s="470"/>
      <c r="KF81" s="470"/>
      <c r="KG81" s="470"/>
      <c r="KH81" s="470"/>
      <c r="KI81" s="470"/>
      <c r="KJ81" s="470"/>
      <c r="KK81" s="470"/>
      <c r="KL81" s="470"/>
      <c r="KM81" s="470"/>
      <c r="KN81" s="470"/>
      <c r="KO81" s="470"/>
      <c r="KP81" s="470"/>
      <c r="KQ81" s="470"/>
      <c r="KR81" s="470"/>
      <c r="KS81" s="470"/>
      <c r="KT81" s="470"/>
      <c r="KU81" s="470"/>
      <c r="KV81" s="470"/>
      <c r="KW81" s="470"/>
      <c r="KX81" s="470"/>
      <c r="KY81" s="470"/>
      <c r="KZ81" s="470"/>
      <c r="LA81" s="470"/>
      <c r="LB81" s="470"/>
      <c r="LC81" s="470"/>
      <c r="LD81" s="470"/>
      <c r="LE81" s="470"/>
      <c r="LF81" s="470"/>
      <c r="LG81" s="470"/>
      <c r="LH81" s="470"/>
      <c r="LI81" s="470"/>
      <c r="LJ81" s="470"/>
      <c r="LK81" s="470"/>
      <c r="LL81" s="470"/>
      <c r="LM81" s="470"/>
      <c r="LN81" s="470"/>
      <c r="LO81" s="470"/>
      <c r="LP81" s="470"/>
      <c r="LQ81" s="470"/>
      <c r="LR81" s="470"/>
      <c r="LS81" s="470"/>
      <c r="LT81" s="470"/>
      <c r="LU81" s="470"/>
      <c r="LV81" s="470"/>
      <c r="LW81" s="470"/>
      <c r="LX81" s="470"/>
      <c r="LY81" s="470"/>
      <c r="LZ81" s="470"/>
      <c r="MA81" s="470"/>
      <c r="MB81" s="470"/>
      <c r="MC81" s="470"/>
      <c r="MD81" s="470"/>
      <c r="ME81" s="470"/>
      <c r="MF81" s="470"/>
      <c r="MG81" s="470"/>
      <c r="MH81" s="470"/>
      <c r="MI81" s="470"/>
      <c r="MJ81" s="470"/>
      <c r="MK81" s="470"/>
      <c r="ML81" s="470"/>
      <c r="MM81" s="470"/>
      <c r="MN81" s="470"/>
      <c r="MO81" s="470"/>
      <c r="MP81" s="470"/>
      <c r="MQ81" s="470"/>
      <c r="MR81" s="470"/>
      <c r="MS81" s="470"/>
      <c r="MT81" s="470"/>
      <c r="MU81" s="470"/>
      <c r="MV81" s="470"/>
      <c r="MW81" s="470"/>
      <c r="MX81" s="470"/>
      <c r="MY81" s="470"/>
      <c r="MZ81" s="470"/>
      <c r="NA81" s="470"/>
      <c r="NB81" s="470"/>
      <c r="NC81" s="470"/>
      <c r="ND81" s="470"/>
      <c r="NE81" s="470"/>
      <c r="NF81" s="470"/>
      <c r="NG81" s="470"/>
      <c r="NH81" s="470"/>
      <c r="NI81" s="470"/>
      <c r="NJ81" s="470"/>
      <c r="NK81" s="470"/>
      <c r="NL81" s="470"/>
      <c r="NM81" s="470"/>
      <c r="NN81" s="470"/>
      <c r="NO81" s="470"/>
      <c r="NP81" s="470"/>
      <c r="NQ81" s="470"/>
      <c r="NR81" s="470"/>
      <c r="NS81" s="470"/>
      <c r="NT81" s="470"/>
      <c r="NU81" s="470"/>
      <c r="NV81" s="470"/>
      <c r="NW81" s="470"/>
      <c r="NX81" s="470"/>
      <c r="NY81" s="470"/>
      <c r="NZ81" s="470"/>
      <c r="OA81" s="470"/>
      <c r="OB81" s="470"/>
      <c r="OC81" s="470"/>
      <c r="OD81" s="470"/>
      <c r="OE81" s="470"/>
      <c r="OF81" s="470"/>
      <c r="OG81" s="470"/>
      <c r="OH81" s="470"/>
      <c r="OI81" s="470"/>
      <c r="OJ81" s="470"/>
      <c r="OK81" s="470"/>
      <c r="OL81" s="470"/>
      <c r="OM81" s="470"/>
      <c r="ON81" s="470"/>
      <c r="OO81" s="470"/>
      <c r="OP81" s="470"/>
      <c r="OQ81" s="470"/>
      <c r="OR81" s="470"/>
      <c r="OS81" s="470"/>
      <c r="OT81" s="470"/>
      <c r="OU81" s="470"/>
      <c r="OV81" s="470"/>
      <c r="OW81" s="470"/>
      <c r="OX81" s="470"/>
      <c r="OY81" s="470"/>
      <c r="OZ81" s="470"/>
      <c r="PA81" s="470"/>
      <c r="PB81" s="470"/>
      <c r="PC81" s="470"/>
      <c r="PD81" s="470"/>
      <c r="PE81" s="470"/>
      <c r="PF81" s="470"/>
      <c r="PG81" s="470"/>
      <c r="PH81" s="470"/>
      <c r="PI81" s="470"/>
      <c r="PJ81" s="470"/>
      <c r="PK81" s="470"/>
      <c r="PL81" s="470"/>
      <c r="PM81" s="470"/>
      <c r="PN81" s="470"/>
      <c r="PO81" s="470"/>
      <c r="PP81" s="470"/>
      <c r="PQ81" s="470"/>
      <c r="PR81" s="470"/>
      <c r="PS81" s="470"/>
      <c r="PT81" s="470"/>
      <c r="PU81" s="470"/>
      <c r="PV81" s="470"/>
      <c r="PW81" s="470"/>
      <c r="PX81" s="470"/>
      <c r="PY81" s="470"/>
      <c r="PZ81" s="470"/>
      <c r="QA81" s="470"/>
      <c r="QB81" s="470"/>
      <c r="QC81" s="470"/>
      <c r="QD81" s="470"/>
      <c r="QE81" s="470"/>
      <c r="QF81" s="470"/>
      <c r="QG81" s="470"/>
      <c r="QH81" s="470"/>
      <c r="QI81" s="470"/>
      <c r="QJ81" s="470"/>
      <c r="QK81" s="470"/>
      <c r="QL81" s="470"/>
      <c r="QM81" s="470"/>
      <c r="QN81" s="470"/>
      <c r="QO81" s="470"/>
      <c r="QP81" s="470"/>
      <c r="QQ81" s="470"/>
      <c r="QR81" s="470"/>
      <c r="QS81" s="470"/>
      <c r="QT81" s="470"/>
      <c r="QU81" s="470"/>
      <c r="QV81" s="470"/>
      <c r="QW81" s="470"/>
      <c r="QX81" s="470"/>
      <c r="QY81" s="470"/>
      <c r="QZ81" s="470"/>
      <c r="RA81" s="470"/>
      <c r="RB81" s="470"/>
      <c r="RC81" s="470"/>
      <c r="RD81" s="470"/>
      <c r="RE81" s="470"/>
      <c r="RF81" s="470"/>
      <c r="RG81" s="470"/>
      <c r="RH81" s="470"/>
      <c r="RI81" s="470"/>
      <c r="RJ81" s="470"/>
      <c r="RK81" s="470"/>
      <c r="RL81" s="470"/>
      <c r="RM81" s="470"/>
      <c r="RN81" s="470"/>
      <c r="RO81" s="470"/>
      <c r="RP81" s="470"/>
      <c r="RQ81" s="470"/>
      <c r="RR81" s="470"/>
      <c r="RS81" s="470"/>
      <c r="RT81" s="470"/>
      <c r="RU81" s="470"/>
      <c r="RV81" s="470"/>
      <c r="RW81" s="470"/>
      <c r="RX81" s="470"/>
      <c r="RY81" s="470"/>
      <c r="RZ81" s="470"/>
      <c r="SA81" s="470"/>
      <c r="SB81" s="470"/>
      <c r="SC81" s="470"/>
      <c r="SD81" s="470"/>
      <c r="SE81" s="470"/>
      <c r="SF81" s="470"/>
      <c r="SG81" s="470"/>
      <c r="SH81" s="470"/>
      <c r="SI81" s="470"/>
      <c r="SJ81" s="470"/>
      <c r="SK81" s="470"/>
      <c r="SL81" s="470"/>
      <c r="SM81" s="470"/>
      <c r="SN81" s="470"/>
      <c r="SO81" s="470"/>
      <c r="SP81" s="470"/>
      <c r="SQ81" s="470"/>
      <c r="SR81" s="470"/>
      <c r="SS81" s="470"/>
      <c r="ST81" s="470"/>
      <c r="SU81" s="470"/>
      <c r="SV81" s="470"/>
      <c r="SW81" s="470"/>
      <c r="SX81" s="470"/>
      <c r="SY81" s="470"/>
      <c r="SZ81" s="470"/>
      <c r="TA81" s="470"/>
      <c r="TB81" s="470"/>
      <c r="TC81" s="470"/>
      <c r="TD81" s="470"/>
      <c r="TE81" s="470"/>
      <c r="TF81" s="470"/>
      <c r="TG81" s="470"/>
      <c r="TH81" s="470"/>
      <c r="TI81" s="470"/>
      <c r="TJ81" s="470"/>
      <c r="TK81" s="470"/>
      <c r="TL81" s="470"/>
      <c r="TM81" s="470"/>
      <c r="TN81" s="470"/>
      <c r="TO81" s="470"/>
      <c r="TP81" s="470"/>
      <c r="TQ81" s="470"/>
      <c r="TR81" s="470"/>
      <c r="TS81" s="470"/>
      <c r="TT81" s="470"/>
      <c r="TU81" s="470"/>
      <c r="TV81" s="470"/>
      <c r="TW81" s="470"/>
      <c r="TX81" s="470"/>
      <c r="TY81" s="470"/>
      <c r="TZ81" s="470"/>
      <c r="UA81" s="470"/>
      <c r="UB81" s="470"/>
      <c r="UC81" s="470"/>
      <c r="UD81" s="470"/>
      <c r="UE81" s="470"/>
      <c r="UF81" s="470"/>
      <c r="UG81" s="470"/>
      <c r="UH81" s="470"/>
      <c r="UI81" s="470"/>
      <c r="UJ81" s="470"/>
      <c r="UK81" s="470"/>
      <c r="UL81" s="470"/>
      <c r="UM81" s="470"/>
      <c r="UN81" s="470"/>
      <c r="UO81" s="470"/>
      <c r="UP81" s="470"/>
      <c r="UQ81" s="470"/>
      <c r="UR81" s="470"/>
      <c r="US81" s="470"/>
      <c r="UT81" s="470"/>
      <c r="UU81" s="470"/>
      <c r="UV81" s="470"/>
      <c r="UW81" s="470"/>
      <c r="UX81" s="470"/>
      <c r="UY81" s="470"/>
      <c r="UZ81" s="470"/>
      <c r="VA81" s="470"/>
      <c r="VB81" s="470"/>
      <c r="VC81" s="470"/>
      <c r="VD81" s="470"/>
      <c r="VE81" s="470"/>
      <c r="VF81" s="470"/>
      <c r="VG81" s="470"/>
      <c r="VH81" s="470"/>
      <c r="VI81" s="470"/>
      <c r="VJ81" s="470"/>
      <c r="VK81" s="470"/>
      <c r="VL81" s="470"/>
      <c r="VM81" s="470"/>
      <c r="VN81" s="470"/>
      <c r="VO81" s="470"/>
      <c r="VP81" s="470"/>
      <c r="VQ81" s="470"/>
      <c r="VR81" s="470"/>
      <c r="VS81" s="470"/>
      <c r="VT81" s="470"/>
      <c r="VU81" s="470"/>
      <c r="VV81" s="470"/>
      <c r="VW81" s="470"/>
      <c r="VX81" s="470"/>
      <c r="VY81" s="470"/>
      <c r="VZ81" s="470"/>
      <c r="WA81" s="470"/>
      <c r="WB81" s="470"/>
      <c r="WC81" s="470"/>
      <c r="WD81" s="470"/>
      <c r="WE81" s="470"/>
      <c r="WF81" s="470"/>
      <c r="WG81" s="470"/>
      <c r="WH81" s="470"/>
      <c r="WI81" s="470"/>
      <c r="WJ81" s="470"/>
      <c r="WK81" s="470"/>
      <c r="WL81" s="470"/>
      <c r="WM81" s="470"/>
      <c r="WN81" s="470"/>
      <c r="WO81" s="470"/>
      <c r="WP81" s="470"/>
      <c r="WQ81" s="470"/>
      <c r="WR81" s="470"/>
      <c r="WS81" s="470"/>
      <c r="WT81" s="470"/>
      <c r="WU81" s="470"/>
      <c r="WV81" s="470"/>
      <c r="WW81" s="470"/>
      <c r="WX81" s="470"/>
      <c r="WY81" s="470"/>
      <c r="WZ81" s="470"/>
      <c r="XA81" s="470"/>
      <c r="XB81" s="470"/>
      <c r="XC81" s="470"/>
      <c r="XD81" s="470"/>
      <c r="XE81" s="470"/>
      <c r="XF81" s="470"/>
      <c r="XG81" s="470"/>
      <c r="XH81" s="470"/>
      <c r="XI81" s="470"/>
      <c r="XJ81" s="470"/>
      <c r="XK81" s="470"/>
      <c r="XL81" s="470"/>
      <c r="XM81" s="470"/>
      <c r="XN81" s="470"/>
      <c r="XO81" s="470"/>
      <c r="XP81" s="470"/>
      <c r="XQ81" s="470"/>
      <c r="XR81" s="470"/>
      <c r="XS81" s="470"/>
      <c r="XT81" s="470"/>
      <c r="XU81" s="470"/>
      <c r="XV81" s="470"/>
      <c r="XW81" s="470"/>
      <c r="XX81" s="470"/>
      <c r="XY81" s="470"/>
      <c r="XZ81" s="470"/>
      <c r="YA81" s="470"/>
      <c r="YB81" s="470"/>
      <c r="YC81" s="470"/>
      <c r="YD81" s="470"/>
      <c r="YE81" s="470"/>
      <c r="YF81" s="470"/>
      <c r="YG81" s="470"/>
      <c r="YH81" s="470"/>
      <c r="YI81" s="470"/>
      <c r="YJ81" s="470"/>
      <c r="YK81" s="470"/>
      <c r="YL81" s="470"/>
      <c r="YM81" s="470"/>
      <c r="YN81" s="470"/>
      <c r="YO81" s="470"/>
      <c r="YP81" s="470"/>
      <c r="YQ81" s="470"/>
      <c r="YR81" s="470"/>
      <c r="YS81" s="470"/>
      <c r="YT81" s="470"/>
      <c r="YU81" s="470"/>
      <c r="YV81" s="470"/>
      <c r="YW81" s="470"/>
      <c r="YX81" s="470"/>
      <c r="YY81" s="470"/>
      <c r="YZ81" s="470"/>
      <c r="ZA81" s="470"/>
      <c r="ZB81" s="470"/>
      <c r="ZC81" s="470"/>
      <c r="ZD81" s="470"/>
      <c r="ZE81" s="470"/>
      <c r="ZF81" s="470"/>
      <c r="ZG81" s="470"/>
      <c r="ZH81" s="470"/>
      <c r="ZI81" s="470"/>
      <c r="ZJ81" s="470"/>
      <c r="ZK81" s="470"/>
      <c r="ZL81" s="470"/>
      <c r="ZM81" s="470"/>
      <c r="ZN81" s="470"/>
      <c r="ZO81" s="470"/>
      <c r="ZP81" s="470"/>
      <c r="ZQ81" s="470"/>
      <c r="ZR81" s="470"/>
      <c r="ZS81" s="470"/>
      <c r="ZT81" s="470"/>
      <c r="ZU81" s="470"/>
      <c r="ZV81" s="470"/>
      <c r="ZW81" s="470"/>
      <c r="ZX81" s="470"/>
      <c r="ZY81" s="470"/>
      <c r="ZZ81" s="470"/>
      <c r="AAA81" s="470"/>
      <c r="AAB81" s="470"/>
      <c r="AAC81" s="470"/>
      <c r="AAD81" s="470"/>
      <c r="AAE81" s="470"/>
      <c r="AAF81" s="470"/>
      <c r="AAG81" s="470"/>
      <c r="AAH81" s="470"/>
      <c r="AAI81" s="470"/>
      <c r="AAJ81" s="470"/>
      <c r="AAK81" s="470"/>
      <c r="AAL81" s="470"/>
      <c r="AAM81" s="470"/>
      <c r="AAN81" s="470"/>
      <c r="AAO81" s="470"/>
      <c r="AAP81" s="470"/>
      <c r="AAQ81" s="470"/>
      <c r="AAR81" s="470"/>
      <c r="AAS81" s="470"/>
      <c r="AAT81" s="470"/>
      <c r="AAU81" s="470"/>
      <c r="AAV81" s="470"/>
      <c r="AAW81" s="470"/>
      <c r="AAX81" s="470"/>
      <c r="AAY81" s="470"/>
      <c r="AAZ81" s="470"/>
      <c r="ABA81" s="470"/>
      <c r="ABB81" s="470"/>
      <c r="ABC81" s="470"/>
      <c r="ABD81" s="470"/>
      <c r="ABE81" s="470"/>
      <c r="ABF81" s="470"/>
      <c r="ABG81" s="470"/>
      <c r="ABH81" s="470"/>
      <c r="ABI81" s="470"/>
      <c r="ABJ81" s="470"/>
      <c r="ABK81" s="470"/>
      <c r="ABL81" s="470"/>
      <c r="ABM81" s="470"/>
      <c r="ABN81" s="470"/>
      <c r="ABO81" s="470"/>
      <c r="ABP81" s="470"/>
      <c r="ABQ81" s="470"/>
      <c r="ABR81" s="470"/>
      <c r="ABS81" s="470"/>
      <c r="ABT81" s="470"/>
      <c r="ABU81" s="470"/>
      <c r="ABV81" s="470"/>
      <c r="ABW81" s="470"/>
      <c r="ABX81" s="470"/>
      <c r="ABY81" s="470"/>
      <c r="ABZ81" s="470"/>
      <c r="ACA81" s="470"/>
      <c r="ACB81" s="470"/>
      <c r="ACC81" s="470"/>
      <c r="ACD81" s="470"/>
      <c r="ACE81" s="470"/>
      <c r="ACF81" s="470"/>
      <c r="ACG81" s="470"/>
      <c r="ACH81" s="470"/>
      <c r="ACI81" s="470"/>
      <c r="ACJ81" s="470"/>
      <c r="ACK81" s="470"/>
      <c r="ACL81" s="470"/>
      <c r="ACM81" s="470"/>
      <c r="ACN81" s="470"/>
      <c r="ACO81" s="470"/>
      <c r="ACP81" s="470"/>
      <c r="ACQ81" s="470"/>
      <c r="ACR81" s="470"/>
      <c r="ACS81" s="470"/>
      <c r="ACT81" s="470"/>
      <c r="ACU81" s="470"/>
      <c r="ACV81" s="470"/>
      <c r="ACW81" s="470"/>
      <c r="ACX81" s="470"/>
      <c r="ACY81" s="470"/>
      <c r="ACZ81" s="470"/>
      <c r="ADA81" s="470"/>
      <c r="ADB81" s="470"/>
      <c r="ADC81" s="470"/>
      <c r="ADD81" s="470"/>
      <c r="ADE81" s="470"/>
      <c r="ADF81" s="470"/>
      <c r="ADG81" s="470"/>
      <c r="ADH81" s="470"/>
      <c r="ADI81" s="470"/>
      <c r="ADJ81" s="470"/>
      <c r="ADK81" s="470"/>
      <c r="ADL81" s="470"/>
      <c r="ADM81" s="470"/>
      <c r="ADN81" s="470"/>
      <c r="ADO81" s="470"/>
      <c r="ADP81" s="470"/>
      <c r="ADQ81" s="470"/>
      <c r="ADR81" s="470"/>
      <c r="ADS81" s="470"/>
      <c r="ADT81" s="470"/>
      <c r="ADU81" s="470"/>
      <c r="ADV81" s="470"/>
      <c r="ADW81" s="470"/>
      <c r="ADX81" s="470"/>
      <c r="ADY81" s="470"/>
      <c r="ADZ81" s="470"/>
      <c r="AEA81" s="470"/>
      <c r="AEB81" s="470"/>
      <c r="AEC81" s="470"/>
      <c r="AED81" s="470"/>
      <c r="AEE81" s="470"/>
      <c r="AEF81" s="470"/>
      <c r="AEG81" s="470"/>
      <c r="AEH81" s="470"/>
      <c r="AEI81" s="470"/>
      <c r="AEJ81" s="470"/>
      <c r="AEK81" s="470"/>
      <c r="AEL81" s="470"/>
      <c r="AEM81" s="470"/>
      <c r="AEN81" s="470"/>
      <c r="AEO81" s="470"/>
      <c r="AEP81" s="470"/>
      <c r="AEQ81" s="470"/>
      <c r="AER81" s="470"/>
      <c r="AES81" s="470"/>
      <c r="AET81" s="470"/>
      <c r="AEU81" s="470"/>
      <c r="AEV81" s="470"/>
      <c r="AEW81" s="470"/>
      <c r="AEX81" s="470"/>
      <c r="AEY81" s="470"/>
      <c r="AEZ81" s="470"/>
      <c r="AFA81" s="470"/>
      <c r="AFB81" s="470"/>
      <c r="AFC81" s="470"/>
      <c r="AFD81" s="470"/>
      <c r="AFE81" s="470"/>
      <c r="AFF81" s="470"/>
      <c r="AFG81" s="470"/>
      <c r="AFH81" s="470"/>
      <c r="AFI81" s="470"/>
      <c r="AFJ81" s="470"/>
      <c r="AFK81" s="470"/>
      <c r="AFL81" s="470"/>
      <c r="AFM81" s="470"/>
      <c r="AFN81" s="470"/>
      <c r="AFO81" s="470"/>
      <c r="AFP81" s="470"/>
      <c r="AFQ81" s="470"/>
      <c r="AFR81" s="470"/>
      <c r="AFS81" s="470"/>
      <c r="AFT81" s="470"/>
      <c r="AFU81" s="470"/>
      <c r="AFV81" s="470"/>
      <c r="AFW81" s="470"/>
      <c r="AFX81" s="470"/>
      <c r="AFY81" s="470"/>
      <c r="AFZ81" s="470"/>
      <c r="AGA81" s="470"/>
      <c r="AGB81" s="470"/>
      <c r="AGC81" s="470"/>
      <c r="AGD81" s="470"/>
      <c r="AGE81" s="470"/>
      <c r="AGF81" s="470"/>
      <c r="AGG81" s="470"/>
      <c r="AGH81" s="470"/>
      <c r="AGI81" s="470"/>
      <c r="AGJ81" s="470"/>
      <c r="AGK81" s="470"/>
      <c r="AGL81" s="470"/>
      <c r="AGM81" s="470"/>
      <c r="AGN81" s="470"/>
      <c r="AGO81" s="470"/>
      <c r="AGP81" s="470"/>
      <c r="AGQ81" s="470"/>
      <c r="AGR81" s="470"/>
      <c r="AGS81" s="470"/>
      <c r="AGT81" s="470"/>
    </row>
    <row r="82" spans="1:878" x14ac:dyDescent="0.2">
      <c r="A82" s="28"/>
      <c r="B82" s="512" t="s">
        <v>1367</v>
      </c>
      <c r="C82" s="573" t="s">
        <v>1367</v>
      </c>
      <c r="D82" s="652"/>
      <c r="E82" s="661"/>
      <c r="F82" s="670"/>
      <c r="G82" s="576"/>
      <c r="H82" s="576"/>
      <c r="I82" s="577"/>
      <c r="J82" s="569"/>
      <c r="K82" s="567"/>
      <c r="L82" s="568"/>
      <c r="M82" s="569"/>
      <c r="N82" s="578"/>
      <c r="O82" s="579"/>
      <c r="P82" s="580"/>
      <c r="Q82" s="592"/>
      <c r="R82" s="333"/>
      <c r="S82" s="711"/>
      <c r="T82" s="581"/>
      <c r="U82" s="541"/>
      <c r="V82" s="582"/>
      <c r="W82" s="582"/>
      <c r="X82" s="582"/>
      <c r="Y82" s="583"/>
      <c r="Z82" s="583"/>
      <c r="AA82" s="583"/>
      <c r="AB82" s="584"/>
      <c r="AC82" s="584"/>
      <c r="AD82" s="584"/>
      <c r="AE82" s="584"/>
      <c r="AF82" s="712"/>
      <c r="AG82" s="538"/>
      <c r="AH82" s="583"/>
      <c r="AI82" s="583"/>
      <c r="AJ82" s="538"/>
      <c r="AK82" s="584"/>
      <c r="AL82" s="586"/>
      <c r="AM82" s="586"/>
      <c r="AN82" s="587"/>
      <c r="AO82" s="588"/>
      <c r="AP82" s="339"/>
      <c r="AQ82" s="589"/>
      <c r="AR82" s="590"/>
      <c r="AS82" s="590"/>
      <c r="AT82" s="589"/>
      <c r="AU82" s="586"/>
      <c r="AV82" s="591"/>
      <c r="AW82" s="591"/>
      <c r="AX82" s="559"/>
      <c r="AY82" s="586"/>
      <c r="AZ82" s="688"/>
      <c r="BA82" s="543"/>
      <c r="BB82" s="680"/>
      <c r="BC82" s="593"/>
      <c r="BD82" s="341"/>
      <c r="BE82" s="476"/>
      <c r="BF82" s="470"/>
      <c r="BG82" s="470"/>
      <c r="BH82" s="470"/>
      <c r="BI82" s="470"/>
      <c r="BJ82" s="470"/>
      <c r="BK82" s="470"/>
      <c r="BL82" s="470"/>
      <c r="BM82" s="470"/>
      <c r="BN82" s="470"/>
      <c r="BO82" s="470"/>
      <c r="BP82" s="470"/>
      <c r="BQ82" s="470"/>
      <c r="BR82" s="470"/>
      <c r="BS82" s="470"/>
      <c r="BT82" s="470"/>
      <c r="BU82" s="470"/>
      <c r="BV82" s="470"/>
      <c r="BW82" s="470"/>
      <c r="BX82" s="470"/>
      <c r="BY82" s="470"/>
      <c r="BZ82" s="470"/>
      <c r="CA82" s="470"/>
      <c r="CB82" s="470"/>
      <c r="CC82" s="470"/>
      <c r="CD82" s="470"/>
      <c r="CE82" s="470"/>
      <c r="CF82" s="470"/>
      <c r="CG82" s="470"/>
      <c r="CH82" s="470"/>
      <c r="CI82" s="470"/>
      <c r="CJ82" s="470"/>
      <c r="CK82" s="470"/>
      <c r="CL82" s="470"/>
      <c r="CM82" s="470"/>
      <c r="CN82" s="470"/>
      <c r="CO82" s="470"/>
      <c r="CP82" s="470"/>
      <c r="CQ82" s="470"/>
      <c r="CR82" s="470"/>
      <c r="CS82" s="470"/>
      <c r="CT82" s="470"/>
      <c r="CU82" s="470"/>
      <c r="CV82" s="470"/>
      <c r="CW82" s="470"/>
      <c r="CX82" s="470"/>
      <c r="CY82" s="470"/>
      <c r="CZ82" s="470"/>
      <c r="DA82" s="470"/>
      <c r="DB82" s="470"/>
      <c r="DC82" s="470"/>
      <c r="DD82" s="470"/>
      <c r="DE82" s="470"/>
      <c r="DF82" s="470"/>
      <c r="DG82" s="470"/>
      <c r="DH82" s="470"/>
      <c r="DI82" s="470"/>
      <c r="DJ82" s="470"/>
      <c r="DK82" s="470"/>
      <c r="DL82" s="470"/>
      <c r="DM82" s="470"/>
      <c r="DN82" s="470"/>
      <c r="DO82" s="470"/>
      <c r="DP82" s="470"/>
      <c r="DQ82" s="470"/>
      <c r="DR82" s="470"/>
      <c r="DS82" s="470"/>
      <c r="DT82" s="470"/>
      <c r="DU82" s="470"/>
      <c r="DV82" s="470"/>
      <c r="DW82" s="470"/>
      <c r="DX82" s="470"/>
      <c r="DY82" s="470"/>
      <c r="DZ82" s="470"/>
      <c r="EA82" s="470"/>
      <c r="EB82" s="470"/>
      <c r="EC82" s="470"/>
      <c r="ED82" s="470"/>
      <c r="EE82" s="470"/>
      <c r="EF82" s="470"/>
      <c r="EG82" s="470"/>
      <c r="EH82" s="470"/>
      <c r="EI82" s="470"/>
      <c r="EJ82" s="470"/>
      <c r="EK82" s="470"/>
      <c r="EL82" s="470"/>
      <c r="EM82" s="470"/>
      <c r="EN82" s="470"/>
      <c r="EO82" s="470"/>
      <c r="EP82" s="470"/>
      <c r="EQ82" s="470"/>
      <c r="ER82" s="470"/>
      <c r="ES82" s="470"/>
      <c r="ET82" s="470"/>
      <c r="EU82" s="470"/>
      <c r="EV82" s="470"/>
      <c r="EW82" s="470"/>
      <c r="EX82" s="470"/>
      <c r="EY82" s="470"/>
      <c r="EZ82" s="470"/>
      <c r="FA82" s="470"/>
      <c r="FB82" s="470"/>
      <c r="FC82" s="470"/>
      <c r="FD82" s="470"/>
      <c r="FE82" s="470"/>
      <c r="FF82" s="470"/>
      <c r="FG82" s="470"/>
      <c r="FH82" s="470"/>
      <c r="FI82" s="470"/>
      <c r="FJ82" s="470"/>
      <c r="FK82" s="470"/>
      <c r="FL82" s="470"/>
      <c r="FM82" s="470"/>
      <c r="FN82" s="470"/>
      <c r="FO82" s="470"/>
      <c r="FP82" s="470"/>
      <c r="FQ82" s="470"/>
      <c r="FR82" s="470"/>
      <c r="FS82" s="470"/>
      <c r="FT82" s="470"/>
      <c r="FU82" s="470"/>
      <c r="FV82" s="470"/>
      <c r="FW82" s="470"/>
      <c r="FX82" s="470"/>
      <c r="FY82" s="470"/>
      <c r="FZ82" s="470"/>
      <c r="GA82" s="470"/>
      <c r="GB82" s="470"/>
      <c r="GC82" s="470"/>
      <c r="GD82" s="470"/>
      <c r="GE82" s="470"/>
      <c r="GF82" s="470"/>
      <c r="GG82" s="470"/>
      <c r="GH82" s="470"/>
      <c r="GI82" s="470"/>
      <c r="GJ82" s="470"/>
      <c r="GK82" s="470"/>
      <c r="GL82" s="470"/>
      <c r="GM82" s="470"/>
      <c r="GN82" s="470"/>
      <c r="GO82" s="470"/>
      <c r="GP82" s="470"/>
      <c r="GQ82" s="470"/>
      <c r="GR82" s="470"/>
      <c r="GS82" s="470"/>
      <c r="GT82" s="470"/>
      <c r="GU82" s="470"/>
      <c r="GV82" s="470"/>
      <c r="GW82" s="470"/>
      <c r="GX82" s="470"/>
      <c r="GY82" s="470"/>
      <c r="GZ82" s="470"/>
      <c r="HA82" s="470"/>
      <c r="HB82" s="470"/>
      <c r="HC82" s="470"/>
      <c r="HD82" s="470"/>
      <c r="HE82" s="470"/>
      <c r="HF82" s="470"/>
      <c r="HG82" s="470"/>
      <c r="HH82" s="470"/>
      <c r="HI82" s="470"/>
      <c r="HJ82" s="470"/>
      <c r="HK82" s="470"/>
      <c r="HL82" s="470"/>
      <c r="HM82" s="470"/>
      <c r="HN82" s="470"/>
      <c r="HO82" s="470"/>
      <c r="HP82" s="470"/>
      <c r="HQ82" s="470"/>
      <c r="HR82" s="470"/>
      <c r="HS82" s="470"/>
      <c r="HT82" s="470"/>
      <c r="HU82" s="470"/>
      <c r="HV82" s="470"/>
      <c r="HW82" s="470"/>
      <c r="HX82" s="470"/>
      <c r="HY82" s="470"/>
      <c r="HZ82" s="470"/>
      <c r="IA82" s="470"/>
      <c r="IB82" s="470"/>
      <c r="IC82" s="470"/>
      <c r="ID82" s="470"/>
      <c r="IE82" s="470"/>
      <c r="IF82" s="470"/>
      <c r="IG82" s="470"/>
      <c r="IH82" s="470"/>
      <c r="II82" s="470"/>
      <c r="IJ82" s="470"/>
      <c r="IK82" s="470"/>
      <c r="IL82" s="470"/>
      <c r="IM82" s="470"/>
      <c r="IN82" s="470"/>
      <c r="IO82" s="470"/>
      <c r="IP82" s="470"/>
      <c r="IQ82" s="470"/>
      <c r="IR82" s="470"/>
      <c r="IS82" s="470"/>
      <c r="IT82" s="470"/>
      <c r="IU82" s="470"/>
      <c r="IV82" s="470"/>
      <c r="IW82" s="470"/>
      <c r="IX82" s="470"/>
      <c r="IY82" s="470"/>
      <c r="IZ82" s="470"/>
      <c r="JA82" s="470"/>
      <c r="JB82" s="470"/>
      <c r="JC82" s="470"/>
      <c r="JD82" s="470"/>
      <c r="JE82" s="470"/>
      <c r="JF82" s="470"/>
      <c r="JG82" s="470"/>
      <c r="JH82" s="470"/>
      <c r="JI82" s="470"/>
      <c r="JJ82" s="470"/>
      <c r="JK82" s="470"/>
      <c r="JL82" s="470"/>
      <c r="JM82" s="470"/>
      <c r="JN82" s="470"/>
      <c r="JO82" s="470"/>
      <c r="JP82" s="470"/>
      <c r="JQ82" s="470"/>
      <c r="JR82" s="470"/>
      <c r="JS82" s="470"/>
      <c r="JT82" s="470"/>
      <c r="JU82" s="470"/>
      <c r="JV82" s="470"/>
      <c r="JW82" s="470"/>
      <c r="JX82" s="470"/>
      <c r="JY82" s="470"/>
      <c r="JZ82" s="470"/>
      <c r="KA82" s="470"/>
      <c r="KB82" s="470"/>
      <c r="KC82" s="470"/>
      <c r="KD82" s="470"/>
      <c r="KE82" s="470"/>
      <c r="KF82" s="470"/>
      <c r="KG82" s="470"/>
      <c r="KH82" s="470"/>
      <c r="KI82" s="470"/>
      <c r="KJ82" s="470"/>
      <c r="KK82" s="470"/>
      <c r="KL82" s="470"/>
      <c r="KM82" s="470"/>
      <c r="KN82" s="470"/>
      <c r="KO82" s="470"/>
      <c r="KP82" s="470"/>
      <c r="KQ82" s="470"/>
      <c r="KR82" s="470"/>
      <c r="KS82" s="470"/>
      <c r="KT82" s="470"/>
      <c r="KU82" s="470"/>
      <c r="KV82" s="470"/>
      <c r="KW82" s="470"/>
      <c r="KX82" s="470"/>
      <c r="KY82" s="470"/>
      <c r="KZ82" s="470"/>
      <c r="LA82" s="470"/>
      <c r="LB82" s="470"/>
      <c r="LC82" s="470"/>
      <c r="LD82" s="470"/>
      <c r="LE82" s="470"/>
      <c r="LF82" s="470"/>
      <c r="LG82" s="470"/>
      <c r="LH82" s="470"/>
      <c r="LI82" s="470"/>
      <c r="LJ82" s="470"/>
      <c r="LK82" s="470"/>
      <c r="LL82" s="470"/>
      <c r="LM82" s="470"/>
      <c r="LN82" s="470"/>
      <c r="LO82" s="470"/>
      <c r="LP82" s="470"/>
      <c r="LQ82" s="470"/>
      <c r="LR82" s="470"/>
      <c r="LS82" s="470"/>
      <c r="LT82" s="470"/>
      <c r="LU82" s="470"/>
      <c r="LV82" s="470"/>
      <c r="LW82" s="470"/>
      <c r="LX82" s="470"/>
      <c r="LY82" s="470"/>
      <c r="LZ82" s="470"/>
      <c r="MA82" s="470"/>
      <c r="MB82" s="470"/>
      <c r="MC82" s="470"/>
      <c r="MD82" s="470"/>
      <c r="ME82" s="470"/>
      <c r="MF82" s="470"/>
      <c r="MG82" s="470"/>
      <c r="MH82" s="470"/>
      <c r="MI82" s="470"/>
      <c r="MJ82" s="470"/>
      <c r="MK82" s="470"/>
      <c r="ML82" s="470"/>
      <c r="MM82" s="470"/>
      <c r="MN82" s="470"/>
      <c r="MO82" s="470"/>
      <c r="MP82" s="470"/>
      <c r="MQ82" s="470"/>
      <c r="MR82" s="470"/>
      <c r="MS82" s="470"/>
      <c r="MT82" s="470"/>
      <c r="MU82" s="470"/>
      <c r="MV82" s="470"/>
      <c r="MW82" s="470"/>
      <c r="MX82" s="470"/>
      <c r="MY82" s="470"/>
      <c r="MZ82" s="470"/>
      <c r="NA82" s="470"/>
      <c r="NB82" s="470"/>
      <c r="NC82" s="470"/>
      <c r="ND82" s="470"/>
      <c r="NE82" s="470"/>
      <c r="NF82" s="470"/>
      <c r="NG82" s="470"/>
      <c r="NH82" s="470"/>
      <c r="NI82" s="470"/>
      <c r="NJ82" s="470"/>
      <c r="NK82" s="470"/>
      <c r="NL82" s="470"/>
      <c r="NM82" s="470"/>
      <c r="NN82" s="470"/>
      <c r="NO82" s="470"/>
      <c r="NP82" s="470"/>
      <c r="NQ82" s="470"/>
      <c r="NR82" s="470"/>
      <c r="NS82" s="470"/>
      <c r="NT82" s="470"/>
      <c r="NU82" s="470"/>
      <c r="NV82" s="470"/>
      <c r="NW82" s="470"/>
      <c r="NX82" s="470"/>
      <c r="NY82" s="470"/>
      <c r="NZ82" s="470"/>
      <c r="OA82" s="470"/>
      <c r="OB82" s="470"/>
      <c r="OC82" s="470"/>
      <c r="OD82" s="470"/>
      <c r="OE82" s="470"/>
      <c r="OF82" s="470"/>
      <c r="OG82" s="470"/>
      <c r="OH82" s="470"/>
      <c r="OI82" s="470"/>
      <c r="OJ82" s="470"/>
      <c r="OK82" s="470"/>
      <c r="OL82" s="470"/>
      <c r="OM82" s="470"/>
      <c r="ON82" s="470"/>
      <c r="OO82" s="470"/>
      <c r="OP82" s="470"/>
      <c r="OQ82" s="470"/>
      <c r="OR82" s="470"/>
      <c r="OS82" s="470"/>
      <c r="OT82" s="470"/>
      <c r="OU82" s="470"/>
      <c r="OV82" s="470"/>
      <c r="OW82" s="470"/>
      <c r="OX82" s="470"/>
      <c r="OY82" s="470"/>
      <c r="OZ82" s="470"/>
      <c r="PA82" s="470"/>
      <c r="PB82" s="470"/>
      <c r="PC82" s="470"/>
      <c r="PD82" s="470"/>
      <c r="PE82" s="470"/>
      <c r="PF82" s="470"/>
      <c r="PG82" s="470"/>
      <c r="PH82" s="470"/>
      <c r="PI82" s="470"/>
      <c r="PJ82" s="470"/>
      <c r="PK82" s="470"/>
      <c r="PL82" s="470"/>
      <c r="PM82" s="470"/>
      <c r="PN82" s="470"/>
      <c r="PO82" s="470"/>
      <c r="PP82" s="470"/>
      <c r="PQ82" s="470"/>
      <c r="PR82" s="470"/>
      <c r="PS82" s="470"/>
      <c r="PT82" s="470"/>
      <c r="PU82" s="470"/>
      <c r="PV82" s="470"/>
      <c r="PW82" s="470"/>
      <c r="PX82" s="470"/>
      <c r="PY82" s="470"/>
      <c r="PZ82" s="470"/>
      <c r="QA82" s="470"/>
      <c r="QB82" s="470"/>
      <c r="QC82" s="470"/>
      <c r="QD82" s="470"/>
      <c r="QE82" s="470"/>
      <c r="QF82" s="470"/>
      <c r="QG82" s="470"/>
      <c r="QH82" s="470"/>
      <c r="QI82" s="470"/>
      <c r="QJ82" s="470"/>
      <c r="QK82" s="470"/>
      <c r="QL82" s="470"/>
      <c r="QM82" s="470"/>
      <c r="QN82" s="470"/>
      <c r="QO82" s="470"/>
      <c r="QP82" s="470"/>
      <c r="QQ82" s="470"/>
      <c r="QR82" s="470"/>
      <c r="QS82" s="470"/>
      <c r="QT82" s="470"/>
      <c r="QU82" s="470"/>
      <c r="QV82" s="470"/>
      <c r="QW82" s="470"/>
      <c r="QX82" s="470"/>
      <c r="QY82" s="470"/>
      <c r="QZ82" s="470"/>
      <c r="RA82" s="470"/>
      <c r="RB82" s="470"/>
      <c r="RC82" s="470"/>
      <c r="RD82" s="470"/>
      <c r="RE82" s="470"/>
      <c r="RF82" s="470"/>
      <c r="RG82" s="470"/>
      <c r="RH82" s="470"/>
      <c r="RI82" s="470"/>
      <c r="RJ82" s="470"/>
      <c r="RK82" s="470"/>
      <c r="RL82" s="470"/>
      <c r="RM82" s="470"/>
      <c r="RN82" s="470"/>
      <c r="RO82" s="470"/>
      <c r="RP82" s="470"/>
      <c r="RQ82" s="470"/>
      <c r="RR82" s="470"/>
      <c r="RS82" s="470"/>
      <c r="RT82" s="470"/>
      <c r="RU82" s="470"/>
      <c r="RV82" s="470"/>
      <c r="RW82" s="470"/>
      <c r="RX82" s="470"/>
      <c r="RY82" s="470"/>
      <c r="RZ82" s="470"/>
      <c r="SA82" s="470"/>
      <c r="SB82" s="470"/>
      <c r="SC82" s="470"/>
      <c r="SD82" s="470"/>
      <c r="SE82" s="470"/>
      <c r="SF82" s="470"/>
      <c r="SG82" s="470"/>
      <c r="SH82" s="470"/>
      <c r="SI82" s="470"/>
      <c r="SJ82" s="470"/>
      <c r="SK82" s="470"/>
      <c r="SL82" s="470"/>
      <c r="SM82" s="470"/>
      <c r="SN82" s="470"/>
      <c r="SO82" s="470"/>
      <c r="SP82" s="470"/>
      <c r="SQ82" s="470"/>
      <c r="SR82" s="470"/>
      <c r="SS82" s="470"/>
      <c r="ST82" s="470"/>
      <c r="SU82" s="470"/>
      <c r="SV82" s="470"/>
      <c r="SW82" s="470"/>
      <c r="SX82" s="470"/>
      <c r="SY82" s="470"/>
      <c r="SZ82" s="470"/>
      <c r="TA82" s="470"/>
      <c r="TB82" s="470"/>
      <c r="TC82" s="470"/>
      <c r="TD82" s="470"/>
      <c r="TE82" s="470"/>
      <c r="TF82" s="470"/>
      <c r="TG82" s="470"/>
      <c r="TH82" s="470"/>
      <c r="TI82" s="470"/>
      <c r="TJ82" s="470"/>
      <c r="TK82" s="470"/>
      <c r="TL82" s="470"/>
      <c r="TM82" s="470"/>
      <c r="TN82" s="470"/>
      <c r="TO82" s="470"/>
      <c r="TP82" s="470"/>
      <c r="TQ82" s="470"/>
      <c r="TR82" s="470"/>
      <c r="TS82" s="470"/>
      <c r="TT82" s="470"/>
      <c r="TU82" s="470"/>
      <c r="TV82" s="470"/>
      <c r="TW82" s="470"/>
      <c r="TX82" s="470"/>
      <c r="TY82" s="470"/>
      <c r="TZ82" s="470"/>
      <c r="UA82" s="470"/>
      <c r="UB82" s="470"/>
      <c r="UC82" s="470"/>
      <c r="UD82" s="470"/>
      <c r="UE82" s="470"/>
      <c r="UF82" s="470"/>
      <c r="UG82" s="470"/>
      <c r="UH82" s="470"/>
      <c r="UI82" s="470"/>
      <c r="UJ82" s="470"/>
      <c r="UK82" s="470"/>
      <c r="UL82" s="470"/>
      <c r="UM82" s="470"/>
      <c r="UN82" s="470"/>
      <c r="UO82" s="470"/>
      <c r="UP82" s="470"/>
      <c r="UQ82" s="470"/>
      <c r="UR82" s="470"/>
      <c r="US82" s="470"/>
      <c r="UT82" s="470"/>
      <c r="UU82" s="470"/>
      <c r="UV82" s="470"/>
      <c r="UW82" s="470"/>
      <c r="UX82" s="470"/>
      <c r="UY82" s="470"/>
      <c r="UZ82" s="470"/>
      <c r="VA82" s="470"/>
      <c r="VB82" s="470"/>
      <c r="VC82" s="470"/>
      <c r="VD82" s="470"/>
      <c r="VE82" s="470"/>
      <c r="VF82" s="470"/>
      <c r="VG82" s="470"/>
      <c r="VH82" s="470"/>
      <c r="VI82" s="470"/>
      <c r="VJ82" s="470"/>
      <c r="VK82" s="470"/>
      <c r="VL82" s="470"/>
      <c r="VM82" s="470"/>
      <c r="VN82" s="470"/>
      <c r="VO82" s="470"/>
      <c r="VP82" s="470"/>
      <c r="VQ82" s="470"/>
      <c r="VR82" s="470"/>
      <c r="VS82" s="470"/>
      <c r="VT82" s="470"/>
      <c r="VU82" s="470"/>
      <c r="VV82" s="470"/>
      <c r="VW82" s="470"/>
      <c r="VX82" s="470"/>
      <c r="VY82" s="470"/>
      <c r="VZ82" s="470"/>
      <c r="WA82" s="470"/>
      <c r="WB82" s="470"/>
      <c r="WC82" s="470"/>
      <c r="WD82" s="470"/>
      <c r="WE82" s="470"/>
      <c r="WF82" s="470"/>
      <c r="WG82" s="470"/>
      <c r="WH82" s="470"/>
      <c r="WI82" s="470"/>
      <c r="WJ82" s="470"/>
      <c r="WK82" s="470"/>
      <c r="WL82" s="470"/>
      <c r="WM82" s="470"/>
      <c r="WN82" s="470"/>
      <c r="WO82" s="470"/>
      <c r="WP82" s="470"/>
      <c r="WQ82" s="470"/>
      <c r="WR82" s="470"/>
      <c r="WS82" s="470"/>
      <c r="WT82" s="470"/>
      <c r="WU82" s="470"/>
      <c r="WV82" s="470"/>
      <c r="WW82" s="470"/>
      <c r="WX82" s="470"/>
      <c r="WY82" s="470"/>
      <c r="WZ82" s="470"/>
      <c r="XA82" s="470"/>
      <c r="XB82" s="470"/>
      <c r="XC82" s="470"/>
      <c r="XD82" s="470"/>
      <c r="XE82" s="470"/>
      <c r="XF82" s="470"/>
      <c r="XG82" s="470"/>
      <c r="XH82" s="470"/>
      <c r="XI82" s="470"/>
      <c r="XJ82" s="470"/>
      <c r="XK82" s="470"/>
      <c r="XL82" s="470"/>
      <c r="XM82" s="470"/>
      <c r="XN82" s="470"/>
      <c r="XO82" s="470"/>
      <c r="XP82" s="470"/>
      <c r="XQ82" s="470"/>
      <c r="XR82" s="470"/>
      <c r="XS82" s="470"/>
      <c r="XT82" s="470"/>
      <c r="XU82" s="470"/>
      <c r="XV82" s="470"/>
      <c r="XW82" s="470"/>
      <c r="XX82" s="470"/>
      <c r="XY82" s="470"/>
      <c r="XZ82" s="470"/>
      <c r="YA82" s="470"/>
      <c r="YB82" s="470"/>
      <c r="YC82" s="470"/>
      <c r="YD82" s="470"/>
      <c r="YE82" s="470"/>
      <c r="YF82" s="470"/>
      <c r="YG82" s="470"/>
      <c r="YH82" s="470"/>
      <c r="YI82" s="470"/>
      <c r="YJ82" s="470"/>
      <c r="YK82" s="470"/>
      <c r="YL82" s="470"/>
      <c r="YM82" s="470"/>
      <c r="YN82" s="470"/>
      <c r="YO82" s="470"/>
      <c r="YP82" s="470"/>
      <c r="YQ82" s="470"/>
      <c r="YR82" s="470"/>
      <c r="YS82" s="470"/>
      <c r="YT82" s="470"/>
      <c r="YU82" s="470"/>
      <c r="YV82" s="470"/>
      <c r="YW82" s="470"/>
      <c r="YX82" s="470"/>
      <c r="YY82" s="470"/>
      <c r="YZ82" s="470"/>
      <c r="ZA82" s="470"/>
      <c r="ZB82" s="470"/>
      <c r="ZC82" s="470"/>
      <c r="ZD82" s="470"/>
      <c r="ZE82" s="470"/>
      <c r="ZF82" s="470"/>
      <c r="ZG82" s="470"/>
      <c r="ZH82" s="470"/>
      <c r="ZI82" s="470"/>
      <c r="ZJ82" s="470"/>
      <c r="ZK82" s="470"/>
      <c r="ZL82" s="470"/>
      <c r="ZM82" s="470"/>
      <c r="ZN82" s="470"/>
      <c r="ZO82" s="470"/>
      <c r="ZP82" s="470"/>
      <c r="ZQ82" s="470"/>
      <c r="ZR82" s="470"/>
      <c r="ZS82" s="470"/>
      <c r="ZT82" s="470"/>
      <c r="ZU82" s="470"/>
      <c r="ZV82" s="470"/>
      <c r="ZW82" s="470"/>
      <c r="ZX82" s="470"/>
      <c r="ZY82" s="470"/>
      <c r="ZZ82" s="470"/>
      <c r="AAA82" s="470"/>
      <c r="AAB82" s="470"/>
      <c r="AAC82" s="470"/>
      <c r="AAD82" s="470"/>
      <c r="AAE82" s="470"/>
      <c r="AAF82" s="470"/>
      <c r="AAG82" s="470"/>
      <c r="AAH82" s="470"/>
      <c r="AAI82" s="470"/>
      <c r="AAJ82" s="470"/>
      <c r="AAK82" s="470"/>
      <c r="AAL82" s="470"/>
      <c r="AAM82" s="470"/>
      <c r="AAN82" s="470"/>
      <c r="AAO82" s="470"/>
      <c r="AAP82" s="470"/>
      <c r="AAQ82" s="470"/>
      <c r="AAR82" s="470"/>
      <c r="AAS82" s="470"/>
      <c r="AAT82" s="470"/>
      <c r="AAU82" s="470"/>
      <c r="AAV82" s="470"/>
      <c r="AAW82" s="470"/>
      <c r="AAX82" s="470"/>
      <c r="AAY82" s="470"/>
      <c r="AAZ82" s="470"/>
      <c r="ABA82" s="470"/>
      <c r="ABB82" s="470"/>
      <c r="ABC82" s="470"/>
      <c r="ABD82" s="470"/>
      <c r="ABE82" s="470"/>
      <c r="ABF82" s="470"/>
      <c r="ABG82" s="470"/>
      <c r="ABH82" s="470"/>
      <c r="ABI82" s="470"/>
      <c r="ABJ82" s="470"/>
      <c r="ABK82" s="470"/>
      <c r="ABL82" s="470"/>
      <c r="ABM82" s="470"/>
      <c r="ABN82" s="470"/>
      <c r="ABO82" s="470"/>
      <c r="ABP82" s="470"/>
      <c r="ABQ82" s="470"/>
      <c r="ABR82" s="470"/>
      <c r="ABS82" s="470"/>
      <c r="ABT82" s="470"/>
      <c r="ABU82" s="470"/>
      <c r="ABV82" s="470"/>
      <c r="ABW82" s="470"/>
      <c r="ABX82" s="470"/>
      <c r="ABY82" s="470"/>
      <c r="ABZ82" s="470"/>
      <c r="ACA82" s="470"/>
      <c r="ACB82" s="470"/>
      <c r="ACC82" s="470"/>
      <c r="ACD82" s="470"/>
      <c r="ACE82" s="470"/>
      <c r="ACF82" s="470"/>
      <c r="ACG82" s="470"/>
      <c r="ACH82" s="470"/>
      <c r="ACI82" s="470"/>
      <c r="ACJ82" s="470"/>
      <c r="ACK82" s="470"/>
      <c r="ACL82" s="470"/>
      <c r="ACM82" s="470"/>
      <c r="ACN82" s="470"/>
      <c r="ACO82" s="470"/>
      <c r="ACP82" s="470"/>
      <c r="ACQ82" s="470"/>
      <c r="ACR82" s="470"/>
      <c r="ACS82" s="470"/>
      <c r="ACT82" s="470"/>
      <c r="ACU82" s="470"/>
      <c r="ACV82" s="470"/>
      <c r="ACW82" s="470"/>
      <c r="ACX82" s="470"/>
      <c r="ACY82" s="470"/>
      <c r="ACZ82" s="470"/>
      <c r="ADA82" s="470"/>
      <c r="ADB82" s="470"/>
      <c r="ADC82" s="470"/>
      <c r="ADD82" s="470"/>
      <c r="ADE82" s="470"/>
      <c r="ADF82" s="470"/>
      <c r="ADG82" s="470"/>
      <c r="ADH82" s="470"/>
      <c r="ADI82" s="470"/>
      <c r="ADJ82" s="470"/>
      <c r="ADK82" s="470"/>
      <c r="ADL82" s="470"/>
      <c r="ADM82" s="470"/>
      <c r="ADN82" s="470"/>
      <c r="ADO82" s="470"/>
      <c r="ADP82" s="470"/>
      <c r="ADQ82" s="470"/>
      <c r="ADR82" s="470"/>
      <c r="ADS82" s="470"/>
      <c r="ADT82" s="470"/>
      <c r="ADU82" s="470"/>
      <c r="ADV82" s="470"/>
      <c r="ADW82" s="470"/>
      <c r="ADX82" s="470"/>
      <c r="ADY82" s="470"/>
      <c r="ADZ82" s="470"/>
      <c r="AEA82" s="470"/>
      <c r="AEB82" s="470"/>
      <c r="AEC82" s="470"/>
      <c r="AED82" s="470"/>
      <c r="AEE82" s="470"/>
      <c r="AEF82" s="470"/>
      <c r="AEG82" s="470"/>
      <c r="AEH82" s="470"/>
      <c r="AEI82" s="470"/>
      <c r="AEJ82" s="470"/>
      <c r="AEK82" s="470"/>
      <c r="AEL82" s="470"/>
      <c r="AEM82" s="470"/>
      <c r="AEN82" s="470"/>
      <c r="AEO82" s="470"/>
      <c r="AEP82" s="470"/>
      <c r="AEQ82" s="470"/>
      <c r="AER82" s="470"/>
      <c r="AES82" s="470"/>
      <c r="AET82" s="470"/>
      <c r="AEU82" s="470"/>
      <c r="AEV82" s="470"/>
      <c r="AEW82" s="470"/>
      <c r="AEX82" s="470"/>
      <c r="AEY82" s="470"/>
      <c r="AEZ82" s="470"/>
      <c r="AFA82" s="470"/>
      <c r="AFB82" s="470"/>
      <c r="AFC82" s="470"/>
      <c r="AFD82" s="470"/>
      <c r="AFE82" s="470"/>
      <c r="AFF82" s="470"/>
      <c r="AFG82" s="470"/>
      <c r="AFH82" s="470"/>
      <c r="AFI82" s="470"/>
      <c r="AFJ82" s="470"/>
      <c r="AFK82" s="470"/>
      <c r="AFL82" s="470"/>
      <c r="AFM82" s="470"/>
      <c r="AFN82" s="470"/>
      <c r="AFO82" s="470"/>
      <c r="AFP82" s="470"/>
      <c r="AFQ82" s="470"/>
      <c r="AFR82" s="470"/>
      <c r="AFS82" s="470"/>
      <c r="AFT82" s="470"/>
      <c r="AFU82" s="470"/>
      <c r="AFV82" s="470"/>
      <c r="AFW82" s="470"/>
      <c r="AFX82" s="470"/>
      <c r="AFY82" s="470"/>
      <c r="AFZ82" s="470"/>
      <c r="AGA82" s="470"/>
      <c r="AGB82" s="470"/>
      <c r="AGC82" s="470"/>
      <c r="AGD82" s="470"/>
      <c r="AGE82" s="470"/>
      <c r="AGF82" s="470"/>
      <c r="AGG82" s="470"/>
      <c r="AGH82" s="470"/>
      <c r="AGI82" s="470"/>
      <c r="AGJ82" s="470"/>
      <c r="AGK82" s="470"/>
      <c r="AGL82" s="470"/>
      <c r="AGM82" s="470"/>
      <c r="AGN82" s="470"/>
      <c r="AGO82" s="470"/>
      <c r="AGP82" s="470"/>
      <c r="AGQ82" s="470"/>
      <c r="AGR82" s="470"/>
      <c r="AGS82" s="470"/>
      <c r="AGT82" s="470"/>
    </row>
    <row r="83" spans="1:878" x14ac:dyDescent="0.2">
      <c r="A83" s="28"/>
      <c r="B83" s="512" t="s">
        <v>1368</v>
      </c>
      <c r="C83" s="573" t="s">
        <v>1368</v>
      </c>
      <c r="D83" s="652"/>
      <c r="E83" s="661"/>
      <c r="F83" s="670"/>
      <c r="G83" s="576"/>
      <c r="H83" s="576"/>
      <c r="I83" s="577"/>
      <c r="J83" s="569"/>
      <c r="K83" s="567"/>
      <c r="L83" s="568"/>
      <c r="M83" s="569"/>
      <c r="N83" s="578"/>
      <c r="O83" s="579"/>
      <c r="P83" s="580"/>
      <c r="Q83" s="488"/>
      <c r="R83" s="516"/>
      <c r="S83" s="516"/>
      <c r="T83" s="581"/>
      <c r="U83" s="541"/>
      <c r="V83" s="582"/>
      <c r="W83" s="582"/>
      <c r="X83" s="582"/>
      <c r="Y83" s="583"/>
      <c r="Z83" s="583"/>
      <c r="AA83" s="583"/>
      <c r="AB83" s="612"/>
      <c r="AC83" s="584"/>
      <c r="AD83" s="584"/>
      <c r="AE83" s="584"/>
      <c r="AF83" s="585"/>
      <c r="AG83" s="599"/>
      <c r="AH83" s="583"/>
      <c r="AI83" s="583"/>
      <c r="AJ83" s="538"/>
      <c r="AK83" s="584"/>
      <c r="AL83" s="586"/>
      <c r="AM83" s="586"/>
      <c r="AN83" s="587"/>
      <c r="AO83" s="588"/>
      <c r="AP83" s="339"/>
      <c r="AQ83" s="589"/>
      <c r="AR83" s="590"/>
      <c r="AS83" s="590"/>
      <c r="AT83" s="589"/>
      <c r="AU83" s="586"/>
      <c r="AV83" s="591"/>
      <c r="AW83" s="591"/>
      <c r="AX83" s="559"/>
      <c r="AY83" s="586"/>
      <c r="AZ83" s="688"/>
      <c r="BA83" s="543"/>
      <c r="BB83" s="680"/>
      <c r="BC83" s="593"/>
      <c r="BD83" s="475"/>
      <c r="BE83" s="476"/>
      <c r="BF83" s="470"/>
      <c r="BG83" s="470"/>
      <c r="BH83" s="470"/>
      <c r="BI83" s="470"/>
      <c r="BJ83" s="470"/>
      <c r="BK83" s="470"/>
      <c r="BL83" s="470"/>
      <c r="BM83" s="470"/>
      <c r="BN83" s="470"/>
      <c r="BO83" s="470"/>
      <c r="BP83" s="470"/>
      <c r="BQ83" s="470"/>
      <c r="BR83" s="470"/>
      <c r="BS83" s="470"/>
      <c r="BT83" s="470"/>
      <c r="BU83" s="470"/>
      <c r="BV83" s="470"/>
      <c r="BW83" s="470"/>
      <c r="BX83" s="470"/>
      <c r="BY83" s="470"/>
      <c r="BZ83" s="470"/>
      <c r="CA83" s="470"/>
      <c r="CB83" s="470"/>
      <c r="CC83" s="470"/>
      <c r="CD83" s="470"/>
      <c r="CE83" s="470"/>
      <c r="CF83" s="470"/>
      <c r="CG83" s="470"/>
      <c r="CH83" s="470"/>
      <c r="CI83" s="470"/>
      <c r="CJ83" s="470"/>
      <c r="CK83" s="470"/>
      <c r="CL83" s="470"/>
      <c r="CM83" s="470"/>
      <c r="CN83" s="470"/>
      <c r="CO83" s="470"/>
      <c r="CP83" s="470"/>
      <c r="CQ83" s="470"/>
      <c r="CR83" s="470"/>
      <c r="CS83" s="470"/>
      <c r="CT83" s="470"/>
      <c r="CU83" s="470"/>
      <c r="CV83" s="470"/>
      <c r="CW83" s="470"/>
      <c r="CX83" s="470"/>
      <c r="CY83" s="470"/>
      <c r="CZ83" s="470"/>
      <c r="DA83" s="470"/>
      <c r="DB83" s="470"/>
      <c r="DC83" s="470"/>
      <c r="DD83" s="470"/>
      <c r="DE83" s="470"/>
      <c r="DF83" s="470"/>
      <c r="DG83" s="470"/>
      <c r="DH83" s="470"/>
      <c r="DI83" s="470"/>
      <c r="DJ83" s="470"/>
      <c r="DK83" s="470"/>
      <c r="DL83" s="470"/>
      <c r="DM83" s="470"/>
      <c r="DN83" s="470"/>
      <c r="DO83" s="470"/>
      <c r="DP83" s="470"/>
      <c r="DQ83" s="470"/>
      <c r="DR83" s="470"/>
      <c r="DS83" s="470"/>
      <c r="DT83" s="470"/>
      <c r="DU83" s="470"/>
      <c r="DV83" s="470"/>
      <c r="DW83" s="470"/>
      <c r="DX83" s="470"/>
      <c r="DY83" s="470"/>
      <c r="DZ83" s="470"/>
      <c r="EA83" s="470"/>
      <c r="EB83" s="470"/>
      <c r="EC83" s="470"/>
      <c r="ED83" s="470"/>
      <c r="EE83" s="470"/>
      <c r="EF83" s="470"/>
      <c r="EG83" s="470"/>
      <c r="EH83" s="470"/>
      <c r="EI83" s="470"/>
      <c r="EJ83" s="470"/>
      <c r="EK83" s="470"/>
      <c r="EL83" s="470"/>
      <c r="EM83" s="470"/>
      <c r="EN83" s="470"/>
      <c r="EO83" s="470"/>
      <c r="EP83" s="470"/>
      <c r="EQ83" s="470"/>
      <c r="ER83" s="470"/>
      <c r="ES83" s="470"/>
      <c r="ET83" s="470"/>
      <c r="EU83" s="470"/>
      <c r="EV83" s="470"/>
      <c r="EW83" s="470"/>
      <c r="EX83" s="470"/>
      <c r="EY83" s="470"/>
      <c r="EZ83" s="470"/>
      <c r="FA83" s="470"/>
      <c r="FB83" s="470"/>
      <c r="FC83" s="470"/>
      <c r="FD83" s="470"/>
      <c r="FE83" s="470"/>
      <c r="FF83" s="470"/>
      <c r="FG83" s="470"/>
      <c r="FH83" s="470"/>
      <c r="FI83" s="470"/>
      <c r="FJ83" s="470"/>
      <c r="FK83" s="470"/>
      <c r="FL83" s="470"/>
      <c r="FM83" s="470"/>
      <c r="FN83" s="470"/>
      <c r="FO83" s="470"/>
      <c r="FP83" s="470"/>
      <c r="FQ83" s="470"/>
      <c r="FR83" s="470"/>
      <c r="FS83" s="470"/>
      <c r="FT83" s="470"/>
      <c r="FU83" s="470"/>
      <c r="FV83" s="470"/>
      <c r="FW83" s="470"/>
      <c r="FX83" s="470"/>
      <c r="FY83" s="470"/>
      <c r="FZ83" s="470"/>
      <c r="GA83" s="470"/>
      <c r="GB83" s="470"/>
      <c r="GC83" s="470"/>
      <c r="GD83" s="470"/>
      <c r="GE83" s="470"/>
      <c r="GF83" s="470"/>
      <c r="GG83" s="470"/>
      <c r="GH83" s="470"/>
      <c r="GI83" s="470"/>
      <c r="GJ83" s="470"/>
      <c r="GK83" s="470"/>
      <c r="GL83" s="470"/>
      <c r="GM83" s="470"/>
      <c r="GN83" s="470"/>
      <c r="GO83" s="470"/>
      <c r="GP83" s="470"/>
      <c r="GQ83" s="470"/>
      <c r="GR83" s="470"/>
      <c r="GS83" s="470"/>
      <c r="GT83" s="470"/>
      <c r="GU83" s="470"/>
      <c r="GV83" s="470"/>
      <c r="GW83" s="470"/>
      <c r="GX83" s="470"/>
      <c r="GY83" s="470"/>
      <c r="GZ83" s="470"/>
      <c r="HA83" s="470"/>
      <c r="HB83" s="470"/>
      <c r="HC83" s="470"/>
      <c r="HD83" s="470"/>
      <c r="HE83" s="470"/>
      <c r="HF83" s="470"/>
      <c r="HG83" s="470"/>
      <c r="HH83" s="470"/>
      <c r="HI83" s="470"/>
      <c r="HJ83" s="470"/>
      <c r="HK83" s="470"/>
      <c r="HL83" s="470"/>
      <c r="HM83" s="470"/>
      <c r="HN83" s="470"/>
      <c r="HO83" s="470"/>
      <c r="HP83" s="470"/>
      <c r="HQ83" s="470"/>
      <c r="HR83" s="470"/>
      <c r="HS83" s="470"/>
      <c r="HT83" s="470"/>
      <c r="HU83" s="470"/>
      <c r="HV83" s="470"/>
      <c r="HW83" s="470"/>
      <c r="HX83" s="470"/>
      <c r="HY83" s="470"/>
      <c r="HZ83" s="470"/>
      <c r="IA83" s="470"/>
      <c r="IB83" s="470"/>
      <c r="IC83" s="470"/>
      <c r="ID83" s="470"/>
      <c r="IE83" s="470"/>
      <c r="IF83" s="470"/>
      <c r="IG83" s="470"/>
      <c r="IH83" s="470"/>
      <c r="II83" s="470"/>
      <c r="IJ83" s="470"/>
      <c r="IK83" s="470"/>
      <c r="IL83" s="470"/>
      <c r="IM83" s="470"/>
      <c r="IN83" s="470"/>
      <c r="IO83" s="470"/>
      <c r="IP83" s="470"/>
      <c r="IQ83" s="470"/>
      <c r="IR83" s="470"/>
      <c r="IS83" s="470"/>
      <c r="IT83" s="470"/>
      <c r="IU83" s="470"/>
      <c r="IV83" s="470"/>
      <c r="IW83" s="470"/>
      <c r="IX83" s="470"/>
      <c r="IY83" s="470"/>
      <c r="IZ83" s="470"/>
      <c r="JA83" s="470"/>
      <c r="JB83" s="470"/>
      <c r="JC83" s="470"/>
      <c r="JD83" s="470"/>
      <c r="JE83" s="470"/>
      <c r="JF83" s="470"/>
      <c r="JG83" s="470"/>
      <c r="JH83" s="470"/>
      <c r="JI83" s="470"/>
      <c r="JJ83" s="470"/>
      <c r="JK83" s="470"/>
      <c r="JL83" s="470"/>
      <c r="JM83" s="470"/>
      <c r="JN83" s="470"/>
      <c r="JO83" s="470"/>
      <c r="JP83" s="470"/>
      <c r="JQ83" s="470"/>
      <c r="JR83" s="470"/>
      <c r="JS83" s="470"/>
      <c r="JT83" s="470"/>
      <c r="JU83" s="470"/>
      <c r="JV83" s="470"/>
      <c r="JW83" s="470"/>
      <c r="JX83" s="470"/>
      <c r="JY83" s="470"/>
      <c r="JZ83" s="470"/>
      <c r="KA83" s="470"/>
      <c r="KB83" s="470"/>
      <c r="KC83" s="470"/>
      <c r="KD83" s="470"/>
      <c r="KE83" s="470"/>
      <c r="KF83" s="470"/>
      <c r="KG83" s="470"/>
      <c r="KH83" s="470"/>
      <c r="KI83" s="470"/>
      <c r="KJ83" s="470"/>
      <c r="KK83" s="470"/>
      <c r="KL83" s="470"/>
      <c r="KM83" s="470"/>
      <c r="KN83" s="470"/>
      <c r="KO83" s="470"/>
      <c r="KP83" s="470"/>
      <c r="KQ83" s="470"/>
      <c r="KR83" s="470"/>
      <c r="KS83" s="470"/>
      <c r="KT83" s="470"/>
      <c r="KU83" s="470"/>
      <c r="KV83" s="470"/>
      <c r="KW83" s="470"/>
      <c r="KX83" s="470"/>
      <c r="KY83" s="470"/>
      <c r="KZ83" s="470"/>
      <c r="LA83" s="470"/>
      <c r="LB83" s="470"/>
      <c r="LC83" s="470"/>
      <c r="LD83" s="470"/>
      <c r="LE83" s="470"/>
      <c r="LF83" s="470"/>
      <c r="LG83" s="470"/>
      <c r="LH83" s="470"/>
      <c r="LI83" s="470"/>
      <c r="LJ83" s="470"/>
      <c r="LK83" s="470"/>
      <c r="LL83" s="470"/>
      <c r="LM83" s="470"/>
      <c r="LN83" s="470"/>
      <c r="LO83" s="470"/>
      <c r="LP83" s="470"/>
      <c r="LQ83" s="470"/>
      <c r="LR83" s="470"/>
      <c r="LS83" s="470"/>
      <c r="LT83" s="470"/>
      <c r="LU83" s="470"/>
      <c r="LV83" s="470"/>
      <c r="LW83" s="470"/>
      <c r="LX83" s="470"/>
      <c r="LY83" s="470"/>
      <c r="LZ83" s="470"/>
      <c r="MA83" s="470"/>
      <c r="MB83" s="470"/>
      <c r="MC83" s="470"/>
      <c r="MD83" s="470"/>
      <c r="ME83" s="470"/>
      <c r="MF83" s="470"/>
      <c r="MG83" s="470"/>
      <c r="MH83" s="470"/>
      <c r="MI83" s="470"/>
      <c r="MJ83" s="470"/>
      <c r="MK83" s="470"/>
      <c r="ML83" s="470"/>
      <c r="MM83" s="470"/>
      <c r="MN83" s="470"/>
      <c r="MO83" s="470"/>
      <c r="MP83" s="470"/>
      <c r="MQ83" s="470"/>
      <c r="MR83" s="470"/>
      <c r="MS83" s="470"/>
      <c r="MT83" s="470"/>
      <c r="MU83" s="470"/>
      <c r="MV83" s="470"/>
      <c r="MW83" s="470"/>
      <c r="MX83" s="470"/>
      <c r="MY83" s="470"/>
      <c r="MZ83" s="470"/>
      <c r="NA83" s="470"/>
      <c r="NB83" s="470"/>
      <c r="NC83" s="470"/>
      <c r="ND83" s="470"/>
      <c r="NE83" s="470"/>
      <c r="NF83" s="470"/>
      <c r="NG83" s="470"/>
      <c r="NH83" s="470"/>
      <c r="NI83" s="470"/>
      <c r="NJ83" s="470"/>
      <c r="NK83" s="470"/>
      <c r="NL83" s="470"/>
      <c r="NM83" s="470"/>
      <c r="NN83" s="470"/>
      <c r="NO83" s="470"/>
      <c r="NP83" s="470"/>
      <c r="NQ83" s="470"/>
      <c r="NR83" s="470"/>
      <c r="NS83" s="470"/>
      <c r="NT83" s="470"/>
      <c r="NU83" s="470"/>
      <c r="NV83" s="470"/>
      <c r="NW83" s="470"/>
      <c r="NX83" s="470"/>
      <c r="NY83" s="470"/>
      <c r="NZ83" s="470"/>
      <c r="OA83" s="470"/>
      <c r="OB83" s="470"/>
      <c r="OC83" s="470"/>
      <c r="OD83" s="470"/>
      <c r="OE83" s="470"/>
      <c r="OF83" s="470"/>
      <c r="OG83" s="470"/>
      <c r="OH83" s="470"/>
      <c r="OI83" s="470"/>
      <c r="OJ83" s="470"/>
      <c r="OK83" s="470"/>
      <c r="OL83" s="470"/>
      <c r="OM83" s="470"/>
      <c r="ON83" s="470"/>
      <c r="OO83" s="470"/>
      <c r="OP83" s="470"/>
      <c r="OQ83" s="470"/>
      <c r="OR83" s="470"/>
      <c r="OS83" s="470"/>
      <c r="OT83" s="470"/>
      <c r="OU83" s="470"/>
      <c r="OV83" s="470"/>
      <c r="OW83" s="470"/>
      <c r="OX83" s="470"/>
      <c r="OY83" s="470"/>
      <c r="OZ83" s="470"/>
      <c r="PA83" s="470"/>
      <c r="PB83" s="470"/>
      <c r="PC83" s="470"/>
      <c r="PD83" s="470"/>
      <c r="PE83" s="470"/>
      <c r="PF83" s="470"/>
      <c r="PG83" s="470"/>
      <c r="PH83" s="470"/>
      <c r="PI83" s="470"/>
      <c r="PJ83" s="470"/>
      <c r="PK83" s="470"/>
      <c r="PL83" s="470"/>
      <c r="PM83" s="470"/>
      <c r="PN83" s="470"/>
      <c r="PO83" s="470"/>
      <c r="PP83" s="470"/>
      <c r="PQ83" s="470"/>
      <c r="PR83" s="470"/>
      <c r="PS83" s="470"/>
      <c r="PT83" s="470"/>
      <c r="PU83" s="470"/>
      <c r="PV83" s="470"/>
      <c r="PW83" s="470"/>
      <c r="PX83" s="470"/>
      <c r="PY83" s="470"/>
      <c r="PZ83" s="470"/>
      <c r="QA83" s="470"/>
      <c r="QB83" s="470"/>
      <c r="QC83" s="470"/>
      <c r="QD83" s="470"/>
      <c r="QE83" s="470"/>
      <c r="QF83" s="470"/>
      <c r="QG83" s="470"/>
      <c r="QH83" s="470"/>
      <c r="QI83" s="470"/>
      <c r="QJ83" s="470"/>
      <c r="QK83" s="470"/>
      <c r="QL83" s="470"/>
      <c r="QM83" s="470"/>
      <c r="QN83" s="470"/>
      <c r="QO83" s="470"/>
      <c r="QP83" s="470"/>
      <c r="QQ83" s="470"/>
      <c r="QR83" s="470"/>
      <c r="QS83" s="470"/>
      <c r="QT83" s="470"/>
      <c r="QU83" s="470"/>
      <c r="QV83" s="470"/>
      <c r="QW83" s="470"/>
      <c r="QX83" s="470"/>
      <c r="QY83" s="470"/>
      <c r="QZ83" s="470"/>
      <c r="RA83" s="470"/>
      <c r="RB83" s="470"/>
      <c r="RC83" s="470"/>
      <c r="RD83" s="470"/>
      <c r="RE83" s="470"/>
      <c r="RF83" s="470"/>
      <c r="RG83" s="470"/>
      <c r="RH83" s="470"/>
      <c r="RI83" s="470"/>
      <c r="RJ83" s="470"/>
      <c r="RK83" s="470"/>
      <c r="RL83" s="470"/>
      <c r="RM83" s="470"/>
      <c r="RN83" s="470"/>
      <c r="RO83" s="470"/>
      <c r="RP83" s="470"/>
      <c r="RQ83" s="470"/>
      <c r="RR83" s="470"/>
      <c r="RS83" s="470"/>
      <c r="RT83" s="470"/>
      <c r="RU83" s="470"/>
      <c r="RV83" s="470"/>
      <c r="RW83" s="470"/>
      <c r="RX83" s="470"/>
      <c r="RY83" s="470"/>
      <c r="RZ83" s="470"/>
      <c r="SA83" s="470"/>
      <c r="SB83" s="470"/>
      <c r="SC83" s="470"/>
      <c r="SD83" s="470"/>
      <c r="SE83" s="470"/>
      <c r="SF83" s="470"/>
      <c r="SG83" s="470"/>
      <c r="SH83" s="470"/>
      <c r="SI83" s="470"/>
      <c r="SJ83" s="470"/>
      <c r="SK83" s="470"/>
      <c r="SL83" s="470"/>
      <c r="SM83" s="470"/>
      <c r="SN83" s="470"/>
      <c r="SO83" s="470"/>
      <c r="SP83" s="470"/>
      <c r="SQ83" s="470"/>
      <c r="SR83" s="470"/>
      <c r="SS83" s="470"/>
      <c r="ST83" s="470"/>
      <c r="SU83" s="470"/>
      <c r="SV83" s="470"/>
      <c r="SW83" s="470"/>
      <c r="SX83" s="470"/>
      <c r="SY83" s="470"/>
      <c r="SZ83" s="470"/>
      <c r="TA83" s="470"/>
      <c r="TB83" s="470"/>
      <c r="TC83" s="470"/>
      <c r="TD83" s="470"/>
      <c r="TE83" s="470"/>
      <c r="TF83" s="470"/>
      <c r="TG83" s="470"/>
      <c r="TH83" s="470"/>
      <c r="TI83" s="470"/>
      <c r="TJ83" s="470"/>
      <c r="TK83" s="470"/>
      <c r="TL83" s="470"/>
      <c r="TM83" s="470"/>
      <c r="TN83" s="470"/>
      <c r="TO83" s="470"/>
      <c r="TP83" s="470"/>
      <c r="TQ83" s="470"/>
      <c r="TR83" s="470"/>
      <c r="TS83" s="470"/>
      <c r="TT83" s="470"/>
      <c r="TU83" s="470"/>
      <c r="TV83" s="470"/>
      <c r="TW83" s="470"/>
      <c r="TX83" s="470"/>
      <c r="TY83" s="470"/>
      <c r="TZ83" s="470"/>
      <c r="UA83" s="470"/>
      <c r="UB83" s="470"/>
      <c r="UC83" s="470"/>
      <c r="UD83" s="470"/>
      <c r="UE83" s="470"/>
      <c r="UF83" s="470"/>
      <c r="UG83" s="470"/>
      <c r="UH83" s="470"/>
      <c r="UI83" s="470"/>
      <c r="UJ83" s="470"/>
      <c r="UK83" s="470"/>
      <c r="UL83" s="470"/>
      <c r="UM83" s="470"/>
      <c r="UN83" s="470"/>
      <c r="UO83" s="470"/>
      <c r="UP83" s="470"/>
      <c r="UQ83" s="470"/>
      <c r="UR83" s="470"/>
      <c r="US83" s="470"/>
      <c r="UT83" s="470"/>
      <c r="UU83" s="470"/>
      <c r="UV83" s="470"/>
      <c r="UW83" s="470"/>
      <c r="UX83" s="470"/>
      <c r="UY83" s="470"/>
      <c r="UZ83" s="470"/>
      <c r="VA83" s="470"/>
      <c r="VB83" s="470"/>
      <c r="VC83" s="470"/>
      <c r="VD83" s="470"/>
      <c r="VE83" s="470"/>
      <c r="VF83" s="470"/>
      <c r="VG83" s="470"/>
      <c r="VH83" s="470"/>
      <c r="VI83" s="470"/>
      <c r="VJ83" s="470"/>
      <c r="VK83" s="470"/>
      <c r="VL83" s="470"/>
      <c r="VM83" s="470"/>
      <c r="VN83" s="470"/>
      <c r="VO83" s="470"/>
      <c r="VP83" s="470"/>
      <c r="VQ83" s="470"/>
      <c r="VR83" s="470"/>
      <c r="VS83" s="470"/>
      <c r="VT83" s="470"/>
      <c r="VU83" s="470"/>
      <c r="VV83" s="470"/>
      <c r="VW83" s="470"/>
      <c r="VX83" s="470"/>
      <c r="VY83" s="470"/>
      <c r="VZ83" s="470"/>
      <c r="WA83" s="470"/>
      <c r="WB83" s="470"/>
      <c r="WC83" s="470"/>
      <c r="WD83" s="470"/>
      <c r="WE83" s="470"/>
      <c r="WF83" s="470"/>
      <c r="WG83" s="470"/>
      <c r="WH83" s="470"/>
      <c r="WI83" s="470"/>
      <c r="WJ83" s="470"/>
      <c r="WK83" s="470"/>
      <c r="WL83" s="470"/>
      <c r="WM83" s="470"/>
      <c r="WN83" s="470"/>
      <c r="WO83" s="470"/>
      <c r="WP83" s="470"/>
      <c r="WQ83" s="470"/>
      <c r="WR83" s="470"/>
      <c r="WS83" s="470"/>
      <c r="WT83" s="470"/>
      <c r="WU83" s="470"/>
      <c r="WV83" s="470"/>
      <c r="WW83" s="470"/>
      <c r="WX83" s="470"/>
      <c r="WY83" s="470"/>
      <c r="WZ83" s="470"/>
      <c r="XA83" s="470"/>
      <c r="XB83" s="470"/>
      <c r="XC83" s="470"/>
      <c r="XD83" s="470"/>
      <c r="XE83" s="470"/>
      <c r="XF83" s="470"/>
      <c r="XG83" s="470"/>
      <c r="XH83" s="470"/>
      <c r="XI83" s="470"/>
      <c r="XJ83" s="470"/>
      <c r="XK83" s="470"/>
      <c r="XL83" s="470"/>
      <c r="XM83" s="470"/>
      <c r="XN83" s="470"/>
      <c r="XO83" s="470"/>
      <c r="XP83" s="470"/>
      <c r="XQ83" s="470"/>
      <c r="XR83" s="470"/>
      <c r="XS83" s="470"/>
      <c r="XT83" s="470"/>
      <c r="XU83" s="470"/>
      <c r="XV83" s="470"/>
      <c r="XW83" s="470"/>
      <c r="XX83" s="470"/>
      <c r="XY83" s="470"/>
      <c r="XZ83" s="470"/>
      <c r="YA83" s="470"/>
      <c r="YB83" s="470"/>
      <c r="YC83" s="470"/>
      <c r="YD83" s="470"/>
      <c r="YE83" s="470"/>
      <c r="YF83" s="470"/>
      <c r="YG83" s="470"/>
      <c r="YH83" s="470"/>
      <c r="YI83" s="470"/>
      <c r="YJ83" s="470"/>
      <c r="YK83" s="470"/>
      <c r="YL83" s="470"/>
      <c r="YM83" s="470"/>
      <c r="YN83" s="470"/>
      <c r="YO83" s="470"/>
      <c r="YP83" s="470"/>
      <c r="YQ83" s="470"/>
      <c r="YR83" s="470"/>
      <c r="YS83" s="470"/>
      <c r="YT83" s="470"/>
      <c r="YU83" s="470"/>
      <c r="YV83" s="470"/>
      <c r="YW83" s="470"/>
      <c r="YX83" s="470"/>
      <c r="YY83" s="470"/>
      <c r="YZ83" s="470"/>
      <c r="ZA83" s="470"/>
      <c r="ZB83" s="470"/>
      <c r="ZC83" s="470"/>
      <c r="ZD83" s="470"/>
      <c r="ZE83" s="470"/>
      <c r="ZF83" s="470"/>
      <c r="ZG83" s="470"/>
      <c r="ZH83" s="470"/>
      <c r="ZI83" s="470"/>
      <c r="ZJ83" s="470"/>
      <c r="ZK83" s="470"/>
      <c r="ZL83" s="470"/>
      <c r="ZM83" s="470"/>
      <c r="ZN83" s="470"/>
      <c r="ZO83" s="470"/>
      <c r="ZP83" s="470"/>
      <c r="ZQ83" s="470"/>
      <c r="ZR83" s="470"/>
      <c r="ZS83" s="470"/>
      <c r="ZT83" s="470"/>
      <c r="ZU83" s="470"/>
      <c r="ZV83" s="470"/>
      <c r="ZW83" s="470"/>
      <c r="ZX83" s="470"/>
      <c r="ZY83" s="470"/>
      <c r="ZZ83" s="470"/>
      <c r="AAA83" s="470"/>
      <c r="AAB83" s="470"/>
      <c r="AAC83" s="470"/>
      <c r="AAD83" s="470"/>
      <c r="AAE83" s="470"/>
      <c r="AAF83" s="470"/>
      <c r="AAG83" s="470"/>
      <c r="AAH83" s="470"/>
      <c r="AAI83" s="470"/>
      <c r="AAJ83" s="470"/>
      <c r="AAK83" s="470"/>
      <c r="AAL83" s="470"/>
      <c r="AAM83" s="470"/>
      <c r="AAN83" s="470"/>
      <c r="AAO83" s="470"/>
      <c r="AAP83" s="470"/>
      <c r="AAQ83" s="470"/>
      <c r="AAR83" s="470"/>
      <c r="AAS83" s="470"/>
      <c r="AAT83" s="470"/>
      <c r="AAU83" s="470"/>
      <c r="AAV83" s="470"/>
      <c r="AAW83" s="470"/>
      <c r="AAX83" s="470"/>
      <c r="AAY83" s="470"/>
      <c r="AAZ83" s="470"/>
      <c r="ABA83" s="470"/>
      <c r="ABB83" s="470"/>
      <c r="ABC83" s="470"/>
      <c r="ABD83" s="470"/>
      <c r="ABE83" s="470"/>
      <c r="ABF83" s="470"/>
      <c r="ABG83" s="470"/>
      <c r="ABH83" s="470"/>
      <c r="ABI83" s="470"/>
      <c r="ABJ83" s="470"/>
      <c r="ABK83" s="470"/>
      <c r="ABL83" s="470"/>
      <c r="ABM83" s="470"/>
      <c r="ABN83" s="470"/>
      <c r="ABO83" s="470"/>
      <c r="ABP83" s="470"/>
      <c r="ABQ83" s="470"/>
      <c r="ABR83" s="470"/>
      <c r="ABS83" s="470"/>
      <c r="ABT83" s="470"/>
      <c r="ABU83" s="470"/>
      <c r="ABV83" s="470"/>
      <c r="ABW83" s="470"/>
      <c r="ABX83" s="470"/>
      <c r="ABY83" s="470"/>
      <c r="ABZ83" s="470"/>
      <c r="ACA83" s="470"/>
      <c r="ACB83" s="470"/>
      <c r="ACC83" s="470"/>
      <c r="ACD83" s="470"/>
      <c r="ACE83" s="470"/>
      <c r="ACF83" s="470"/>
      <c r="ACG83" s="470"/>
      <c r="ACH83" s="470"/>
      <c r="ACI83" s="470"/>
      <c r="ACJ83" s="470"/>
      <c r="ACK83" s="470"/>
      <c r="ACL83" s="470"/>
      <c r="ACM83" s="470"/>
      <c r="ACN83" s="470"/>
      <c r="ACO83" s="470"/>
      <c r="ACP83" s="470"/>
      <c r="ACQ83" s="470"/>
      <c r="ACR83" s="470"/>
      <c r="ACS83" s="470"/>
      <c r="ACT83" s="470"/>
      <c r="ACU83" s="470"/>
      <c r="ACV83" s="470"/>
      <c r="ACW83" s="470"/>
      <c r="ACX83" s="470"/>
      <c r="ACY83" s="470"/>
      <c r="ACZ83" s="470"/>
      <c r="ADA83" s="470"/>
      <c r="ADB83" s="470"/>
      <c r="ADC83" s="470"/>
      <c r="ADD83" s="470"/>
      <c r="ADE83" s="470"/>
      <c r="ADF83" s="470"/>
      <c r="ADG83" s="470"/>
      <c r="ADH83" s="470"/>
      <c r="ADI83" s="470"/>
      <c r="ADJ83" s="470"/>
      <c r="ADK83" s="470"/>
      <c r="ADL83" s="470"/>
      <c r="ADM83" s="470"/>
      <c r="ADN83" s="470"/>
      <c r="ADO83" s="470"/>
      <c r="ADP83" s="470"/>
      <c r="ADQ83" s="470"/>
      <c r="ADR83" s="470"/>
      <c r="ADS83" s="470"/>
      <c r="ADT83" s="470"/>
      <c r="ADU83" s="470"/>
      <c r="ADV83" s="470"/>
      <c r="ADW83" s="470"/>
      <c r="ADX83" s="470"/>
      <c r="ADY83" s="470"/>
      <c r="ADZ83" s="470"/>
      <c r="AEA83" s="470"/>
      <c r="AEB83" s="470"/>
      <c r="AEC83" s="470"/>
      <c r="AED83" s="470"/>
      <c r="AEE83" s="470"/>
      <c r="AEF83" s="470"/>
      <c r="AEG83" s="470"/>
      <c r="AEH83" s="470"/>
      <c r="AEI83" s="470"/>
      <c r="AEJ83" s="470"/>
      <c r="AEK83" s="470"/>
      <c r="AEL83" s="470"/>
      <c r="AEM83" s="470"/>
      <c r="AEN83" s="470"/>
      <c r="AEO83" s="470"/>
      <c r="AEP83" s="470"/>
      <c r="AEQ83" s="470"/>
      <c r="AER83" s="470"/>
      <c r="AES83" s="470"/>
      <c r="AET83" s="470"/>
      <c r="AEU83" s="470"/>
      <c r="AEV83" s="470"/>
      <c r="AEW83" s="470"/>
      <c r="AEX83" s="470"/>
      <c r="AEY83" s="470"/>
      <c r="AEZ83" s="470"/>
      <c r="AFA83" s="470"/>
      <c r="AFB83" s="470"/>
      <c r="AFC83" s="470"/>
      <c r="AFD83" s="470"/>
      <c r="AFE83" s="470"/>
      <c r="AFF83" s="470"/>
      <c r="AFG83" s="470"/>
      <c r="AFH83" s="470"/>
      <c r="AFI83" s="470"/>
      <c r="AFJ83" s="470"/>
      <c r="AFK83" s="470"/>
      <c r="AFL83" s="470"/>
      <c r="AFM83" s="470"/>
      <c r="AFN83" s="470"/>
      <c r="AFO83" s="470"/>
      <c r="AFP83" s="470"/>
      <c r="AFQ83" s="470"/>
      <c r="AFR83" s="470"/>
      <c r="AFS83" s="470"/>
      <c r="AFT83" s="470"/>
      <c r="AFU83" s="470"/>
      <c r="AFV83" s="470"/>
      <c r="AFW83" s="470"/>
      <c r="AFX83" s="470"/>
      <c r="AFY83" s="470"/>
      <c r="AFZ83" s="470"/>
      <c r="AGA83" s="470"/>
      <c r="AGB83" s="470"/>
      <c r="AGC83" s="470"/>
      <c r="AGD83" s="470"/>
      <c r="AGE83" s="470"/>
      <c r="AGF83" s="470"/>
      <c r="AGG83" s="470"/>
      <c r="AGH83" s="470"/>
      <c r="AGI83" s="470"/>
      <c r="AGJ83" s="470"/>
      <c r="AGK83" s="470"/>
      <c r="AGL83" s="470"/>
      <c r="AGM83" s="470"/>
      <c r="AGN83" s="470"/>
      <c r="AGO83" s="470"/>
      <c r="AGP83" s="470"/>
      <c r="AGQ83" s="470"/>
      <c r="AGR83" s="470"/>
      <c r="AGS83" s="470"/>
      <c r="AGT83" s="470"/>
    </row>
    <row r="84" spans="1:878" x14ac:dyDescent="0.2">
      <c r="A84" s="28"/>
      <c r="B84" s="302" t="s">
        <v>1369</v>
      </c>
      <c r="C84" s="303" t="s">
        <v>1369</v>
      </c>
      <c r="D84" s="659"/>
      <c r="E84" s="668"/>
      <c r="F84" s="678"/>
      <c r="G84" s="491"/>
      <c r="H84" s="491"/>
      <c r="I84" s="644"/>
      <c r="J84" s="492"/>
      <c r="K84" s="645"/>
      <c r="L84" s="493"/>
      <c r="M84" s="492"/>
      <c r="N84" s="366"/>
      <c r="O84" s="494"/>
      <c r="P84" s="495"/>
      <c r="Q84" s="488"/>
      <c r="R84" s="516"/>
      <c r="S84" s="516"/>
      <c r="T84" s="498"/>
      <c r="U84" s="647"/>
      <c r="V84" s="367"/>
      <c r="W84" s="367"/>
      <c r="X84" s="367"/>
      <c r="Y84" s="499"/>
      <c r="Z84" s="499"/>
      <c r="AA84" s="499"/>
      <c r="AB84" s="522"/>
      <c r="AC84" s="710"/>
      <c r="AD84" s="500"/>
      <c r="AE84" s="500"/>
      <c r="AF84" s="501"/>
      <c r="AG84" s="599"/>
      <c r="AH84" s="499"/>
      <c r="AI84" s="499"/>
      <c r="AJ84" s="489"/>
      <c r="AK84" s="500"/>
      <c r="AL84" s="487"/>
      <c r="AM84" s="487"/>
      <c r="AN84" s="502"/>
      <c r="AO84" s="503"/>
      <c r="AP84" s="504"/>
      <c r="AQ84" s="505"/>
      <c r="AR84" s="590"/>
      <c r="AS84" s="506"/>
      <c r="AT84" s="589"/>
      <c r="AU84" s="487"/>
      <c r="AV84" s="591"/>
      <c r="AW84" s="591"/>
      <c r="AX84" s="559"/>
      <c r="AY84" s="586"/>
      <c r="AZ84" s="694"/>
      <c r="BA84" s="508"/>
      <c r="BB84" s="686"/>
      <c r="BC84" s="509"/>
      <c r="BD84" s="527"/>
      <c r="BE84" s="708"/>
      <c r="BF84" s="709"/>
      <c r="BG84" s="709"/>
      <c r="BH84" s="709"/>
      <c r="BI84" s="709"/>
      <c r="BJ84" s="709"/>
      <c r="BK84" s="709"/>
      <c r="BL84" s="709"/>
      <c r="BM84" s="709"/>
      <c r="BN84" s="709"/>
      <c r="BO84" s="709"/>
      <c r="BP84" s="709"/>
      <c r="BQ84" s="709"/>
      <c r="BR84" s="709"/>
      <c r="BS84" s="709"/>
      <c r="BT84" s="709"/>
      <c r="BU84" s="709"/>
      <c r="BV84" s="709"/>
      <c r="BW84" s="709"/>
      <c r="BX84" s="709"/>
      <c r="BY84" s="709"/>
      <c r="BZ84" s="709"/>
      <c r="CA84" s="709"/>
      <c r="CB84" s="709"/>
      <c r="CC84" s="709"/>
      <c r="CD84" s="709"/>
      <c r="CE84" s="709"/>
      <c r="CF84" s="709"/>
      <c r="CG84" s="709"/>
      <c r="CH84" s="709"/>
      <c r="CI84" s="709"/>
      <c r="CJ84" s="709"/>
      <c r="CK84" s="709"/>
      <c r="CL84" s="709"/>
      <c r="CM84" s="709"/>
      <c r="CN84" s="709"/>
      <c r="CO84" s="709"/>
      <c r="CP84" s="709"/>
      <c r="CQ84" s="709"/>
      <c r="CR84" s="709"/>
      <c r="CS84" s="709"/>
      <c r="CT84" s="709"/>
      <c r="CU84" s="709"/>
      <c r="CV84" s="709"/>
      <c r="CW84" s="709"/>
      <c r="CX84" s="709"/>
      <c r="CY84" s="709"/>
      <c r="CZ84" s="709"/>
      <c r="DA84" s="709"/>
      <c r="DB84" s="709"/>
      <c r="DC84" s="709"/>
      <c r="DD84" s="709"/>
      <c r="DE84" s="709"/>
      <c r="DF84" s="709"/>
      <c r="DG84" s="709"/>
      <c r="DH84" s="709"/>
      <c r="DI84" s="709"/>
      <c r="DJ84" s="709"/>
      <c r="DK84" s="709"/>
      <c r="DL84" s="709"/>
      <c r="DM84" s="709"/>
      <c r="DN84" s="709"/>
      <c r="DO84" s="709"/>
      <c r="DP84" s="709"/>
      <c r="DQ84" s="709"/>
      <c r="DR84" s="709"/>
      <c r="DS84" s="709"/>
      <c r="DT84" s="709"/>
      <c r="DU84" s="709"/>
      <c r="DV84" s="709"/>
      <c r="DW84" s="709"/>
      <c r="DX84" s="709"/>
      <c r="DY84" s="709"/>
      <c r="DZ84" s="709"/>
      <c r="EA84" s="709"/>
      <c r="EB84" s="709"/>
      <c r="EC84" s="709"/>
      <c r="ED84" s="709"/>
      <c r="EE84" s="709"/>
      <c r="EF84" s="709"/>
      <c r="EG84" s="709"/>
      <c r="EH84" s="709"/>
      <c r="EI84" s="709"/>
      <c r="EJ84" s="709"/>
      <c r="EK84" s="709"/>
      <c r="EL84" s="709"/>
      <c r="EM84" s="709"/>
      <c r="EN84" s="709"/>
      <c r="EO84" s="709"/>
      <c r="EP84" s="709"/>
      <c r="EQ84" s="709"/>
      <c r="ER84" s="709"/>
      <c r="ES84" s="709"/>
      <c r="ET84" s="709"/>
      <c r="EU84" s="709"/>
      <c r="EV84" s="709"/>
      <c r="EW84" s="709"/>
      <c r="EX84" s="709"/>
      <c r="EY84" s="709"/>
      <c r="EZ84" s="709"/>
      <c r="FA84" s="709"/>
      <c r="FB84" s="709"/>
      <c r="FC84" s="709"/>
      <c r="FD84" s="709"/>
      <c r="FE84" s="709"/>
      <c r="FF84" s="709"/>
      <c r="FG84" s="709"/>
      <c r="FH84" s="709"/>
      <c r="FI84" s="709"/>
      <c r="FJ84" s="709"/>
      <c r="FK84" s="709"/>
      <c r="FL84" s="709"/>
      <c r="FM84" s="709"/>
      <c r="FN84" s="709"/>
      <c r="FO84" s="709"/>
      <c r="FP84" s="709"/>
      <c r="FQ84" s="709"/>
      <c r="FR84" s="709"/>
      <c r="FS84" s="709"/>
      <c r="FT84" s="709"/>
      <c r="FU84" s="709"/>
      <c r="FV84" s="709"/>
      <c r="FW84" s="709"/>
      <c r="FX84" s="709"/>
      <c r="FY84" s="709"/>
      <c r="FZ84" s="709"/>
      <c r="GA84" s="709"/>
      <c r="GB84" s="709"/>
      <c r="GC84" s="709"/>
      <c r="GD84" s="709"/>
      <c r="GE84" s="709"/>
      <c r="GF84" s="709"/>
      <c r="GG84" s="709"/>
      <c r="GH84" s="709"/>
      <c r="GI84" s="709"/>
      <c r="GJ84" s="709"/>
      <c r="GK84" s="709"/>
      <c r="GL84" s="709"/>
      <c r="GM84" s="709"/>
      <c r="GN84" s="709"/>
      <c r="GO84" s="709"/>
      <c r="GP84" s="709"/>
      <c r="GQ84" s="709"/>
      <c r="GR84" s="709"/>
      <c r="GS84" s="709"/>
      <c r="GT84" s="709"/>
      <c r="GU84" s="709"/>
      <c r="GV84" s="709"/>
      <c r="GW84" s="709"/>
      <c r="GX84" s="709"/>
      <c r="GY84" s="709"/>
      <c r="GZ84" s="709"/>
      <c r="HA84" s="709"/>
      <c r="HB84" s="709"/>
      <c r="HC84" s="709"/>
      <c r="HD84" s="709"/>
      <c r="HE84" s="709"/>
      <c r="HF84" s="709"/>
      <c r="HG84" s="709"/>
      <c r="HH84" s="709"/>
      <c r="HI84" s="709"/>
      <c r="HJ84" s="709"/>
      <c r="HK84" s="709"/>
      <c r="HL84" s="709"/>
      <c r="HM84" s="709"/>
      <c r="HN84" s="709"/>
      <c r="HO84" s="709"/>
      <c r="HP84" s="709"/>
      <c r="HQ84" s="709"/>
      <c r="HR84" s="709"/>
      <c r="HS84" s="709"/>
      <c r="HT84" s="709"/>
      <c r="HU84" s="709"/>
      <c r="HV84" s="709"/>
      <c r="HW84" s="709"/>
      <c r="HX84" s="709"/>
      <c r="HY84" s="709"/>
      <c r="HZ84" s="709"/>
      <c r="IA84" s="709"/>
      <c r="IB84" s="709"/>
      <c r="IC84" s="709"/>
      <c r="ID84" s="709"/>
      <c r="IE84" s="709"/>
      <c r="IF84" s="709"/>
      <c r="IG84" s="709"/>
      <c r="IH84" s="709"/>
      <c r="II84" s="709"/>
      <c r="IJ84" s="709"/>
      <c r="IK84" s="709"/>
      <c r="IL84" s="709"/>
      <c r="IM84" s="709"/>
      <c r="IN84" s="709"/>
      <c r="IO84" s="709"/>
      <c r="IP84" s="709"/>
      <c r="IQ84" s="709"/>
      <c r="IR84" s="709"/>
      <c r="IS84" s="709"/>
      <c r="IT84" s="709"/>
      <c r="IU84" s="709"/>
      <c r="IV84" s="709"/>
      <c r="IW84" s="709"/>
      <c r="IX84" s="709"/>
      <c r="IY84" s="709"/>
      <c r="IZ84" s="709"/>
      <c r="JA84" s="709"/>
      <c r="JB84" s="709"/>
      <c r="JC84" s="709"/>
      <c r="JD84" s="709"/>
      <c r="JE84" s="709"/>
      <c r="JF84" s="709"/>
      <c r="JG84" s="709"/>
      <c r="JH84" s="709"/>
      <c r="JI84" s="709"/>
      <c r="JJ84" s="709"/>
      <c r="JK84" s="709"/>
      <c r="JL84" s="709"/>
      <c r="JM84" s="709"/>
      <c r="JN84" s="709"/>
      <c r="JO84" s="709"/>
      <c r="JP84" s="709"/>
      <c r="JQ84" s="709"/>
      <c r="JR84" s="709"/>
      <c r="JS84" s="709"/>
      <c r="JT84" s="709"/>
      <c r="JU84" s="709"/>
      <c r="JV84" s="709"/>
      <c r="JW84" s="709"/>
      <c r="JX84" s="709"/>
      <c r="JY84" s="709"/>
      <c r="JZ84" s="709"/>
      <c r="KA84" s="709"/>
      <c r="KB84" s="709"/>
      <c r="KC84" s="709"/>
      <c r="KD84" s="709"/>
      <c r="KE84" s="709"/>
      <c r="KF84" s="709"/>
      <c r="KG84" s="709"/>
      <c r="KH84" s="709"/>
      <c r="KI84" s="709"/>
      <c r="KJ84" s="709"/>
      <c r="KK84" s="709"/>
      <c r="KL84" s="709"/>
      <c r="KM84" s="709"/>
      <c r="KN84" s="709"/>
      <c r="KO84" s="709"/>
      <c r="KP84" s="709"/>
      <c r="KQ84" s="709"/>
      <c r="KR84" s="709"/>
      <c r="KS84" s="709"/>
      <c r="KT84" s="709"/>
      <c r="KU84" s="709"/>
      <c r="KV84" s="709"/>
      <c r="KW84" s="709"/>
      <c r="KX84" s="709"/>
      <c r="KY84" s="709"/>
      <c r="KZ84" s="709"/>
      <c r="LA84" s="709"/>
      <c r="LB84" s="709"/>
      <c r="LC84" s="709"/>
      <c r="LD84" s="709"/>
      <c r="LE84" s="709"/>
      <c r="LF84" s="709"/>
      <c r="LG84" s="709"/>
      <c r="LH84" s="709"/>
      <c r="LI84" s="709"/>
      <c r="LJ84" s="709"/>
      <c r="LK84" s="709"/>
      <c r="LL84" s="709"/>
      <c r="LM84" s="709"/>
      <c r="LN84" s="709"/>
      <c r="LO84" s="709"/>
      <c r="LP84" s="709"/>
      <c r="LQ84" s="709"/>
      <c r="LR84" s="709"/>
      <c r="LS84" s="709"/>
      <c r="LT84" s="709"/>
      <c r="LU84" s="709"/>
      <c r="LV84" s="709"/>
      <c r="LW84" s="709"/>
      <c r="LX84" s="709"/>
      <c r="LY84" s="709"/>
      <c r="LZ84" s="709"/>
      <c r="MA84" s="709"/>
      <c r="MB84" s="709"/>
      <c r="MC84" s="709"/>
      <c r="MD84" s="709"/>
      <c r="ME84" s="709"/>
      <c r="MF84" s="709"/>
      <c r="MG84" s="709"/>
      <c r="MH84" s="709"/>
      <c r="MI84" s="709"/>
      <c r="MJ84" s="709"/>
      <c r="MK84" s="709"/>
      <c r="ML84" s="709"/>
      <c r="MM84" s="709"/>
      <c r="MN84" s="709"/>
      <c r="MO84" s="709"/>
      <c r="MP84" s="709"/>
      <c r="MQ84" s="709"/>
      <c r="MR84" s="709"/>
      <c r="MS84" s="709"/>
      <c r="MT84" s="709"/>
      <c r="MU84" s="709"/>
      <c r="MV84" s="709"/>
      <c r="MW84" s="709"/>
      <c r="MX84" s="709"/>
      <c r="MY84" s="709"/>
      <c r="MZ84" s="709"/>
      <c r="NA84" s="709"/>
      <c r="NB84" s="709"/>
      <c r="NC84" s="709"/>
      <c r="ND84" s="709"/>
      <c r="NE84" s="709"/>
      <c r="NF84" s="709"/>
      <c r="NG84" s="709"/>
      <c r="NH84" s="709"/>
      <c r="NI84" s="709"/>
      <c r="NJ84" s="709"/>
      <c r="NK84" s="709"/>
      <c r="NL84" s="709"/>
      <c r="NM84" s="709"/>
      <c r="NN84" s="709"/>
      <c r="NO84" s="709"/>
      <c r="NP84" s="709"/>
      <c r="NQ84" s="709"/>
      <c r="NR84" s="709"/>
      <c r="NS84" s="709"/>
      <c r="NT84" s="709"/>
      <c r="NU84" s="709"/>
      <c r="NV84" s="709"/>
      <c r="NW84" s="709"/>
      <c r="NX84" s="709"/>
      <c r="NY84" s="709"/>
      <c r="NZ84" s="709"/>
      <c r="OA84" s="709"/>
      <c r="OB84" s="709"/>
      <c r="OC84" s="709"/>
      <c r="OD84" s="709"/>
      <c r="OE84" s="709"/>
      <c r="OF84" s="709"/>
      <c r="OG84" s="709"/>
      <c r="OH84" s="709"/>
      <c r="OI84" s="709"/>
      <c r="OJ84" s="709"/>
      <c r="OK84" s="709"/>
      <c r="OL84" s="709"/>
      <c r="OM84" s="709"/>
      <c r="ON84" s="709"/>
      <c r="OO84" s="709"/>
      <c r="OP84" s="709"/>
      <c r="OQ84" s="709"/>
      <c r="OR84" s="709"/>
      <c r="OS84" s="709"/>
      <c r="OT84" s="709"/>
      <c r="OU84" s="709"/>
      <c r="OV84" s="709"/>
      <c r="OW84" s="709"/>
      <c r="OX84" s="709"/>
      <c r="OY84" s="709"/>
      <c r="OZ84" s="709"/>
      <c r="PA84" s="709"/>
      <c r="PB84" s="709"/>
      <c r="PC84" s="709"/>
      <c r="PD84" s="709"/>
      <c r="PE84" s="709"/>
      <c r="PF84" s="709"/>
      <c r="PG84" s="709"/>
      <c r="PH84" s="709"/>
      <c r="PI84" s="709"/>
      <c r="PJ84" s="709"/>
      <c r="PK84" s="709"/>
      <c r="PL84" s="709"/>
      <c r="PM84" s="709"/>
      <c r="PN84" s="709"/>
      <c r="PO84" s="709"/>
      <c r="PP84" s="709"/>
      <c r="PQ84" s="709"/>
      <c r="PR84" s="709"/>
      <c r="PS84" s="709"/>
      <c r="PT84" s="709"/>
      <c r="PU84" s="709"/>
      <c r="PV84" s="709"/>
      <c r="PW84" s="709"/>
      <c r="PX84" s="709"/>
      <c r="PY84" s="709"/>
      <c r="PZ84" s="709"/>
      <c r="QA84" s="709"/>
      <c r="QB84" s="709"/>
      <c r="QC84" s="709"/>
      <c r="QD84" s="709"/>
      <c r="QE84" s="709"/>
      <c r="QF84" s="709"/>
      <c r="QG84" s="709"/>
      <c r="QH84" s="709"/>
      <c r="QI84" s="709"/>
      <c r="QJ84" s="709"/>
      <c r="QK84" s="709"/>
      <c r="QL84" s="709"/>
      <c r="QM84" s="709"/>
      <c r="QN84" s="709"/>
      <c r="QO84" s="709"/>
      <c r="QP84" s="709"/>
      <c r="QQ84" s="709"/>
      <c r="QR84" s="709"/>
      <c r="QS84" s="709"/>
      <c r="QT84" s="709"/>
      <c r="QU84" s="709"/>
      <c r="QV84" s="709"/>
      <c r="QW84" s="709"/>
      <c r="QX84" s="709"/>
      <c r="QY84" s="709"/>
      <c r="QZ84" s="709"/>
      <c r="RA84" s="709"/>
      <c r="RB84" s="709"/>
      <c r="RC84" s="709"/>
      <c r="RD84" s="709"/>
      <c r="RE84" s="709"/>
      <c r="RF84" s="709"/>
      <c r="RG84" s="709"/>
      <c r="RH84" s="709"/>
      <c r="RI84" s="709"/>
      <c r="RJ84" s="709"/>
      <c r="RK84" s="709"/>
      <c r="RL84" s="709"/>
      <c r="RM84" s="709"/>
      <c r="RN84" s="709"/>
      <c r="RO84" s="709"/>
      <c r="RP84" s="709"/>
      <c r="RQ84" s="709"/>
      <c r="RR84" s="709"/>
      <c r="RS84" s="709"/>
      <c r="RT84" s="709"/>
      <c r="RU84" s="709"/>
      <c r="RV84" s="709"/>
      <c r="RW84" s="709"/>
      <c r="RX84" s="709"/>
      <c r="RY84" s="709"/>
      <c r="RZ84" s="709"/>
      <c r="SA84" s="709"/>
      <c r="SB84" s="709"/>
      <c r="SC84" s="709"/>
      <c r="SD84" s="709"/>
      <c r="SE84" s="709"/>
      <c r="SF84" s="709"/>
      <c r="SG84" s="709"/>
      <c r="SH84" s="709"/>
      <c r="SI84" s="709"/>
      <c r="SJ84" s="709"/>
      <c r="SK84" s="709"/>
      <c r="SL84" s="709"/>
      <c r="SM84" s="709"/>
      <c r="SN84" s="709"/>
      <c r="SO84" s="709"/>
      <c r="SP84" s="709"/>
      <c r="SQ84" s="709"/>
      <c r="SR84" s="709"/>
      <c r="SS84" s="709"/>
      <c r="ST84" s="709"/>
      <c r="SU84" s="709"/>
      <c r="SV84" s="709"/>
      <c r="SW84" s="709"/>
      <c r="SX84" s="709"/>
      <c r="SY84" s="709"/>
      <c r="SZ84" s="709"/>
      <c r="TA84" s="709"/>
      <c r="TB84" s="709"/>
      <c r="TC84" s="709"/>
      <c r="TD84" s="709"/>
      <c r="TE84" s="709"/>
      <c r="TF84" s="709"/>
      <c r="TG84" s="709"/>
      <c r="TH84" s="709"/>
      <c r="TI84" s="709"/>
      <c r="TJ84" s="709"/>
      <c r="TK84" s="709"/>
      <c r="TL84" s="709"/>
      <c r="TM84" s="709"/>
      <c r="TN84" s="709"/>
      <c r="TO84" s="709"/>
      <c r="TP84" s="709"/>
      <c r="TQ84" s="709"/>
      <c r="TR84" s="709"/>
      <c r="TS84" s="709"/>
      <c r="TT84" s="709"/>
      <c r="TU84" s="709"/>
      <c r="TV84" s="709"/>
      <c r="TW84" s="709"/>
      <c r="TX84" s="709"/>
      <c r="TY84" s="709"/>
      <c r="TZ84" s="709"/>
      <c r="UA84" s="709"/>
      <c r="UB84" s="709"/>
      <c r="UC84" s="709"/>
      <c r="UD84" s="709"/>
      <c r="UE84" s="709"/>
      <c r="UF84" s="709"/>
      <c r="UG84" s="709"/>
      <c r="UH84" s="709"/>
      <c r="UI84" s="709"/>
      <c r="UJ84" s="709"/>
      <c r="UK84" s="709"/>
      <c r="UL84" s="709"/>
      <c r="UM84" s="709"/>
      <c r="UN84" s="709"/>
      <c r="UO84" s="709"/>
      <c r="UP84" s="709"/>
      <c r="UQ84" s="709"/>
      <c r="UR84" s="709"/>
      <c r="US84" s="709"/>
      <c r="UT84" s="709"/>
      <c r="UU84" s="709"/>
      <c r="UV84" s="709"/>
      <c r="UW84" s="709"/>
      <c r="UX84" s="709"/>
      <c r="UY84" s="709"/>
      <c r="UZ84" s="709"/>
      <c r="VA84" s="709"/>
      <c r="VB84" s="709"/>
      <c r="VC84" s="709"/>
      <c r="VD84" s="709"/>
      <c r="VE84" s="709"/>
      <c r="VF84" s="709"/>
      <c r="VG84" s="709"/>
      <c r="VH84" s="709"/>
      <c r="VI84" s="709"/>
      <c r="VJ84" s="709"/>
      <c r="VK84" s="709"/>
      <c r="VL84" s="709"/>
      <c r="VM84" s="709"/>
      <c r="VN84" s="709"/>
      <c r="VO84" s="709"/>
      <c r="VP84" s="709"/>
      <c r="VQ84" s="709"/>
      <c r="VR84" s="709"/>
      <c r="VS84" s="709"/>
      <c r="VT84" s="709"/>
      <c r="VU84" s="709"/>
      <c r="VV84" s="709"/>
      <c r="VW84" s="709"/>
      <c r="VX84" s="709"/>
      <c r="VY84" s="709"/>
      <c r="VZ84" s="709"/>
      <c r="WA84" s="709"/>
      <c r="WB84" s="709"/>
      <c r="WC84" s="709"/>
      <c r="WD84" s="709"/>
      <c r="WE84" s="709"/>
      <c r="WF84" s="709"/>
      <c r="WG84" s="709"/>
      <c r="WH84" s="709"/>
      <c r="WI84" s="709"/>
      <c r="WJ84" s="709"/>
      <c r="WK84" s="709"/>
      <c r="WL84" s="709"/>
      <c r="WM84" s="709"/>
      <c r="WN84" s="709"/>
      <c r="WO84" s="709"/>
      <c r="WP84" s="709"/>
      <c r="WQ84" s="709"/>
      <c r="WR84" s="709"/>
      <c r="WS84" s="709"/>
      <c r="WT84" s="709"/>
      <c r="WU84" s="709"/>
      <c r="WV84" s="709"/>
      <c r="WW84" s="709"/>
      <c r="WX84" s="709"/>
      <c r="WY84" s="709"/>
      <c r="WZ84" s="709"/>
      <c r="XA84" s="709"/>
      <c r="XB84" s="709"/>
      <c r="XC84" s="709"/>
      <c r="XD84" s="709"/>
      <c r="XE84" s="709"/>
      <c r="XF84" s="709"/>
      <c r="XG84" s="709"/>
      <c r="XH84" s="709"/>
      <c r="XI84" s="709"/>
      <c r="XJ84" s="709"/>
      <c r="XK84" s="709"/>
      <c r="XL84" s="709"/>
      <c r="XM84" s="709"/>
      <c r="XN84" s="709"/>
      <c r="XO84" s="709"/>
      <c r="XP84" s="709"/>
      <c r="XQ84" s="709"/>
      <c r="XR84" s="709"/>
      <c r="XS84" s="709"/>
      <c r="XT84" s="709"/>
      <c r="XU84" s="709"/>
      <c r="XV84" s="709"/>
      <c r="XW84" s="709"/>
      <c r="XX84" s="709"/>
      <c r="XY84" s="709"/>
      <c r="XZ84" s="709"/>
      <c r="YA84" s="709"/>
      <c r="YB84" s="709"/>
      <c r="YC84" s="709"/>
      <c r="YD84" s="709"/>
      <c r="YE84" s="709"/>
      <c r="YF84" s="709"/>
      <c r="YG84" s="709"/>
      <c r="YH84" s="709"/>
      <c r="YI84" s="709"/>
      <c r="YJ84" s="709"/>
      <c r="YK84" s="709"/>
      <c r="YL84" s="709"/>
      <c r="YM84" s="709"/>
      <c r="YN84" s="709"/>
      <c r="YO84" s="709"/>
      <c r="YP84" s="709"/>
      <c r="YQ84" s="709"/>
      <c r="YR84" s="709"/>
      <c r="YS84" s="709"/>
      <c r="YT84" s="709"/>
      <c r="YU84" s="709"/>
      <c r="YV84" s="709"/>
      <c r="YW84" s="709"/>
      <c r="YX84" s="709"/>
      <c r="YY84" s="709"/>
      <c r="YZ84" s="709"/>
      <c r="ZA84" s="709"/>
      <c r="ZB84" s="709"/>
      <c r="ZC84" s="709"/>
      <c r="ZD84" s="709"/>
      <c r="ZE84" s="709"/>
      <c r="ZF84" s="709"/>
      <c r="ZG84" s="709"/>
      <c r="ZH84" s="709"/>
      <c r="ZI84" s="709"/>
      <c r="ZJ84" s="709"/>
      <c r="ZK84" s="709"/>
      <c r="ZL84" s="709"/>
      <c r="ZM84" s="709"/>
      <c r="ZN84" s="709"/>
      <c r="ZO84" s="709"/>
      <c r="ZP84" s="709"/>
      <c r="ZQ84" s="709"/>
      <c r="ZR84" s="709"/>
      <c r="ZS84" s="709"/>
      <c r="ZT84" s="709"/>
      <c r="ZU84" s="709"/>
      <c r="ZV84" s="709"/>
      <c r="ZW84" s="709"/>
      <c r="ZX84" s="709"/>
      <c r="ZY84" s="709"/>
      <c r="ZZ84" s="709"/>
      <c r="AAA84" s="709"/>
      <c r="AAB84" s="709"/>
      <c r="AAC84" s="709"/>
      <c r="AAD84" s="709"/>
      <c r="AAE84" s="709"/>
      <c r="AAF84" s="709"/>
      <c r="AAG84" s="709"/>
      <c r="AAH84" s="709"/>
      <c r="AAI84" s="709"/>
      <c r="AAJ84" s="709"/>
      <c r="AAK84" s="709"/>
      <c r="AAL84" s="709"/>
      <c r="AAM84" s="709"/>
      <c r="AAN84" s="709"/>
      <c r="AAO84" s="709"/>
      <c r="AAP84" s="709"/>
      <c r="AAQ84" s="709"/>
      <c r="AAR84" s="709"/>
      <c r="AAS84" s="709"/>
      <c r="AAT84" s="709"/>
      <c r="AAU84" s="709"/>
      <c r="AAV84" s="709"/>
      <c r="AAW84" s="709"/>
      <c r="AAX84" s="709"/>
      <c r="AAY84" s="709"/>
      <c r="AAZ84" s="709"/>
      <c r="ABA84" s="709"/>
      <c r="ABB84" s="709"/>
      <c r="ABC84" s="709"/>
      <c r="ABD84" s="709"/>
      <c r="ABE84" s="709"/>
      <c r="ABF84" s="709"/>
      <c r="ABG84" s="709"/>
      <c r="ABH84" s="709"/>
      <c r="ABI84" s="709"/>
      <c r="ABJ84" s="709"/>
      <c r="ABK84" s="709"/>
      <c r="ABL84" s="709"/>
      <c r="ABM84" s="709"/>
      <c r="ABN84" s="709"/>
      <c r="ABO84" s="709"/>
      <c r="ABP84" s="709"/>
      <c r="ABQ84" s="709"/>
      <c r="ABR84" s="709"/>
      <c r="ABS84" s="709"/>
      <c r="ABT84" s="709"/>
      <c r="ABU84" s="709"/>
      <c r="ABV84" s="709"/>
      <c r="ABW84" s="709"/>
      <c r="ABX84" s="709"/>
      <c r="ABY84" s="709"/>
      <c r="ABZ84" s="709"/>
      <c r="ACA84" s="709"/>
      <c r="ACB84" s="709"/>
      <c r="ACC84" s="709"/>
      <c r="ACD84" s="709"/>
      <c r="ACE84" s="709"/>
      <c r="ACF84" s="709"/>
      <c r="ACG84" s="709"/>
      <c r="ACH84" s="709"/>
      <c r="ACI84" s="709"/>
      <c r="ACJ84" s="709"/>
      <c r="ACK84" s="709"/>
      <c r="ACL84" s="709"/>
      <c r="ACM84" s="709"/>
      <c r="ACN84" s="709"/>
      <c r="ACO84" s="709"/>
      <c r="ACP84" s="709"/>
      <c r="ACQ84" s="709"/>
      <c r="ACR84" s="709"/>
      <c r="ACS84" s="709"/>
      <c r="ACT84" s="709"/>
      <c r="ACU84" s="709"/>
      <c r="ACV84" s="709"/>
      <c r="ACW84" s="709"/>
      <c r="ACX84" s="709"/>
      <c r="ACY84" s="709"/>
      <c r="ACZ84" s="709"/>
      <c r="ADA84" s="709"/>
      <c r="ADB84" s="709"/>
      <c r="ADC84" s="709"/>
      <c r="ADD84" s="709"/>
      <c r="ADE84" s="709"/>
      <c r="ADF84" s="709"/>
      <c r="ADG84" s="709"/>
      <c r="ADH84" s="709"/>
      <c r="ADI84" s="709"/>
      <c r="ADJ84" s="709"/>
      <c r="ADK84" s="709"/>
      <c r="ADL84" s="709"/>
      <c r="ADM84" s="709"/>
      <c r="ADN84" s="709"/>
      <c r="ADO84" s="709"/>
      <c r="ADP84" s="709"/>
      <c r="ADQ84" s="709"/>
      <c r="ADR84" s="709"/>
      <c r="ADS84" s="709"/>
      <c r="ADT84" s="709"/>
      <c r="ADU84" s="709"/>
      <c r="ADV84" s="709"/>
      <c r="ADW84" s="709"/>
      <c r="ADX84" s="709"/>
      <c r="ADY84" s="709"/>
      <c r="ADZ84" s="709"/>
      <c r="AEA84" s="709"/>
      <c r="AEB84" s="709"/>
      <c r="AEC84" s="709"/>
      <c r="AED84" s="709"/>
      <c r="AEE84" s="709"/>
      <c r="AEF84" s="709"/>
      <c r="AEG84" s="709"/>
      <c r="AEH84" s="709"/>
      <c r="AEI84" s="709"/>
      <c r="AEJ84" s="709"/>
      <c r="AEK84" s="709"/>
      <c r="AEL84" s="709"/>
      <c r="AEM84" s="709"/>
      <c r="AEN84" s="709"/>
      <c r="AEO84" s="709"/>
      <c r="AEP84" s="709"/>
      <c r="AEQ84" s="709"/>
      <c r="AER84" s="709"/>
      <c r="AES84" s="709"/>
      <c r="AET84" s="709"/>
      <c r="AEU84" s="709"/>
      <c r="AEV84" s="709"/>
      <c r="AEW84" s="709"/>
      <c r="AEX84" s="709"/>
      <c r="AEY84" s="709"/>
      <c r="AEZ84" s="709"/>
      <c r="AFA84" s="709"/>
      <c r="AFB84" s="709"/>
      <c r="AFC84" s="709"/>
      <c r="AFD84" s="709"/>
      <c r="AFE84" s="709"/>
      <c r="AFF84" s="709"/>
      <c r="AFG84" s="709"/>
      <c r="AFH84" s="709"/>
      <c r="AFI84" s="709"/>
      <c r="AFJ84" s="709"/>
      <c r="AFK84" s="709"/>
      <c r="AFL84" s="709"/>
      <c r="AFM84" s="709"/>
      <c r="AFN84" s="709"/>
      <c r="AFO84" s="709"/>
      <c r="AFP84" s="709"/>
      <c r="AFQ84" s="709"/>
      <c r="AFR84" s="709"/>
      <c r="AFS84" s="709"/>
      <c r="AFT84" s="709"/>
      <c r="AFU84" s="709"/>
      <c r="AFV84" s="709"/>
      <c r="AFW84" s="709"/>
      <c r="AFX84" s="709"/>
      <c r="AFY84" s="709"/>
      <c r="AFZ84" s="709"/>
      <c r="AGA84" s="709"/>
      <c r="AGB84" s="709"/>
      <c r="AGC84" s="709"/>
      <c r="AGD84" s="709"/>
      <c r="AGE84" s="709"/>
      <c r="AGF84" s="709"/>
      <c r="AGG84" s="709"/>
      <c r="AGH84" s="709"/>
      <c r="AGI84" s="709"/>
      <c r="AGJ84" s="709"/>
      <c r="AGK84" s="470"/>
      <c r="AGL84" s="470"/>
      <c r="AGM84" s="470"/>
      <c r="AGN84" s="470"/>
      <c r="AGO84" s="470"/>
      <c r="AGP84" s="470"/>
      <c r="AGQ84" s="470"/>
      <c r="AGR84" s="470"/>
      <c r="AGS84" s="470"/>
      <c r="AGT84" s="470"/>
    </row>
    <row r="85" spans="1:878" x14ac:dyDescent="0.2">
      <c r="A85" s="28"/>
      <c r="B85" s="302" t="s">
        <v>1370</v>
      </c>
      <c r="C85" s="303" t="s">
        <v>1370</v>
      </c>
      <c r="D85" s="659"/>
      <c r="E85" s="668"/>
      <c r="F85" s="678"/>
      <c r="G85" s="491"/>
      <c r="H85" s="491"/>
      <c r="I85" s="644"/>
      <c r="J85" s="492"/>
      <c r="K85" s="645"/>
      <c r="L85" s="493"/>
      <c r="M85" s="492"/>
      <c r="N85" s="366"/>
      <c r="O85" s="494"/>
      <c r="P85" s="495"/>
      <c r="Q85" s="488"/>
      <c r="R85" s="646"/>
      <c r="S85" s="646"/>
      <c r="T85" s="498"/>
      <c r="U85" s="647"/>
      <c r="V85" s="367"/>
      <c r="W85" s="367"/>
      <c r="X85" s="367"/>
      <c r="Y85" s="499"/>
      <c r="Z85" s="499"/>
      <c r="AA85" s="499"/>
      <c r="AB85" s="381"/>
      <c r="AC85" s="710"/>
      <c r="AD85" s="500"/>
      <c r="AE85" s="500"/>
      <c r="AF85" s="501"/>
      <c r="AG85" s="599"/>
      <c r="AH85" s="499"/>
      <c r="AI85" s="499"/>
      <c r="AJ85" s="489"/>
      <c r="AK85" s="500"/>
      <c r="AL85" s="487"/>
      <c r="AM85" s="487"/>
      <c r="AN85" s="502"/>
      <c r="AO85" s="503"/>
      <c r="AP85" s="504"/>
      <c r="AQ85" s="505"/>
      <c r="AR85" s="590"/>
      <c r="AS85" s="506"/>
      <c r="AT85" s="589"/>
      <c r="AU85" s="487"/>
      <c r="AV85" s="591"/>
      <c r="AW85" s="591"/>
      <c r="AX85" s="559"/>
      <c r="AY85" s="586"/>
      <c r="AZ85" s="694"/>
      <c r="BA85" s="508"/>
      <c r="BB85" s="686"/>
      <c r="BC85" s="509"/>
      <c r="BD85" s="527"/>
      <c r="BE85" s="708"/>
      <c r="BF85" s="709"/>
      <c r="BG85" s="709"/>
      <c r="BH85" s="709"/>
      <c r="BI85" s="709"/>
      <c r="BJ85" s="709"/>
      <c r="BK85" s="709"/>
      <c r="BL85" s="709"/>
      <c r="BM85" s="709"/>
      <c r="BN85" s="709"/>
      <c r="BO85" s="709"/>
      <c r="BP85" s="709"/>
      <c r="BQ85" s="709"/>
      <c r="BR85" s="709"/>
      <c r="BS85" s="709"/>
      <c r="BT85" s="709"/>
      <c r="BU85" s="709"/>
      <c r="BV85" s="709"/>
      <c r="BW85" s="709"/>
      <c r="BX85" s="709"/>
      <c r="BY85" s="709"/>
      <c r="BZ85" s="709"/>
      <c r="CA85" s="709"/>
      <c r="CB85" s="709"/>
      <c r="CC85" s="709"/>
      <c r="CD85" s="709"/>
      <c r="CE85" s="709"/>
      <c r="CF85" s="709"/>
      <c r="CG85" s="709"/>
      <c r="CH85" s="709"/>
      <c r="CI85" s="709"/>
      <c r="CJ85" s="709"/>
      <c r="CK85" s="709"/>
      <c r="CL85" s="709"/>
      <c r="CM85" s="709"/>
      <c r="CN85" s="709"/>
      <c r="CO85" s="709"/>
      <c r="CP85" s="709"/>
      <c r="CQ85" s="709"/>
      <c r="CR85" s="709"/>
      <c r="CS85" s="709"/>
      <c r="CT85" s="709"/>
      <c r="CU85" s="709"/>
      <c r="CV85" s="709"/>
      <c r="CW85" s="709"/>
      <c r="CX85" s="709"/>
      <c r="CY85" s="709"/>
      <c r="CZ85" s="709"/>
      <c r="DA85" s="709"/>
      <c r="DB85" s="709"/>
      <c r="DC85" s="709"/>
      <c r="DD85" s="709"/>
      <c r="DE85" s="709"/>
      <c r="DF85" s="709"/>
      <c r="DG85" s="709"/>
      <c r="DH85" s="709"/>
      <c r="DI85" s="709"/>
      <c r="DJ85" s="709"/>
      <c r="DK85" s="709"/>
      <c r="DL85" s="709"/>
      <c r="DM85" s="709"/>
      <c r="DN85" s="709"/>
      <c r="DO85" s="709"/>
      <c r="DP85" s="709"/>
      <c r="DQ85" s="709"/>
      <c r="DR85" s="709"/>
      <c r="DS85" s="709"/>
      <c r="DT85" s="709"/>
      <c r="DU85" s="709"/>
      <c r="DV85" s="709"/>
      <c r="DW85" s="709"/>
      <c r="DX85" s="709"/>
      <c r="DY85" s="709"/>
      <c r="DZ85" s="709"/>
      <c r="EA85" s="709"/>
      <c r="EB85" s="709"/>
      <c r="EC85" s="709"/>
      <c r="ED85" s="709"/>
      <c r="EE85" s="709"/>
      <c r="EF85" s="709"/>
      <c r="EG85" s="709"/>
      <c r="EH85" s="709"/>
      <c r="EI85" s="709"/>
      <c r="EJ85" s="709"/>
      <c r="EK85" s="709"/>
      <c r="EL85" s="709"/>
      <c r="EM85" s="709"/>
      <c r="EN85" s="709"/>
      <c r="EO85" s="709"/>
      <c r="EP85" s="709"/>
      <c r="EQ85" s="709"/>
      <c r="ER85" s="709"/>
      <c r="ES85" s="709"/>
      <c r="ET85" s="709"/>
      <c r="EU85" s="709"/>
      <c r="EV85" s="709"/>
      <c r="EW85" s="709"/>
      <c r="EX85" s="709"/>
      <c r="EY85" s="709"/>
      <c r="EZ85" s="709"/>
      <c r="FA85" s="709"/>
      <c r="FB85" s="709"/>
      <c r="FC85" s="709"/>
      <c r="FD85" s="709"/>
      <c r="FE85" s="709"/>
      <c r="FF85" s="709"/>
      <c r="FG85" s="709"/>
      <c r="FH85" s="709"/>
      <c r="FI85" s="709"/>
      <c r="FJ85" s="709"/>
      <c r="FK85" s="709"/>
      <c r="FL85" s="709"/>
      <c r="FM85" s="709"/>
      <c r="FN85" s="709"/>
      <c r="FO85" s="709"/>
      <c r="FP85" s="709"/>
      <c r="FQ85" s="709"/>
      <c r="FR85" s="709"/>
      <c r="FS85" s="709"/>
      <c r="FT85" s="709"/>
      <c r="FU85" s="709"/>
      <c r="FV85" s="709"/>
      <c r="FW85" s="709"/>
      <c r="FX85" s="709"/>
      <c r="FY85" s="709"/>
      <c r="FZ85" s="709"/>
      <c r="GA85" s="709"/>
      <c r="GB85" s="709"/>
      <c r="GC85" s="709"/>
      <c r="GD85" s="709"/>
      <c r="GE85" s="709"/>
      <c r="GF85" s="709"/>
      <c r="GG85" s="709"/>
      <c r="GH85" s="709"/>
      <c r="GI85" s="709"/>
      <c r="GJ85" s="709"/>
      <c r="GK85" s="709"/>
      <c r="GL85" s="709"/>
      <c r="GM85" s="709"/>
      <c r="GN85" s="709"/>
      <c r="GO85" s="709"/>
      <c r="GP85" s="709"/>
      <c r="GQ85" s="709"/>
      <c r="GR85" s="709"/>
      <c r="GS85" s="709"/>
      <c r="GT85" s="709"/>
      <c r="GU85" s="709"/>
      <c r="GV85" s="709"/>
      <c r="GW85" s="709"/>
      <c r="GX85" s="709"/>
      <c r="GY85" s="709"/>
      <c r="GZ85" s="709"/>
      <c r="HA85" s="709"/>
      <c r="HB85" s="709"/>
      <c r="HC85" s="709"/>
      <c r="HD85" s="709"/>
      <c r="HE85" s="709"/>
      <c r="HF85" s="709"/>
      <c r="HG85" s="709"/>
      <c r="HH85" s="709"/>
      <c r="HI85" s="709"/>
      <c r="HJ85" s="709"/>
      <c r="HK85" s="709"/>
      <c r="HL85" s="709"/>
      <c r="HM85" s="709"/>
      <c r="HN85" s="709"/>
      <c r="HO85" s="709"/>
      <c r="HP85" s="709"/>
      <c r="HQ85" s="709"/>
      <c r="HR85" s="709"/>
      <c r="HS85" s="709"/>
      <c r="HT85" s="709"/>
      <c r="HU85" s="709"/>
      <c r="HV85" s="709"/>
      <c r="HW85" s="709"/>
      <c r="HX85" s="709"/>
      <c r="HY85" s="709"/>
      <c r="HZ85" s="709"/>
      <c r="IA85" s="709"/>
      <c r="IB85" s="709"/>
      <c r="IC85" s="709"/>
      <c r="ID85" s="709"/>
      <c r="IE85" s="709"/>
      <c r="IF85" s="709"/>
      <c r="IG85" s="709"/>
      <c r="IH85" s="709"/>
      <c r="II85" s="709"/>
      <c r="IJ85" s="709"/>
      <c r="IK85" s="709"/>
      <c r="IL85" s="709"/>
      <c r="IM85" s="709"/>
      <c r="IN85" s="709"/>
      <c r="IO85" s="709"/>
      <c r="IP85" s="709"/>
      <c r="IQ85" s="709"/>
      <c r="IR85" s="709"/>
      <c r="IS85" s="709"/>
      <c r="IT85" s="709"/>
      <c r="IU85" s="709"/>
      <c r="IV85" s="709"/>
      <c r="IW85" s="709"/>
      <c r="IX85" s="709"/>
      <c r="IY85" s="709"/>
      <c r="IZ85" s="709"/>
      <c r="JA85" s="709"/>
      <c r="JB85" s="709"/>
      <c r="JC85" s="709"/>
      <c r="JD85" s="709"/>
      <c r="JE85" s="709"/>
      <c r="JF85" s="709"/>
      <c r="JG85" s="709"/>
      <c r="JH85" s="709"/>
      <c r="JI85" s="709"/>
      <c r="JJ85" s="709"/>
      <c r="JK85" s="709"/>
      <c r="JL85" s="709"/>
      <c r="JM85" s="709"/>
      <c r="JN85" s="709"/>
      <c r="JO85" s="709"/>
      <c r="JP85" s="709"/>
      <c r="JQ85" s="709"/>
      <c r="JR85" s="709"/>
      <c r="JS85" s="709"/>
      <c r="JT85" s="709"/>
      <c r="JU85" s="709"/>
      <c r="JV85" s="709"/>
      <c r="JW85" s="709"/>
      <c r="JX85" s="709"/>
      <c r="JY85" s="709"/>
      <c r="JZ85" s="709"/>
      <c r="KA85" s="709"/>
      <c r="KB85" s="709"/>
      <c r="KC85" s="709"/>
      <c r="KD85" s="709"/>
      <c r="KE85" s="709"/>
      <c r="KF85" s="709"/>
      <c r="KG85" s="709"/>
      <c r="KH85" s="709"/>
      <c r="KI85" s="709"/>
      <c r="KJ85" s="709"/>
      <c r="KK85" s="709"/>
      <c r="KL85" s="709"/>
      <c r="KM85" s="709"/>
      <c r="KN85" s="709"/>
      <c r="KO85" s="709"/>
      <c r="KP85" s="709"/>
      <c r="KQ85" s="709"/>
      <c r="KR85" s="709"/>
      <c r="KS85" s="709"/>
      <c r="KT85" s="709"/>
      <c r="KU85" s="709"/>
      <c r="KV85" s="709"/>
      <c r="KW85" s="709"/>
      <c r="KX85" s="709"/>
      <c r="KY85" s="709"/>
      <c r="KZ85" s="709"/>
      <c r="LA85" s="709"/>
      <c r="LB85" s="709"/>
      <c r="LC85" s="709"/>
      <c r="LD85" s="709"/>
      <c r="LE85" s="709"/>
      <c r="LF85" s="709"/>
      <c r="LG85" s="709"/>
      <c r="LH85" s="709"/>
      <c r="LI85" s="709"/>
      <c r="LJ85" s="709"/>
      <c r="LK85" s="709"/>
      <c r="LL85" s="709"/>
      <c r="LM85" s="709"/>
      <c r="LN85" s="709"/>
      <c r="LO85" s="709"/>
      <c r="LP85" s="709"/>
      <c r="LQ85" s="709"/>
      <c r="LR85" s="709"/>
      <c r="LS85" s="709"/>
      <c r="LT85" s="709"/>
      <c r="LU85" s="709"/>
      <c r="LV85" s="709"/>
      <c r="LW85" s="709"/>
      <c r="LX85" s="709"/>
      <c r="LY85" s="709"/>
      <c r="LZ85" s="709"/>
      <c r="MA85" s="709"/>
      <c r="MB85" s="709"/>
      <c r="MC85" s="709"/>
      <c r="MD85" s="709"/>
      <c r="ME85" s="709"/>
      <c r="MF85" s="709"/>
      <c r="MG85" s="709"/>
      <c r="MH85" s="709"/>
      <c r="MI85" s="709"/>
      <c r="MJ85" s="709"/>
      <c r="MK85" s="709"/>
      <c r="ML85" s="709"/>
      <c r="MM85" s="709"/>
      <c r="MN85" s="709"/>
      <c r="MO85" s="709"/>
      <c r="MP85" s="709"/>
      <c r="MQ85" s="709"/>
      <c r="MR85" s="709"/>
      <c r="MS85" s="709"/>
      <c r="MT85" s="709"/>
      <c r="MU85" s="709"/>
      <c r="MV85" s="709"/>
      <c r="MW85" s="709"/>
      <c r="MX85" s="709"/>
      <c r="MY85" s="709"/>
      <c r="MZ85" s="709"/>
      <c r="NA85" s="709"/>
      <c r="NB85" s="709"/>
      <c r="NC85" s="709"/>
      <c r="ND85" s="709"/>
      <c r="NE85" s="709"/>
      <c r="NF85" s="709"/>
      <c r="NG85" s="709"/>
      <c r="NH85" s="709"/>
      <c r="NI85" s="709"/>
      <c r="NJ85" s="709"/>
      <c r="NK85" s="709"/>
      <c r="NL85" s="709"/>
      <c r="NM85" s="709"/>
      <c r="NN85" s="709"/>
      <c r="NO85" s="709"/>
      <c r="NP85" s="709"/>
      <c r="NQ85" s="709"/>
      <c r="NR85" s="709"/>
      <c r="NS85" s="709"/>
      <c r="NT85" s="709"/>
      <c r="NU85" s="709"/>
      <c r="NV85" s="709"/>
      <c r="NW85" s="709"/>
      <c r="NX85" s="709"/>
      <c r="NY85" s="709"/>
      <c r="NZ85" s="709"/>
      <c r="OA85" s="709"/>
      <c r="OB85" s="709"/>
      <c r="OC85" s="709"/>
      <c r="OD85" s="709"/>
      <c r="OE85" s="709"/>
      <c r="OF85" s="709"/>
      <c r="OG85" s="709"/>
      <c r="OH85" s="709"/>
      <c r="OI85" s="709"/>
      <c r="OJ85" s="709"/>
      <c r="OK85" s="709"/>
      <c r="OL85" s="709"/>
      <c r="OM85" s="709"/>
      <c r="ON85" s="709"/>
      <c r="OO85" s="709"/>
      <c r="OP85" s="709"/>
      <c r="OQ85" s="709"/>
      <c r="OR85" s="709"/>
      <c r="OS85" s="709"/>
      <c r="OT85" s="709"/>
      <c r="OU85" s="709"/>
      <c r="OV85" s="709"/>
      <c r="OW85" s="709"/>
      <c r="OX85" s="709"/>
      <c r="OY85" s="709"/>
      <c r="OZ85" s="709"/>
      <c r="PA85" s="709"/>
      <c r="PB85" s="709"/>
      <c r="PC85" s="709"/>
      <c r="PD85" s="709"/>
      <c r="PE85" s="709"/>
      <c r="PF85" s="709"/>
      <c r="PG85" s="709"/>
      <c r="PH85" s="709"/>
      <c r="PI85" s="709"/>
      <c r="PJ85" s="709"/>
      <c r="PK85" s="709"/>
      <c r="PL85" s="709"/>
      <c r="PM85" s="709"/>
      <c r="PN85" s="709"/>
      <c r="PO85" s="709"/>
      <c r="PP85" s="709"/>
      <c r="PQ85" s="709"/>
      <c r="PR85" s="709"/>
      <c r="PS85" s="709"/>
      <c r="PT85" s="709"/>
      <c r="PU85" s="709"/>
      <c r="PV85" s="709"/>
      <c r="PW85" s="709"/>
      <c r="PX85" s="709"/>
      <c r="PY85" s="709"/>
      <c r="PZ85" s="709"/>
      <c r="QA85" s="709"/>
      <c r="QB85" s="709"/>
      <c r="QC85" s="709"/>
      <c r="QD85" s="709"/>
      <c r="QE85" s="709"/>
      <c r="QF85" s="709"/>
      <c r="QG85" s="709"/>
      <c r="QH85" s="709"/>
      <c r="QI85" s="709"/>
      <c r="QJ85" s="709"/>
      <c r="QK85" s="709"/>
      <c r="QL85" s="709"/>
      <c r="QM85" s="709"/>
      <c r="QN85" s="709"/>
      <c r="QO85" s="709"/>
      <c r="QP85" s="709"/>
      <c r="QQ85" s="709"/>
      <c r="QR85" s="709"/>
      <c r="QS85" s="709"/>
      <c r="QT85" s="709"/>
      <c r="QU85" s="709"/>
      <c r="QV85" s="709"/>
      <c r="QW85" s="709"/>
      <c r="QX85" s="709"/>
      <c r="QY85" s="709"/>
      <c r="QZ85" s="709"/>
      <c r="RA85" s="709"/>
      <c r="RB85" s="709"/>
      <c r="RC85" s="709"/>
      <c r="RD85" s="709"/>
      <c r="RE85" s="709"/>
      <c r="RF85" s="709"/>
      <c r="RG85" s="709"/>
      <c r="RH85" s="709"/>
      <c r="RI85" s="709"/>
      <c r="RJ85" s="709"/>
      <c r="RK85" s="709"/>
      <c r="RL85" s="709"/>
      <c r="RM85" s="709"/>
      <c r="RN85" s="709"/>
      <c r="RO85" s="709"/>
      <c r="RP85" s="709"/>
      <c r="RQ85" s="709"/>
      <c r="RR85" s="709"/>
      <c r="RS85" s="709"/>
      <c r="RT85" s="709"/>
      <c r="RU85" s="709"/>
      <c r="RV85" s="709"/>
      <c r="RW85" s="709"/>
      <c r="RX85" s="709"/>
      <c r="RY85" s="709"/>
      <c r="RZ85" s="709"/>
      <c r="SA85" s="709"/>
      <c r="SB85" s="709"/>
      <c r="SC85" s="709"/>
      <c r="SD85" s="709"/>
      <c r="SE85" s="709"/>
      <c r="SF85" s="709"/>
      <c r="SG85" s="709"/>
      <c r="SH85" s="709"/>
      <c r="SI85" s="709"/>
      <c r="SJ85" s="709"/>
      <c r="SK85" s="709"/>
      <c r="SL85" s="709"/>
      <c r="SM85" s="709"/>
      <c r="SN85" s="709"/>
      <c r="SO85" s="709"/>
      <c r="SP85" s="709"/>
      <c r="SQ85" s="709"/>
      <c r="SR85" s="709"/>
      <c r="SS85" s="709"/>
      <c r="ST85" s="709"/>
      <c r="SU85" s="709"/>
      <c r="SV85" s="709"/>
      <c r="SW85" s="709"/>
      <c r="SX85" s="709"/>
      <c r="SY85" s="709"/>
      <c r="SZ85" s="709"/>
      <c r="TA85" s="709"/>
      <c r="TB85" s="709"/>
      <c r="TC85" s="709"/>
      <c r="TD85" s="709"/>
      <c r="TE85" s="709"/>
      <c r="TF85" s="709"/>
      <c r="TG85" s="709"/>
      <c r="TH85" s="709"/>
      <c r="TI85" s="709"/>
      <c r="TJ85" s="709"/>
      <c r="TK85" s="709"/>
      <c r="TL85" s="709"/>
      <c r="TM85" s="709"/>
      <c r="TN85" s="709"/>
      <c r="TO85" s="709"/>
      <c r="TP85" s="709"/>
      <c r="TQ85" s="709"/>
      <c r="TR85" s="709"/>
      <c r="TS85" s="709"/>
      <c r="TT85" s="709"/>
      <c r="TU85" s="709"/>
      <c r="TV85" s="709"/>
      <c r="TW85" s="709"/>
      <c r="TX85" s="709"/>
      <c r="TY85" s="709"/>
      <c r="TZ85" s="709"/>
      <c r="UA85" s="709"/>
      <c r="UB85" s="709"/>
      <c r="UC85" s="709"/>
      <c r="UD85" s="709"/>
      <c r="UE85" s="709"/>
      <c r="UF85" s="709"/>
      <c r="UG85" s="709"/>
      <c r="UH85" s="709"/>
      <c r="UI85" s="709"/>
      <c r="UJ85" s="709"/>
      <c r="UK85" s="709"/>
      <c r="UL85" s="709"/>
      <c r="UM85" s="709"/>
      <c r="UN85" s="709"/>
      <c r="UO85" s="709"/>
      <c r="UP85" s="709"/>
      <c r="UQ85" s="709"/>
      <c r="UR85" s="709"/>
      <c r="US85" s="709"/>
      <c r="UT85" s="709"/>
      <c r="UU85" s="709"/>
      <c r="UV85" s="709"/>
      <c r="UW85" s="709"/>
      <c r="UX85" s="709"/>
      <c r="UY85" s="709"/>
      <c r="UZ85" s="709"/>
      <c r="VA85" s="709"/>
      <c r="VB85" s="709"/>
      <c r="VC85" s="709"/>
      <c r="VD85" s="709"/>
      <c r="VE85" s="709"/>
      <c r="VF85" s="709"/>
      <c r="VG85" s="709"/>
      <c r="VH85" s="709"/>
      <c r="VI85" s="709"/>
      <c r="VJ85" s="709"/>
      <c r="VK85" s="709"/>
      <c r="VL85" s="709"/>
      <c r="VM85" s="709"/>
      <c r="VN85" s="709"/>
      <c r="VO85" s="709"/>
      <c r="VP85" s="709"/>
      <c r="VQ85" s="709"/>
      <c r="VR85" s="709"/>
      <c r="VS85" s="709"/>
      <c r="VT85" s="709"/>
      <c r="VU85" s="709"/>
      <c r="VV85" s="709"/>
      <c r="VW85" s="709"/>
      <c r="VX85" s="709"/>
      <c r="VY85" s="709"/>
      <c r="VZ85" s="709"/>
      <c r="WA85" s="709"/>
      <c r="WB85" s="709"/>
      <c r="WC85" s="709"/>
      <c r="WD85" s="709"/>
      <c r="WE85" s="709"/>
      <c r="WF85" s="709"/>
      <c r="WG85" s="709"/>
      <c r="WH85" s="709"/>
      <c r="WI85" s="709"/>
      <c r="WJ85" s="709"/>
      <c r="WK85" s="709"/>
      <c r="WL85" s="709"/>
      <c r="WM85" s="709"/>
      <c r="WN85" s="709"/>
      <c r="WO85" s="709"/>
      <c r="WP85" s="709"/>
      <c r="WQ85" s="709"/>
      <c r="WR85" s="709"/>
      <c r="WS85" s="709"/>
      <c r="WT85" s="709"/>
      <c r="WU85" s="709"/>
      <c r="WV85" s="709"/>
      <c r="WW85" s="709"/>
      <c r="WX85" s="709"/>
      <c r="WY85" s="709"/>
      <c r="WZ85" s="709"/>
      <c r="XA85" s="709"/>
      <c r="XB85" s="709"/>
      <c r="XC85" s="709"/>
      <c r="XD85" s="709"/>
      <c r="XE85" s="709"/>
      <c r="XF85" s="709"/>
      <c r="XG85" s="709"/>
      <c r="XH85" s="709"/>
      <c r="XI85" s="709"/>
      <c r="XJ85" s="709"/>
      <c r="XK85" s="709"/>
      <c r="XL85" s="709"/>
      <c r="XM85" s="709"/>
      <c r="XN85" s="709"/>
      <c r="XO85" s="709"/>
      <c r="XP85" s="709"/>
      <c r="XQ85" s="709"/>
      <c r="XR85" s="709"/>
      <c r="XS85" s="709"/>
      <c r="XT85" s="709"/>
      <c r="XU85" s="709"/>
      <c r="XV85" s="709"/>
      <c r="XW85" s="709"/>
      <c r="XX85" s="709"/>
      <c r="XY85" s="709"/>
      <c r="XZ85" s="709"/>
      <c r="YA85" s="709"/>
      <c r="YB85" s="709"/>
      <c r="YC85" s="709"/>
      <c r="YD85" s="709"/>
      <c r="YE85" s="709"/>
      <c r="YF85" s="709"/>
      <c r="YG85" s="709"/>
      <c r="YH85" s="709"/>
      <c r="YI85" s="709"/>
      <c r="YJ85" s="709"/>
      <c r="YK85" s="709"/>
      <c r="YL85" s="709"/>
      <c r="YM85" s="709"/>
      <c r="YN85" s="709"/>
      <c r="YO85" s="709"/>
      <c r="YP85" s="709"/>
      <c r="YQ85" s="709"/>
      <c r="YR85" s="709"/>
      <c r="YS85" s="709"/>
      <c r="YT85" s="709"/>
      <c r="YU85" s="709"/>
      <c r="YV85" s="709"/>
      <c r="YW85" s="709"/>
      <c r="YX85" s="709"/>
      <c r="YY85" s="709"/>
      <c r="YZ85" s="709"/>
      <c r="ZA85" s="709"/>
      <c r="ZB85" s="709"/>
      <c r="ZC85" s="709"/>
      <c r="ZD85" s="709"/>
      <c r="ZE85" s="709"/>
      <c r="ZF85" s="709"/>
      <c r="ZG85" s="709"/>
      <c r="ZH85" s="709"/>
      <c r="ZI85" s="709"/>
      <c r="ZJ85" s="709"/>
      <c r="ZK85" s="709"/>
      <c r="ZL85" s="709"/>
      <c r="ZM85" s="709"/>
      <c r="ZN85" s="709"/>
      <c r="ZO85" s="709"/>
      <c r="ZP85" s="709"/>
      <c r="ZQ85" s="709"/>
      <c r="ZR85" s="709"/>
      <c r="ZS85" s="709"/>
      <c r="ZT85" s="709"/>
      <c r="ZU85" s="709"/>
      <c r="ZV85" s="709"/>
      <c r="ZW85" s="709"/>
      <c r="ZX85" s="709"/>
      <c r="ZY85" s="709"/>
      <c r="ZZ85" s="709"/>
      <c r="AAA85" s="709"/>
      <c r="AAB85" s="709"/>
      <c r="AAC85" s="709"/>
      <c r="AAD85" s="709"/>
      <c r="AAE85" s="709"/>
      <c r="AAF85" s="709"/>
      <c r="AAG85" s="709"/>
      <c r="AAH85" s="709"/>
      <c r="AAI85" s="709"/>
      <c r="AAJ85" s="709"/>
      <c r="AAK85" s="709"/>
      <c r="AAL85" s="709"/>
      <c r="AAM85" s="709"/>
      <c r="AAN85" s="709"/>
      <c r="AAO85" s="709"/>
      <c r="AAP85" s="709"/>
      <c r="AAQ85" s="709"/>
      <c r="AAR85" s="709"/>
      <c r="AAS85" s="709"/>
      <c r="AAT85" s="709"/>
      <c r="AAU85" s="709"/>
      <c r="AAV85" s="709"/>
      <c r="AAW85" s="709"/>
      <c r="AAX85" s="709"/>
      <c r="AAY85" s="709"/>
      <c r="AAZ85" s="709"/>
      <c r="ABA85" s="709"/>
      <c r="ABB85" s="709"/>
      <c r="ABC85" s="709"/>
      <c r="ABD85" s="709"/>
      <c r="ABE85" s="709"/>
      <c r="ABF85" s="709"/>
      <c r="ABG85" s="709"/>
      <c r="ABH85" s="709"/>
      <c r="ABI85" s="709"/>
      <c r="ABJ85" s="709"/>
      <c r="ABK85" s="709"/>
      <c r="ABL85" s="709"/>
      <c r="ABM85" s="709"/>
      <c r="ABN85" s="709"/>
      <c r="ABO85" s="709"/>
      <c r="ABP85" s="709"/>
      <c r="ABQ85" s="709"/>
      <c r="ABR85" s="709"/>
      <c r="ABS85" s="709"/>
      <c r="ABT85" s="709"/>
      <c r="ABU85" s="709"/>
      <c r="ABV85" s="709"/>
      <c r="ABW85" s="709"/>
      <c r="ABX85" s="709"/>
      <c r="ABY85" s="709"/>
      <c r="ABZ85" s="709"/>
      <c r="ACA85" s="709"/>
      <c r="ACB85" s="709"/>
      <c r="ACC85" s="709"/>
      <c r="ACD85" s="709"/>
      <c r="ACE85" s="709"/>
      <c r="ACF85" s="709"/>
      <c r="ACG85" s="709"/>
      <c r="ACH85" s="709"/>
      <c r="ACI85" s="709"/>
      <c r="ACJ85" s="709"/>
      <c r="ACK85" s="709"/>
      <c r="ACL85" s="709"/>
      <c r="ACM85" s="709"/>
      <c r="ACN85" s="709"/>
      <c r="ACO85" s="709"/>
      <c r="ACP85" s="709"/>
      <c r="ACQ85" s="709"/>
      <c r="ACR85" s="709"/>
      <c r="ACS85" s="709"/>
      <c r="ACT85" s="709"/>
      <c r="ACU85" s="709"/>
      <c r="ACV85" s="709"/>
      <c r="ACW85" s="709"/>
      <c r="ACX85" s="709"/>
      <c r="ACY85" s="709"/>
      <c r="ACZ85" s="709"/>
      <c r="ADA85" s="709"/>
      <c r="ADB85" s="709"/>
      <c r="ADC85" s="709"/>
      <c r="ADD85" s="709"/>
      <c r="ADE85" s="709"/>
      <c r="ADF85" s="709"/>
      <c r="ADG85" s="709"/>
      <c r="ADH85" s="709"/>
      <c r="ADI85" s="709"/>
      <c r="ADJ85" s="709"/>
      <c r="ADK85" s="709"/>
      <c r="ADL85" s="709"/>
      <c r="ADM85" s="709"/>
      <c r="ADN85" s="709"/>
      <c r="ADO85" s="709"/>
      <c r="ADP85" s="709"/>
      <c r="ADQ85" s="709"/>
      <c r="ADR85" s="709"/>
      <c r="ADS85" s="709"/>
      <c r="ADT85" s="709"/>
      <c r="ADU85" s="709"/>
      <c r="ADV85" s="709"/>
      <c r="ADW85" s="709"/>
      <c r="ADX85" s="709"/>
      <c r="ADY85" s="709"/>
      <c r="ADZ85" s="709"/>
      <c r="AEA85" s="709"/>
      <c r="AEB85" s="709"/>
      <c r="AEC85" s="709"/>
      <c r="AED85" s="709"/>
      <c r="AEE85" s="709"/>
      <c r="AEF85" s="709"/>
      <c r="AEG85" s="709"/>
      <c r="AEH85" s="709"/>
      <c r="AEI85" s="709"/>
      <c r="AEJ85" s="709"/>
      <c r="AEK85" s="709"/>
      <c r="AEL85" s="709"/>
      <c r="AEM85" s="709"/>
      <c r="AEN85" s="709"/>
      <c r="AEO85" s="709"/>
      <c r="AEP85" s="709"/>
      <c r="AEQ85" s="709"/>
      <c r="AER85" s="709"/>
      <c r="AES85" s="709"/>
      <c r="AET85" s="709"/>
      <c r="AEU85" s="709"/>
      <c r="AEV85" s="709"/>
      <c r="AEW85" s="709"/>
      <c r="AEX85" s="709"/>
      <c r="AEY85" s="709"/>
      <c r="AEZ85" s="709"/>
      <c r="AFA85" s="709"/>
      <c r="AFB85" s="709"/>
      <c r="AFC85" s="709"/>
      <c r="AFD85" s="709"/>
      <c r="AFE85" s="709"/>
      <c r="AFF85" s="709"/>
      <c r="AFG85" s="709"/>
      <c r="AFH85" s="709"/>
      <c r="AFI85" s="709"/>
      <c r="AFJ85" s="709"/>
      <c r="AFK85" s="709"/>
      <c r="AFL85" s="709"/>
      <c r="AFM85" s="709"/>
      <c r="AFN85" s="709"/>
      <c r="AFO85" s="709"/>
      <c r="AFP85" s="709"/>
      <c r="AFQ85" s="709"/>
      <c r="AFR85" s="709"/>
      <c r="AFS85" s="709"/>
      <c r="AFT85" s="709"/>
      <c r="AFU85" s="709"/>
      <c r="AFV85" s="709"/>
      <c r="AFW85" s="709"/>
      <c r="AFX85" s="709"/>
      <c r="AFY85" s="709"/>
      <c r="AFZ85" s="709"/>
      <c r="AGA85" s="709"/>
      <c r="AGB85" s="709"/>
      <c r="AGC85" s="709"/>
      <c r="AGD85" s="709"/>
      <c r="AGE85" s="709"/>
      <c r="AGF85" s="709"/>
      <c r="AGG85" s="709"/>
      <c r="AGH85" s="709"/>
      <c r="AGI85" s="709"/>
      <c r="AGJ85" s="709"/>
      <c r="AGK85" s="470"/>
      <c r="AGL85" s="470"/>
      <c r="AGM85" s="470"/>
      <c r="AGN85" s="470"/>
      <c r="AGO85" s="470"/>
      <c r="AGP85" s="470"/>
      <c r="AGQ85" s="470"/>
      <c r="AGR85" s="470"/>
      <c r="AGS85" s="470"/>
      <c r="AGT85" s="470"/>
    </row>
    <row r="86" spans="1:878" x14ac:dyDescent="0.2">
      <c r="A86" s="28"/>
      <c r="B86" s="302" t="s">
        <v>1371</v>
      </c>
      <c r="C86" s="303" t="s">
        <v>1371</v>
      </c>
      <c r="D86" s="659"/>
      <c r="E86" s="668"/>
      <c r="F86" s="678"/>
      <c r="G86" s="491"/>
      <c r="H86" s="491"/>
      <c r="I86" s="644"/>
      <c r="J86" s="492"/>
      <c r="K86" s="645"/>
      <c r="L86" s="493"/>
      <c r="M86" s="492"/>
      <c r="N86" s="366"/>
      <c r="O86" s="494"/>
      <c r="P86" s="495"/>
      <c r="Q86" s="488"/>
      <c r="R86" s="516"/>
      <c r="S86" s="516"/>
      <c r="T86" s="498"/>
      <c r="U86" s="647"/>
      <c r="V86" s="367"/>
      <c r="W86" s="367"/>
      <c r="X86" s="367"/>
      <c r="Y86" s="499"/>
      <c r="Z86" s="499"/>
      <c r="AA86" s="499"/>
      <c r="AB86" s="522"/>
      <c r="AC86" s="710"/>
      <c r="AD86" s="500"/>
      <c r="AE86" s="500"/>
      <c r="AF86" s="501"/>
      <c r="AG86" s="599"/>
      <c r="AH86" s="499"/>
      <c r="AI86" s="499"/>
      <c r="AJ86" s="489"/>
      <c r="AK86" s="500"/>
      <c r="AL86" s="487"/>
      <c r="AM86" s="487"/>
      <c r="AN86" s="502"/>
      <c r="AO86" s="503"/>
      <c r="AP86" s="504"/>
      <c r="AQ86" s="505"/>
      <c r="AR86" s="590"/>
      <c r="AS86" s="506"/>
      <c r="AT86" s="589"/>
      <c r="AU86" s="487"/>
      <c r="AV86" s="591"/>
      <c r="AW86" s="591"/>
      <c r="AX86" s="559"/>
      <c r="AY86" s="586"/>
      <c r="AZ86" s="694"/>
      <c r="BA86" s="508"/>
      <c r="BB86" s="686"/>
      <c r="BC86" s="509"/>
      <c r="BD86" s="527"/>
      <c r="BE86" s="708"/>
      <c r="BF86" s="709"/>
      <c r="BG86" s="709"/>
      <c r="BH86" s="709"/>
      <c r="BI86" s="709"/>
      <c r="BJ86" s="709"/>
      <c r="BK86" s="709"/>
      <c r="BL86" s="709"/>
      <c r="BM86" s="709"/>
      <c r="BN86" s="709"/>
      <c r="BO86" s="709"/>
      <c r="BP86" s="709"/>
      <c r="BQ86" s="709"/>
      <c r="BR86" s="709"/>
      <c r="BS86" s="709"/>
      <c r="BT86" s="709"/>
      <c r="BU86" s="709"/>
      <c r="BV86" s="709"/>
      <c r="BW86" s="709"/>
      <c r="BX86" s="709"/>
      <c r="BY86" s="709"/>
      <c r="BZ86" s="709"/>
      <c r="CA86" s="709"/>
      <c r="CB86" s="709"/>
      <c r="CC86" s="709"/>
      <c r="CD86" s="709"/>
      <c r="CE86" s="709"/>
      <c r="CF86" s="709"/>
      <c r="CG86" s="709"/>
      <c r="CH86" s="709"/>
      <c r="CI86" s="709"/>
      <c r="CJ86" s="709"/>
      <c r="CK86" s="709"/>
      <c r="CL86" s="709"/>
      <c r="CM86" s="709"/>
      <c r="CN86" s="709"/>
      <c r="CO86" s="709"/>
      <c r="CP86" s="709"/>
      <c r="CQ86" s="709"/>
      <c r="CR86" s="709"/>
      <c r="CS86" s="709"/>
      <c r="CT86" s="709"/>
      <c r="CU86" s="709"/>
      <c r="CV86" s="709"/>
      <c r="CW86" s="709"/>
      <c r="CX86" s="709"/>
      <c r="CY86" s="709"/>
      <c r="CZ86" s="709"/>
      <c r="DA86" s="709"/>
      <c r="DB86" s="709"/>
      <c r="DC86" s="709"/>
      <c r="DD86" s="709"/>
      <c r="DE86" s="709"/>
      <c r="DF86" s="709"/>
      <c r="DG86" s="709"/>
      <c r="DH86" s="709"/>
      <c r="DI86" s="709"/>
      <c r="DJ86" s="709"/>
      <c r="DK86" s="709"/>
      <c r="DL86" s="709"/>
      <c r="DM86" s="709"/>
      <c r="DN86" s="709"/>
      <c r="DO86" s="709"/>
      <c r="DP86" s="709"/>
      <c r="DQ86" s="709"/>
      <c r="DR86" s="709"/>
      <c r="DS86" s="709"/>
      <c r="DT86" s="709"/>
      <c r="DU86" s="709"/>
      <c r="DV86" s="709"/>
      <c r="DW86" s="709"/>
      <c r="DX86" s="709"/>
      <c r="DY86" s="709"/>
      <c r="DZ86" s="709"/>
      <c r="EA86" s="709"/>
      <c r="EB86" s="709"/>
      <c r="EC86" s="709"/>
      <c r="ED86" s="709"/>
      <c r="EE86" s="709"/>
      <c r="EF86" s="709"/>
      <c r="EG86" s="709"/>
      <c r="EH86" s="709"/>
      <c r="EI86" s="709"/>
      <c r="EJ86" s="709"/>
      <c r="EK86" s="709"/>
      <c r="EL86" s="709"/>
      <c r="EM86" s="709"/>
      <c r="EN86" s="709"/>
      <c r="EO86" s="709"/>
      <c r="EP86" s="709"/>
      <c r="EQ86" s="709"/>
      <c r="ER86" s="709"/>
      <c r="ES86" s="709"/>
      <c r="ET86" s="709"/>
      <c r="EU86" s="709"/>
      <c r="EV86" s="709"/>
      <c r="EW86" s="709"/>
      <c r="EX86" s="709"/>
      <c r="EY86" s="709"/>
      <c r="EZ86" s="709"/>
      <c r="FA86" s="709"/>
      <c r="FB86" s="709"/>
      <c r="FC86" s="709"/>
      <c r="FD86" s="709"/>
      <c r="FE86" s="709"/>
      <c r="FF86" s="709"/>
      <c r="FG86" s="709"/>
      <c r="FH86" s="709"/>
      <c r="FI86" s="709"/>
      <c r="FJ86" s="709"/>
      <c r="FK86" s="709"/>
      <c r="FL86" s="709"/>
      <c r="FM86" s="709"/>
      <c r="FN86" s="709"/>
      <c r="FO86" s="709"/>
      <c r="FP86" s="709"/>
      <c r="FQ86" s="709"/>
      <c r="FR86" s="709"/>
      <c r="FS86" s="709"/>
      <c r="FT86" s="709"/>
      <c r="FU86" s="709"/>
      <c r="FV86" s="709"/>
      <c r="FW86" s="709"/>
      <c r="FX86" s="709"/>
      <c r="FY86" s="709"/>
      <c r="FZ86" s="709"/>
      <c r="GA86" s="709"/>
      <c r="GB86" s="709"/>
      <c r="GC86" s="709"/>
      <c r="GD86" s="709"/>
      <c r="GE86" s="709"/>
      <c r="GF86" s="709"/>
      <c r="GG86" s="709"/>
      <c r="GH86" s="709"/>
      <c r="GI86" s="709"/>
      <c r="GJ86" s="709"/>
      <c r="GK86" s="709"/>
      <c r="GL86" s="709"/>
      <c r="GM86" s="709"/>
      <c r="GN86" s="709"/>
      <c r="GO86" s="709"/>
      <c r="GP86" s="709"/>
      <c r="GQ86" s="709"/>
      <c r="GR86" s="709"/>
      <c r="GS86" s="709"/>
      <c r="GT86" s="709"/>
      <c r="GU86" s="709"/>
      <c r="GV86" s="709"/>
      <c r="GW86" s="709"/>
      <c r="GX86" s="709"/>
      <c r="GY86" s="709"/>
      <c r="GZ86" s="709"/>
      <c r="HA86" s="709"/>
      <c r="HB86" s="709"/>
      <c r="HC86" s="709"/>
      <c r="HD86" s="709"/>
      <c r="HE86" s="709"/>
      <c r="HF86" s="709"/>
      <c r="HG86" s="709"/>
      <c r="HH86" s="709"/>
      <c r="HI86" s="709"/>
      <c r="HJ86" s="709"/>
      <c r="HK86" s="709"/>
      <c r="HL86" s="709"/>
      <c r="HM86" s="709"/>
      <c r="HN86" s="709"/>
      <c r="HO86" s="709"/>
      <c r="HP86" s="709"/>
      <c r="HQ86" s="709"/>
      <c r="HR86" s="709"/>
      <c r="HS86" s="709"/>
      <c r="HT86" s="709"/>
      <c r="HU86" s="709"/>
      <c r="HV86" s="709"/>
      <c r="HW86" s="709"/>
      <c r="HX86" s="709"/>
      <c r="HY86" s="709"/>
      <c r="HZ86" s="709"/>
      <c r="IA86" s="709"/>
      <c r="IB86" s="709"/>
      <c r="IC86" s="709"/>
      <c r="ID86" s="709"/>
      <c r="IE86" s="709"/>
      <c r="IF86" s="709"/>
      <c r="IG86" s="709"/>
      <c r="IH86" s="709"/>
      <c r="II86" s="709"/>
      <c r="IJ86" s="709"/>
      <c r="IK86" s="709"/>
      <c r="IL86" s="709"/>
      <c r="IM86" s="709"/>
      <c r="IN86" s="709"/>
      <c r="IO86" s="709"/>
      <c r="IP86" s="709"/>
      <c r="IQ86" s="709"/>
      <c r="IR86" s="709"/>
      <c r="IS86" s="709"/>
      <c r="IT86" s="709"/>
      <c r="IU86" s="709"/>
      <c r="IV86" s="709"/>
      <c r="IW86" s="709"/>
      <c r="IX86" s="709"/>
      <c r="IY86" s="709"/>
      <c r="IZ86" s="709"/>
      <c r="JA86" s="709"/>
      <c r="JB86" s="709"/>
      <c r="JC86" s="709"/>
      <c r="JD86" s="709"/>
      <c r="JE86" s="709"/>
      <c r="JF86" s="709"/>
      <c r="JG86" s="709"/>
      <c r="JH86" s="709"/>
      <c r="JI86" s="709"/>
      <c r="JJ86" s="709"/>
      <c r="JK86" s="709"/>
      <c r="JL86" s="709"/>
      <c r="JM86" s="709"/>
      <c r="JN86" s="709"/>
      <c r="JO86" s="709"/>
      <c r="JP86" s="709"/>
      <c r="JQ86" s="709"/>
      <c r="JR86" s="709"/>
      <c r="JS86" s="709"/>
      <c r="JT86" s="709"/>
      <c r="JU86" s="709"/>
      <c r="JV86" s="709"/>
      <c r="JW86" s="709"/>
      <c r="JX86" s="709"/>
      <c r="JY86" s="709"/>
      <c r="JZ86" s="709"/>
      <c r="KA86" s="709"/>
      <c r="KB86" s="709"/>
      <c r="KC86" s="709"/>
      <c r="KD86" s="709"/>
      <c r="KE86" s="709"/>
      <c r="KF86" s="709"/>
      <c r="KG86" s="709"/>
      <c r="KH86" s="709"/>
      <c r="KI86" s="709"/>
      <c r="KJ86" s="709"/>
      <c r="KK86" s="709"/>
      <c r="KL86" s="709"/>
      <c r="KM86" s="709"/>
      <c r="KN86" s="709"/>
      <c r="KO86" s="709"/>
      <c r="KP86" s="709"/>
      <c r="KQ86" s="709"/>
      <c r="KR86" s="709"/>
      <c r="KS86" s="709"/>
      <c r="KT86" s="709"/>
      <c r="KU86" s="709"/>
      <c r="KV86" s="709"/>
      <c r="KW86" s="709"/>
      <c r="KX86" s="709"/>
      <c r="KY86" s="709"/>
      <c r="KZ86" s="709"/>
      <c r="LA86" s="709"/>
      <c r="LB86" s="709"/>
      <c r="LC86" s="709"/>
      <c r="LD86" s="709"/>
      <c r="LE86" s="709"/>
      <c r="LF86" s="709"/>
      <c r="LG86" s="709"/>
      <c r="LH86" s="709"/>
      <c r="LI86" s="709"/>
      <c r="LJ86" s="709"/>
      <c r="LK86" s="709"/>
      <c r="LL86" s="709"/>
      <c r="LM86" s="709"/>
      <c r="LN86" s="709"/>
      <c r="LO86" s="709"/>
      <c r="LP86" s="709"/>
      <c r="LQ86" s="709"/>
      <c r="LR86" s="709"/>
      <c r="LS86" s="709"/>
      <c r="LT86" s="709"/>
      <c r="LU86" s="709"/>
      <c r="LV86" s="709"/>
      <c r="LW86" s="709"/>
      <c r="LX86" s="709"/>
      <c r="LY86" s="709"/>
      <c r="LZ86" s="709"/>
      <c r="MA86" s="709"/>
      <c r="MB86" s="709"/>
      <c r="MC86" s="709"/>
      <c r="MD86" s="709"/>
      <c r="ME86" s="709"/>
      <c r="MF86" s="709"/>
      <c r="MG86" s="709"/>
      <c r="MH86" s="709"/>
      <c r="MI86" s="709"/>
      <c r="MJ86" s="709"/>
      <c r="MK86" s="709"/>
      <c r="ML86" s="709"/>
      <c r="MM86" s="709"/>
      <c r="MN86" s="709"/>
      <c r="MO86" s="709"/>
      <c r="MP86" s="709"/>
      <c r="MQ86" s="709"/>
      <c r="MR86" s="709"/>
      <c r="MS86" s="709"/>
      <c r="MT86" s="709"/>
      <c r="MU86" s="709"/>
      <c r="MV86" s="709"/>
      <c r="MW86" s="709"/>
      <c r="MX86" s="709"/>
      <c r="MY86" s="709"/>
      <c r="MZ86" s="709"/>
      <c r="NA86" s="709"/>
      <c r="NB86" s="709"/>
      <c r="NC86" s="709"/>
      <c r="ND86" s="709"/>
      <c r="NE86" s="709"/>
      <c r="NF86" s="709"/>
      <c r="NG86" s="709"/>
      <c r="NH86" s="709"/>
      <c r="NI86" s="709"/>
      <c r="NJ86" s="709"/>
      <c r="NK86" s="709"/>
      <c r="NL86" s="709"/>
      <c r="NM86" s="709"/>
      <c r="NN86" s="709"/>
      <c r="NO86" s="709"/>
      <c r="NP86" s="709"/>
      <c r="NQ86" s="709"/>
      <c r="NR86" s="709"/>
      <c r="NS86" s="709"/>
      <c r="NT86" s="709"/>
      <c r="NU86" s="709"/>
      <c r="NV86" s="709"/>
      <c r="NW86" s="709"/>
      <c r="NX86" s="709"/>
      <c r="NY86" s="709"/>
      <c r="NZ86" s="709"/>
      <c r="OA86" s="709"/>
      <c r="OB86" s="709"/>
      <c r="OC86" s="709"/>
      <c r="OD86" s="709"/>
      <c r="OE86" s="709"/>
      <c r="OF86" s="709"/>
      <c r="OG86" s="709"/>
      <c r="OH86" s="709"/>
      <c r="OI86" s="709"/>
      <c r="OJ86" s="709"/>
      <c r="OK86" s="709"/>
      <c r="OL86" s="709"/>
      <c r="OM86" s="709"/>
      <c r="ON86" s="709"/>
      <c r="OO86" s="709"/>
      <c r="OP86" s="709"/>
      <c r="OQ86" s="709"/>
      <c r="OR86" s="709"/>
      <c r="OS86" s="709"/>
      <c r="OT86" s="709"/>
      <c r="OU86" s="709"/>
      <c r="OV86" s="709"/>
      <c r="OW86" s="709"/>
      <c r="OX86" s="709"/>
      <c r="OY86" s="709"/>
      <c r="OZ86" s="709"/>
      <c r="PA86" s="709"/>
      <c r="PB86" s="709"/>
      <c r="PC86" s="709"/>
      <c r="PD86" s="709"/>
      <c r="PE86" s="709"/>
      <c r="PF86" s="709"/>
      <c r="PG86" s="709"/>
      <c r="PH86" s="709"/>
      <c r="PI86" s="709"/>
      <c r="PJ86" s="709"/>
      <c r="PK86" s="709"/>
      <c r="PL86" s="709"/>
      <c r="PM86" s="709"/>
      <c r="PN86" s="709"/>
      <c r="PO86" s="709"/>
      <c r="PP86" s="709"/>
      <c r="PQ86" s="709"/>
      <c r="PR86" s="709"/>
      <c r="PS86" s="709"/>
      <c r="PT86" s="709"/>
      <c r="PU86" s="709"/>
      <c r="PV86" s="709"/>
      <c r="PW86" s="709"/>
      <c r="PX86" s="709"/>
      <c r="PY86" s="709"/>
      <c r="PZ86" s="709"/>
      <c r="QA86" s="709"/>
      <c r="QB86" s="709"/>
      <c r="QC86" s="709"/>
      <c r="QD86" s="709"/>
      <c r="QE86" s="709"/>
      <c r="QF86" s="709"/>
      <c r="QG86" s="709"/>
      <c r="QH86" s="709"/>
      <c r="QI86" s="709"/>
      <c r="QJ86" s="709"/>
      <c r="QK86" s="709"/>
      <c r="QL86" s="709"/>
      <c r="QM86" s="709"/>
      <c r="QN86" s="709"/>
      <c r="QO86" s="709"/>
      <c r="QP86" s="709"/>
      <c r="QQ86" s="709"/>
      <c r="QR86" s="709"/>
      <c r="QS86" s="709"/>
      <c r="QT86" s="709"/>
      <c r="QU86" s="709"/>
      <c r="QV86" s="709"/>
      <c r="QW86" s="709"/>
      <c r="QX86" s="709"/>
      <c r="QY86" s="709"/>
      <c r="QZ86" s="709"/>
      <c r="RA86" s="709"/>
      <c r="RB86" s="709"/>
      <c r="RC86" s="709"/>
      <c r="RD86" s="709"/>
      <c r="RE86" s="709"/>
      <c r="RF86" s="709"/>
      <c r="RG86" s="709"/>
      <c r="RH86" s="709"/>
      <c r="RI86" s="709"/>
      <c r="RJ86" s="709"/>
      <c r="RK86" s="709"/>
      <c r="RL86" s="709"/>
      <c r="RM86" s="709"/>
      <c r="RN86" s="709"/>
      <c r="RO86" s="709"/>
      <c r="RP86" s="709"/>
      <c r="RQ86" s="709"/>
      <c r="RR86" s="709"/>
      <c r="RS86" s="709"/>
      <c r="RT86" s="709"/>
      <c r="RU86" s="709"/>
      <c r="RV86" s="709"/>
      <c r="RW86" s="709"/>
      <c r="RX86" s="709"/>
      <c r="RY86" s="709"/>
      <c r="RZ86" s="709"/>
      <c r="SA86" s="709"/>
      <c r="SB86" s="709"/>
      <c r="SC86" s="709"/>
      <c r="SD86" s="709"/>
      <c r="SE86" s="709"/>
      <c r="SF86" s="709"/>
      <c r="SG86" s="709"/>
      <c r="SH86" s="709"/>
      <c r="SI86" s="709"/>
      <c r="SJ86" s="709"/>
      <c r="SK86" s="709"/>
      <c r="SL86" s="709"/>
      <c r="SM86" s="709"/>
      <c r="SN86" s="709"/>
      <c r="SO86" s="709"/>
      <c r="SP86" s="709"/>
      <c r="SQ86" s="709"/>
      <c r="SR86" s="709"/>
      <c r="SS86" s="709"/>
      <c r="ST86" s="709"/>
      <c r="SU86" s="709"/>
      <c r="SV86" s="709"/>
      <c r="SW86" s="709"/>
      <c r="SX86" s="709"/>
      <c r="SY86" s="709"/>
      <c r="SZ86" s="709"/>
      <c r="TA86" s="709"/>
      <c r="TB86" s="709"/>
      <c r="TC86" s="709"/>
      <c r="TD86" s="709"/>
      <c r="TE86" s="709"/>
      <c r="TF86" s="709"/>
      <c r="TG86" s="709"/>
      <c r="TH86" s="709"/>
      <c r="TI86" s="709"/>
      <c r="TJ86" s="709"/>
      <c r="TK86" s="709"/>
      <c r="TL86" s="709"/>
      <c r="TM86" s="709"/>
      <c r="TN86" s="709"/>
      <c r="TO86" s="709"/>
      <c r="TP86" s="709"/>
      <c r="TQ86" s="709"/>
      <c r="TR86" s="709"/>
      <c r="TS86" s="709"/>
      <c r="TT86" s="709"/>
      <c r="TU86" s="709"/>
      <c r="TV86" s="709"/>
      <c r="TW86" s="709"/>
      <c r="TX86" s="709"/>
      <c r="TY86" s="709"/>
      <c r="TZ86" s="709"/>
      <c r="UA86" s="709"/>
      <c r="UB86" s="709"/>
      <c r="UC86" s="709"/>
      <c r="UD86" s="709"/>
      <c r="UE86" s="709"/>
      <c r="UF86" s="709"/>
      <c r="UG86" s="709"/>
      <c r="UH86" s="709"/>
      <c r="UI86" s="709"/>
      <c r="UJ86" s="709"/>
      <c r="UK86" s="709"/>
      <c r="UL86" s="709"/>
      <c r="UM86" s="709"/>
      <c r="UN86" s="709"/>
      <c r="UO86" s="709"/>
      <c r="UP86" s="709"/>
      <c r="UQ86" s="709"/>
      <c r="UR86" s="709"/>
      <c r="US86" s="709"/>
      <c r="UT86" s="709"/>
      <c r="UU86" s="709"/>
      <c r="UV86" s="709"/>
      <c r="UW86" s="709"/>
      <c r="UX86" s="709"/>
      <c r="UY86" s="709"/>
      <c r="UZ86" s="709"/>
      <c r="VA86" s="709"/>
      <c r="VB86" s="709"/>
      <c r="VC86" s="709"/>
      <c r="VD86" s="709"/>
      <c r="VE86" s="709"/>
      <c r="VF86" s="709"/>
      <c r="VG86" s="709"/>
      <c r="VH86" s="709"/>
      <c r="VI86" s="709"/>
      <c r="VJ86" s="709"/>
      <c r="VK86" s="709"/>
      <c r="VL86" s="709"/>
      <c r="VM86" s="709"/>
      <c r="VN86" s="709"/>
      <c r="VO86" s="709"/>
      <c r="VP86" s="709"/>
      <c r="VQ86" s="709"/>
      <c r="VR86" s="709"/>
      <c r="VS86" s="709"/>
      <c r="VT86" s="709"/>
      <c r="VU86" s="709"/>
      <c r="VV86" s="709"/>
      <c r="VW86" s="709"/>
      <c r="VX86" s="709"/>
      <c r="VY86" s="709"/>
      <c r="VZ86" s="709"/>
      <c r="WA86" s="709"/>
      <c r="WB86" s="709"/>
      <c r="WC86" s="709"/>
      <c r="WD86" s="709"/>
      <c r="WE86" s="709"/>
      <c r="WF86" s="709"/>
      <c r="WG86" s="709"/>
      <c r="WH86" s="709"/>
      <c r="WI86" s="709"/>
      <c r="WJ86" s="709"/>
      <c r="WK86" s="709"/>
      <c r="WL86" s="709"/>
      <c r="WM86" s="709"/>
      <c r="WN86" s="709"/>
      <c r="WO86" s="709"/>
      <c r="WP86" s="709"/>
      <c r="WQ86" s="709"/>
      <c r="WR86" s="709"/>
      <c r="WS86" s="709"/>
      <c r="WT86" s="709"/>
      <c r="WU86" s="709"/>
      <c r="WV86" s="709"/>
      <c r="WW86" s="709"/>
      <c r="WX86" s="709"/>
      <c r="WY86" s="709"/>
      <c r="WZ86" s="709"/>
      <c r="XA86" s="709"/>
      <c r="XB86" s="709"/>
      <c r="XC86" s="709"/>
      <c r="XD86" s="709"/>
      <c r="XE86" s="709"/>
      <c r="XF86" s="709"/>
      <c r="XG86" s="709"/>
      <c r="XH86" s="709"/>
      <c r="XI86" s="709"/>
      <c r="XJ86" s="709"/>
      <c r="XK86" s="709"/>
      <c r="XL86" s="709"/>
      <c r="XM86" s="709"/>
      <c r="XN86" s="709"/>
      <c r="XO86" s="709"/>
      <c r="XP86" s="709"/>
      <c r="XQ86" s="709"/>
      <c r="XR86" s="709"/>
      <c r="XS86" s="709"/>
      <c r="XT86" s="709"/>
      <c r="XU86" s="709"/>
      <c r="XV86" s="709"/>
      <c r="XW86" s="709"/>
      <c r="XX86" s="709"/>
      <c r="XY86" s="709"/>
      <c r="XZ86" s="709"/>
      <c r="YA86" s="709"/>
      <c r="YB86" s="709"/>
      <c r="YC86" s="709"/>
      <c r="YD86" s="709"/>
      <c r="YE86" s="709"/>
      <c r="YF86" s="709"/>
      <c r="YG86" s="709"/>
      <c r="YH86" s="709"/>
      <c r="YI86" s="709"/>
      <c r="YJ86" s="709"/>
      <c r="YK86" s="709"/>
      <c r="YL86" s="709"/>
      <c r="YM86" s="709"/>
      <c r="YN86" s="709"/>
      <c r="YO86" s="709"/>
      <c r="YP86" s="709"/>
      <c r="YQ86" s="709"/>
      <c r="YR86" s="709"/>
      <c r="YS86" s="709"/>
      <c r="YT86" s="709"/>
      <c r="YU86" s="709"/>
      <c r="YV86" s="709"/>
      <c r="YW86" s="709"/>
      <c r="YX86" s="709"/>
      <c r="YY86" s="709"/>
      <c r="YZ86" s="709"/>
      <c r="ZA86" s="709"/>
      <c r="ZB86" s="709"/>
      <c r="ZC86" s="709"/>
      <c r="ZD86" s="709"/>
      <c r="ZE86" s="709"/>
      <c r="ZF86" s="709"/>
      <c r="ZG86" s="709"/>
      <c r="ZH86" s="709"/>
      <c r="ZI86" s="709"/>
      <c r="ZJ86" s="709"/>
      <c r="ZK86" s="709"/>
      <c r="ZL86" s="709"/>
      <c r="ZM86" s="709"/>
      <c r="ZN86" s="709"/>
      <c r="ZO86" s="709"/>
      <c r="ZP86" s="709"/>
      <c r="ZQ86" s="709"/>
      <c r="ZR86" s="709"/>
      <c r="ZS86" s="709"/>
      <c r="ZT86" s="709"/>
      <c r="ZU86" s="709"/>
      <c r="ZV86" s="709"/>
      <c r="ZW86" s="709"/>
      <c r="ZX86" s="709"/>
      <c r="ZY86" s="709"/>
      <c r="ZZ86" s="709"/>
      <c r="AAA86" s="709"/>
      <c r="AAB86" s="709"/>
      <c r="AAC86" s="709"/>
      <c r="AAD86" s="709"/>
      <c r="AAE86" s="709"/>
      <c r="AAF86" s="709"/>
      <c r="AAG86" s="709"/>
      <c r="AAH86" s="709"/>
      <c r="AAI86" s="709"/>
      <c r="AAJ86" s="709"/>
      <c r="AAK86" s="709"/>
      <c r="AAL86" s="709"/>
      <c r="AAM86" s="709"/>
      <c r="AAN86" s="709"/>
      <c r="AAO86" s="709"/>
      <c r="AAP86" s="709"/>
      <c r="AAQ86" s="709"/>
      <c r="AAR86" s="709"/>
      <c r="AAS86" s="709"/>
      <c r="AAT86" s="709"/>
      <c r="AAU86" s="709"/>
      <c r="AAV86" s="709"/>
      <c r="AAW86" s="709"/>
      <c r="AAX86" s="709"/>
      <c r="AAY86" s="709"/>
      <c r="AAZ86" s="709"/>
      <c r="ABA86" s="709"/>
      <c r="ABB86" s="709"/>
      <c r="ABC86" s="709"/>
      <c r="ABD86" s="709"/>
      <c r="ABE86" s="709"/>
      <c r="ABF86" s="709"/>
      <c r="ABG86" s="709"/>
      <c r="ABH86" s="709"/>
      <c r="ABI86" s="709"/>
      <c r="ABJ86" s="709"/>
      <c r="ABK86" s="709"/>
      <c r="ABL86" s="709"/>
      <c r="ABM86" s="709"/>
      <c r="ABN86" s="709"/>
      <c r="ABO86" s="709"/>
      <c r="ABP86" s="709"/>
      <c r="ABQ86" s="709"/>
      <c r="ABR86" s="709"/>
      <c r="ABS86" s="709"/>
      <c r="ABT86" s="709"/>
      <c r="ABU86" s="709"/>
      <c r="ABV86" s="709"/>
      <c r="ABW86" s="709"/>
      <c r="ABX86" s="709"/>
      <c r="ABY86" s="709"/>
      <c r="ABZ86" s="709"/>
      <c r="ACA86" s="709"/>
      <c r="ACB86" s="709"/>
      <c r="ACC86" s="709"/>
      <c r="ACD86" s="709"/>
      <c r="ACE86" s="709"/>
      <c r="ACF86" s="709"/>
      <c r="ACG86" s="709"/>
      <c r="ACH86" s="709"/>
      <c r="ACI86" s="709"/>
      <c r="ACJ86" s="709"/>
      <c r="ACK86" s="709"/>
      <c r="ACL86" s="709"/>
      <c r="ACM86" s="709"/>
      <c r="ACN86" s="709"/>
      <c r="ACO86" s="709"/>
      <c r="ACP86" s="709"/>
      <c r="ACQ86" s="709"/>
      <c r="ACR86" s="709"/>
      <c r="ACS86" s="709"/>
      <c r="ACT86" s="709"/>
      <c r="ACU86" s="709"/>
      <c r="ACV86" s="709"/>
      <c r="ACW86" s="709"/>
      <c r="ACX86" s="709"/>
      <c r="ACY86" s="709"/>
      <c r="ACZ86" s="709"/>
      <c r="ADA86" s="709"/>
      <c r="ADB86" s="709"/>
      <c r="ADC86" s="709"/>
      <c r="ADD86" s="709"/>
      <c r="ADE86" s="709"/>
      <c r="ADF86" s="709"/>
      <c r="ADG86" s="709"/>
      <c r="ADH86" s="709"/>
      <c r="ADI86" s="709"/>
      <c r="ADJ86" s="709"/>
      <c r="ADK86" s="709"/>
      <c r="ADL86" s="709"/>
      <c r="ADM86" s="709"/>
      <c r="ADN86" s="709"/>
      <c r="ADO86" s="709"/>
      <c r="ADP86" s="709"/>
      <c r="ADQ86" s="709"/>
      <c r="ADR86" s="709"/>
      <c r="ADS86" s="709"/>
      <c r="ADT86" s="709"/>
      <c r="ADU86" s="709"/>
      <c r="ADV86" s="709"/>
      <c r="ADW86" s="709"/>
      <c r="ADX86" s="709"/>
      <c r="ADY86" s="709"/>
      <c r="ADZ86" s="709"/>
      <c r="AEA86" s="709"/>
      <c r="AEB86" s="709"/>
      <c r="AEC86" s="709"/>
      <c r="AED86" s="709"/>
      <c r="AEE86" s="709"/>
      <c r="AEF86" s="709"/>
      <c r="AEG86" s="709"/>
      <c r="AEH86" s="709"/>
      <c r="AEI86" s="709"/>
      <c r="AEJ86" s="709"/>
      <c r="AEK86" s="709"/>
      <c r="AEL86" s="709"/>
      <c r="AEM86" s="709"/>
      <c r="AEN86" s="709"/>
      <c r="AEO86" s="709"/>
      <c r="AEP86" s="709"/>
      <c r="AEQ86" s="709"/>
      <c r="AER86" s="709"/>
      <c r="AES86" s="709"/>
      <c r="AET86" s="709"/>
      <c r="AEU86" s="709"/>
      <c r="AEV86" s="709"/>
      <c r="AEW86" s="709"/>
      <c r="AEX86" s="709"/>
      <c r="AEY86" s="709"/>
      <c r="AEZ86" s="709"/>
      <c r="AFA86" s="709"/>
      <c r="AFB86" s="709"/>
      <c r="AFC86" s="709"/>
      <c r="AFD86" s="709"/>
      <c r="AFE86" s="709"/>
      <c r="AFF86" s="709"/>
      <c r="AFG86" s="709"/>
      <c r="AFH86" s="709"/>
      <c r="AFI86" s="709"/>
      <c r="AFJ86" s="709"/>
      <c r="AFK86" s="709"/>
      <c r="AFL86" s="709"/>
      <c r="AFM86" s="709"/>
      <c r="AFN86" s="709"/>
      <c r="AFO86" s="709"/>
      <c r="AFP86" s="709"/>
      <c r="AFQ86" s="709"/>
      <c r="AFR86" s="709"/>
      <c r="AFS86" s="709"/>
      <c r="AFT86" s="709"/>
      <c r="AFU86" s="709"/>
      <c r="AFV86" s="709"/>
      <c r="AFW86" s="709"/>
      <c r="AFX86" s="709"/>
      <c r="AFY86" s="709"/>
      <c r="AFZ86" s="709"/>
      <c r="AGA86" s="709"/>
      <c r="AGB86" s="709"/>
      <c r="AGC86" s="709"/>
      <c r="AGD86" s="709"/>
      <c r="AGE86" s="709"/>
      <c r="AGF86" s="709"/>
      <c r="AGG86" s="709"/>
      <c r="AGH86" s="709"/>
      <c r="AGI86" s="709"/>
      <c r="AGJ86" s="709"/>
    </row>
    <row r="87" spans="1:878" x14ac:dyDescent="0.2">
      <c r="A87" s="28"/>
      <c r="B87" s="302" t="s">
        <v>1372</v>
      </c>
      <c r="C87" s="303" t="s">
        <v>1372</v>
      </c>
      <c r="D87" s="659"/>
      <c r="E87" s="668"/>
      <c r="F87" s="678"/>
      <c r="G87" s="491"/>
      <c r="H87" s="491"/>
      <c r="I87" s="644"/>
      <c r="J87" s="492"/>
      <c r="K87" s="645"/>
      <c r="L87" s="493"/>
      <c r="M87" s="492"/>
      <c r="N87" s="366"/>
      <c r="O87" s="494"/>
      <c r="P87" s="495"/>
      <c r="Q87" s="488"/>
      <c r="R87" s="646"/>
      <c r="S87" s="703"/>
      <c r="T87" s="498"/>
      <c r="U87" s="647"/>
      <c r="V87" s="367"/>
      <c r="W87" s="367"/>
      <c r="X87" s="367"/>
      <c r="Y87" s="499"/>
      <c r="Z87" s="499"/>
      <c r="AA87" s="499"/>
      <c r="AB87" s="522"/>
      <c r="AC87" s="710"/>
      <c r="AD87" s="500"/>
      <c r="AE87" s="500"/>
      <c r="AF87" s="501"/>
      <c r="AG87" s="489"/>
      <c r="AH87" s="499"/>
      <c r="AI87" s="499"/>
      <c r="AJ87" s="489"/>
      <c r="AK87" s="500"/>
      <c r="AL87" s="487"/>
      <c r="AM87" s="487"/>
      <c r="AN87" s="502"/>
      <c r="AO87" s="503"/>
      <c r="AP87" s="504"/>
      <c r="AQ87" s="505"/>
      <c r="AR87" s="590"/>
      <c r="AS87" s="506"/>
      <c r="AT87" s="505"/>
      <c r="AU87" s="487"/>
      <c r="AV87" s="507"/>
      <c r="AW87" s="507"/>
      <c r="AX87" s="559"/>
      <c r="AY87" s="487"/>
      <c r="AZ87" s="713"/>
      <c r="BA87" s="508"/>
      <c r="BB87" s="680"/>
      <c r="BC87" s="284"/>
      <c r="BD87" s="69"/>
      <c r="BE87" s="68"/>
    </row>
    <row r="88" spans="1:878" x14ac:dyDescent="0.2">
      <c r="A88" s="28"/>
      <c r="B88" s="38" t="s">
        <v>1374</v>
      </c>
      <c r="C88" s="39" t="s">
        <v>1374</v>
      </c>
      <c r="D88" s="655"/>
      <c r="E88" s="664"/>
      <c r="F88" s="673"/>
      <c r="G88" s="43"/>
      <c r="H88" s="43"/>
      <c r="I88" s="547"/>
      <c r="J88" s="548"/>
      <c r="K88" s="549"/>
      <c r="L88" s="91"/>
      <c r="M88" s="443"/>
      <c r="N88" s="332"/>
      <c r="O88" s="49"/>
      <c r="P88" s="50"/>
      <c r="Q88" s="325"/>
      <c r="R88" s="646"/>
      <c r="S88" s="703"/>
      <c r="T88" s="54"/>
      <c r="U88" s="647"/>
      <c r="V88" s="56"/>
      <c r="W88" s="56"/>
      <c r="X88" s="56"/>
      <c r="Y88" s="350"/>
      <c r="Z88" s="350"/>
      <c r="AA88" s="350"/>
      <c r="AB88" s="350"/>
      <c r="AC88" s="710"/>
      <c r="AD88" s="500"/>
      <c r="AE88" s="500"/>
      <c r="AF88" s="60"/>
      <c r="AG88" s="489"/>
      <c r="AH88" s="536"/>
      <c r="AI88" s="350"/>
      <c r="AJ88" s="350"/>
      <c r="AK88" s="59"/>
      <c r="AL88" s="62"/>
      <c r="AM88" s="62"/>
      <c r="AN88" s="63"/>
      <c r="AO88" s="64"/>
      <c r="AP88" s="199"/>
      <c r="AQ88" s="201"/>
      <c r="AR88" s="590"/>
      <c r="AS88" s="202"/>
      <c r="AT88" s="201"/>
      <c r="AU88" s="62"/>
      <c r="AV88" s="507"/>
      <c r="AW88" s="507"/>
      <c r="AX88" s="559"/>
      <c r="AY88" s="487"/>
      <c r="AZ88" s="690"/>
      <c r="BA88" s="287"/>
      <c r="BB88" s="680"/>
      <c r="BC88" s="284"/>
      <c r="BD88" s="69"/>
      <c r="BE88" s="68"/>
    </row>
    <row r="89" spans="1:878" x14ac:dyDescent="0.2">
      <c r="A89" s="28"/>
      <c r="B89" s="297" t="s">
        <v>1375</v>
      </c>
      <c r="C89" s="570" t="s">
        <v>1375</v>
      </c>
      <c r="D89" s="653"/>
      <c r="E89" s="662"/>
      <c r="F89" s="671"/>
      <c r="G89" s="304"/>
      <c r="H89" s="304"/>
      <c r="I89" s="547"/>
      <c r="J89" s="548"/>
      <c r="K89" s="549"/>
      <c r="L89" s="308"/>
      <c r="M89" s="443"/>
      <c r="N89" s="309"/>
      <c r="O89" s="310"/>
      <c r="P89" s="311"/>
      <c r="Q89" s="566"/>
      <c r="R89" s="342"/>
      <c r="S89" s="471"/>
      <c r="T89" s="313"/>
      <c r="U89" s="647"/>
      <c r="V89" s="315"/>
      <c r="W89" s="315"/>
      <c r="X89" s="315"/>
      <c r="Y89" s="277"/>
      <c r="Z89" s="277"/>
      <c r="AA89" s="277"/>
      <c r="AB89" s="331"/>
      <c r="AC89" s="316"/>
      <c r="AD89" s="316"/>
      <c r="AE89" s="316"/>
      <c r="AF89" s="317"/>
      <c r="AG89" s="599"/>
      <c r="AH89" s="542"/>
      <c r="AI89" s="277"/>
      <c r="AJ89" s="277"/>
      <c r="AK89" s="316"/>
      <c r="AL89" s="318"/>
      <c r="AM89" s="318"/>
      <c r="AN89" s="319"/>
      <c r="AO89" s="320"/>
      <c r="AP89" s="321"/>
      <c r="AQ89" s="322"/>
      <c r="AR89" s="564"/>
      <c r="AS89" s="323"/>
      <c r="AT89" s="563"/>
      <c r="AU89" s="559"/>
      <c r="AV89" s="565"/>
      <c r="AW89" s="565"/>
      <c r="AX89" s="559"/>
      <c r="AY89" s="559"/>
      <c r="AZ89" s="689"/>
      <c r="BA89" s="601"/>
      <c r="BB89" s="681"/>
      <c r="BC89" s="603"/>
      <c r="BD89" s="69"/>
      <c r="BE89" s="68"/>
    </row>
    <row r="90" spans="1:878" x14ac:dyDescent="0.2">
      <c r="A90" s="28"/>
      <c r="B90" s="297" t="s">
        <v>1376</v>
      </c>
      <c r="C90" s="570" t="s">
        <v>1376</v>
      </c>
      <c r="D90" s="653"/>
      <c r="E90" s="662"/>
      <c r="F90" s="671"/>
      <c r="G90" s="546"/>
      <c r="H90" s="546"/>
      <c r="I90" s="547"/>
      <c r="J90" s="548"/>
      <c r="K90" s="549"/>
      <c r="L90" s="550"/>
      <c r="M90" s="548"/>
      <c r="N90" s="551"/>
      <c r="O90" s="552"/>
      <c r="P90" s="553"/>
      <c r="Q90" s="566"/>
      <c r="R90" s="594"/>
      <c r="S90" s="702"/>
      <c r="T90" s="554"/>
      <c r="U90" s="555"/>
      <c r="V90" s="556"/>
      <c r="W90" s="556"/>
      <c r="X90" s="556"/>
      <c r="Y90" s="542"/>
      <c r="Z90" s="542"/>
      <c r="AA90" s="542"/>
      <c r="AB90" s="542"/>
      <c r="AC90" s="557"/>
      <c r="AD90" s="557"/>
      <c r="AE90" s="557"/>
      <c r="AF90" s="558"/>
      <c r="AG90" s="599"/>
      <c r="AH90" s="542"/>
      <c r="AI90" s="542"/>
      <c r="AJ90" s="542"/>
      <c r="AK90" s="557"/>
      <c r="AL90" s="559"/>
      <c r="AM90" s="559"/>
      <c r="AN90" s="560"/>
      <c r="AO90" s="561"/>
      <c r="AP90" s="562"/>
      <c r="AQ90" s="563"/>
      <c r="AR90" s="564"/>
      <c r="AS90" s="564"/>
      <c r="AT90" s="563"/>
      <c r="AU90" s="559"/>
      <c r="AV90" s="565"/>
      <c r="AW90" s="565"/>
      <c r="AX90" s="559"/>
      <c r="AY90" s="559"/>
      <c r="AZ90" s="689"/>
      <c r="BA90" s="601"/>
      <c r="BB90" s="681"/>
      <c r="BC90" s="603"/>
      <c r="BD90" s="348"/>
      <c r="BE90" s="603"/>
    </row>
    <row r="91" spans="1:878" x14ac:dyDescent="0.2">
      <c r="A91" s="28"/>
      <c r="B91" s="38" t="s">
        <v>1377</v>
      </c>
      <c r="C91" s="39" t="s">
        <v>1377</v>
      </c>
      <c r="D91" s="655"/>
      <c r="E91" s="664"/>
      <c r="F91" s="673"/>
      <c r="G91" s="43"/>
      <c r="H91" s="43"/>
      <c r="I91" s="547"/>
      <c r="J91" s="548"/>
      <c r="K91" s="549"/>
      <c r="L91" s="91"/>
      <c r="M91" s="443"/>
      <c r="N91" s="332"/>
      <c r="O91" s="49"/>
      <c r="P91" s="50"/>
      <c r="Q91" s="592"/>
      <c r="R91" s="437"/>
      <c r="S91" s="472"/>
      <c r="T91" s="54"/>
      <c r="U91" s="647"/>
      <c r="V91" s="56"/>
      <c r="W91" s="56"/>
      <c r="X91" s="56"/>
      <c r="Y91" s="350"/>
      <c r="Z91" s="350"/>
      <c r="AA91" s="350"/>
      <c r="AB91" s="334"/>
      <c r="AC91" s="584"/>
      <c r="AD91" s="584"/>
      <c r="AE91" s="584"/>
      <c r="AF91" s="335"/>
      <c r="AG91" s="538"/>
      <c r="AH91" s="583"/>
      <c r="AI91" s="67"/>
      <c r="AJ91" s="334"/>
      <c r="AK91" s="59"/>
      <c r="AL91" s="62"/>
      <c r="AM91" s="62"/>
      <c r="AN91" s="63"/>
      <c r="AO91" s="64"/>
      <c r="AP91" s="339"/>
      <c r="AQ91" s="589"/>
      <c r="AR91" s="590"/>
      <c r="AS91" s="590"/>
      <c r="AT91" s="589"/>
      <c r="AU91" s="62"/>
      <c r="AV91" s="66"/>
      <c r="AW91" s="66"/>
      <c r="AX91" s="62"/>
      <c r="AY91" s="62"/>
      <c r="AZ91" s="690"/>
      <c r="BA91" s="346"/>
      <c r="BB91" s="682"/>
      <c r="BC91" s="284"/>
      <c r="BD91" s="540"/>
      <c r="BE91" s="68"/>
    </row>
    <row r="92" spans="1:878" x14ac:dyDescent="0.2">
      <c r="A92" s="28"/>
      <c r="B92" s="390" t="s">
        <v>1378</v>
      </c>
      <c r="C92" s="438" t="s">
        <v>1378</v>
      </c>
      <c r="D92" s="658"/>
      <c r="E92" s="667"/>
      <c r="F92" s="677"/>
      <c r="G92" s="442"/>
      <c r="H92" s="442"/>
      <c r="I92" s="639"/>
      <c r="J92" s="443"/>
      <c r="K92" s="640"/>
      <c r="L92" s="444"/>
      <c r="M92" s="443"/>
      <c r="N92" s="445"/>
      <c r="O92" s="446"/>
      <c r="P92" s="447"/>
      <c r="Q92" s="485"/>
      <c r="R92" s="510"/>
      <c r="S92" s="716"/>
      <c r="T92" s="449"/>
      <c r="U92" s="641"/>
      <c r="V92" s="450"/>
      <c r="W92" s="450"/>
      <c r="X92" s="450"/>
      <c r="Y92" s="451"/>
      <c r="Z92" s="451"/>
      <c r="AA92" s="451"/>
      <c r="AB92" s="715"/>
      <c r="AC92" s="454"/>
      <c r="AD92" s="454"/>
      <c r="AE92" s="454"/>
      <c r="AF92" s="452"/>
      <c r="AG92" s="453"/>
      <c r="AH92" s="451"/>
      <c r="AI92" s="453"/>
      <c r="AJ92" s="451"/>
      <c r="AK92" s="454"/>
      <c r="AL92" s="455"/>
      <c r="AM92" s="455"/>
      <c r="AN92" s="456"/>
      <c r="AO92" s="457"/>
      <c r="AP92" s="339"/>
      <c r="AQ92" s="589"/>
      <c r="AR92" s="590"/>
      <c r="AS92" s="458"/>
      <c r="AT92" s="589"/>
      <c r="AU92" s="455"/>
      <c r="AV92" s="459"/>
      <c r="AW92" s="459"/>
      <c r="AX92" s="455"/>
      <c r="AY92" s="455"/>
      <c r="AZ92" s="693"/>
      <c r="BA92" s="460"/>
      <c r="BB92" s="684"/>
      <c r="BC92" s="486"/>
      <c r="BD92" s="515"/>
      <c r="BE92" s="517"/>
      <c r="BF92" s="642"/>
      <c r="BG92" s="642"/>
      <c r="BH92" s="642"/>
      <c r="BI92" s="642"/>
      <c r="BJ92" s="642"/>
      <c r="BK92" s="642"/>
      <c r="BL92" s="642"/>
      <c r="BM92" s="642"/>
      <c r="BN92" s="642"/>
      <c r="BO92" s="642"/>
      <c r="BP92" s="642"/>
      <c r="BQ92" s="642"/>
      <c r="BR92" s="642"/>
      <c r="BS92" s="642"/>
      <c r="BT92" s="642"/>
      <c r="BU92" s="642"/>
      <c r="BV92" s="642"/>
      <c r="BW92" s="642"/>
      <c r="BX92" s="642"/>
      <c r="BY92" s="642"/>
      <c r="BZ92" s="642"/>
      <c r="CA92" s="642"/>
      <c r="CB92" s="642"/>
      <c r="CC92" s="642"/>
      <c r="CD92" s="642"/>
      <c r="CE92" s="642"/>
      <c r="CF92" s="642"/>
      <c r="CG92" s="642"/>
      <c r="CH92" s="642"/>
      <c r="CI92" s="642"/>
      <c r="CJ92" s="642"/>
      <c r="CK92" s="642"/>
      <c r="CL92" s="642"/>
      <c r="CM92" s="642"/>
      <c r="CN92" s="642"/>
      <c r="CO92" s="642"/>
      <c r="CP92" s="642"/>
      <c r="CQ92" s="642"/>
      <c r="CR92" s="642"/>
      <c r="CS92" s="642"/>
      <c r="CT92" s="642"/>
      <c r="CU92" s="642"/>
      <c r="CV92" s="642"/>
      <c r="CW92" s="642"/>
      <c r="CX92" s="642"/>
      <c r="CY92" s="642"/>
      <c r="CZ92" s="642"/>
      <c r="DA92" s="642"/>
      <c r="DB92" s="642"/>
      <c r="DC92" s="642"/>
      <c r="DD92" s="642"/>
      <c r="DE92" s="642"/>
      <c r="DF92" s="642"/>
      <c r="DG92" s="642"/>
      <c r="DH92" s="642"/>
      <c r="DI92" s="642"/>
      <c r="DJ92" s="642"/>
      <c r="DK92" s="642"/>
      <c r="DL92" s="642"/>
      <c r="DM92" s="642"/>
      <c r="DN92" s="642"/>
      <c r="DO92" s="642"/>
      <c r="DP92" s="642"/>
      <c r="DQ92" s="642"/>
      <c r="DR92" s="642"/>
      <c r="DS92" s="642"/>
      <c r="DT92" s="642"/>
      <c r="DU92" s="642"/>
      <c r="DV92" s="642"/>
      <c r="DW92" s="642"/>
      <c r="DX92" s="642"/>
      <c r="DY92" s="642"/>
      <c r="DZ92" s="642"/>
      <c r="EA92" s="642"/>
      <c r="EB92" s="642"/>
      <c r="EC92" s="642"/>
      <c r="ED92" s="642"/>
      <c r="EE92" s="642"/>
      <c r="EF92" s="642"/>
      <c r="EG92" s="642"/>
      <c r="EH92" s="642"/>
      <c r="EI92" s="642"/>
      <c r="EJ92" s="642"/>
      <c r="EK92" s="642"/>
      <c r="EL92" s="642"/>
      <c r="EM92" s="642"/>
      <c r="EN92" s="642"/>
      <c r="EO92" s="642"/>
      <c r="EP92" s="642"/>
      <c r="EQ92" s="642"/>
      <c r="ER92" s="642"/>
      <c r="ES92" s="642"/>
      <c r="ET92" s="642"/>
      <c r="EU92" s="642"/>
      <c r="EV92" s="642"/>
      <c r="EW92" s="642"/>
      <c r="EX92" s="642"/>
      <c r="EY92" s="642"/>
      <c r="EZ92" s="642"/>
      <c r="FA92" s="642"/>
      <c r="FB92" s="642"/>
      <c r="FC92" s="642"/>
      <c r="FD92" s="642"/>
      <c r="FE92" s="642"/>
      <c r="FF92" s="642"/>
      <c r="FG92" s="642"/>
      <c r="FH92" s="642"/>
      <c r="FI92" s="642"/>
      <c r="FJ92" s="642"/>
      <c r="FK92" s="642"/>
      <c r="FL92" s="642"/>
      <c r="FM92" s="642"/>
      <c r="FN92" s="642"/>
      <c r="FO92" s="642"/>
      <c r="FP92" s="642"/>
      <c r="FQ92" s="642"/>
      <c r="FR92" s="642"/>
      <c r="FS92" s="642"/>
      <c r="FT92" s="642"/>
      <c r="FU92" s="642"/>
      <c r="FV92" s="642"/>
      <c r="FW92" s="642"/>
      <c r="FX92" s="642"/>
      <c r="FY92" s="642"/>
      <c r="FZ92" s="642"/>
      <c r="GA92" s="642"/>
      <c r="GB92" s="642"/>
      <c r="GC92" s="642"/>
      <c r="GD92" s="642"/>
      <c r="GE92" s="642"/>
      <c r="GF92" s="642"/>
      <c r="GG92" s="642"/>
      <c r="GH92" s="642"/>
      <c r="GI92" s="642"/>
      <c r="GJ92" s="642"/>
      <c r="GK92" s="642"/>
      <c r="GL92" s="642"/>
      <c r="GM92" s="642"/>
      <c r="GN92" s="642"/>
      <c r="GO92" s="642"/>
      <c r="GP92" s="642"/>
      <c r="GQ92" s="642"/>
      <c r="GR92" s="642"/>
      <c r="GS92" s="642"/>
      <c r="GT92" s="642"/>
      <c r="GU92" s="642"/>
      <c r="GV92" s="642"/>
      <c r="GW92" s="642"/>
      <c r="GX92" s="642"/>
      <c r="GY92" s="642"/>
      <c r="GZ92" s="642"/>
      <c r="HA92" s="642"/>
      <c r="HB92" s="642"/>
      <c r="HC92" s="642"/>
      <c r="HD92" s="642"/>
      <c r="HE92" s="642"/>
      <c r="HF92" s="642"/>
      <c r="HG92" s="642"/>
      <c r="HH92" s="642"/>
      <c r="HI92" s="642"/>
      <c r="HJ92" s="642"/>
      <c r="HK92" s="642"/>
      <c r="HL92" s="642"/>
      <c r="HM92" s="642"/>
      <c r="HN92" s="642"/>
      <c r="HO92" s="642"/>
      <c r="HP92" s="642"/>
      <c r="HQ92" s="642"/>
      <c r="HR92" s="642"/>
      <c r="HS92" s="642"/>
      <c r="HT92" s="642"/>
      <c r="HU92" s="642"/>
      <c r="HV92" s="642"/>
      <c r="HW92" s="642"/>
      <c r="HX92" s="642"/>
      <c r="HY92" s="642"/>
      <c r="HZ92" s="642"/>
      <c r="IA92" s="642"/>
      <c r="IB92" s="642"/>
      <c r="IC92" s="642"/>
      <c r="ID92" s="642"/>
      <c r="IE92" s="642"/>
      <c r="IF92" s="642"/>
      <c r="IG92" s="642"/>
      <c r="IH92" s="642"/>
      <c r="II92" s="642"/>
      <c r="IJ92" s="642"/>
      <c r="IK92" s="642"/>
      <c r="IL92" s="642"/>
      <c r="IM92" s="642"/>
      <c r="IN92" s="642"/>
      <c r="IO92" s="642"/>
      <c r="IP92" s="642"/>
      <c r="IQ92" s="642"/>
      <c r="IR92" s="642"/>
      <c r="IS92" s="642"/>
      <c r="IT92" s="642"/>
      <c r="IU92" s="642"/>
      <c r="IV92" s="642"/>
      <c r="IW92" s="642"/>
      <c r="IX92" s="642"/>
      <c r="IY92" s="642"/>
      <c r="IZ92" s="642"/>
      <c r="JA92" s="642"/>
      <c r="JB92" s="642"/>
      <c r="JC92" s="642"/>
      <c r="JD92" s="642"/>
      <c r="JE92" s="642"/>
      <c r="JF92" s="642"/>
      <c r="JG92" s="642"/>
      <c r="JH92" s="642"/>
      <c r="JI92" s="642"/>
      <c r="JJ92" s="642"/>
      <c r="JK92" s="642"/>
      <c r="JL92" s="642"/>
      <c r="JM92" s="642"/>
      <c r="JN92" s="642"/>
      <c r="JO92" s="642"/>
      <c r="JP92" s="642"/>
      <c r="JQ92" s="642"/>
      <c r="JR92" s="642"/>
      <c r="JS92" s="642"/>
      <c r="JT92" s="642"/>
      <c r="JU92" s="642"/>
      <c r="JV92" s="642"/>
      <c r="JW92" s="642"/>
      <c r="JX92" s="642"/>
      <c r="JY92" s="642"/>
      <c r="JZ92" s="642"/>
      <c r="KA92" s="642"/>
      <c r="KB92" s="642"/>
      <c r="KC92" s="642"/>
      <c r="KD92" s="642"/>
      <c r="KE92" s="642"/>
      <c r="KF92" s="642"/>
      <c r="KG92" s="642"/>
      <c r="KH92" s="642"/>
      <c r="KI92" s="642"/>
      <c r="KJ92" s="642"/>
      <c r="KK92" s="642"/>
      <c r="KL92" s="642"/>
      <c r="KM92" s="642"/>
      <c r="KN92" s="642"/>
      <c r="KO92" s="642"/>
      <c r="KP92" s="642"/>
      <c r="KQ92" s="642"/>
      <c r="KR92" s="642"/>
      <c r="KS92" s="642"/>
      <c r="KT92" s="642"/>
      <c r="KU92" s="642"/>
      <c r="KV92" s="642"/>
      <c r="KW92" s="642"/>
      <c r="KX92" s="642"/>
      <c r="KY92" s="642"/>
      <c r="KZ92" s="642"/>
      <c r="LA92" s="642"/>
      <c r="LB92" s="642"/>
      <c r="LC92" s="642"/>
      <c r="LD92" s="642"/>
      <c r="LE92" s="642"/>
      <c r="LF92" s="642"/>
      <c r="LG92" s="642"/>
      <c r="LH92" s="642"/>
      <c r="LI92" s="642"/>
      <c r="LJ92" s="642"/>
      <c r="LK92" s="642"/>
      <c r="LL92" s="642"/>
      <c r="LM92" s="642"/>
      <c r="LN92" s="642"/>
      <c r="LO92" s="642"/>
      <c r="LP92" s="642"/>
      <c r="LQ92" s="642"/>
      <c r="LR92" s="642"/>
      <c r="LS92" s="642"/>
      <c r="LT92" s="642"/>
      <c r="LU92" s="642"/>
      <c r="LV92" s="642"/>
      <c r="LW92" s="642"/>
      <c r="LX92" s="642"/>
      <c r="LY92" s="642"/>
      <c r="LZ92" s="642"/>
      <c r="MA92" s="642"/>
      <c r="MB92" s="642"/>
      <c r="MC92" s="642"/>
      <c r="MD92" s="642"/>
      <c r="ME92" s="642"/>
      <c r="MF92" s="642"/>
      <c r="MG92" s="642"/>
      <c r="MH92" s="642"/>
      <c r="MI92" s="642"/>
      <c r="MJ92" s="642"/>
      <c r="MK92" s="642"/>
      <c r="ML92" s="642"/>
      <c r="MM92" s="642"/>
      <c r="MN92" s="642"/>
      <c r="MO92" s="642"/>
      <c r="MP92" s="642"/>
      <c r="MQ92" s="642"/>
      <c r="MR92" s="642"/>
      <c r="MS92" s="642"/>
      <c r="MT92" s="642"/>
      <c r="MU92" s="642"/>
      <c r="MV92" s="642"/>
      <c r="MW92" s="642"/>
      <c r="MX92" s="642"/>
      <c r="MY92" s="642"/>
      <c r="MZ92" s="642"/>
      <c r="NA92" s="642"/>
      <c r="NB92" s="642"/>
      <c r="NC92" s="642"/>
      <c r="ND92" s="642"/>
      <c r="NE92" s="642"/>
      <c r="NF92" s="642"/>
      <c r="NG92" s="642"/>
      <c r="NH92" s="642"/>
      <c r="NI92" s="642"/>
      <c r="NJ92" s="642"/>
      <c r="NK92" s="642"/>
      <c r="NL92" s="642"/>
      <c r="NM92" s="642"/>
      <c r="NN92" s="642"/>
      <c r="NO92" s="642"/>
      <c r="NP92" s="642"/>
      <c r="NQ92" s="642"/>
      <c r="NR92" s="642"/>
      <c r="NS92" s="642"/>
      <c r="NT92" s="642"/>
      <c r="NU92" s="642"/>
      <c r="NV92" s="642"/>
      <c r="NW92" s="642"/>
      <c r="NX92" s="642"/>
      <c r="NY92" s="642"/>
      <c r="NZ92" s="642"/>
      <c r="OA92" s="642"/>
      <c r="OB92" s="642"/>
      <c r="OC92" s="642"/>
      <c r="OD92" s="642"/>
      <c r="OE92" s="642"/>
      <c r="OF92" s="642"/>
      <c r="OG92" s="642"/>
      <c r="OH92" s="642"/>
      <c r="OI92" s="642"/>
      <c r="OJ92" s="642"/>
      <c r="OK92" s="642"/>
      <c r="OL92" s="642"/>
      <c r="OM92" s="642"/>
      <c r="ON92" s="642"/>
      <c r="OO92" s="642"/>
      <c r="OP92" s="642"/>
      <c r="OQ92" s="642"/>
      <c r="OR92" s="642"/>
      <c r="OS92" s="642"/>
      <c r="OT92" s="642"/>
      <c r="OU92" s="642"/>
      <c r="OV92" s="642"/>
      <c r="OW92" s="642"/>
      <c r="OX92" s="642"/>
      <c r="OY92" s="642"/>
      <c r="OZ92" s="642"/>
      <c r="PA92" s="642"/>
      <c r="PB92" s="642"/>
      <c r="PC92" s="642"/>
      <c r="PD92" s="642"/>
      <c r="PE92" s="642"/>
      <c r="PF92" s="642"/>
      <c r="PG92" s="642"/>
      <c r="PH92" s="642"/>
      <c r="PI92" s="642"/>
      <c r="PJ92" s="642"/>
      <c r="PK92" s="642"/>
      <c r="PL92" s="642"/>
      <c r="PM92" s="642"/>
      <c r="PN92" s="642"/>
      <c r="PO92" s="642"/>
      <c r="PP92" s="642"/>
      <c r="PQ92" s="642"/>
      <c r="PR92" s="642"/>
      <c r="PS92" s="642"/>
      <c r="PT92" s="642"/>
      <c r="PU92" s="642"/>
      <c r="PV92" s="642"/>
      <c r="PW92" s="642"/>
      <c r="PX92" s="642"/>
      <c r="PY92" s="642"/>
      <c r="PZ92" s="642"/>
      <c r="QA92" s="642"/>
      <c r="QB92" s="642"/>
      <c r="QC92" s="642"/>
      <c r="QD92" s="642"/>
      <c r="QE92" s="642"/>
      <c r="QF92" s="642"/>
      <c r="QG92" s="642"/>
      <c r="QH92" s="642"/>
      <c r="QI92" s="642"/>
      <c r="QJ92" s="642"/>
      <c r="QK92" s="642"/>
      <c r="QL92" s="642"/>
      <c r="QM92" s="642"/>
      <c r="QN92" s="642"/>
      <c r="QO92" s="642"/>
      <c r="QP92" s="642"/>
      <c r="QQ92" s="642"/>
      <c r="QR92" s="642"/>
      <c r="QS92" s="642"/>
      <c r="QT92" s="642"/>
      <c r="QU92" s="642"/>
      <c r="QV92" s="642"/>
      <c r="QW92" s="642"/>
      <c r="QX92" s="642"/>
      <c r="QY92" s="642"/>
      <c r="QZ92" s="642"/>
      <c r="RA92" s="642"/>
      <c r="RB92" s="642"/>
      <c r="RC92" s="642"/>
      <c r="RD92" s="642"/>
      <c r="RE92" s="642"/>
      <c r="RF92" s="642"/>
      <c r="RG92" s="642"/>
      <c r="RH92" s="642"/>
      <c r="RI92" s="642"/>
      <c r="RJ92" s="642"/>
      <c r="RK92" s="642"/>
      <c r="RL92" s="642"/>
      <c r="RM92" s="642"/>
      <c r="RN92" s="642"/>
      <c r="RO92" s="642"/>
      <c r="RP92" s="642"/>
      <c r="RQ92" s="642"/>
      <c r="RR92" s="642"/>
      <c r="RS92" s="642"/>
      <c r="RT92" s="642"/>
      <c r="RU92" s="642"/>
      <c r="RV92" s="642"/>
      <c r="RW92" s="642"/>
      <c r="RX92" s="642"/>
      <c r="RY92" s="642"/>
      <c r="RZ92" s="642"/>
      <c r="SA92" s="642"/>
      <c r="SB92" s="642"/>
      <c r="SC92" s="642"/>
      <c r="SD92" s="642"/>
      <c r="SE92" s="642"/>
      <c r="SF92" s="642"/>
      <c r="SG92" s="642"/>
      <c r="SH92" s="642"/>
      <c r="SI92" s="642"/>
      <c r="SJ92" s="642"/>
      <c r="SK92" s="642"/>
      <c r="SL92" s="642"/>
      <c r="SM92" s="642"/>
      <c r="SN92" s="642"/>
      <c r="SO92" s="642"/>
      <c r="SP92" s="642"/>
      <c r="SQ92" s="642"/>
      <c r="SR92" s="642"/>
      <c r="SS92" s="642"/>
      <c r="ST92" s="642"/>
      <c r="SU92" s="642"/>
      <c r="SV92" s="642"/>
      <c r="SW92" s="642"/>
      <c r="SX92" s="642"/>
      <c r="SY92" s="642"/>
      <c r="SZ92" s="642"/>
      <c r="TA92" s="642"/>
      <c r="TB92" s="642"/>
      <c r="TC92" s="642"/>
      <c r="TD92" s="642"/>
      <c r="TE92" s="642"/>
      <c r="TF92" s="642"/>
      <c r="TG92" s="642"/>
      <c r="TH92" s="642"/>
      <c r="TI92" s="642"/>
      <c r="TJ92" s="642"/>
      <c r="TK92" s="642"/>
      <c r="TL92" s="642"/>
      <c r="TM92" s="642"/>
      <c r="TN92" s="642"/>
      <c r="TO92" s="642"/>
      <c r="TP92" s="642"/>
      <c r="TQ92" s="642"/>
      <c r="TR92" s="642"/>
      <c r="TS92" s="642"/>
      <c r="TT92" s="642"/>
      <c r="TU92" s="642"/>
      <c r="TV92" s="642"/>
      <c r="TW92" s="642"/>
      <c r="TX92" s="642"/>
      <c r="TY92" s="642"/>
      <c r="TZ92" s="642"/>
      <c r="UA92" s="642"/>
      <c r="UB92" s="642"/>
      <c r="UC92" s="642"/>
      <c r="UD92" s="642"/>
      <c r="UE92" s="642"/>
      <c r="UF92" s="642"/>
      <c r="UG92" s="642"/>
      <c r="UH92" s="642"/>
      <c r="UI92" s="642"/>
      <c r="UJ92" s="642"/>
      <c r="UK92" s="642"/>
      <c r="UL92" s="642"/>
      <c r="UM92" s="642"/>
      <c r="UN92" s="642"/>
      <c r="UO92" s="642"/>
      <c r="UP92" s="642"/>
      <c r="UQ92" s="642"/>
      <c r="UR92" s="642"/>
      <c r="US92" s="642"/>
      <c r="UT92" s="642"/>
      <c r="UU92" s="642"/>
      <c r="UV92" s="642"/>
      <c r="UW92" s="642"/>
      <c r="UX92" s="642"/>
      <c r="UY92" s="642"/>
      <c r="UZ92" s="642"/>
      <c r="VA92" s="642"/>
      <c r="VB92" s="642"/>
      <c r="VC92" s="642"/>
      <c r="VD92" s="642"/>
      <c r="VE92" s="642"/>
      <c r="VF92" s="642"/>
      <c r="VG92" s="642"/>
      <c r="VH92" s="642"/>
      <c r="VI92" s="642"/>
      <c r="VJ92" s="642"/>
      <c r="VK92" s="642"/>
      <c r="VL92" s="642"/>
      <c r="VM92" s="642"/>
      <c r="VN92" s="642"/>
      <c r="VO92" s="642"/>
      <c r="VP92" s="642"/>
      <c r="VQ92" s="642"/>
      <c r="VR92" s="642"/>
      <c r="VS92" s="642"/>
      <c r="VT92" s="642"/>
      <c r="VU92" s="642"/>
      <c r="VV92" s="642"/>
      <c r="VW92" s="642"/>
      <c r="VX92" s="642"/>
      <c r="VY92" s="642"/>
      <c r="VZ92" s="642"/>
      <c r="WA92" s="642"/>
      <c r="WB92" s="642"/>
      <c r="WC92" s="642"/>
      <c r="WD92" s="642"/>
      <c r="WE92" s="642"/>
      <c r="WF92" s="642"/>
      <c r="WG92" s="642"/>
      <c r="WH92" s="642"/>
      <c r="WI92" s="642"/>
      <c r="WJ92" s="642"/>
      <c r="WK92" s="642"/>
      <c r="WL92" s="642"/>
      <c r="WM92" s="642"/>
      <c r="WN92" s="642"/>
      <c r="WO92" s="642"/>
      <c r="WP92" s="642"/>
      <c r="WQ92" s="642"/>
      <c r="WR92" s="642"/>
      <c r="WS92" s="642"/>
      <c r="WT92" s="642"/>
      <c r="WU92" s="642"/>
      <c r="WV92" s="642"/>
      <c r="WW92" s="642"/>
      <c r="WX92" s="642"/>
      <c r="WY92" s="642"/>
      <c r="WZ92" s="642"/>
      <c r="XA92" s="642"/>
      <c r="XB92" s="642"/>
      <c r="XC92" s="642"/>
      <c r="XD92" s="642"/>
      <c r="XE92" s="642"/>
      <c r="XF92" s="642"/>
      <c r="XG92" s="642"/>
      <c r="XH92" s="642"/>
      <c r="XI92" s="642"/>
      <c r="XJ92" s="642"/>
      <c r="XK92" s="642"/>
      <c r="XL92" s="642"/>
      <c r="XM92" s="642"/>
      <c r="XN92" s="642"/>
      <c r="XO92" s="642"/>
      <c r="XP92" s="642"/>
      <c r="XQ92" s="642"/>
      <c r="XR92" s="642"/>
      <c r="XS92" s="642"/>
      <c r="XT92" s="642"/>
      <c r="XU92" s="642"/>
      <c r="XV92" s="642"/>
      <c r="XW92" s="642"/>
      <c r="XX92" s="642"/>
      <c r="XY92" s="642"/>
      <c r="XZ92" s="642"/>
      <c r="YA92" s="642"/>
      <c r="YB92" s="642"/>
      <c r="YC92" s="642"/>
      <c r="YD92" s="642"/>
      <c r="YE92" s="642"/>
      <c r="YF92" s="642"/>
      <c r="YG92" s="642"/>
      <c r="YH92" s="642"/>
      <c r="YI92" s="642"/>
      <c r="YJ92" s="642"/>
      <c r="YK92" s="642"/>
      <c r="YL92" s="642"/>
      <c r="YM92" s="642"/>
      <c r="YN92" s="642"/>
      <c r="YO92" s="642"/>
      <c r="YP92" s="642"/>
      <c r="YQ92" s="642"/>
      <c r="YR92" s="642"/>
      <c r="YS92" s="642"/>
      <c r="YT92" s="642"/>
      <c r="YU92" s="642"/>
      <c r="YV92" s="642"/>
      <c r="YW92" s="642"/>
      <c r="YX92" s="642"/>
      <c r="YY92" s="642"/>
      <c r="YZ92" s="642"/>
      <c r="ZA92" s="642"/>
      <c r="ZB92" s="642"/>
      <c r="ZC92" s="642"/>
      <c r="ZD92" s="642"/>
      <c r="ZE92" s="642"/>
      <c r="ZF92" s="642"/>
      <c r="ZG92" s="642"/>
      <c r="ZH92" s="642"/>
      <c r="ZI92" s="642"/>
      <c r="ZJ92" s="642"/>
      <c r="ZK92" s="642"/>
      <c r="ZL92" s="642"/>
      <c r="ZM92" s="642"/>
      <c r="ZN92" s="642"/>
      <c r="ZO92" s="642"/>
      <c r="ZP92" s="642"/>
      <c r="ZQ92" s="642"/>
      <c r="ZR92" s="642"/>
      <c r="ZS92" s="642"/>
      <c r="ZT92" s="642"/>
      <c r="ZU92" s="642"/>
      <c r="ZV92" s="642"/>
      <c r="ZW92" s="642"/>
      <c r="ZX92" s="642"/>
      <c r="ZY92" s="642"/>
      <c r="ZZ92" s="642"/>
      <c r="AAA92" s="642"/>
      <c r="AAB92" s="642"/>
      <c r="AAC92" s="642"/>
      <c r="AAD92" s="642"/>
      <c r="AAE92" s="642"/>
      <c r="AAF92" s="642"/>
      <c r="AAG92" s="642"/>
      <c r="AAH92" s="642"/>
      <c r="AAI92" s="642"/>
      <c r="AAJ92" s="642"/>
      <c r="AAK92" s="642"/>
      <c r="AAL92" s="642"/>
      <c r="AAM92" s="642"/>
      <c r="AAN92" s="642"/>
      <c r="AAO92" s="642"/>
      <c r="AAP92" s="642"/>
      <c r="AAQ92" s="642"/>
      <c r="AAR92" s="642"/>
      <c r="AAS92" s="642"/>
      <c r="AAT92" s="642"/>
      <c r="AAU92" s="642"/>
      <c r="AAV92" s="642"/>
      <c r="AAW92" s="642"/>
      <c r="AAX92" s="642"/>
      <c r="AAY92" s="642"/>
      <c r="AAZ92" s="642"/>
      <c r="ABA92" s="642"/>
      <c r="ABB92" s="642"/>
      <c r="ABC92" s="642"/>
      <c r="ABD92" s="642"/>
      <c r="ABE92" s="642"/>
      <c r="ABF92" s="642"/>
      <c r="ABG92" s="642"/>
      <c r="ABH92" s="642"/>
      <c r="ABI92" s="642"/>
      <c r="ABJ92" s="642"/>
      <c r="ABK92" s="642"/>
      <c r="ABL92" s="642"/>
      <c r="ABM92" s="642"/>
      <c r="ABN92" s="642"/>
      <c r="ABO92" s="642"/>
      <c r="ABP92" s="642"/>
      <c r="ABQ92" s="642"/>
      <c r="ABR92" s="642"/>
      <c r="ABS92" s="642"/>
      <c r="ABT92" s="642"/>
      <c r="ABU92" s="642"/>
      <c r="ABV92" s="642"/>
      <c r="ABW92" s="642"/>
      <c r="ABX92" s="642"/>
      <c r="ABY92" s="642"/>
      <c r="ABZ92" s="642"/>
      <c r="ACA92" s="642"/>
      <c r="ACB92" s="642"/>
      <c r="ACC92" s="642"/>
      <c r="ACD92" s="642"/>
      <c r="ACE92" s="642"/>
      <c r="ACF92" s="642"/>
      <c r="ACG92" s="642"/>
      <c r="ACH92" s="642"/>
      <c r="ACI92" s="642"/>
      <c r="ACJ92" s="642"/>
      <c r="ACK92" s="642"/>
      <c r="ACL92" s="642"/>
      <c r="ACM92" s="642"/>
      <c r="ACN92" s="642"/>
      <c r="ACO92" s="642"/>
      <c r="ACP92" s="642"/>
      <c r="ACQ92" s="642"/>
      <c r="ACR92" s="642"/>
      <c r="ACS92" s="642"/>
      <c r="ACT92" s="642"/>
      <c r="ACU92" s="642"/>
      <c r="ACV92" s="642"/>
      <c r="ACW92" s="642"/>
      <c r="ACX92" s="642"/>
      <c r="ACY92" s="642"/>
      <c r="ACZ92" s="642"/>
      <c r="ADA92" s="642"/>
      <c r="ADB92" s="642"/>
      <c r="ADC92" s="642"/>
      <c r="ADD92" s="642"/>
      <c r="ADE92" s="642"/>
      <c r="ADF92" s="642"/>
      <c r="ADG92" s="642"/>
      <c r="ADH92" s="642"/>
      <c r="ADI92" s="642"/>
      <c r="ADJ92" s="642"/>
      <c r="ADK92" s="642"/>
      <c r="ADL92" s="642"/>
      <c r="ADM92" s="642"/>
      <c r="ADN92" s="642"/>
      <c r="ADO92" s="642"/>
      <c r="ADP92" s="642"/>
      <c r="ADQ92" s="642"/>
      <c r="ADR92" s="642"/>
      <c r="ADS92" s="642"/>
      <c r="ADT92" s="642"/>
      <c r="ADU92" s="642"/>
      <c r="ADV92" s="642"/>
      <c r="ADW92" s="642"/>
      <c r="ADX92" s="642"/>
      <c r="ADY92" s="642"/>
      <c r="ADZ92" s="642"/>
      <c r="AEA92" s="642"/>
      <c r="AEB92" s="642"/>
      <c r="AEC92" s="642"/>
      <c r="AED92" s="642"/>
      <c r="AEE92" s="642"/>
      <c r="AEF92" s="642"/>
      <c r="AEG92" s="642"/>
      <c r="AEH92" s="642"/>
      <c r="AEI92" s="642"/>
      <c r="AEJ92" s="642"/>
      <c r="AEK92" s="642"/>
      <c r="AEL92" s="642"/>
      <c r="AEM92" s="642"/>
      <c r="AEN92" s="642"/>
      <c r="AEO92" s="642"/>
      <c r="AEP92" s="642"/>
      <c r="AEQ92" s="642"/>
      <c r="AER92" s="642"/>
      <c r="AES92" s="642"/>
      <c r="AET92" s="642"/>
      <c r="AEU92" s="642"/>
      <c r="AEV92" s="642"/>
      <c r="AEW92" s="642"/>
      <c r="AEX92" s="642"/>
      <c r="AEY92" s="642"/>
      <c r="AEZ92" s="642"/>
      <c r="AFA92" s="642"/>
      <c r="AFB92" s="642"/>
      <c r="AFC92" s="642"/>
      <c r="AFD92" s="642"/>
      <c r="AFE92" s="642"/>
      <c r="AFF92" s="642"/>
      <c r="AFG92" s="642"/>
      <c r="AFH92" s="642"/>
      <c r="AFI92" s="642"/>
      <c r="AFJ92" s="642"/>
      <c r="AFK92" s="642"/>
      <c r="AFL92" s="642"/>
      <c r="AFM92" s="642"/>
      <c r="AFN92" s="642"/>
      <c r="AFO92" s="642"/>
      <c r="AFP92" s="642"/>
      <c r="AFQ92" s="642"/>
      <c r="AFR92" s="642"/>
      <c r="AFS92" s="642"/>
      <c r="AFT92" s="642"/>
      <c r="AFU92" s="642"/>
      <c r="AFV92" s="642"/>
      <c r="AFW92" s="642"/>
      <c r="AFX92" s="642"/>
      <c r="AFY92" s="642"/>
      <c r="AFZ92" s="642"/>
      <c r="AGA92" s="642"/>
      <c r="AGB92" s="642"/>
      <c r="AGC92" s="642"/>
      <c r="AGD92" s="642"/>
      <c r="AGE92" s="642"/>
      <c r="AGF92" s="642"/>
      <c r="AGG92" s="642"/>
      <c r="AGH92" s="642"/>
      <c r="AGI92" s="642"/>
      <c r="AGJ92" s="642"/>
      <c r="AGK92" s="642"/>
      <c r="AGL92" s="642"/>
      <c r="AGM92" s="642"/>
      <c r="AGN92" s="642"/>
      <c r="AGO92" s="642"/>
      <c r="AGP92" s="642"/>
    </row>
    <row r="93" spans="1:878" x14ac:dyDescent="0.2">
      <c r="A93" s="28"/>
      <c r="B93" s="390" t="s">
        <v>1379</v>
      </c>
      <c r="C93" s="438" t="s">
        <v>1379</v>
      </c>
      <c r="D93" s="658"/>
      <c r="E93" s="667"/>
      <c r="F93" s="677"/>
      <c r="G93" s="442"/>
      <c r="H93" s="442"/>
      <c r="I93" s="639"/>
      <c r="J93" s="443"/>
      <c r="K93" s="640"/>
      <c r="L93" s="444"/>
      <c r="M93" s="443"/>
      <c r="N93" s="445"/>
      <c r="O93" s="446"/>
      <c r="P93" s="447"/>
      <c r="Q93" s="485"/>
      <c r="R93" s="714"/>
      <c r="S93" s="716"/>
      <c r="T93" s="449"/>
      <c r="U93" s="641"/>
      <c r="V93" s="450"/>
      <c r="W93" s="450"/>
      <c r="X93" s="450"/>
      <c r="Y93" s="451"/>
      <c r="Z93" s="451"/>
      <c r="AA93" s="451"/>
      <c r="AB93" s="715"/>
      <c r="AC93" s="454"/>
      <c r="AD93" s="454"/>
      <c r="AE93" s="454"/>
      <c r="AF93" s="452"/>
      <c r="AG93" s="453"/>
      <c r="AH93" s="451"/>
      <c r="AI93" s="453"/>
      <c r="AJ93" s="451"/>
      <c r="AK93" s="454"/>
      <c r="AL93" s="455"/>
      <c r="AM93" s="455"/>
      <c r="AN93" s="456"/>
      <c r="AO93" s="457"/>
      <c r="AP93" s="339"/>
      <c r="AQ93" s="589"/>
      <c r="AR93" s="590"/>
      <c r="AS93" s="458"/>
      <c r="AT93" s="589"/>
      <c r="AU93" s="455"/>
      <c r="AV93" s="459"/>
      <c r="AW93" s="459"/>
      <c r="AX93" s="455"/>
      <c r="AY93" s="455"/>
      <c r="AZ93" s="693"/>
      <c r="BA93" s="460"/>
      <c r="BB93" s="684"/>
      <c r="BC93" s="486"/>
      <c r="BD93" s="515"/>
      <c r="BE93" s="517"/>
      <c r="BF93" s="642"/>
      <c r="BG93" s="642"/>
      <c r="BH93" s="642"/>
      <c r="BI93" s="642"/>
      <c r="BJ93" s="642"/>
      <c r="BK93" s="642"/>
      <c r="BL93" s="642"/>
      <c r="BM93" s="642"/>
      <c r="BN93" s="642"/>
      <c r="BO93" s="642"/>
      <c r="BP93" s="642"/>
      <c r="BQ93" s="642"/>
      <c r="BR93" s="642"/>
      <c r="BS93" s="642"/>
      <c r="BT93" s="642"/>
      <c r="BU93" s="642"/>
      <c r="BV93" s="642"/>
      <c r="BW93" s="642"/>
      <c r="BX93" s="642"/>
      <c r="BY93" s="642"/>
      <c r="BZ93" s="642"/>
      <c r="CA93" s="642"/>
      <c r="CB93" s="642"/>
      <c r="CC93" s="642"/>
      <c r="CD93" s="642"/>
      <c r="CE93" s="642"/>
      <c r="CF93" s="642"/>
      <c r="CG93" s="642"/>
      <c r="CH93" s="642"/>
      <c r="CI93" s="642"/>
      <c r="CJ93" s="642"/>
      <c r="CK93" s="642"/>
      <c r="CL93" s="642"/>
      <c r="CM93" s="642"/>
      <c r="CN93" s="642"/>
      <c r="CO93" s="642"/>
      <c r="CP93" s="642"/>
      <c r="CQ93" s="642"/>
      <c r="CR93" s="642"/>
      <c r="CS93" s="642"/>
      <c r="CT93" s="642"/>
      <c r="CU93" s="642"/>
      <c r="CV93" s="642"/>
      <c r="CW93" s="642"/>
      <c r="CX93" s="642"/>
      <c r="CY93" s="642"/>
      <c r="CZ93" s="642"/>
      <c r="DA93" s="642"/>
      <c r="DB93" s="642"/>
      <c r="DC93" s="642"/>
      <c r="DD93" s="642"/>
      <c r="DE93" s="642"/>
      <c r="DF93" s="642"/>
      <c r="DG93" s="642"/>
      <c r="DH93" s="642"/>
      <c r="DI93" s="642"/>
      <c r="DJ93" s="642"/>
      <c r="DK93" s="642"/>
      <c r="DL93" s="642"/>
      <c r="DM93" s="642"/>
      <c r="DN93" s="642"/>
      <c r="DO93" s="642"/>
      <c r="DP93" s="642"/>
      <c r="DQ93" s="642"/>
      <c r="DR93" s="642"/>
      <c r="DS93" s="642"/>
      <c r="DT93" s="642"/>
      <c r="DU93" s="642"/>
      <c r="DV93" s="642"/>
      <c r="DW93" s="642"/>
      <c r="DX93" s="642"/>
      <c r="DY93" s="642"/>
      <c r="DZ93" s="642"/>
      <c r="EA93" s="642"/>
      <c r="EB93" s="642"/>
      <c r="EC93" s="642"/>
      <c r="ED93" s="642"/>
      <c r="EE93" s="642"/>
      <c r="EF93" s="642"/>
      <c r="EG93" s="642"/>
      <c r="EH93" s="642"/>
      <c r="EI93" s="642"/>
      <c r="EJ93" s="642"/>
      <c r="EK93" s="642"/>
      <c r="EL93" s="642"/>
      <c r="EM93" s="642"/>
      <c r="EN93" s="642"/>
      <c r="EO93" s="642"/>
      <c r="EP93" s="642"/>
      <c r="EQ93" s="642"/>
      <c r="ER93" s="642"/>
      <c r="ES93" s="642"/>
      <c r="ET93" s="642"/>
      <c r="EU93" s="642"/>
      <c r="EV93" s="642"/>
      <c r="EW93" s="642"/>
      <c r="EX93" s="642"/>
      <c r="EY93" s="642"/>
      <c r="EZ93" s="642"/>
      <c r="FA93" s="642"/>
      <c r="FB93" s="642"/>
      <c r="FC93" s="642"/>
      <c r="FD93" s="642"/>
      <c r="FE93" s="642"/>
      <c r="FF93" s="642"/>
      <c r="FG93" s="642"/>
      <c r="FH93" s="642"/>
      <c r="FI93" s="642"/>
      <c r="FJ93" s="642"/>
      <c r="FK93" s="642"/>
      <c r="FL93" s="642"/>
      <c r="FM93" s="642"/>
      <c r="FN93" s="642"/>
      <c r="FO93" s="642"/>
      <c r="FP93" s="642"/>
      <c r="FQ93" s="642"/>
      <c r="FR93" s="642"/>
      <c r="FS93" s="642"/>
      <c r="FT93" s="642"/>
      <c r="FU93" s="642"/>
      <c r="FV93" s="642"/>
      <c r="FW93" s="642"/>
      <c r="FX93" s="642"/>
      <c r="FY93" s="642"/>
      <c r="FZ93" s="642"/>
      <c r="GA93" s="642"/>
      <c r="GB93" s="642"/>
      <c r="GC93" s="642"/>
      <c r="GD93" s="642"/>
      <c r="GE93" s="642"/>
      <c r="GF93" s="642"/>
      <c r="GG93" s="642"/>
      <c r="GH93" s="642"/>
      <c r="GI93" s="642"/>
      <c r="GJ93" s="642"/>
      <c r="GK93" s="642"/>
      <c r="GL93" s="642"/>
      <c r="GM93" s="642"/>
      <c r="GN93" s="642"/>
      <c r="GO93" s="642"/>
      <c r="GP93" s="642"/>
      <c r="GQ93" s="642"/>
      <c r="GR93" s="642"/>
      <c r="GS93" s="642"/>
      <c r="GT93" s="642"/>
      <c r="GU93" s="642"/>
      <c r="GV93" s="642"/>
      <c r="GW93" s="642"/>
      <c r="GX93" s="642"/>
      <c r="GY93" s="642"/>
      <c r="GZ93" s="642"/>
      <c r="HA93" s="642"/>
      <c r="HB93" s="642"/>
      <c r="HC93" s="642"/>
      <c r="HD93" s="642"/>
      <c r="HE93" s="642"/>
      <c r="HF93" s="642"/>
      <c r="HG93" s="642"/>
      <c r="HH93" s="642"/>
      <c r="HI93" s="642"/>
      <c r="HJ93" s="642"/>
      <c r="HK93" s="642"/>
      <c r="HL93" s="642"/>
      <c r="HM93" s="642"/>
      <c r="HN93" s="642"/>
      <c r="HO93" s="642"/>
      <c r="HP93" s="642"/>
      <c r="HQ93" s="642"/>
      <c r="HR93" s="642"/>
      <c r="HS93" s="642"/>
      <c r="HT93" s="642"/>
      <c r="HU93" s="642"/>
      <c r="HV93" s="642"/>
      <c r="HW93" s="642"/>
      <c r="HX93" s="642"/>
      <c r="HY93" s="642"/>
      <c r="HZ93" s="642"/>
      <c r="IA93" s="642"/>
      <c r="IB93" s="642"/>
      <c r="IC93" s="642"/>
      <c r="ID93" s="642"/>
      <c r="IE93" s="642"/>
      <c r="IF93" s="642"/>
      <c r="IG93" s="642"/>
      <c r="IH93" s="642"/>
      <c r="II93" s="642"/>
      <c r="IJ93" s="642"/>
      <c r="IK93" s="642"/>
      <c r="IL93" s="642"/>
      <c r="IM93" s="642"/>
      <c r="IN93" s="642"/>
      <c r="IO93" s="642"/>
      <c r="IP93" s="642"/>
      <c r="IQ93" s="642"/>
      <c r="IR93" s="642"/>
      <c r="IS93" s="642"/>
      <c r="IT93" s="642"/>
      <c r="IU93" s="642"/>
      <c r="IV93" s="642"/>
      <c r="IW93" s="642"/>
      <c r="IX93" s="642"/>
      <c r="IY93" s="642"/>
      <c r="IZ93" s="642"/>
      <c r="JA93" s="642"/>
      <c r="JB93" s="642"/>
      <c r="JC93" s="642"/>
      <c r="JD93" s="642"/>
      <c r="JE93" s="642"/>
      <c r="JF93" s="642"/>
      <c r="JG93" s="642"/>
      <c r="JH93" s="642"/>
      <c r="JI93" s="642"/>
      <c r="JJ93" s="642"/>
      <c r="JK93" s="642"/>
      <c r="JL93" s="642"/>
      <c r="JM93" s="642"/>
      <c r="JN93" s="642"/>
      <c r="JO93" s="642"/>
      <c r="JP93" s="642"/>
      <c r="JQ93" s="642"/>
      <c r="JR93" s="642"/>
      <c r="JS93" s="642"/>
      <c r="JT93" s="642"/>
      <c r="JU93" s="642"/>
      <c r="JV93" s="642"/>
      <c r="JW93" s="642"/>
      <c r="JX93" s="642"/>
      <c r="JY93" s="642"/>
      <c r="JZ93" s="642"/>
      <c r="KA93" s="642"/>
      <c r="KB93" s="642"/>
      <c r="KC93" s="642"/>
      <c r="KD93" s="642"/>
      <c r="KE93" s="642"/>
      <c r="KF93" s="642"/>
      <c r="KG93" s="642"/>
      <c r="KH93" s="642"/>
      <c r="KI93" s="642"/>
      <c r="KJ93" s="642"/>
      <c r="KK93" s="642"/>
      <c r="KL93" s="642"/>
      <c r="KM93" s="642"/>
      <c r="KN93" s="642"/>
      <c r="KO93" s="642"/>
      <c r="KP93" s="642"/>
      <c r="KQ93" s="642"/>
      <c r="KR93" s="642"/>
      <c r="KS93" s="642"/>
      <c r="KT93" s="642"/>
      <c r="KU93" s="642"/>
      <c r="KV93" s="642"/>
      <c r="KW93" s="642"/>
      <c r="KX93" s="642"/>
      <c r="KY93" s="642"/>
      <c r="KZ93" s="642"/>
      <c r="LA93" s="642"/>
      <c r="LB93" s="642"/>
      <c r="LC93" s="642"/>
      <c r="LD93" s="642"/>
      <c r="LE93" s="642"/>
      <c r="LF93" s="642"/>
      <c r="LG93" s="642"/>
      <c r="LH93" s="642"/>
      <c r="LI93" s="642"/>
      <c r="LJ93" s="642"/>
      <c r="LK93" s="642"/>
      <c r="LL93" s="642"/>
      <c r="LM93" s="642"/>
      <c r="LN93" s="642"/>
      <c r="LO93" s="642"/>
      <c r="LP93" s="642"/>
      <c r="LQ93" s="642"/>
      <c r="LR93" s="642"/>
      <c r="LS93" s="642"/>
      <c r="LT93" s="642"/>
      <c r="LU93" s="642"/>
      <c r="LV93" s="642"/>
      <c r="LW93" s="642"/>
      <c r="LX93" s="642"/>
      <c r="LY93" s="642"/>
      <c r="LZ93" s="642"/>
      <c r="MA93" s="642"/>
      <c r="MB93" s="642"/>
      <c r="MC93" s="642"/>
      <c r="MD93" s="642"/>
      <c r="ME93" s="642"/>
      <c r="MF93" s="642"/>
      <c r="MG93" s="642"/>
      <c r="MH93" s="642"/>
      <c r="MI93" s="642"/>
      <c r="MJ93" s="642"/>
      <c r="MK93" s="642"/>
      <c r="ML93" s="642"/>
      <c r="MM93" s="642"/>
      <c r="MN93" s="642"/>
      <c r="MO93" s="642"/>
      <c r="MP93" s="642"/>
      <c r="MQ93" s="642"/>
      <c r="MR93" s="642"/>
      <c r="MS93" s="642"/>
      <c r="MT93" s="642"/>
      <c r="MU93" s="642"/>
      <c r="MV93" s="642"/>
      <c r="MW93" s="642"/>
      <c r="MX93" s="642"/>
      <c r="MY93" s="642"/>
      <c r="MZ93" s="642"/>
      <c r="NA93" s="642"/>
      <c r="NB93" s="642"/>
      <c r="NC93" s="642"/>
      <c r="ND93" s="642"/>
      <c r="NE93" s="642"/>
      <c r="NF93" s="642"/>
      <c r="NG93" s="642"/>
      <c r="NH93" s="642"/>
      <c r="NI93" s="642"/>
      <c r="NJ93" s="642"/>
      <c r="NK93" s="642"/>
      <c r="NL93" s="642"/>
      <c r="NM93" s="642"/>
      <c r="NN93" s="642"/>
      <c r="NO93" s="642"/>
      <c r="NP93" s="642"/>
      <c r="NQ93" s="642"/>
      <c r="NR93" s="642"/>
      <c r="NS93" s="642"/>
      <c r="NT93" s="642"/>
      <c r="NU93" s="642"/>
      <c r="NV93" s="642"/>
      <c r="NW93" s="642"/>
      <c r="NX93" s="642"/>
      <c r="NY93" s="642"/>
      <c r="NZ93" s="642"/>
      <c r="OA93" s="642"/>
      <c r="OB93" s="642"/>
      <c r="OC93" s="642"/>
      <c r="OD93" s="642"/>
      <c r="OE93" s="642"/>
      <c r="OF93" s="642"/>
      <c r="OG93" s="642"/>
      <c r="OH93" s="642"/>
      <c r="OI93" s="642"/>
      <c r="OJ93" s="642"/>
      <c r="OK93" s="642"/>
      <c r="OL93" s="642"/>
      <c r="OM93" s="642"/>
      <c r="ON93" s="642"/>
      <c r="OO93" s="642"/>
      <c r="OP93" s="642"/>
      <c r="OQ93" s="642"/>
      <c r="OR93" s="642"/>
      <c r="OS93" s="642"/>
      <c r="OT93" s="642"/>
      <c r="OU93" s="642"/>
      <c r="OV93" s="642"/>
      <c r="OW93" s="642"/>
      <c r="OX93" s="642"/>
      <c r="OY93" s="642"/>
      <c r="OZ93" s="642"/>
      <c r="PA93" s="642"/>
      <c r="PB93" s="642"/>
      <c r="PC93" s="642"/>
      <c r="PD93" s="642"/>
      <c r="PE93" s="642"/>
      <c r="PF93" s="642"/>
      <c r="PG93" s="642"/>
      <c r="PH93" s="642"/>
      <c r="PI93" s="642"/>
      <c r="PJ93" s="642"/>
      <c r="PK93" s="642"/>
      <c r="PL93" s="642"/>
      <c r="PM93" s="642"/>
      <c r="PN93" s="642"/>
      <c r="PO93" s="642"/>
      <c r="PP93" s="642"/>
      <c r="PQ93" s="642"/>
      <c r="PR93" s="642"/>
      <c r="PS93" s="642"/>
      <c r="PT93" s="642"/>
      <c r="PU93" s="642"/>
      <c r="PV93" s="642"/>
      <c r="PW93" s="642"/>
      <c r="PX93" s="642"/>
      <c r="PY93" s="642"/>
      <c r="PZ93" s="642"/>
      <c r="QA93" s="642"/>
      <c r="QB93" s="642"/>
      <c r="QC93" s="642"/>
      <c r="QD93" s="642"/>
      <c r="QE93" s="642"/>
      <c r="QF93" s="642"/>
      <c r="QG93" s="642"/>
      <c r="QH93" s="642"/>
      <c r="QI93" s="642"/>
      <c r="QJ93" s="642"/>
      <c r="QK93" s="642"/>
      <c r="QL93" s="642"/>
      <c r="QM93" s="642"/>
      <c r="QN93" s="642"/>
      <c r="QO93" s="642"/>
      <c r="QP93" s="642"/>
      <c r="QQ93" s="642"/>
      <c r="QR93" s="642"/>
      <c r="QS93" s="642"/>
      <c r="QT93" s="642"/>
      <c r="QU93" s="642"/>
      <c r="QV93" s="642"/>
      <c r="QW93" s="642"/>
      <c r="QX93" s="642"/>
      <c r="QY93" s="642"/>
      <c r="QZ93" s="642"/>
      <c r="RA93" s="642"/>
      <c r="RB93" s="642"/>
      <c r="RC93" s="642"/>
      <c r="RD93" s="642"/>
      <c r="RE93" s="642"/>
      <c r="RF93" s="642"/>
      <c r="RG93" s="642"/>
      <c r="RH93" s="642"/>
      <c r="RI93" s="642"/>
      <c r="RJ93" s="642"/>
      <c r="RK93" s="642"/>
      <c r="RL93" s="642"/>
      <c r="RM93" s="642"/>
      <c r="RN93" s="642"/>
      <c r="RO93" s="642"/>
      <c r="RP93" s="642"/>
      <c r="RQ93" s="642"/>
      <c r="RR93" s="642"/>
      <c r="RS93" s="642"/>
      <c r="RT93" s="642"/>
      <c r="RU93" s="642"/>
      <c r="RV93" s="642"/>
      <c r="RW93" s="642"/>
      <c r="RX93" s="642"/>
      <c r="RY93" s="642"/>
      <c r="RZ93" s="642"/>
      <c r="SA93" s="642"/>
      <c r="SB93" s="642"/>
      <c r="SC93" s="642"/>
      <c r="SD93" s="642"/>
      <c r="SE93" s="642"/>
      <c r="SF93" s="642"/>
      <c r="SG93" s="642"/>
      <c r="SH93" s="642"/>
      <c r="SI93" s="642"/>
      <c r="SJ93" s="642"/>
      <c r="SK93" s="642"/>
      <c r="SL93" s="642"/>
      <c r="SM93" s="642"/>
      <c r="SN93" s="642"/>
      <c r="SO93" s="642"/>
      <c r="SP93" s="642"/>
      <c r="SQ93" s="642"/>
      <c r="SR93" s="642"/>
      <c r="SS93" s="642"/>
      <c r="ST93" s="642"/>
      <c r="SU93" s="642"/>
      <c r="SV93" s="642"/>
      <c r="SW93" s="642"/>
      <c r="SX93" s="642"/>
      <c r="SY93" s="642"/>
      <c r="SZ93" s="642"/>
      <c r="TA93" s="642"/>
      <c r="TB93" s="642"/>
      <c r="TC93" s="642"/>
      <c r="TD93" s="642"/>
      <c r="TE93" s="642"/>
      <c r="TF93" s="642"/>
      <c r="TG93" s="642"/>
      <c r="TH93" s="642"/>
      <c r="TI93" s="642"/>
      <c r="TJ93" s="642"/>
      <c r="TK93" s="642"/>
      <c r="TL93" s="642"/>
      <c r="TM93" s="642"/>
      <c r="TN93" s="642"/>
      <c r="TO93" s="642"/>
      <c r="TP93" s="642"/>
      <c r="TQ93" s="642"/>
      <c r="TR93" s="642"/>
      <c r="TS93" s="642"/>
      <c r="TT93" s="642"/>
      <c r="TU93" s="642"/>
      <c r="TV93" s="642"/>
      <c r="TW93" s="642"/>
      <c r="TX93" s="642"/>
      <c r="TY93" s="642"/>
      <c r="TZ93" s="642"/>
      <c r="UA93" s="642"/>
      <c r="UB93" s="642"/>
      <c r="UC93" s="642"/>
      <c r="UD93" s="642"/>
      <c r="UE93" s="642"/>
      <c r="UF93" s="642"/>
      <c r="UG93" s="642"/>
      <c r="UH93" s="642"/>
      <c r="UI93" s="642"/>
      <c r="UJ93" s="642"/>
      <c r="UK93" s="642"/>
      <c r="UL93" s="642"/>
      <c r="UM93" s="642"/>
      <c r="UN93" s="642"/>
      <c r="UO93" s="642"/>
      <c r="UP93" s="642"/>
      <c r="UQ93" s="642"/>
      <c r="UR93" s="642"/>
      <c r="US93" s="642"/>
      <c r="UT93" s="642"/>
      <c r="UU93" s="642"/>
      <c r="UV93" s="642"/>
      <c r="UW93" s="642"/>
      <c r="UX93" s="642"/>
      <c r="UY93" s="642"/>
      <c r="UZ93" s="642"/>
      <c r="VA93" s="642"/>
      <c r="VB93" s="642"/>
      <c r="VC93" s="642"/>
      <c r="VD93" s="642"/>
      <c r="VE93" s="642"/>
      <c r="VF93" s="642"/>
      <c r="VG93" s="642"/>
      <c r="VH93" s="642"/>
      <c r="VI93" s="642"/>
      <c r="VJ93" s="642"/>
      <c r="VK93" s="642"/>
      <c r="VL93" s="642"/>
      <c r="VM93" s="642"/>
      <c r="VN93" s="642"/>
      <c r="VO93" s="642"/>
      <c r="VP93" s="642"/>
      <c r="VQ93" s="642"/>
      <c r="VR93" s="642"/>
      <c r="VS93" s="642"/>
      <c r="VT93" s="642"/>
      <c r="VU93" s="642"/>
      <c r="VV93" s="642"/>
      <c r="VW93" s="642"/>
      <c r="VX93" s="642"/>
      <c r="VY93" s="642"/>
      <c r="VZ93" s="642"/>
      <c r="WA93" s="642"/>
      <c r="WB93" s="642"/>
      <c r="WC93" s="642"/>
      <c r="WD93" s="642"/>
      <c r="WE93" s="642"/>
      <c r="WF93" s="642"/>
      <c r="WG93" s="642"/>
      <c r="WH93" s="642"/>
      <c r="WI93" s="642"/>
      <c r="WJ93" s="642"/>
      <c r="WK93" s="642"/>
      <c r="WL93" s="642"/>
      <c r="WM93" s="642"/>
      <c r="WN93" s="642"/>
      <c r="WO93" s="642"/>
      <c r="WP93" s="642"/>
      <c r="WQ93" s="642"/>
      <c r="WR93" s="642"/>
      <c r="WS93" s="642"/>
      <c r="WT93" s="642"/>
      <c r="WU93" s="642"/>
      <c r="WV93" s="642"/>
      <c r="WW93" s="642"/>
      <c r="WX93" s="642"/>
      <c r="WY93" s="642"/>
      <c r="WZ93" s="642"/>
      <c r="XA93" s="642"/>
      <c r="XB93" s="642"/>
      <c r="XC93" s="642"/>
      <c r="XD93" s="642"/>
      <c r="XE93" s="642"/>
      <c r="XF93" s="642"/>
      <c r="XG93" s="642"/>
      <c r="XH93" s="642"/>
      <c r="XI93" s="642"/>
      <c r="XJ93" s="642"/>
      <c r="XK93" s="642"/>
      <c r="XL93" s="642"/>
      <c r="XM93" s="642"/>
      <c r="XN93" s="642"/>
      <c r="XO93" s="642"/>
      <c r="XP93" s="642"/>
      <c r="XQ93" s="642"/>
      <c r="XR93" s="642"/>
      <c r="XS93" s="642"/>
      <c r="XT93" s="642"/>
      <c r="XU93" s="642"/>
      <c r="XV93" s="642"/>
      <c r="XW93" s="642"/>
      <c r="XX93" s="642"/>
      <c r="XY93" s="642"/>
      <c r="XZ93" s="642"/>
      <c r="YA93" s="642"/>
      <c r="YB93" s="642"/>
      <c r="YC93" s="642"/>
      <c r="YD93" s="642"/>
      <c r="YE93" s="642"/>
      <c r="YF93" s="642"/>
      <c r="YG93" s="642"/>
      <c r="YH93" s="642"/>
      <c r="YI93" s="642"/>
      <c r="YJ93" s="642"/>
      <c r="YK93" s="642"/>
      <c r="YL93" s="642"/>
      <c r="YM93" s="642"/>
      <c r="YN93" s="642"/>
      <c r="YO93" s="642"/>
      <c r="YP93" s="642"/>
      <c r="YQ93" s="642"/>
      <c r="YR93" s="642"/>
      <c r="YS93" s="642"/>
      <c r="YT93" s="642"/>
      <c r="YU93" s="642"/>
      <c r="YV93" s="642"/>
      <c r="YW93" s="642"/>
      <c r="YX93" s="642"/>
      <c r="YY93" s="642"/>
      <c r="YZ93" s="642"/>
      <c r="ZA93" s="642"/>
      <c r="ZB93" s="642"/>
      <c r="ZC93" s="642"/>
      <c r="ZD93" s="642"/>
      <c r="ZE93" s="642"/>
      <c r="ZF93" s="642"/>
      <c r="ZG93" s="642"/>
      <c r="ZH93" s="642"/>
      <c r="ZI93" s="642"/>
      <c r="ZJ93" s="642"/>
      <c r="ZK93" s="642"/>
      <c r="ZL93" s="642"/>
      <c r="ZM93" s="642"/>
      <c r="ZN93" s="642"/>
      <c r="ZO93" s="642"/>
      <c r="ZP93" s="642"/>
      <c r="ZQ93" s="642"/>
      <c r="ZR93" s="642"/>
      <c r="ZS93" s="642"/>
      <c r="ZT93" s="642"/>
      <c r="ZU93" s="642"/>
      <c r="ZV93" s="642"/>
      <c r="ZW93" s="642"/>
      <c r="ZX93" s="642"/>
      <c r="ZY93" s="642"/>
      <c r="ZZ93" s="642"/>
      <c r="AAA93" s="642"/>
      <c r="AAB93" s="642"/>
      <c r="AAC93" s="642"/>
      <c r="AAD93" s="642"/>
      <c r="AAE93" s="642"/>
      <c r="AAF93" s="642"/>
      <c r="AAG93" s="642"/>
      <c r="AAH93" s="642"/>
      <c r="AAI93" s="642"/>
      <c r="AAJ93" s="642"/>
      <c r="AAK93" s="642"/>
      <c r="AAL93" s="642"/>
      <c r="AAM93" s="642"/>
      <c r="AAN93" s="642"/>
      <c r="AAO93" s="642"/>
      <c r="AAP93" s="642"/>
      <c r="AAQ93" s="642"/>
      <c r="AAR93" s="642"/>
      <c r="AAS93" s="642"/>
      <c r="AAT93" s="642"/>
      <c r="AAU93" s="642"/>
      <c r="AAV93" s="642"/>
      <c r="AAW93" s="642"/>
      <c r="AAX93" s="642"/>
      <c r="AAY93" s="642"/>
      <c r="AAZ93" s="642"/>
      <c r="ABA93" s="642"/>
      <c r="ABB93" s="642"/>
      <c r="ABC93" s="642"/>
      <c r="ABD93" s="642"/>
      <c r="ABE93" s="642"/>
      <c r="ABF93" s="642"/>
      <c r="ABG93" s="642"/>
      <c r="ABH93" s="642"/>
      <c r="ABI93" s="642"/>
      <c r="ABJ93" s="642"/>
      <c r="ABK93" s="642"/>
      <c r="ABL93" s="642"/>
      <c r="ABM93" s="642"/>
      <c r="ABN93" s="642"/>
      <c r="ABO93" s="642"/>
      <c r="ABP93" s="642"/>
      <c r="ABQ93" s="642"/>
      <c r="ABR93" s="642"/>
      <c r="ABS93" s="642"/>
      <c r="ABT93" s="642"/>
      <c r="ABU93" s="642"/>
      <c r="ABV93" s="642"/>
      <c r="ABW93" s="642"/>
      <c r="ABX93" s="642"/>
      <c r="ABY93" s="642"/>
      <c r="ABZ93" s="642"/>
      <c r="ACA93" s="642"/>
      <c r="ACB93" s="642"/>
      <c r="ACC93" s="642"/>
      <c r="ACD93" s="642"/>
      <c r="ACE93" s="642"/>
      <c r="ACF93" s="642"/>
      <c r="ACG93" s="642"/>
      <c r="ACH93" s="642"/>
      <c r="ACI93" s="642"/>
      <c r="ACJ93" s="642"/>
      <c r="ACK93" s="642"/>
      <c r="ACL93" s="642"/>
      <c r="ACM93" s="642"/>
      <c r="ACN93" s="642"/>
      <c r="ACO93" s="642"/>
      <c r="ACP93" s="642"/>
      <c r="ACQ93" s="642"/>
      <c r="ACR93" s="642"/>
      <c r="ACS93" s="642"/>
      <c r="ACT93" s="642"/>
      <c r="ACU93" s="642"/>
      <c r="ACV93" s="642"/>
      <c r="ACW93" s="642"/>
      <c r="ACX93" s="642"/>
      <c r="ACY93" s="642"/>
      <c r="ACZ93" s="642"/>
      <c r="ADA93" s="642"/>
      <c r="ADB93" s="642"/>
      <c r="ADC93" s="642"/>
      <c r="ADD93" s="642"/>
      <c r="ADE93" s="642"/>
      <c r="ADF93" s="642"/>
      <c r="ADG93" s="642"/>
      <c r="ADH93" s="642"/>
      <c r="ADI93" s="642"/>
      <c r="ADJ93" s="642"/>
      <c r="ADK93" s="642"/>
      <c r="ADL93" s="642"/>
      <c r="ADM93" s="642"/>
      <c r="ADN93" s="642"/>
      <c r="ADO93" s="642"/>
      <c r="ADP93" s="642"/>
      <c r="ADQ93" s="642"/>
      <c r="ADR93" s="642"/>
      <c r="ADS93" s="642"/>
      <c r="ADT93" s="642"/>
      <c r="ADU93" s="642"/>
      <c r="ADV93" s="642"/>
      <c r="ADW93" s="642"/>
      <c r="ADX93" s="642"/>
      <c r="ADY93" s="642"/>
      <c r="ADZ93" s="642"/>
      <c r="AEA93" s="642"/>
      <c r="AEB93" s="642"/>
      <c r="AEC93" s="642"/>
      <c r="AED93" s="642"/>
      <c r="AEE93" s="642"/>
      <c r="AEF93" s="642"/>
      <c r="AEG93" s="642"/>
      <c r="AEH93" s="642"/>
      <c r="AEI93" s="642"/>
      <c r="AEJ93" s="642"/>
      <c r="AEK93" s="642"/>
      <c r="AEL93" s="642"/>
      <c r="AEM93" s="642"/>
      <c r="AEN93" s="642"/>
      <c r="AEO93" s="642"/>
      <c r="AEP93" s="642"/>
      <c r="AEQ93" s="642"/>
      <c r="AER93" s="642"/>
      <c r="AES93" s="642"/>
      <c r="AET93" s="642"/>
      <c r="AEU93" s="642"/>
      <c r="AEV93" s="642"/>
      <c r="AEW93" s="642"/>
      <c r="AEX93" s="642"/>
      <c r="AEY93" s="642"/>
      <c r="AEZ93" s="642"/>
      <c r="AFA93" s="642"/>
      <c r="AFB93" s="642"/>
      <c r="AFC93" s="642"/>
      <c r="AFD93" s="642"/>
      <c r="AFE93" s="642"/>
      <c r="AFF93" s="642"/>
      <c r="AFG93" s="642"/>
      <c r="AFH93" s="642"/>
      <c r="AFI93" s="642"/>
      <c r="AFJ93" s="642"/>
      <c r="AFK93" s="642"/>
      <c r="AFL93" s="642"/>
      <c r="AFM93" s="642"/>
      <c r="AFN93" s="642"/>
      <c r="AFO93" s="642"/>
      <c r="AFP93" s="642"/>
      <c r="AFQ93" s="642"/>
      <c r="AFR93" s="642"/>
      <c r="AFS93" s="642"/>
      <c r="AFT93" s="642"/>
      <c r="AFU93" s="642"/>
      <c r="AFV93" s="642"/>
      <c r="AFW93" s="642"/>
      <c r="AFX93" s="642"/>
      <c r="AFY93" s="642"/>
      <c r="AFZ93" s="642"/>
      <c r="AGA93" s="642"/>
      <c r="AGB93" s="642"/>
      <c r="AGC93" s="642"/>
      <c r="AGD93" s="642"/>
      <c r="AGE93" s="642"/>
      <c r="AGF93" s="642"/>
      <c r="AGG93" s="642"/>
      <c r="AGH93" s="642"/>
      <c r="AGI93" s="642"/>
      <c r="AGJ93" s="642"/>
      <c r="AGK93" s="642"/>
      <c r="AGL93" s="642"/>
      <c r="AGM93" s="642"/>
      <c r="AGN93" s="642"/>
      <c r="AGO93" s="642"/>
      <c r="AGP93" s="642"/>
    </row>
    <row r="94" spans="1:878" x14ac:dyDescent="0.2">
      <c r="A94" s="28"/>
      <c r="B94" s="390" t="s">
        <v>1380</v>
      </c>
      <c r="C94" s="438" t="s">
        <v>1380</v>
      </c>
      <c r="D94" s="658"/>
      <c r="E94" s="667"/>
      <c r="F94" s="677"/>
      <c r="G94" s="442"/>
      <c r="H94" s="442"/>
      <c r="I94" s="639"/>
      <c r="J94" s="443"/>
      <c r="K94" s="640"/>
      <c r="L94" s="444"/>
      <c r="M94" s="443"/>
      <c r="N94" s="445"/>
      <c r="O94" s="446"/>
      <c r="P94" s="447"/>
      <c r="Q94" s="485"/>
      <c r="R94" s="714"/>
      <c r="S94" s="716"/>
      <c r="T94" s="449"/>
      <c r="U94" s="641"/>
      <c r="V94" s="450"/>
      <c r="W94" s="450"/>
      <c r="X94" s="450"/>
      <c r="Y94" s="451"/>
      <c r="Z94" s="451"/>
      <c r="AA94" s="451"/>
      <c r="AB94" s="715"/>
      <c r="AC94" s="454"/>
      <c r="AD94" s="454"/>
      <c r="AE94" s="454"/>
      <c r="AF94" s="452"/>
      <c r="AG94" s="453"/>
      <c r="AH94" s="451"/>
      <c r="AI94" s="453"/>
      <c r="AJ94" s="451"/>
      <c r="AK94" s="454"/>
      <c r="AL94" s="455"/>
      <c r="AM94" s="455"/>
      <c r="AN94" s="456"/>
      <c r="AO94" s="457"/>
      <c r="AP94" s="339"/>
      <c r="AQ94" s="589"/>
      <c r="AR94" s="590"/>
      <c r="AS94" s="458"/>
      <c r="AT94" s="589"/>
      <c r="AU94" s="455"/>
      <c r="AV94" s="459"/>
      <c r="AW94" s="459"/>
      <c r="AX94" s="455"/>
      <c r="AY94" s="455"/>
      <c r="AZ94" s="693"/>
      <c r="BA94" s="460"/>
      <c r="BB94" s="684"/>
      <c r="BC94" s="486"/>
      <c r="BD94" s="515"/>
      <c r="BE94" s="517"/>
      <c r="BF94" s="642"/>
      <c r="BG94" s="642"/>
      <c r="BH94" s="642"/>
      <c r="BI94" s="642"/>
      <c r="BJ94" s="642"/>
      <c r="BK94" s="642"/>
      <c r="BL94" s="642"/>
      <c r="BM94" s="642"/>
      <c r="BN94" s="642"/>
      <c r="BO94" s="642"/>
      <c r="BP94" s="642"/>
      <c r="BQ94" s="642"/>
      <c r="BR94" s="642"/>
      <c r="BS94" s="642"/>
      <c r="BT94" s="642"/>
      <c r="BU94" s="642"/>
      <c r="BV94" s="642"/>
      <c r="BW94" s="642"/>
      <c r="BX94" s="642"/>
      <c r="BY94" s="642"/>
      <c r="BZ94" s="642"/>
      <c r="CA94" s="642"/>
      <c r="CB94" s="642"/>
      <c r="CC94" s="642"/>
      <c r="CD94" s="642"/>
      <c r="CE94" s="642"/>
      <c r="CF94" s="642"/>
      <c r="CG94" s="642"/>
      <c r="CH94" s="642"/>
      <c r="CI94" s="642"/>
      <c r="CJ94" s="642"/>
      <c r="CK94" s="642"/>
      <c r="CL94" s="642"/>
      <c r="CM94" s="642"/>
      <c r="CN94" s="642"/>
      <c r="CO94" s="642"/>
      <c r="CP94" s="642"/>
      <c r="CQ94" s="642"/>
      <c r="CR94" s="642"/>
      <c r="CS94" s="642"/>
      <c r="CT94" s="642"/>
      <c r="CU94" s="642"/>
      <c r="CV94" s="642"/>
      <c r="CW94" s="642"/>
      <c r="CX94" s="642"/>
      <c r="CY94" s="642"/>
      <c r="CZ94" s="642"/>
      <c r="DA94" s="642"/>
      <c r="DB94" s="642"/>
      <c r="DC94" s="642"/>
      <c r="DD94" s="642"/>
      <c r="DE94" s="642"/>
      <c r="DF94" s="642"/>
      <c r="DG94" s="642"/>
      <c r="DH94" s="642"/>
      <c r="DI94" s="642"/>
      <c r="DJ94" s="642"/>
      <c r="DK94" s="642"/>
      <c r="DL94" s="642"/>
      <c r="DM94" s="642"/>
      <c r="DN94" s="642"/>
      <c r="DO94" s="642"/>
      <c r="DP94" s="642"/>
      <c r="DQ94" s="642"/>
      <c r="DR94" s="642"/>
      <c r="DS94" s="642"/>
      <c r="DT94" s="642"/>
      <c r="DU94" s="642"/>
      <c r="DV94" s="642"/>
      <c r="DW94" s="642"/>
      <c r="DX94" s="642"/>
      <c r="DY94" s="642"/>
      <c r="DZ94" s="642"/>
      <c r="EA94" s="642"/>
      <c r="EB94" s="642"/>
      <c r="EC94" s="642"/>
      <c r="ED94" s="642"/>
      <c r="EE94" s="642"/>
      <c r="EF94" s="642"/>
      <c r="EG94" s="642"/>
      <c r="EH94" s="642"/>
      <c r="EI94" s="642"/>
      <c r="EJ94" s="642"/>
      <c r="EK94" s="642"/>
      <c r="EL94" s="642"/>
      <c r="EM94" s="642"/>
      <c r="EN94" s="642"/>
      <c r="EO94" s="642"/>
      <c r="EP94" s="642"/>
      <c r="EQ94" s="642"/>
      <c r="ER94" s="642"/>
      <c r="ES94" s="642"/>
      <c r="ET94" s="642"/>
      <c r="EU94" s="642"/>
      <c r="EV94" s="642"/>
      <c r="EW94" s="642"/>
      <c r="EX94" s="642"/>
      <c r="EY94" s="642"/>
      <c r="EZ94" s="642"/>
      <c r="FA94" s="642"/>
      <c r="FB94" s="642"/>
      <c r="FC94" s="642"/>
      <c r="FD94" s="642"/>
      <c r="FE94" s="642"/>
      <c r="FF94" s="642"/>
      <c r="FG94" s="642"/>
      <c r="FH94" s="642"/>
      <c r="FI94" s="642"/>
      <c r="FJ94" s="642"/>
      <c r="FK94" s="642"/>
      <c r="FL94" s="642"/>
      <c r="FM94" s="642"/>
      <c r="FN94" s="642"/>
      <c r="FO94" s="642"/>
      <c r="FP94" s="642"/>
      <c r="FQ94" s="642"/>
      <c r="FR94" s="642"/>
      <c r="FS94" s="642"/>
      <c r="FT94" s="642"/>
      <c r="FU94" s="642"/>
      <c r="FV94" s="642"/>
      <c r="FW94" s="642"/>
      <c r="FX94" s="642"/>
      <c r="FY94" s="642"/>
      <c r="FZ94" s="642"/>
      <c r="GA94" s="642"/>
      <c r="GB94" s="642"/>
      <c r="GC94" s="642"/>
      <c r="GD94" s="642"/>
      <c r="GE94" s="642"/>
      <c r="GF94" s="642"/>
      <c r="GG94" s="642"/>
      <c r="GH94" s="642"/>
      <c r="GI94" s="642"/>
      <c r="GJ94" s="642"/>
      <c r="GK94" s="642"/>
      <c r="GL94" s="642"/>
      <c r="GM94" s="642"/>
      <c r="GN94" s="642"/>
      <c r="GO94" s="642"/>
      <c r="GP94" s="642"/>
      <c r="GQ94" s="642"/>
      <c r="GR94" s="642"/>
      <c r="GS94" s="642"/>
      <c r="GT94" s="642"/>
      <c r="GU94" s="642"/>
      <c r="GV94" s="642"/>
      <c r="GW94" s="642"/>
      <c r="GX94" s="642"/>
      <c r="GY94" s="642"/>
      <c r="GZ94" s="642"/>
      <c r="HA94" s="642"/>
      <c r="HB94" s="642"/>
      <c r="HC94" s="642"/>
      <c r="HD94" s="642"/>
      <c r="HE94" s="642"/>
      <c r="HF94" s="642"/>
      <c r="HG94" s="642"/>
      <c r="HH94" s="642"/>
      <c r="HI94" s="642"/>
      <c r="HJ94" s="642"/>
      <c r="HK94" s="642"/>
      <c r="HL94" s="642"/>
      <c r="HM94" s="642"/>
      <c r="HN94" s="642"/>
      <c r="HO94" s="642"/>
      <c r="HP94" s="642"/>
      <c r="HQ94" s="642"/>
      <c r="HR94" s="642"/>
      <c r="HS94" s="642"/>
      <c r="HT94" s="642"/>
      <c r="HU94" s="642"/>
      <c r="HV94" s="642"/>
      <c r="HW94" s="642"/>
      <c r="HX94" s="642"/>
      <c r="HY94" s="642"/>
      <c r="HZ94" s="642"/>
      <c r="IA94" s="642"/>
      <c r="IB94" s="642"/>
      <c r="IC94" s="642"/>
      <c r="ID94" s="642"/>
      <c r="IE94" s="642"/>
      <c r="IF94" s="642"/>
      <c r="IG94" s="642"/>
      <c r="IH94" s="642"/>
      <c r="II94" s="642"/>
      <c r="IJ94" s="642"/>
      <c r="IK94" s="642"/>
      <c r="IL94" s="642"/>
      <c r="IM94" s="642"/>
      <c r="IN94" s="642"/>
      <c r="IO94" s="642"/>
      <c r="IP94" s="642"/>
      <c r="IQ94" s="642"/>
      <c r="IR94" s="642"/>
      <c r="IS94" s="642"/>
      <c r="IT94" s="642"/>
      <c r="IU94" s="642"/>
      <c r="IV94" s="642"/>
      <c r="IW94" s="642"/>
      <c r="IX94" s="642"/>
      <c r="IY94" s="642"/>
      <c r="IZ94" s="642"/>
      <c r="JA94" s="642"/>
      <c r="JB94" s="642"/>
      <c r="JC94" s="642"/>
      <c r="JD94" s="642"/>
      <c r="JE94" s="642"/>
      <c r="JF94" s="642"/>
      <c r="JG94" s="642"/>
      <c r="JH94" s="642"/>
      <c r="JI94" s="642"/>
      <c r="JJ94" s="642"/>
      <c r="JK94" s="642"/>
      <c r="JL94" s="642"/>
      <c r="JM94" s="642"/>
      <c r="JN94" s="642"/>
      <c r="JO94" s="642"/>
      <c r="JP94" s="642"/>
      <c r="JQ94" s="642"/>
      <c r="JR94" s="642"/>
      <c r="JS94" s="642"/>
      <c r="JT94" s="642"/>
      <c r="JU94" s="642"/>
      <c r="JV94" s="642"/>
      <c r="JW94" s="642"/>
      <c r="JX94" s="642"/>
      <c r="JY94" s="642"/>
      <c r="JZ94" s="642"/>
      <c r="KA94" s="642"/>
      <c r="KB94" s="642"/>
      <c r="KC94" s="642"/>
      <c r="KD94" s="642"/>
      <c r="KE94" s="642"/>
      <c r="KF94" s="642"/>
      <c r="KG94" s="642"/>
      <c r="KH94" s="642"/>
      <c r="KI94" s="642"/>
      <c r="KJ94" s="642"/>
      <c r="KK94" s="642"/>
      <c r="KL94" s="642"/>
      <c r="KM94" s="642"/>
      <c r="KN94" s="642"/>
      <c r="KO94" s="642"/>
      <c r="KP94" s="642"/>
      <c r="KQ94" s="642"/>
      <c r="KR94" s="642"/>
      <c r="KS94" s="642"/>
      <c r="KT94" s="642"/>
      <c r="KU94" s="642"/>
      <c r="KV94" s="642"/>
      <c r="KW94" s="642"/>
      <c r="KX94" s="642"/>
      <c r="KY94" s="642"/>
      <c r="KZ94" s="642"/>
      <c r="LA94" s="642"/>
      <c r="LB94" s="642"/>
      <c r="LC94" s="642"/>
      <c r="LD94" s="642"/>
      <c r="LE94" s="642"/>
      <c r="LF94" s="642"/>
      <c r="LG94" s="642"/>
      <c r="LH94" s="642"/>
      <c r="LI94" s="642"/>
      <c r="LJ94" s="642"/>
      <c r="LK94" s="642"/>
      <c r="LL94" s="642"/>
      <c r="LM94" s="642"/>
      <c r="LN94" s="642"/>
      <c r="LO94" s="642"/>
      <c r="LP94" s="642"/>
      <c r="LQ94" s="642"/>
      <c r="LR94" s="642"/>
      <c r="LS94" s="642"/>
      <c r="LT94" s="642"/>
      <c r="LU94" s="642"/>
      <c r="LV94" s="642"/>
      <c r="LW94" s="642"/>
      <c r="LX94" s="642"/>
      <c r="LY94" s="642"/>
      <c r="LZ94" s="642"/>
      <c r="MA94" s="642"/>
      <c r="MB94" s="642"/>
      <c r="MC94" s="642"/>
      <c r="MD94" s="642"/>
      <c r="ME94" s="642"/>
      <c r="MF94" s="642"/>
      <c r="MG94" s="642"/>
      <c r="MH94" s="642"/>
      <c r="MI94" s="642"/>
      <c r="MJ94" s="642"/>
      <c r="MK94" s="642"/>
      <c r="ML94" s="642"/>
      <c r="MM94" s="642"/>
      <c r="MN94" s="642"/>
      <c r="MO94" s="642"/>
      <c r="MP94" s="642"/>
      <c r="MQ94" s="642"/>
      <c r="MR94" s="642"/>
      <c r="MS94" s="642"/>
      <c r="MT94" s="642"/>
      <c r="MU94" s="642"/>
      <c r="MV94" s="642"/>
      <c r="MW94" s="642"/>
      <c r="MX94" s="642"/>
      <c r="MY94" s="642"/>
      <c r="MZ94" s="642"/>
      <c r="NA94" s="642"/>
      <c r="NB94" s="642"/>
      <c r="NC94" s="642"/>
      <c r="ND94" s="642"/>
      <c r="NE94" s="642"/>
      <c r="NF94" s="642"/>
      <c r="NG94" s="642"/>
      <c r="NH94" s="642"/>
      <c r="NI94" s="642"/>
      <c r="NJ94" s="642"/>
      <c r="NK94" s="642"/>
      <c r="NL94" s="642"/>
      <c r="NM94" s="642"/>
      <c r="NN94" s="642"/>
      <c r="NO94" s="642"/>
      <c r="NP94" s="642"/>
      <c r="NQ94" s="642"/>
      <c r="NR94" s="642"/>
      <c r="NS94" s="642"/>
      <c r="NT94" s="642"/>
      <c r="NU94" s="642"/>
      <c r="NV94" s="642"/>
      <c r="NW94" s="642"/>
      <c r="NX94" s="642"/>
      <c r="NY94" s="642"/>
      <c r="NZ94" s="642"/>
      <c r="OA94" s="642"/>
      <c r="OB94" s="642"/>
      <c r="OC94" s="642"/>
      <c r="OD94" s="642"/>
      <c r="OE94" s="642"/>
      <c r="OF94" s="642"/>
      <c r="OG94" s="642"/>
      <c r="OH94" s="642"/>
      <c r="OI94" s="642"/>
      <c r="OJ94" s="642"/>
      <c r="OK94" s="642"/>
      <c r="OL94" s="642"/>
      <c r="OM94" s="642"/>
      <c r="ON94" s="642"/>
      <c r="OO94" s="642"/>
      <c r="OP94" s="642"/>
      <c r="OQ94" s="642"/>
      <c r="OR94" s="642"/>
      <c r="OS94" s="642"/>
      <c r="OT94" s="642"/>
      <c r="OU94" s="642"/>
      <c r="OV94" s="642"/>
      <c r="OW94" s="642"/>
      <c r="OX94" s="642"/>
      <c r="OY94" s="642"/>
      <c r="OZ94" s="642"/>
      <c r="PA94" s="642"/>
      <c r="PB94" s="642"/>
      <c r="PC94" s="642"/>
      <c r="PD94" s="642"/>
      <c r="PE94" s="642"/>
      <c r="PF94" s="642"/>
      <c r="PG94" s="642"/>
      <c r="PH94" s="642"/>
      <c r="PI94" s="642"/>
      <c r="PJ94" s="642"/>
      <c r="PK94" s="642"/>
      <c r="PL94" s="642"/>
      <c r="PM94" s="642"/>
      <c r="PN94" s="642"/>
      <c r="PO94" s="642"/>
      <c r="PP94" s="642"/>
      <c r="PQ94" s="642"/>
      <c r="PR94" s="642"/>
      <c r="PS94" s="642"/>
      <c r="PT94" s="642"/>
      <c r="PU94" s="642"/>
      <c r="PV94" s="642"/>
      <c r="PW94" s="642"/>
      <c r="PX94" s="642"/>
      <c r="PY94" s="642"/>
      <c r="PZ94" s="642"/>
      <c r="QA94" s="642"/>
      <c r="QB94" s="642"/>
      <c r="QC94" s="642"/>
      <c r="QD94" s="642"/>
      <c r="QE94" s="642"/>
      <c r="QF94" s="642"/>
      <c r="QG94" s="642"/>
      <c r="QH94" s="642"/>
      <c r="QI94" s="642"/>
      <c r="QJ94" s="642"/>
      <c r="QK94" s="642"/>
      <c r="QL94" s="642"/>
      <c r="QM94" s="642"/>
      <c r="QN94" s="642"/>
      <c r="QO94" s="642"/>
      <c r="QP94" s="642"/>
      <c r="QQ94" s="642"/>
      <c r="QR94" s="642"/>
      <c r="QS94" s="642"/>
      <c r="QT94" s="642"/>
      <c r="QU94" s="642"/>
      <c r="QV94" s="642"/>
      <c r="QW94" s="642"/>
      <c r="QX94" s="642"/>
      <c r="QY94" s="642"/>
      <c r="QZ94" s="642"/>
      <c r="RA94" s="642"/>
      <c r="RB94" s="642"/>
      <c r="RC94" s="642"/>
      <c r="RD94" s="642"/>
      <c r="RE94" s="642"/>
      <c r="RF94" s="642"/>
      <c r="RG94" s="642"/>
      <c r="RH94" s="642"/>
      <c r="RI94" s="642"/>
      <c r="RJ94" s="642"/>
      <c r="RK94" s="642"/>
      <c r="RL94" s="642"/>
      <c r="RM94" s="642"/>
      <c r="RN94" s="642"/>
      <c r="RO94" s="642"/>
      <c r="RP94" s="642"/>
      <c r="RQ94" s="642"/>
      <c r="RR94" s="642"/>
      <c r="RS94" s="642"/>
      <c r="RT94" s="642"/>
      <c r="RU94" s="642"/>
      <c r="RV94" s="642"/>
      <c r="RW94" s="642"/>
      <c r="RX94" s="642"/>
      <c r="RY94" s="642"/>
      <c r="RZ94" s="642"/>
      <c r="SA94" s="642"/>
      <c r="SB94" s="642"/>
      <c r="SC94" s="642"/>
      <c r="SD94" s="642"/>
      <c r="SE94" s="642"/>
      <c r="SF94" s="642"/>
      <c r="SG94" s="642"/>
      <c r="SH94" s="642"/>
      <c r="SI94" s="642"/>
      <c r="SJ94" s="642"/>
      <c r="SK94" s="642"/>
      <c r="SL94" s="642"/>
      <c r="SM94" s="642"/>
      <c r="SN94" s="642"/>
      <c r="SO94" s="642"/>
      <c r="SP94" s="642"/>
      <c r="SQ94" s="642"/>
      <c r="SR94" s="642"/>
      <c r="SS94" s="642"/>
      <c r="ST94" s="642"/>
      <c r="SU94" s="642"/>
      <c r="SV94" s="642"/>
      <c r="SW94" s="642"/>
      <c r="SX94" s="642"/>
      <c r="SY94" s="642"/>
      <c r="SZ94" s="642"/>
      <c r="TA94" s="642"/>
      <c r="TB94" s="642"/>
      <c r="TC94" s="642"/>
      <c r="TD94" s="642"/>
      <c r="TE94" s="642"/>
      <c r="TF94" s="642"/>
      <c r="TG94" s="642"/>
      <c r="TH94" s="642"/>
      <c r="TI94" s="642"/>
      <c r="TJ94" s="642"/>
      <c r="TK94" s="642"/>
      <c r="TL94" s="642"/>
      <c r="TM94" s="642"/>
      <c r="TN94" s="642"/>
      <c r="TO94" s="642"/>
      <c r="TP94" s="642"/>
      <c r="TQ94" s="642"/>
      <c r="TR94" s="642"/>
      <c r="TS94" s="642"/>
      <c r="TT94" s="642"/>
      <c r="TU94" s="642"/>
      <c r="TV94" s="642"/>
      <c r="TW94" s="642"/>
      <c r="TX94" s="642"/>
      <c r="TY94" s="642"/>
      <c r="TZ94" s="642"/>
      <c r="UA94" s="642"/>
      <c r="UB94" s="642"/>
      <c r="UC94" s="642"/>
      <c r="UD94" s="642"/>
      <c r="UE94" s="642"/>
      <c r="UF94" s="642"/>
      <c r="UG94" s="642"/>
      <c r="UH94" s="642"/>
      <c r="UI94" s="642"/>
      <c r="UJ94" s="642"/>
      <c r="UK94" s="642"/>
      <c r="UL94" s="642"/>
      <c r="UM94" s="642"/>
      <c r="UN94" s="642"/>
      <c r="UO94" s="642"/>
      <c r="UP94" s="642"/>
      <c r="UQ94" s="642"/>
      <c r="UR94" s="642"/>
      <c r="US94" s="642"/>
      <c r="UT94" s="642"/>
      <c r="UU94" s="642"/>
      <c r="UV94" s="642"/>
      <c r="UW94" s="642"/>
      <c r="UX94" s="642"/>
      <c r="UY94" s="642"/>
      <c r="UZ94" s="642"/>
      <c r="VA94" s="642"/>
      <c r="VB94" s="642"/>
      <c r="VC94" s="642"/>
      <c r="VD94" s="642"/>
      <c r="VE94" s="642"/>
      <c r="VF94" s="642"/>
      <c r="VG94" s="642"/>
      <c r="VH94" s="642"/>
      <c r="VI94" s="642"/>
      <c r="VJ94" s="642"/>
      <c r="VK94" s="642"/>
      <c r="VL94" s="642"/>
      <c r="VM94" s="642"/>
      <c r="VN94" s="642"/>
      <c r="VO94" s="642"/>
      <c r="VP94" s="642"/>
      <c r="VQ94" s="642"/>
      <c r="VR94" s="642"/>
      <c r="VS94" s="642"/>
      <c r="VT94" s="642"/>
      <c r="VU94" s="642"/>
      <c r="VV94" s="642"/>
      <c r="VW94" s="642"/>
      <c r="VX94" s="642"/>
      <c r="VY94" s="642"/>
      <c r="VZ94" s="642"/>
      <c r="WA94" s="642"/>
      <c r="WB94" s="642"/>
      <c r="WC94" s="642"/>
      <c r="WD94" s="642"/>
      <c r="WE94" s="642"/>
      <c r="WF94" s="642"/>
      <c r="WG94" s="642"/>
      <c r="WH94" s="642"/>
      <c r="WI94" s="642"/>
      <c r="WJ94" s="642"/>
      <c r="WK94" s="642"/>
      <c r="WL94" s="642"/>
      <c r="WM94" s="642"/>
      <c r="WN94" s="642"/>
      <c r="WO94" s="642"/>
      <c r="WP94" s="642"/>
      <c r="WQ94" s="642"/>
      <c r="WR94" s="642"/>
      <c r="WS94" s="642"/>
      <c r="WT94" s="642"/>
      <c r="WU94" s="642"/>
      <c r="WV94" s="642"/>
      <c r="WW94" s="642"/>
      <c r="WX94" s="642"/>
      <c r="WY94" s="642"/>
      <c r="WZ94" s="642"/>
      <c r="XA94" s="642"/>
      <c r="XB94" s="642"/>
      <c r="XC94" s="642"/>
      <c r="XD94" s="642"/>
      <c r="XE94" s="642"/>
      <c r="XF94" s="642"/>
      <c r="XG94" s="642"/>
      <c r="XH94" s="642"/>
      <c r="XI94" s="642"/>
      <c r="XJ94" s="642"/>
      <c r="XK94" s="642"/>
      <c r="XL94" s="642"/>
      <c r="XM94" s="642"/>
      <c r="XN94" s="642"/>
      <c r="XO94" s="642"/>
      <c r="XP94" s="642"/>
      <c r="XQ94" s="642"/>
      <c r="XR94" s="642"/>
      <c r="XS94" s="642"/>
      <c r="XT94" s="642"/>
      <c r="XU94" s="642"/>
      <c r="XV94" s="642"/>
      <c r="XW94" s="642"/>
      <c r="XX94" s="642"/>
      <c r="XY94" s="642"/>
      <c r="XZ94" s="642"/>
      <c r="YA94" s="642"/>
      <c r="YB94" s="642"/>
      <c r="YC94" s="642"/>
      <c r="YD94" s="642"/>
      <c r="YE94" s="642"/>
      <c r="YF94" s="642"/>
      <c r="YG94" s="642"/>
      <c r="YH94" s="642"/>
      <c r="YI94" s="642"/>
      <c r="YJ94" s="642"/>
      <c r="YK94" s="642"/>
      <c r="YL94" s="642"/>
      <c r="YM94" s="642"/>
      <c r="YN94" s="642"/>
      <c r="YO94" s="642"/>
      <c r="YP94" s="642"/>
      <c r="YQ94" s="642"/>
      <c r="YR94" s="642"/>
      <c r="YS94" s="642"/>
      <c r="YT94" s="642"/>
      <c r="YU94" s="642"/>
      <c r="YV94" s="642"/>
      <c r="YW94" s="642"/>
      <c r="YX94" s="642"/>
      <c r="YY94" s="642"/>
      <c r="YZ94" s="642"/>
      <c r="ZA94" s="642"/>
      <c r="ZB94" s="642"/>
      <c r="ZC94" s="642"/>
      <c r="ZD94" s="642"/>
      <c r="ZE94" s="642"/>
      <c r="ZF94" s="642"/>
      <c r="ZG94" s="642"/>
      <c r="ZH94" s="642"/>
      <c r="ZI94" s="642"/>
      <c r="ZJ94" s="642"/>
      <c r="ZK94" s="642"/>
      <c r="ZL94" s="642"/>
      <c r="ZM94" s="642"/>
      <c r="ZN94" s="642"/>
      <c r="ZO94" s="642"/>
      <c r="ZP94" s="642"/>
      <c r="ZQ94" s="642"/>
      <c r="ZR94" s="642"/>
      <c r="ZS94" s="642"/>
      <c r="ZT94" s="642"/>
      <c r="ZU94" s="642"/>
      <c r="ZV94" s="642"/>
      <c r="ZW94" s="642"/>
      <c r="ZX94" s="642"/>
      <c r="ZY94" s="642"/>
      <c r="ZZ94" s="642"/>
      <c r="AAA94" s="642"/>
      <c r="AAB94" s="642"/>
      <c r="AAC94" s="642"/>
      <c r="AAD94" s="642"/>
      <c r="AAE94" s="642"/>
      <c r="AAF94" s="642"/>
      <c r="AAG94" s="642"/>
      <c r="AAH94" s="642"/>
      <c r="AAI94" s="642"/>
      <c r="AAJ94" s="642"/>
      <c r="AAK94" s="642"/>
      <c r="AAL94" s="642"/>
      <c r="AAM94" s="642"/>
      <c r="AAN94" s="642"/>
      <c r="AAO94" s="642"/>
      <c r="AAP94" s="642"/>
      <c r="AAQ94" s="642"/>
      <c r="AAR94" s="642"/>
      <c r="AAS94" s="642"/>
      <c r="AAT94" s="642"/>
      <c r="AAU94" s="642"/>
      <c r="AAV94" s="642"/>
      <c r="AAW94" s="642"/>
      <c r="AAX94" s="642"/>
      <c r="AAY94" s="642"/>
      <c r="AAZ94" s="642"/>
      <c r="ABA94" s="642"/>
      <c r="ABB94" s="642"/>
      <c r="ABC94" s="642"/>
      <c r="ABD94" s="642"/>
      <c r="ABE94" s="642"/>
      <c r="ABF94" s="642"/>
      <c r="ABG94" s="642"/>
      <c r="ABH94" s="642"/>
      <c r="ABI94" s="642"/>
      <c r="ABJ94" s="642"/>
      <c r="ABK94" s="642"/>
      <c r="ABL94" s="642"/>
      <c r="ABM94" s="642"/>
      <c r="ABN94" s="642"/>
      <c r="ABO94" s="642"/>
      <c r="ABP94" s="642"/>
      <c r="ABQ94" s="642"/>
      <c r="ABR94" s="642"/>
      <c r="ABS94" s="642"/>
      <c r="ABT94" s="642"/>
      <c r="ABU94" s="642"/>
      <c r="ABV94" s="642"/>
      <c r="ABW94" s="642"/>
      <c r="ABX94" s="642"/>
      <c r="ABY94" s="642"/>
      <c r="ABZ94" s="642"/>
      <c r="ACA94" s="642"/>
      <c r="ACB94" s="642"/>
      <c r="ACC94" s="642"/>
      <c r="ACD94" s="642"/>
      <c r="ACE94" s="642"/>
      <c r="ACF94" s="642"/>
      <c r="ACG94" s="642"/>
      <c r="ACH94" s="642"/>
      <c r="ACI94" s="642"/>
      <c r="ACJ94" s="642"/>
      <c r="ACK94" s="642"/>
      <c r="ACL94" s="642"/>
      <c r="ACM94" s="642"/>
      <c r="ACN94" s="642"/>
      <c r="ACO94" s="642"/>
      <c r="ACP94" s="642"/>
      <c r="ACQ94" s="642"/>
      <c r="ACR94" s="642"/>
      <c r="ACS94" s="642"/>
      <c r="ACT94" s="642"/>
      <c r="ACU94" s="642"/>
      <c r="ACV94" s="642"/>
      <c r="ACW94" s="642"/>
      <c r="ACX94" s="642"/>
      <c r="ACY94" s="642"/>
      <c r="ACZ94" s="642"/>
      <c r="ADA94" s="642"/>
      <c r="ADB94" s="642"/>
      <c r="ADC94" s="642"/>
      <c r="ADD94" s="642"/>
      <c r="ADE94" s="642"/>
      <c r="ADF94" s="642"/>
      <c r="ADG94" s="642"/>
      <c r="ADH94" s="642"/>
      <c r="ADI94" s="642"/>
      <c r="ADJ94" s="642"/>
      <c r="ADK94" s="642"/>
      <c r="ADL94" s="642"/>
      <c r="ADM94" s="642"/>
      <c r="ADN94" s="642"/>
      <c r="ADO94" s="642"/>
      <c r="ADP94" s="642"/>
      <c r="ADQ94" s="642"/>
      <c r="ADR94" s="642"/>
      <c r="ADS94" s="642"/>
      <c r="ADT94" s="642"/>
      <c r="ADU94" s="642"/>
      <c r="ADV94" s="642"/>
      <c r="ADW94" s="642"/>
      <c r="ADX94" s="642"/>
      <c r="ADY94" s="642"/>
      <c r="ADZ94" s="642"/>
      <c r="AEA94" s="642"/>
      <c r="AEB94" s="642"/>
      <c r="AEC94" s="642"/>
      <c r="AED94" s="642"/>
      <c r="AEE94" s="642"/>
      <c r="AEF94" s="642"/>
      <c r="AEG94" s="642"/>
      <c r="AEH94" s="642"/>
      <c r="AEI94" s="642"/>
      <c r="AEJ94" s="642"/>
      <c r="AEK94" s="642"/>
      <c r="AEL94" s="642"/>
      <c r="AEM94" s="642"/>
      <c r="AEN94" s="642"/>
      <c r="AEO94" s="642"/>
      <c r="AEP94" s="642"/>
      <c r="AEQ94" s="642"/>
      <c r="AER94" s="642"/>
      <c r="AES94" s="642"/>
      <c r="AET94" s="642"/>
      <c r="AEU94" s="642"/>
      <c r="AEV94" s="642"/>
      <c r="AEW94" s="642"/>
      <c r="AEX94" s="642"/>
      <c r="AEY94" s="642"/>
      <c r="AEZ94" s="642"/>
      <c r="AFA94" s="642"/>
      <c r="AFB94" s="642"/>
      <c r="AFC94" s="642"/>
      <c r="AFD94" s="642"/>
      <c r="AFE94" s="642"/>
      <c r="AFF94" s="642"/>
      <c r="AFG94" s="642"/>
      <c r="AFH94" s="642"/>
      <c r="AFI94" s="642"/>
      <c r="AFJ94" s="642"/>
      <c r="AFK94" s="642"/>
      <c r="AFL94" s="642"/>
      <c r="AFM94" s="642"/>
      <c r="AFN94" s="642"/>
      <c r="AFO94" s="642"/>
      <c r="AFP94" s="642"/>
      <c r="AFQ94" s="642"/>
      <c r="AFR94" s="642"/>
      <c r="AFS94" s="642"/>
      <c r="AFT94" s="642"/>
      <c r="AFU94" s="642"/>
      <c r="AFV94" s="642"/>
      <c r="AFW94" s="642"/>
      <c r="AFX94" s="642"/>
      <c r="AFY94" s="642"/>
      <c r="AFZ94" s="642"/>
      <c r="AGA94" s="642"/>
      <c r="AGB94" s="642"/>
      <c r="AGC94" s="642"/>
      <c r="AGD94" s="642"/>
      <c r="AGE94" s="642"/>
      <c r="AGF94" s="642"/>
      <c r="AGG94" s="642"/>
      <c r="AGH94" s="642"/>
      <c r="AGI94" s="642"/>
      <c r="AGJ94" s="642"/>
      <c r="AGK94" s="642"/>
      <c r="AGL94" s="642"/>
      <c r="AGM94" s="642"/>
      <c r="AGN94" s="642"/>
      <c r="AGO94" s="642"/>
      <c r="AGP94" s="642"/>
    </row>
    <row r="95" spans="1:878" x14ac:dyDescent="0.2">
      <c r="A95" s="28"/>
      <c r="B95" s="390" t="s">
        <v>1381</v>
      </c>
      <c r="C95" s="438" t="s">
        <v>1381</v>
      </c>
      <c r="D95" s="658"/>
      <c r="E95" s="667"/>
      <c r="F95" s="677"/>
      <c r="G95" s="442"/>
      <c r="H95" s="442"/>
      <c r="I95" s="639"/>
      <c r="J95" s="443"/>
      <c r="K95" s="640"/>
      <c r="L95" s="444"/>
      <c r="M95" s="443"/>
      <c r="N95" s="445"/>
      <c r="O95" s="446"/>
      <c r="P95" s="447"/>
      <c r="Q95" s="485"/>
      <c r="R95" s="714"/>
      <c r="S95" s="716"/>
      <c r="T95" s="449"/>
      <c r="U95" s="641"/>
      <c r="V95" s="450"/>
      <c r="W95" s="450"/>
      <c r="X95" s="450"/>
      <c r="Y95" s="451"/>
      <c r="Z95" s="451"/>
      <c r="AA95" s="451"/>
      <c r="AB95" s="715"/>
      <c r="AC95" s="454"/>
      <c r="AD95" s="454"/>
      <c r="AE95" s="454"/>
      <c r="AF95" s="452"/>
      <c r="AG95" s="453"/>
      <c r="AH95" s="451"/>
      <c r="AI95" s="453"/>
      <c r="AJ95" s="451"/>
      <c r="AK95" s="454"/>
      <c r="AL95" s="455"/>
      <c r="AM95" s="455"/>
      <c r="AN95" s="456"/>
      <c r="AO95" s="457"/>
      <c r="AP95" s="339"/>
      <c r="AQ95" s="589"/>
      <c r="AR95" s="590"/>
      <c r="AS95" s="458"/>
      <c r="AT95" s="589"/>
      <c r="AU95" s="455"/>
      <c r="AV95" s="459"/>
      <c r="AW95" s="459"/>
      <c r="AX95" s="455"/>
      <c r="AY95" s="455"/>
      <c r="AZ95" s="693"/>
      <c r="BA95" s="460"/>
      <c r="BB95" s="684"/>
      <c r="BC95" s="517"/>
      <c r="BD95" s="515"/>
      <c r="BE95" s="517"/>
      <c r="BF95" s="642"/>
      <c r="BG95" s="642"/>
      <c r="BH95" s="642"/>
      <c r="BI95" s="642"/>
      <c r="BJ95" s="642"/>
      <c r="BK95" s="642"/>
      <c r="BL95" s="642"/>
      <c r="BM95" s="642"/>
      <c r="BN95" s="642"/>
      <c r="BO95" s="642"/>
      <c r="BP95" s="642"/>
      <c r="BQ95" s="642"/>
      <c r="BR95" s="642"/>
      <c r="BS95" s="642"/>
      <c r="BT95" s="642"/>
      <c r="BU95" s="642"/>
      <c r="BV95" s="642"/>
      <c r="BW95" s="642"/>
      <c r="BX95" s="642"/>
      <c r="BY95" s="642"/>
      <c r="BZ95" s="642"/>
      <c r="CA95" s="642"/>
      <c r="CB95" s="642"/>
      <c r="CC95" s="642"/>
      <c r="CD95" s="642"/>
      <c r="CE95" s="642"/>
      <c r="CF95" s="642"/>
      <c r="CG95" s="642"/>
      <c r="CH95" s="642"/>
      <c r="CI95" s="642"/>
      <c r="CJ95" s="642"/>
      <c r="CK95" s="642"/>
      <c r="CL95" s="642"/>
      <c r="CM95" s="642"/>
      <c r="CN95" s="642"/>
      <c r="CO95" s="642"/>
      <c r="CP95" s="642"/>
      <c r="CQ95" s="642"/>
      <c r="CR95" s="642"/>
      <c r="CS95" s="642"/>
      <c r="CT95" s="642"/>
      <c r="CU95" s="642"/>
      <c r="CV95" s="642"/>
      <c r="CW95" s="642"/>
      <c r="CX95" s="642"/>
      <c r="CY95" s="642"/>
      <c r="CZ95" s="642"/>
      <c r="DA95" s="642"/>
      <c r="DB95" s="642"/>
      <c r="DC95" s="642"/>
      <c r="DD95" s="642"/>
      <c r="DE95" s="642"/>
      <c r="DF95" s="642"/>
      <c r="DG95" s="642"/>
      <c r="DH95" s="642"/>
      <c r="DI95" s="642"/>
      <c r="DJ95" s="642"/>
      <c r="DK95" s="642"/>
      <c r="DL95" s="642"/>
      <c r="DM95" s="642"/>
      <c r="DN95" s="642"/>
      <c r="DO95" s="642"/>
      <c r="DP95" s="642"/>
      <c r="DQ95" s="642"/>
      <c r="DR95" s="642"/>
      <c r="DS95" s="642"/>
      <c r="DT95" s="642"/>
      <c r="DU95" s="642"/>
      <c r="DV95" s="642"/>
      <c r="DW95" s="642"/>
      <c r="DX95" s="642"/>
      <c r="DY95" s="642"/>
      <c r="DZ95" s="642"/>
      <c r="EA95" s="642"/>
      <c r="EB95" s="642"/>
      <c r="EC95" s="642"/>
      <c r="ED95" s="642"/>
      <c r="EE95" s="642"/>
      <c r="EF95" s="642"/>
      <c r="EG95" s="642"/>
      <c r="EH95" s="642"/>
      <c r="EI95" s="642"/>
      <c r="EJ95" s="642"/>
      <c r="EK95" s="642"/>
      <c r="EL95" s="642"/>
      <c r="EM95" s="642"/>
      <c r="EN95" s="642"/>
      <c r="EO95" s="642"/>
      <c r="EP95" s="642"/>
      <c r="EQ95" s="642"/>
      <c r="ER95" s="642"/>
      <c r="ES95" s="642"/>
      <c r="ET95" s="642"/>
      <c r="EU95" s="642"/>
      <c r="EV95" s="642"/>
      <c r="EW95" s="642"/>
      <c r="EX95" s="642"/>
      <c r="EY95" s="642"/>
      <c r="EZ95" s="642"/>
      <c r="FA95" s="642"/>
      <c r="FB95" s="642"/>
      <c r="FC95" s="642"/>
      <c r="FD95" s="642"/>
      <c r="FE95" s="642"/>
      <c r="FF95" s="642"/>
      <c r="FG95" s="642"/>
      <c r="FH95" s="642"/>
      <c r="FI95" s="642"/>
      <c r="FJ95" s="642"/>
      <c r="FK95" s="642"/>
      <c r="FL95" s="642"/>
      <c r="FM95" s="642"/>
      <c r="FN95" s="642"/>
      <c r="FO95" s="642"/>
      <c r="FP95" s="642"/>
      <c r="FQ95" s="642"/>
      <c r="FR95" s="642"/>
      <c r="FS95" s="642"/>
      <c r="FT95" s="642"/>
      <c r="FU95" s="642"/>
      <c r="FV95" s="642"/>
      <c r="FW95" s="642"/>
      <c r="FX95" s="642"/>
      <c r="FY95" s="642"/>
      <c r="FZ95" s="642"/>
      <c r="GA95" s="642"/>
      <c r="GB95" s="642"/>
      <c r="GC95" s="642"/>
      <c r="GD95" s="642"/>
      <c r="GE95" s="642"/>
      <c r="GF95" s="642"/>
      <c r="GG95" s="642"/>
      <c r="GH95" s="642"/>
      <c r="GI95" s="642"/>
      <c r="GJ95" s="642"/>
      <c r="GK95" s="642"/>
      <c r="GL95" s="642"/>
      <c r="GM95" s="642"/>
      <c r="GN95" s="642"/>
      <c r="GO95" s="642"/>
      <c r="GP95" s="642"/>
      <c r="GQ95" s="642"/>
      <c r="GR95" s="642"/>
      <c r="GS95" s="642"/>
      <c r="GT95" s="642"/>
      <c r="GU95" s="642"/>
      <c r="GV95" s="642"/>
      <c r="GW95" s="642"/>
      <c r="GX95" s="642"/>
      <c r="GY95" s="642"/>
      <c r="GZ95" s="642"/>
      <c r="HA95" s="642"/>
      <c r="HB95" s="642"/>
      <c r="HC95" s="642"/>
      <c r="HD95" s="642"/>
      <c r="HE95" s="642"/>
      <c r="HF95" s="642"/>
      <c r="HG95" s="642"/>
      <c r="HH95" s="642"/>
      <c r="HI95" s="642"/>
      <c r="HJ95" s="642"/>
      <c r="HK95" s="642"/>
      <c r="HL95" s="642"/>
      <c r="HM95" s="642"/>
      <c r="HN95" s="642"/>
      <c r="HO95" s="642"/>
      <c r="HP95" s="642"/>
      <c r="HQ95" s="642"/>
      <c r="HR95" s="642"/>
      <c r="HS95" s="642"/>
      <c r="HT95" s="642"/>
      <c r="HU95" s="642"/>
      <c r="HV95" s="642"/>
      <c r="HW95" s="642"/>
      <c r="HX95" s="642"/>
      <c r="HY95" s="642"/>
      <c r="HZ95" s="642"/>
      <c r="IA95" s="642"/>
      <c r="IB95" s="642"/>
      <c r="IC95" s="642"/>
      <c r="ID95" s="642"/>
      <c r="IE95" s="642"/>
      <c r="IF95" s="642"/>
      <c r="IG95" s="642"/>
      <c r="IH95" s="642"/>
      <c r="II95" s="642"/>
      <c r="IJ95" s="642"/>
      <c r="IK95" s="642"/>
      <c r="IL95" s="642"/>
      <c r="IM95" s="642"/>
      <c r="IN95" s="642"/>
      <c r="IO95" s="642"/>
      <c r="IP95" s="642"/>
      <c r="IQ95" s="642"/>
      <c r="IR95" s="642"/>
      <c r="IS95" s="642"/>
      <c r="IT95" s="642"/>
      <c r="IU95" s="642"/>
      <c r="IV95" s="642"/>
      <c r="IW95" s="642"/>
      <c r="IX95" s="642"/>
      <c r="IY95" s="642"/>
      <c r="IZ95" s="642"/>
      <c r="JA95" s="642"/>
      <c r="JB95" s="642"/>
      <c r="JC95" s="642"/>
      <c r="JD95" s="642"/>
      <c r="JE95" s="642"/>
      <c r="JF95" s="642"/>
      <c r="JG95" s="642"/>
      <c r="JH95" s="642"/>
      <c r="JI95" s="642"/>
      <c r="JJ95" s="642"/>
      <c r="JK95" s="642"/>
      <c r="JL95" s="642"/>
      <c r="JM95" s="642"/>
      <c r="JN95" s="642"/>
      <c r="JO95" s="642"/>
      <c r="JP95" s="642"/>
      <c r="JQ95" s="642"/>
      <c r="JR95" s="642"/>
      <c r="JS95" s="642"/>
      <c r="JT95" s="642"/>
      <c r="JU95" s="642"/>
      <c r="JV95" s="642"/>
      <c r="JW95" s="642"/>
      <c r="JX95" s="642"/>
      <c r="JY95" s="642"/>
      <c r="JZ95" s="642"/>
      <c r="KA95" s="642"/>
      <c r="KB95" s="642"/>
      <c r="KC95" s="642"/>
      <c r="KD95" s="642"/>
      <c r="KE95" s="642"/>
      <c r="KF95" s="642"/>
      <c r="KG95" s="642"/>
      <c r="KH95" s="642"/>
      <c r="KI95" s="642"/>
      <c r="KJ95" s="642"/>
      <c r="KK95" s="642"/>
      <c r="KL95" s="642"/>
      <c r="KM95" s="642"/>
      <c r="KN95" s="642"/>
      <c r="KO95" s="642"/>
      <c r="KP95" s="642"/>
      <c r="KQ95" s="642"/>
      <c r="KR95" s="642"/>
      <c r="KS95" s="642"/>
      <c r="KT95" s="642"/>
      <c r="KU95" s="642"/>
      <c r="KV95" s="642"/>
      <c r="KW95" s="642"/>
      <c r="KX95" s="642"/>
      <c r="KY95" s="642"/>
      <c r="KZ95" s="642"/>
      <c r="LA95" s="642"/>
      <c r="LB95" s="642"/>
      <c r="LC95" s="642"/>
      <c r="LD95" s="642"/>
      <c r="LE95" s="642"/>
      <c r="LF95" s="642"/>
      <c r="LG95" s="642"/>
      <c r="LH95" s="642"/>
      <c r="LI95" s="642"/>
      <c r="LJ95" s="642"/>
      <c r="LK95" s="642"/>
      <c r="LL95" s="642"/>
      <c r="LM95" s="642"/>
      <c r="LN95" s="642"/>
      <c r="LO95" s="642"/>
      <c r="LP95" s="642"/>
      <c r="LQ95" s="642"/>
      <c r="LR95" s="642"/>
      <c r="LS95" s="642"/>
      <c r="LT95" s="642"/>
      <c r="LU95" s="642"/>
      <c r="LV95" s="642"/>
      <c r="LW95" s="642"/>
      <c r="LX95" s="642"/>
      <c r="LY95" s="642"/>
      <c r="LZ95" s="642"/>
      <c r="MA95" s="642"/>
      <c r="MB95" s="642"/>
      <c r="MC95" s="642"/>
      <c r="MD95" s="642"/>
      <c r="ME95" s="642"/>
      <c r="MF95" s="642"/>
      <c r="MG95" s="642"/>
      <c r="MH95" s="642"/>
      <c r="MI95" s="642"/>
      <c r="MJ95" s="642"/>
      <c r="MK95" s="642"/>
      <c r="ML95" s="642"/>
      <c r="MM95" s="642"/>
      <c r="MN95" s="642"/>
      <c r="MO95" s="642"/>
      <c r="MP95" s="642"/>
      <c r="MQ95" s="642"/>
      <c r="MR95" s="642"/>
      <c r="MS95" s="642"/>
      <c r="MT95" s="642"/>
      <c r="MU95" s="642"/>
      <c r="MV95" s="642"/>
      <c r="MW95" s="642"/>
      <c r="MX95" s="642"/>
      <c r="MY95" s="642"/>
      <c r="MZ95" s="642"/>
      <c r="NA95" s="642"/>
      <c r="NB95" s="642"/>
      <c r="NC95" s="642"/>
      <c r="ND95" s="642"/>
      <c r="NE95" s="642"/>
      <c r="NF95" s="642"/>
      <c r="NG95" s="642"/>
      <c r="NH95" s="642"/>
      <c r="NI95" s="642"/>
      <c r="NJ95" s="642"/>
      <c r="NK95" s="642"/>
      <c r="NL95" s="642"/>
      <c r="NM95" s="642"/>
      <c r="NN95" s="642"/>
      <c r="NO95" s="642"/>
      <c r="NP95" s="642"/>
      <c r="NQ95" s="642"/>
      <c r="NR95" s="642"/>
      <c r="NS95" s="642"/>
      <c r="NT95" s="642"/>
      <c r="NU95" s="642"/>
      <c r="NV95" s="642"/>
      <c r="NW95" s="642"/>
      <c r="NX95" s="642"/>
      <c r="NY95" s="642"/>
      <c r="NZ95" s="642"/>
      <c r="OA95" s="642"/>
      <c r="OB95" s="642"/>
      <c r="OC95" s="642"/>
      <c r="OD95" s="642"/>
      <c r="OE95" s="642"/>
      <c r="OF95" s="642"/>
      <c r="OG95" s="642"/>
      <c r="OH95" s="642"/>
      <c r="OI95" s="642"/>
      <c r="OJ95" s="642"/>
      <c r="OK95" s="642"/>
      <c r="OL95" s="642"/>
      <c r="OM95" s="642"/>
      <c r="ON95" s="642"/>
      <c r="OO95" s="642"/>
      <c r="OP95" s="642"/>
      <c r="OQ95" s="642"/>
      <c r="OR95" s="642"/>
      <c r="OS95" s="642"/>
      <c r="OT95" s="642"/>
      <c r="OU95" s="642"/>
      <c r="OV95" s="642"/>
      <c r="OW95" s="642"/>
      <c r="OX95" s="642"/>
      <c r="OY95" s="642"/>
      <c r="OZ95" s="642"/>
      <c r="PA95" s="642"/>
      <c r="PB95" s="642"/>
      <c r="PC95" s="642"/>
      <c r="PD95" s="642"/>
      <c r="PE95" s="642"/>
      <c r="PF95" s="642"/>
      <c r="PG95" s="642"/>
      <c r="PH95" s="642"/>
      <c r="PI95" s="642"/>
      <c r="PJ95" s="642"/>
      <c r="PK95" s="642"/>
      <c r="PL95" s="642"/>
      <c r="PM95" s="642"/>
      <c r="PN95" s="642"/>
      <c r="PO95" s="642"/>
      <c r="PP95" s="642"/>
      <c r="PQ95" s="642"/>
      <c r="PR95" s="642"/>
      <c r="PS95" s="642"/>
      <c r="PT95" s="642"/>
      <c r="PU95" s="642"/>
      <c r="PV95" s="642"/>
      <c r="PW95" s="642"/>
      <c r="PX95" s="642"/>
      <c r="PY95" s="642"/>
      <c r="PZ95" s="642"/>
      <c r="QA95" s="642"/>
      <c r="QB95" s="642"/>
      <c r="QC95" s="642"/>
      <c r="QD95" s="642"/>
      <c r="QE95" s="642"/>
      <c r="QF95" s="642"/>
      <c r="QG95" s="642"/>
      <c r="QH95" s="642"/>
      <c r="QI95" s="642"/>
      <c r="QJ95" s="642"/>
      <c r="QK95" s="642"/>
      <c r="QL95" s="642"/>
      <c r="QM95" s="642"/>
      <c r="QN95" s="642"/>
      <c r="QO95" s="642"/>
      <c r="QP95" s="642"/>
      <c r="QQ95" s="642"/>
      <c r="QR95" s="642"/>
      <c r="QS95" s="642"/>
      <c r="QT95" s="642"/>
      <c r="QU95" s="642"/>
      <c r="QV95" s="642"/>
      <c r="QW95" s="642"/>
      <c r="QX95" s="642"/>
      <c r="QY95" s="642"/>
      <c r="QZ95" s="642"/>
      <c r="RA95" s="642"/>
      <c r="RB95" s="642"/>
      <c r="RC95" s="642"/>
      <c r="RD95" s="642"/>
      <c r="RE95" s="642"/>
      <c r="RF95" s="642"/>
      <c r="RG95" s="642"/>
      <c r="RH95" s="642"/>
      <c r="RI95" s="642"/>
      <c r="RJ95" s="642"/>
      <c r="RK95" s="642"/>
      <c r="RL95" s="642"/>
      <c r="RM95" s="642"/>
      <c r="RN95" s="642"/>
      <c r="RO95" s="642"/>
      <c r="RP95" s="642"/>
      <c r="RQ95" s="642"/>
      <c r="RR95" s="642"/>
      <c r="RS95" s="642"/>
      <c r="RT95" s="642"/>
      <c r="RU95" s="642"/>
      <c r="RV95" s="642"/>
      <c r="RW95" s="642"/>
      <c r="RX95" s="642"/>
      <c r="RY95" s="642"/>
      <c r="RZ95" s="642"/>
      <c r="SA95" s="642"/>
      <c r="SB95" s="642"/>
      <c r="SC95" s="642"/>
      <c r="SD95" s="642"/>
      <c r="SE95" s="642"/>
      <c r="SF95" s="642"/>
      <c r="SG95" s="642"/>
      <c r="SH95" s="642"/>
      <c r="SI95" s="642"/>
      <c r="SJ95" s="642"/>
      <c r="SK95" s="642"/>
      <c r="SL95" s="642"/>
      <c r="SM95" s="642"/>
      <c r="SN95" s="642"/>
      <c r="SO95" s="642"/>
      <c r="SP95" s="642"/>
      <c r="SQ95" s="642"/>
      <c r="SR95" s="642"/>
      <c r="SS95" s="642"/>
      <c r="ST95" s="642"/>
      <c r="SU95" s="642"/>
      <c r="SV95" s="642"/>
      <c r="SW95" s="642"/>
      <c r="SX95" s="642"/>
      <c r="SY95" s="642"/>
      <c r="SZ95" s="642"/>
      <c r="TA95" s="642"/>
      <c r="TB95" s="642"/>
      <c r="TC95" s="642"/>
      <c r="TD95" s="642"/>
      <c r="TE95" s="642"/>
      <c r="TF95" s="642"/>
      <c r="TG95" s="642"/>
      <c r="TH95" s="642"/>
      <c r="TI95" s="642"/>
      <c r="TJ95" s="642"/>
      <c r="TK95" s="642"/>
      <c r="TL95" s="642"/>
      <c r="TM95" s="642"/>
      <c r="TN95" s="642"/>
      <c r="TO95" s="642"/>
      <c r="TP95" s="642"/>
      <c r="TQ95" s="642"/>
      <c r="TR95" s="642"/>
      <c r="TS95" s="642"/>
      <c r="TT95" s="642"/>
      <c r="TU95" s="642"/>
      <c r="TV95" s="642"/>
      <c r="TW95" s="642"/>
      <c r="TX95" s="642"/>
      <c r="TY95" s="642"/>
      <c r="TZ95" s="642"/>
      <c r="UA95" s="642"/>
      <c r="UB95" s="642"/>
      <c r="UC95" s="642"/>
      <c r="UD95" s="642"/>
      <c r="UE95" s="642"/>
      <c r="UF95" s="642"/>
      <c r="UG95" s="642"/>
      <c r="UH95" s="642"/>
      <c r="UI95" s="642"/>
      <c r="UJ95" s="642"/>
      <c r="UK95" s="642"/>
      <c r="UL95" s="642"/>
      <c r="UM95" s="642"/>
      <c r="UN95" s="642"/>
      <c r="UO95" s="642"/>
      <c r="UP95" s="642"/>
      <c r="UQ95" s="642"/>
      <c r="UR95" s="642"/>
      <c r="US95" s="642"/>
      <c r="UT95" s="642"/>
      <c r="UU95" s="642"/>
      <c r="UV95" s="642"/>
      <c r="UW95" s="642"/>
      <c r="UX95" s="642"/>
      <c r="UY95" s="642"/>
      <c r="UZ95" s="642"/>
      <c r="VA95" s="642"/>
      <c r="VB95" s="642"/>
      <c r="VC95" s="642"/>
      <c r="VD95" s="642"/>
      <c r="VE95" s="642"/>
      <c r="VF95" s="642"/>
      <c r="VG95" s="642"/>
      <c r="VH95" s="642"/>
      <c r="VI95" s="642"/>
      <c r="VJ95" s="642"/>
      <c r="VK95" s="642"/>
      <c r="VL95" s="642"/>
      <c r="VM95" s="642"/>
      <c r="VN95" s="642"/>
      <c r="VO95" s="642"/>
      <c r="VP95" s="642"/>
      <c r="VQ95" s="642"/>
      <c r="VR95" s="642"/>
      <c r="VS95" s="642"/>
      <c r="VT95" s="642"/>
      <c r="VU95" s="642"/>
      <c r="VV95" s="642"/>
      <c r="VW95" s="642"/>
      <c r="VX95" s="642"/>
      <c r="VY95" s="642"/>
      <c r="VZ95" s="642"/>
      <c r="WA95" s="642"/>
      <c r="WB95" s="642"/>
      <c r="WC95" s="642"/>
      <c r="WD95" s="642"/>
      <c r="WE95" s="642"/>
      <c r="WF95" s="642"/>
      <c r="WG95" s="642"/>
      <c r="WH95" s="642"/>
      <c r="WI95" s="642"/>
      <c r="WJ95" s="642"/>
      <c r="WK95" s="642"/>
      <c r="WL95" s="642"/>
      <c r="WM95" s="642"/>
      <c r="WN95" s="642"/>
      <c r="WO95" s="642"/>
      <c r="WP95" s="642"/>
      <c r="WQ95" s="642"/>
      <c r="WR95" s="642"/>
      <c r="WS95" s="642"/>
      <c r="WT95" s="642"/>
      <c r="WU95" s="642"/>
      <c r="WV95" s="642"/>
      <c r="WW95" s="642"/>
      <c r="WX95" s="642"/>
      <c r="WY95" s="642"/>
      <c r="WZ95" s="642"/>
      <c r="XA95" s="642"/>
      <c r="XB95" s="642"/>
      <c r="XC95" s="642"/>
      <c r="XD95" s="642"/>
      <c r="XE95" s="642"/>
      <c r="XF95" s="642"/>
      <c r="XG95" s="642"/>
      <c r="XH95" s="642"/>
      <c r="XI95" s="642"/>
      <c r="XJ95" s="642"/>
      <c r="XK95" s="642"/>
      <c r="XL95" s="642"/>
      <c r="XM95" s="642"/>
      <c r="XN95" s="642"/>
      <c r="XO95" s="642"/>
      <c r="XP95" s="642"/>
      <c r="XQ95" s="642"/>
      <c r="XR95" s="642"/>
      <c r="XS95" s="642"/>
      <c r="XT95" s="642"/>
      <c r="XU95" s="642"/>
      <c r="XV95" s="642"/>
      <c r="XW95" s="642"/>
      <c r="XX95" s="642"/>
      <c r="XY95" s="642"/>
      <c r="XZ95" s="642"/>
      <c r="YA95" s="642"/>
      <c r="YB95" s="642"/>
      <c r="YC95" s="642"/>
      <c r="YD95" s="642"/>
      <c r="YE95" s="642"/>
      <c r="YF95" s="642"/>
      <c r="YG95" s="642"/>
      <c r="YH95" s="642"/>
      <c r="YI95" s="642"/>
      <c r="YJ95" s="642"/>
      <c r="YK95" s="642"/>
      <c r="YL95" s="642"/>
      <c r="YM95" s="642"/>
      <c r="YN95" s="642"/>
      <c r="YO95" s="642"/>
      <c r="YP95" s="642"/>
      <c r="YQ95" s="642"/>
      <c r="YR95" s="642"/>
      <c r="YS95" s="642"/>
      <c r="YT95" s="642"/>
      <c r="YU95" s="642"/>
      <c r="YV95" s="642"/>
      <c r="YW95" s="642"/>
      <c r="YX95" s="642"/>
      <c r="YY95" s="642"/>
      <c r="YZ95" s="642"/>
      <c r="ZA95" s="642"/>
      <c r="ZB95" s="642"/>
      <c r="ZC95" s="642"/>
      <c r="ZD95" s="642"/>
      <c r="ZE95" s="642"/>
      <c r="ZF95" s="642"/>
      <c r="ZG95" s="642"/>
      <c r="ZH95" s="642"/>
      <c r="ZI95" s="642"/>
      <c r="ZJ95" s="642"/>
      <c r="ZK95" s="642"/>
      <c r="ZL95" s="642"/>
      <c r="ZM95" s="642"/>
      <c r="ZN95" s="642"/>
      <c r="ZO95" s="642"/>
      <c r="ZP95" s="642"/>
      <c r="ZQ95" s="642"/>
      <c r="ZR95" s="642"/>
      <c r="ZS95" s="642"/>
      <c r="ZT95" s="642"/>
      <c r="ZU95" s="642"/>
      <c r="ZV95" s="642"/>
      <c r="ZW95" s="642"/>
      <c r="ZX95" s="642"/>
      <c r="ZY95" s="642"/>
      <c r="ZZ95" s="642"/>
      <c r="AAA95" s="642"/>
      <c r="AAB95" s="642"/>
      <c r="AAC95" s="642"/>
      <c r="AAD95" s="642"/>
      <c r="AAE95" s="642"/>
      <c r="AAF95" s="642"/>
      <c r="AAG95" s="642"/>
      <c r="AAH95" s="642"/>
      <c r="AAI95" s="642"/>
      <c r="AAJ95" s="642"/>
      <c r="AAK95" s="642"/>
      <c r="AAL95" s="642"/>
      <c r="AAM95" s="642"/>
      <c r="AAN95" s="642"/>
      <c r="AAO95" s="642"/>
      <c r="AAP95" s="642"/>
      <c r="AAQ95" s="642"/>
      <c r="AAR95" s="642"/>
      <c r="AAS95" s="642"/>
      <c r="AAT95" s="642"/>
      <c r="AAU95" s="642"/>
      <c r="AAV95" s="642"/>
      <c r="AAW95" s="642"/>
      <c r="AAX95" s="642"/>
      <c r="AAY95" s="642"/>
      <c r="AAZ95" s="642"/>
      <c r="ABA95" s="642"/>
      <c r="ABB95" s="642"/>
      <c r="ABC95" s="642"/>
      <c r="ABD95" s="642"/>
      <c r="ABE95" s="642"/>
      <c r="ABF95" s="642"/>
      <c r="ABG95" s="642"/>
      <c r="ABH95" s="642"/>
      <c r="ABI95" s="642"/>
      <c r="ABJ95" s="642"/>
      <c r="ABK95" s="642"/>
      <c r="ABL95" s="642"/>
      <c r="ABM95" s="642"/>
      <c r="ABN95" s="642"/>
      <c r="ABO95" s="642"/>
      <c r="ABP95" s="642"/>
      <c r="ABQ95" s="642"/>
      <c r="ABR95" s="642"/>
      <c r="ABS95" s="642"/>
      <c r="ABT95" s="642"/>
      <c r="ABU95" s="642"/>
      <c r="ABV95" s="642"/>
      <c r="ABW95" s="642"/>
      <c r="ABX95" s="642"/>
      <c r="ABY95" s="642"/>
      <c r="ABZ95" s="642"/>
      <c r="ACA95" s="642"/>
      <c r="ACB95" s="642"/>
      <c r="ACC95" s="642"/>
      <c r="ACD95" s="642"/>
      <c r="ACE95" s="642"/>
      <c r="ACF95" s="642"/>
      <c r="ACG95" s="642"/>
      <c r="ACH95" s="642"/>
      <c r="ACI95" s="642"/>
      <c r="ACJ95" s="642"/>
      <c r="ACK95" s="642"/>
      <c r="ACL95" s="642"/>
      <c r="ACM95" s="642"/>
      <c r="ACN95" s="642"/>
      <c r="ACO95" s="642"/>
      <c r="ACP95" s="642"/>
      <c r="ACQ95" s="642"/>
      <c r="ACR95" s="642"/>
      <c r="ACS95" s="642"/>
      <c r="ACT95" s="642"/>
      <c r="ACU95" s="642"/>
      <c r="ACV95" s="642"/>
      <c r="ACW95" s="642"/>
      <c r="ACX95" s="642"/>
      <c r="ACY95" s="642"/>
      <c r="ACZ95" s="642"/>
      <c r="ADA95" s="642"/>
      <c r="ADB95" s="642"/>
      <c r="ADC95" s="642"/>
      <c r="ADD95" s="642"/>
      <c r="ADE95" s="642"/>
      <c r="ADF95" s="642"/>
      <c r="ADG95" s="642"/>
      <c r="ADH95" s="642"/>
      <c r="ADI95" s="642"/>
      <c r="ADJ95" s="642"/>
      <c r="ADK95" s="642"/>
      <c r="ADL95" s="642"/>
      <c r="ADM95" s="642"/>
      <c r="ADN95" s="642"/>
      <c r="ADO95" s="642"/>
      <c r="ADP95" s="642"/>
      <c r="ADQ95" s="642"/>
      <c r="ADR95" s="642"/>
      <c r="ADS95" s="642"/>
      <c r="ADT95" s="642"/>
      <c r="ADU95" s="642"/>
      <c r="ADV95" s="642"/>
      <c r="ADW95" s="642"/>
      <c r="ADX95" s="642"/>
      <c r="ADY95" s="642"/>
      <c r="ADZ95" s="642"/>
      <c r="AEA95" s="642"/>
      <c r="AEB95" s="642"/>
      <c r="AEC95" s="642"/>
      <c r="AED95" s="642"/>
      <c r="AEE95" s="642"/>
      <c r="AEF95" s="642"/>
      <c r="AEG95" s="642"/>
      <c r="AEH95" s="642"/>
      <c r="AEI95" s="642"/>
      <c r="AEJ95" s="642"/>
      <c r="AEK95" s="642"/>
      <c r="AEL95" s="642"/>
      <c r="AEM95" s="642"/>
      <c r="AEN95" s="642"/>
      <c r="AEO95" s="642"/>
      <c r="AEP95" s="642"/>
      <c r="AEQ95" s="642"/>
      <c r="AER95" s="642"/>
      <c r="AES95" s="642"/>
      <c r="AET95" s="642"/>
      <c r="AEU95" s="642"/>
      <c r="AEV95" s="642"/>
      <c r="AEW95" s="642"/>
      <c r="AEX95" s="642"/>
      <c r="AEY95" s="642"/>
      <c r="AEZ95" s="642"/>
      <c r="AFA95" s="642"/>
      <c r="AFB95" s="642"/>
      <c r="AFC95" s="642"/>
      <c r="AFD95" s="642"/>
      <c r="AFE95" s="642"/>
      <c r="AFF95" s="642"/>
      <c r="AFG95" s="642"/>
      <c r="AFH95" s="642"/>
      <c r="AFI95" s="642"/>
      <c r="AFJ95" s="642"/>
      <c r="AFK95" s="642"/>
      <c r="AFL95" s="642"/>
      <c r="AFM95" s="642"/>
      <c r="AFN95" s="642"/>
      <c r="AFO95" s="642"/>
      <c r="AFP95" s="642"/>
      <c r="AFQ95" s="642"/>
      <c r="AFR95" s="642"/>
      <c r="AFS95" s="642"/>
      <c r="AFT95" s="642"/>
      <c r="AFU95" s="642"/>
      <c r="AFV95" s="642"/>
      <c r="AFW95" s="642"/>
      <c r="AFX95" s="642"/>
      <c r="AFY95" s="642"/>
      <c r="AFZ95" s="642"/>
      <c r="AGA95" s="642"/>
      <c r="AGB95" s="642"/>
      <c r="AGC95" s="642"/>
      <c r="AGD95" s="642"/>
      <c r="AGE95" s="642"/>
      <c r="AGF95" s="642"/>
      <c r="AGG95" s="642"/>
      <c r="AGH95" s="642"/>
      <c r="AGI95" s="642"/>
      <c r="AGJ95" s="642"/>
      <c r="AGK95" s="642"/>
      <c r="AGL95" s="642"/>
      <c r="AGM95" s="642"/>
      <c r="AGN95" s="642"/>
      <c r="AGO95" s="642"/>
      <c r="AGP95" s="642"/>
    </row>
    <row r="96" spans="1:878" x14ac:dyDescent="0.2">
      <c r="A96" s="28"/>
      <c r="B96" s="390" t="s">
        <v>1382</v>
      </c>
      <c r="C96" s="438" t="s">
        <v>1382</v>
      </c>
      <c r="D96" s="658"/>
      <c r="E96" s="667"/>
      <c r="F96" s="677"/>
      <c r="G96" s="442"/>
      <c r="H96" s="442"/>
      <c r="I96" s="639"/>
      <c r="J96" s="443"/>
      <c r="K96" s="640"/>
      <c r="L96" s="444"/>
      <c r="M96" s="443"/>
      <c r="N96" s="445"/>
      <c r="O96" s="446"/>
      <c r="P96" s="447"/>
      <c r="Q96" s="485"/>
      <c r="R96" s="714"/>
      <c r="S96" s="716"/>
      <c r="T96" s="449"/>
      <c r="U96" s="641"/>
      <c r="V96" s="450"/>
      <c r="W96" s="450"/>
      <c r="X96" s="450"/>
      <c r="Y96" s="451"/>
      <c r="Z96" s="451"/>
      <c r="AA96" s="451"/>
      <c r="AB96" s="715"/>
      <c r="AC96" s="454"/>
      <c r="AD96" s="454"/>
      <c r="AE96" s="454"/>
      <c r="AF96" s="452"/>
      <c r="AG96" s="453"/>
      <c r="AH96" s="451"/>
      <c r="AI96" s="453"/>
      <c r="AJ96" s="451"/>
      <c r="AK96" s="454"/>
      <c r="AL96" s="455"/>
      <c r="AM96" s="455"/>
      <c r="AN96" s="456"/>
      <c r="AO96" s="457"/>
      <c r="AP96" s="339"/>
      <c r="AQ96" s="589"/>
      <c r="AR96" s="590"/>
      <c r="AS96" s="458"/>
      <c r="AT96" s="589"/>
      <c r="AU96" s="455"/>
      <c r="AV96" s="459"/>
      <c r="AW96" s="459"/>
      <c r="AX96" s="455"/>
      <c r="AY96" s="455"/>
      <c r="AZ96" s="693"/>
      <c r="BA96" s="460"/>
      <c r="BB96" s="684"/>
      <c r="BC96" s="486"/>
      <c r="BD96" s="515"/>
      <c r="BE96" s="517"/>
      <c r="BF96" s="642"/>
      <c r="BG96" s="642"/>
      <c r="BH96" s="642"/>
      <c r="BI96" s="642"/>
      <c r="BJ96" s="642"/>
      <c r="BK96" s="642"/>
      <c r="BL96" s="642"/>
      <c r="BM96" s="642"/>
      <c r="BN96" s="642"/>
      <c r="BO96" s="642"/>
      <c r="BP96" s="642"/>
      <c r="BQ96" s="642"/>
      <c r="BR96" s="642"/>
      <c r="BS96" s="642"/>
      <c r="BT96" s="642"/>
      <c r="BU96" s="642"/>
      <c r="BV96" s="642"/>
      <c r="BW96" s="642"/>
      <c r="BX96" s="642"/>
      <c r="BY96" s="642"/>
      <c r="BZ96" s="642"/>
      <c r="CA96" s="642"/>
      <c r="CB96" s="642"/>
      <c r="CC96" s="642"/>
      <c r="CD96" s="642"/>
      <c r="CE96" s="642"/>
      <c r="CF96" s="642"/>
      <c r="CG96" s="642"/>
      <c r="CH96" s="642"/>
      <c r="CI96" s="642"/>
      <c r="CJ96" s="642"/>
      <c r="CK96" s="642"/>
      <c r="CL96" s="642"/>
      <c r="CM96" s="642"/>
      <c r="CN96" s="642"/>
      <c r="CO96" s="642"/>
      <c r="CP96" s="642"/>
      <c r="CQ96" s="642"/>
      <c r="CR96" s="642"/>
      <c r="CS96" s="642"/>
      <c r="CT96" s="642"/>
      <c r="CU96" s="642"/>
      <c r="CV96" s="642"/>
      <c r="CW96" s="642"/>
      <c r="CX96" s="642"/>
      <c r="CY96" s="642"/>
      <c r="CZ96" s="642"/>
      <c r="DA96" s="642"/>
      <c r="DB96" s="642"/>
      <c r="DC96" s="642"/>
      <c r="DD96" s="642"/>
      <c r="DE96" s="642"/>
      <c r="DF96" s="642"/>
      <c r="DG96" s="642"/>
      <c r="DH96" s="642"/>
      <c r="DI96" s="642"/>
      <c r="DJ96" s="642"/>
      <c r="DK96" s="642"/>
      <c r="DL96" s="642"/>
      <c r="DM96" s="642"/>
      <c r="DN96" s="642"/>
      <c r="DO96" s="642"/>
      <c r="DP96" s="642"/>
      <c r="DQ96" s="642"/>
      <c r="DR96" s="642"/>
      <c r="DS96" s="642"/>
      <c r="DT96" s="642"/>
      <c r="DU96" s="642"/>
      <c r="DV96" s="642"/>
      <c r="DW96" s="642"/>
      <c r="DX96" s="642"/>
      <c r="DY96" s="642"/>
      <c r="DZ96" s="642"/>
      <c r="EA96" s="642"/>
      <c r="EB96" s="642"/>
      <c r="EC96" s="642"/>
      <c r="ED96" s="642"/>
      <c r="EE96" s="642"/>
      <c r="EF96" s="642"/>
      <c r="EG96" s="642"/>
      <c r="EH96" s="642"/>
      <c r="EI96" s="642"/>
      <c r="EJ96" s="642"/>
      <c r="EK96" s="642"/>
      <c r="EL96" s="642"/>
      <c r="EM96" s="642"/>
      <c r="EN96" s="642"/>
      <c r="EO96" s="642"/>
      <c r="EP96" s="642"/>
      <c r="EQ96" s="642"/>
      <c r="ER96" s="642"/>
      <c r="ES96" s="642"/>
      <c r="ET96" s="642"/>
      <c r="EU96" s="642"/>
      <c r="EV96" s="642"/>
      <c r="EW96" s="642"/>
      <c r="EX96" s="642"/>
      <c r="EY96" s="642"/>
      <c r="EZ96" s="642"/>
      <c r="FA96" s="642"/>
      <c r="FB96" s="642"/>
      <c r="FC96" s="642"/>
      <c r="FD96" s="642"/>
      <c r="FE96" s="642"/>
      <c r="FF96" s="642"/>
      <c r="FG96" s="642"/>
      <c r="FH96" s="642"/>
      <c r="FI96" s="642"/>
      <c r="FJ96" s="642"/>
      <c r="FK96" s="642"/>
      <c r="FL96" s="642"/>
      <c r="FM96" s="642"/>
      <c r="FN96" s="642"/>
      <c r="FO96" s="642"/>
      <c r="FP96" s="642"/>
      <c r="FQ96" s="642"/>
      <c r="FR96" s="642"/>
      <c r="FS96" s="642"/>
      <c r="FT96" s="642"/>
      <c r="FU96" s="642"/>
      <c r="FV96" s="642"/>
      <c r="FW96" s="642"/>
      <c r="FX96" s="642"/>
      <c r="FY96" s="642"/>
      <c r="FZ96" s="642"/>
      <c r="GA96" s="642"/>
      <c r="GB96" s="642"/>
      <c r="GC96" s="642"/>
      <c r="GD96" s="642"/>
      <c r="GE96" s="642"/>
      <c r="GF96" s="642"/>
      <c r="GG96" s="642"/>
      <c r="GH96" s="642"/>
      <c r="GI96" s="642"/>
      <c r="GJ96" s="642"/>
      <c r="GK96" s="642"/>
      <c r="GL96" s="642"/>
      <c r="GM96" s="642"/>
      <c r="GN96" s="642"/>
      <c r="GO96" s="642"/>
      <c r="GP96" s="642"/>
      <c r="GQ96" s="642"/>
      <c r="GR96" s="642"/>
      <c r="GS96" s="642"/>
      <c r="GT96" s="642"/>
      <c r="GU96" s="642"/>
      <c r="GV96" s="642"/>
      <c r="GW96" s="642"/>
      <c r="GX96" s="642"/>
      <c r="GY96" s="642"/>
      <c r="GZ96" s="642"/>
      <c r="HA96" s="642"/>
      <c r="HB96" s="642"/>
      <c r="HC96" s="642"/>
      <c r="HD96" s="642"/>
      <c r="HE96" s="642"/>
      <c r="HF96" s="642"/>
      <c r="HG96" s="642"/>
      <c r="HH96" s="642"/>
      <c r="HI96" s="642"/>
      <c r="HJ96" s="642"/>
      <c r="HK96" s="642"/>
      <c r="HL96" s="642"/>
      <c r="HM96" s="642"/>
      <c r="HN96" s="642"/>
      <c r="HO96" s="642"/>
      <c r="HP96" s="642"/>
      <c r="HQ96" s="642"/>
      <c r="HR96" s="642"/>
      <c r="HS96" s="642"/>
      <c r="HT96" s="642"/>
      <c r="HU96" s="642"/>
      <c r="HV96" s="642"/>
      <c r="HW96" s="642"/>
      <c r="HX96" s="642"/>
      <c r="HY96" s="642"/>
      <c r="HZ96" s="642"/>
      <c r="IA96" s="642"/>
      <c r="IB96" s="642"/>
      <c r="IC96" s="642"/>
      <c r="ID96" s="642"/>
      <c r="IE96" s="642"/>
      <c r="IF96" s="642"/>
      <c r="IG96" s="642"/>
      <c r="IH96" s="642"/>
      <c r="II96" s="642"/>
      <c r="IJ96" s="642"/>
      <c r="IK96" s="642"/>
      <c r="IL96" s="642"/>
      <c r="IM96" s="642"/>
      <c r="IN96" s="642"/>
      <c r="IO96" s="642"/>
      <c r="IP96" s="642"/>
      <c r="IQ96" s="642"/>
      <c r="IR96" s="642"/>
      <c r="IS96" s="642"/>
      <c r="IT96" s="642"/>
      <c r="IU96" s="642"/>
      <c r="IV96" s="642"/>
      <c r="IW96" s="642"/>
      <c r="IX96" s="642"/>
      <c r="IY96" s="642"/>
      <c r="IZ96" s="642"/>
      <c r="JA96" s="642"/>
      <c r="JB96" s="642"/>
      <c r="JC96" s="642"/>
      <c r="JD96" s="642"/>
      <c r="JE96" s="642"/>
      <c r="JF96" s="642"/>
      <c r="JG96" s="642"/>
      <c r="JH96" s="642"/>
      <c r="JI96" s="642"/>
      <c r="JJ96" s="642"/>
      <c r="JK96" s="642"/>
      <c r="JL96" s="642"/>
      <c r="JM96" s="642"/>
      <c r="JN96" s="642"/>
      <c r="JO96" s="642"/>
      <c r="JP96" s="642"/>
      <c r="JQ96" s="642"/>
      <c r="JR96" s="642"/>
      <c r="JS96" s="642"/>
      <c r="JT96" s="642"/>
      <c r="JU96" s="642"/>
      <c r="JV96" s="642"/>
      <c r="JW96" s="642"/>
      <c r="JX96" s="642"/>
      <c r="JY96" s="642"/>
      <c r="JZ96" s="642"/>
      <c r="KA96" s="642"/>
      <c r="KB96" s="642"/>
      <c r="KC96" s="642"/>
      <c r="KD96" s="642"/>
      <c r="KE96" s="642"/>
      <c r="KF96" s="642"/>
      <c r="KG96" s="642"/>
      <c r="KH96" s="642"/>
      <c r="KI96" s="642"/>
      <c r="KJ96" s="642"/>
      <c r="KK96" s="642"/>
      <c r="KL96" s="642"/>
      <c r="KM96" s="642"/>
      <c r="KN96" s="642"/>
      <c r="KO96" s="642"/>
      <c r="KP96" s="642"/>
      <c r="KQ96" s="642"/>
      <c r="KR96" s="642"/>
      <c r="KS96" s="642"/>
      <c r="KT96" s="642"/>
      <c r="KU96" s="642"/>
      <c r="KV96" s="642"/>
      <c r="KW96" s="642"/>
      <c r="KX96" s="642"/>
      <c r="KY96" s="642"/>
      <c r="KZ96" s="642"/>
      <c r="LA96" s="642"/>
      <c r="LB96" s="642"/>
      <c r="LC96" s="642"/>
      <c r="LD96" s="642"/>
      <c r="LE96" s="642"/>
      <c r="LF96" s="642"/>
      <c r="LG96" s="642"/>
      <c r="LH96" s="642"/>
      <c r="LI96" s="642"/>
      <c r="LJ96" s="642"/>
      <c r="LK96" s="642"/>
      <c r="LL96" s="642"/>
      <c r="LM96" s="642"/>
      <c r="LN96" s="642"/>
      <c r="LO96" s="642"/>
      <c r="LP96" s="642"/>
      <c r="LQ96" s="642"/>
      <c r="LR96" s="642"/>
      <c r="LS96" s="642"/>
      <c r="LT96" s="642"/>
      <c r="LU96" s="642"/>
      <c r="LV96" s="642"/>
      <c r="LW96" s="642"/>
      <c r="LX96" s="642"/>
      <c r="LY96" s="642"/>
      <c r="LZ96" s="642"/>
      <c r="MA96" s="642"/>
      <c r="MB96" s="642"/>
      <c r="MC96" s="642"/>
      <c r="MD96" s="642"/>
      <c r="ME96" s="642"/>
      <c r="MF96" s="642"/>
      <c r="MG96" s="642"/>
      <c r="MH96" s="642"/>
      <c r="MI96" s="642"/>
      <c r="MJ96" s="642"/>
      <c r="MK96" s="642"/>
      <c r="ML96" s="642"/>
      <c r="MM96" s="642"/>
      <c r="MN96" s="642"/>
      <c r="MO96" s="642"/>
      <c r="MP96" s="642"/>
      <c r="MQ96" s="642"/>
      <c r="MR96" s="642"/>
      <c r="MS96" s="642"/>
      <c r="MT96" s="642"/>
      <c r="MU96" s="642"/>
      <c r="MV96" s="642"/>
      <c r="MW96" s="642"/>
      <c r="MX96" s="642"/>
      <c r="MY96" s="642"/>
      <c r="MZ96" s="642"/>
      <c r="NA96" s="642"/>
      <c r="NB96" s="642"/>
      <c r="NC96" s="642"/>
      <c r="ND96" s="642"/>
      <c r="NE96" s="642"/>
      <c r="NF96" s="642"/>
      <c r="NG96" s="642"/>
      <c r="NH96" s="642"/>
      <c r="NI96" s="642"/>
      <c r="NJ96" s="642"/>
      <c r="NK96" s="642"/>
      <c r="NL96" s="642"/>
      <c r="NM96" s="642"/>
      <c r="NN96" s="642"/>
      <c r="NO96" s="642"/>
      <c r="NP96" s="642"/>
      <c r="NQ96" s="642"/>
      <c r="NR96" s="642"/>
      <c r="NS96" s="642"/>
      <c r="NT96" s="642"/>
      <c r="NU96" s="642"/>
      <c r="NV96" s="642"/>
      <c r="NW96" s="642"/>
      <c r="NX96" s="642"/>
      <c r="NY96" s="642"/>
      <c r="NZ96" s="642"/>
      <c r="OA96" s="642"/>
      <c r="OB96" s="642"/>
      <c r="OC96" s="642"/>
      <c r="OD96" s="642"/>
      <c r="OE96" s="642"/>
      <c r="OF96" s="642"/>
      <c r="OG96" s="642"/>
      <c r="OH96" s="642"/>
      <c r="OI96" s="642"/>
      <c r="OJ96" s="642"/>
      <c r="OK96" s="642"/>
      <c r="OL96" s="642"/>
      <c r="OM96" s="642"/>
      <c r="ON96" s="642"/>
      <c r="OO96" s="642"/>
      <c r="OP96" s="642"/>
      <c r="OQ96" s="642"/>
      <c r="OR96" s="642"/>
      <c r="OS96" s="642"/>
      <c r="OT96" s="642"/>
      <c r="OU96" s="642"/>
      <c r="OV96" s="642"/>
      <c r="OW96" s="642"/>
      <c r="OX96" s="642"/>
      <c r="OY96" s="642"/>
      <c r="OZ96" s="642"/>
      <c r="PA96" s="642"/>
      <c r="PB96" s="642"/>
      <c r="PC96" s="642"/>
      <c r="PD96" s="642"/>
      <c r="PE96" s="642"/>
      <c r="PF96" s="642"/>
      <c r="PG96" s="642"/>
      <c r="PH96" s="642"/>
      <c r="PI96" s="642"/>
      <c r="PJ96" s="642"/>
      <c r="PK96" s="642"/>
      <c r="PL96" s="642"/>
      <c r="PM96" s="642"/>
      <c r="PN96" s="642"/>
      <c r="PO96" s="642"/>
      <c r="PP96" s="642"/>
      <c r="PQ96" s="642"/>
      <c r="PR96" s="642"/>
      <c r="PS96" s="642"/>
      <c r="PT96" s="642"/>
      <c r="PU96" s="642"/>
      <c r="PV96" s="642"/>
      <c r="PW96" s="642"/>
      <c r="PX96" s="642"/>
      <c r="PY96" s="642"/>
      <c r="PZ96" s="642"/>
      <c r="QA96" s="642"/>
      <c r="QB96" s="642"/>
      <c r="QC96" s="642"/>
      <c r="QD96" s="642"/>
      <c r="QE96" s="642"/>
      <c r="QF96" s="642"/>
      <c r="QG96" s="642"/>
      <c r="QH96" s="642"/>
      <c r="QI96" s="642"/>
      <c r="QJ96" s="642"/>
      <c r="QK96" s="642"/>
      <c r="QL96" s="642"/>
      <c r="QM96" s="642"/>
      <c r="QN96" s="642"/>
      <c r="QO96" s="642"/>
      <c r="QP96" s="642"/>
      <c r="QQ96" s="642"/>
      <c r="QR96" s="642"/>
      <c r="QS96" s="642"/>
      <c r="QT96" s="642"/>
      <c r="QU96" s="642"/>
      <c r="QV96" s="642"/>
      <c r="QW96" s="642"/>
      <c r="QX96" s="642"/>
      <c r="QY96" s="642"/>
      <c r="QZ96" s="642"/>
      <c r="RA96" s="642"/>
      <c r="RB96" s="642"/>
      <c r="RC96" s="642"/>
      <c r="RD96" s="642"/>
      <c r="RE96" s="642"/>
      <c r="RF96" s="642"/>
      <c r="RG96" s="642"/>
      <c r="RH96" s="642"/>
      <c r="RI96" s="642"/>
      <c r="RJ96" s="642"/>
      <c r="RK96" s="642"/>
      <c r="RL96" s="642"/>
      <c r="RM96" s="642"/>
      <c r="RN96" s="642"/>
      <c r="RO96" s="642"/>
      <c r="RP96" s="642"/>
      <c r="RQ96" s="642"/>
      <c r="RR96" s="642"/>
      <c r="RS96" s="642"/>
      <c r="RT96" s="642"/>
      <c r="RU96" s="642"/>
      <c r="RV96" s="642"/>
      <c r="RW96" s="642"/>
      <c r="RX96" s="642"/>
      <c r="RY96" s="642"/>
      <c r="RZ96" s="642"/>
      <c r="SA96" s="642"/>
      <c r="SB96" s="642"/>
      <c r="SC96" s="642"/>
      <c r="SD96" s="642"/>
      <c r="SE96" s="642"/>
      <c r="SF96" s="642"/>
      <c r="SG96" s="642"/>
      <c r="SH96" s="642"/>
      <c r="SI96" s="642"/>
      <c r="SJ96" s="642"/>
      <c r="SK96" s="642"/>
      <c r="SL96" s="642"/>
      <c r="SM96" s="642"/>
      <c r="SN96" s="642"/>
      <c r="SO96" s="642"/>
      <c r="SP96" s="642"/>
      <c r="SQ96" s="642"/>
      <c r="SR96" s="642"/>
      <c r="SS96" s="642"/>
      <c r="ST96" s="642"/>
      <c r="SU96" s="642"/>
      <c r="SV96" s="642"/>
      <c r="SW96" s="642"/>
      <c r="SX96" s="642"/>
      <c r="SY96" s="642"/>
      <c r="SZ96" s="642"/>
      <c r="TA96" s="642"/>
      <c r="TB96" s="642"/>
      <c r="TC96" s="642"/>
      <c r="TD96" s="642"/>
      <c r="TE96" s="642"/>
      <c r="TF96" s="642"/>
      <c r="TG96" s="642"/>
      <c r="TH96" s="642"/>
      <c r="TI96" s="642"/>
      <c r="TJ96" s="642"/>
      <c r="TK96" s="642"/>
      <c r="TL96" s="642"/>
      <c r="TM96" s="642"/>
      <c r="TN96" s="642"/>
      <c r="TO96" s="642"/>
      <c r="TP96" s="642"/>
      <c r="TQ96" s="642"/>
      <c r="TR96" s="642"/>
      <c r="TS96" s="642"/>
      <c r="TT96" s="642"/>
      <c r="TU96" s="642"/>
      <c r="TV96" s="642"/>
      <c r="TW96" s="642"/>
      <c r="TX96" s="642"/>
      <c r="TY96" s="642"/>
      <c r="TZ96" s="642"/>
      <c r="UA96" s="642"/>
      <c r="UB96" s="642"/>
      <c r="UC96" s="642"/>
      <c r="UD96" s="642"/>
      <c r="UE96" s="642"/>
      <c r="UF96" s="642"/>
      <c r="UG96" s="642"/>
      <c r="UH96" s="642"/>
      <c r="UI96" s="642"/>
      <c r="UJ96" s="642"/>
      <c r="UK96" s="642"/>
      <c r="UL96" s="642"/>
      <c r="UM96" s="642"/>
      <c r="UN96" s="642"/>
      <c r="UO96" s="642"/>
      <c r="UP96" s="642"/>
      <c r="UQ96" s="642"/>
      <c r="UR96" s="642"/>
      <c r="US96" s="642"/>
      <c r="UT96" s="642"/>
      <c r="UU96" s="642"/>
      <c r="UV96" s="642"/>
      <c r="UW96" s="642"/>
      <c r="UX96" s="642"/>
      <c r="UY96" s="642"/>
      <c r="UZ96" s="642"/>
      <c r="VA96" s="642"/>
      <c r="VB96" s="642"/>
      <c r="VC96" s="642"/>
      <c r="VD96" s="642"/>
      <c r="VE96" s="642"/>
      <c r="VF96" s="642"/>
      <c r="VG96" s="642"/>
      <c r="VH96" s="642"/>
      <c r="VI96" s="642"/>
      <c r="VJ96" s="642"/>
      <c r="VK96" s="642"/>
      <c r="VL96" s="642"/>
      <c r="VM96" s="642"/>
      <c r="VN96" s="642"/>
      <c r="VO96" s="642"/>
      <c r="VP96" s="642"/>
      <c r="VQ96" s="642"/>
      <c r="VR96" s="642"/>
      <c r="VS96" s="642"/>
      <c r="VT96" s="642"/>
      <c r="VU96" s="642"/>
      <c r="VV96" s="642"/>
      <c r="VW96" s="642"/>
      <c r="VX96" s="642"/>
      <c r="VY96" s="642"/>
      <c r="VZ96" s="642"/>
      <c r="WA96" s="642"/>
      <c r="WB96" s="642"/>
      <c r="WC96" s="642"/>
      <c r="WD96" s="642"/>
      <c r="WE96" s="642"/>
      <c r="WF96" s="642"/>
      <c r="WG96" s="642"/>
      <c r="WH96" s="642"/>
      <c r="WI96" s="642"/>
      <c r="WJ96" s="642"/>
      <c r="WK96" s="642"/>
      <c r="WL96" s="642"/>
      <c r="WM96" s="642"/>
      <c r="WN96" s="642"/>
      <c r="WO96" s="642"/>
      <c r="WP96" s="642"/>
      <c r="WQ96" s="642"/>
      <c r="WR96" s="642"/>
      <c r="WS96" s="642"/>
      <c r="WT96" s="642"/>
      <c r="WU96" s="642"/>
      <c r="WV96" s="642"/>
      <c r="WW96" s="642"/>
      <c r="WX96" s="642"/>
      <c r="WY96" s="642"/>
      <c r="WZ96" s="642"/>
      <c r="XA96" s="642"/>
      <c r="XB96" s="642"/>
      <c r="XC96" s="642"/>
      <c r="XD96" s="642"/>
      <c r="XE96" s="642"/>
      <c r="XF96" s="642"/>
      <c r="XG96" s="642"/>
      <c r="XH96" s="642"/>
      <c r="XI96" s="642"/>
      <c r="XJ96" s="642"/>
      <c r="XK96" s="642"/>
      <c r="XL96" s="642"/>
      <c r="XM96" s="642"/>
      <c r="XN96" s="642"/>
      <c r="XO96" s="642"/>
      <c r="XP96" s="642"/>
      <c r="XQ96" s="642"/>
      <c r="XR96" s="642"/>
      <c r="XS96" s="642"/>
      <c r="XT96" s="642"/>
      <c r="XU96" s="642"/>
      <c r="XV96" s="642"/>
      <c r="XW96" s="642"/>
      <c r="XX96" s="642"/>
      <c r="XY96" s="642"/>
      <c r="XZ96" s="642"/>
      <c r="YA96" s="642"/>
      <c r="YB96" s="642"/>
      <c r="YC96" s="642"/>
      <c r="YD96" s="642"/>
      <c r="YE96" s="642"/>
      <c r="YF96" s="642"/>
      <c r="YG96" s="642"/>
      <c r="YH96" s="642"/>
      <c r="YI96" s="642"/>
      <c r="YJ96" s="642"/>
      <c r="YK96" s="642"/>
      <c r="YL96" s="642"/>
      <c r="YM96" s="642"/>
      <c r="YN96" s="642"/>
      <c r="YO96" s="642"/>
      <c r="YP96" s="642"/>
      <c r="YQ96" s="642"/>
      <c r="YR96" s="642"/>
      <c r="YS96" s="642"/>
      <c r="YT96" s="642"/>
      <c r="YU96" s="642"/>
      <c r="YV96" s="642"/>
      <c r="YW96" s="642"/>
      <c r="YX96" s="642"/>
      <c r="YY96" s="642"/>
      <c r="YZ96" s="642"/>
      <c r="ZA96" s="642"/>
      <c r="ZB96" s="642"/>
      <c r="ZC96" s="642"/>
      <c r="ZD96" s="642"/>
      <c r="ZE96" s="642"/>
      <c r="ZF96" s="642"/>
      <c r="ZG96" s="642"/>
      <c r="ZH96" s="642"/>
      <c r="ZI96" s="642"/>
      <c r="ZJ96" s="642"/>
      <c r="ZK96" s="642"/>
      <c r="ZL96" s="642"/>
      <c r="ZM96" s="642"/>
      <c r="ZN96" s="642"/>
      <c r="ZO96" s="642"/>
      <c r="ZP96" s="642"/>
      <c r="ZQ96" s="642"/>
      <c r="ZR96" s="642"/>
      <c r="ZS96" s="642"/>
      <c r="ZT96" s="642"/>
      <c r="ZU96" s="642"/>
      <c r="ZV96" s="642"/>
      <c r="ZW96" s="642"/>
      <c r="ZX96" s="642"/>
      <c r="ZY96" s="642"/>
      <c r="ZZ96" s="642"/>
      <c r="AAA96" s="642"/>
      <c r="AAB96" s="642"/>
      <c r="AAC96" s="642"/>
      <c r="AAD96" s="642"/>
      <c r="AAE96" s="642"/>
      <c r="AAF96" s="642"/>
      <c r="AAG96" s="642"/>
      <c r="AAH96" s="642"/>
      <c r="AAI96" s="642"/>
      <c r="AAJ96" s="642"/>
      <c r="AAK96" s="642"/>
      <c r="AAL96" s="642"/>
      <c r="AAM96" s="642"/>
      <c r="AAN96" s="642"/>
      <c r="AAO96" s="642"/>
      <c r="AAP96" s="642"/>
      <c r="AAQ96" s="642"/>
      <c r="AAR96" s="642"/>
      <c r="AAS96" s="642"/>
      <c r="AAT96" s="642"/>
      <c r="AAU96" s="642"/>
      <c r="AAV96" s="642"/>
      <c r="AAW96" s="642"/>
      <c r="AAX96" s="642"/>
      <c r="AAY96" s="642"/>
      <c r="AAZ96" s="642"/>
      <c r="ABA96" s="642"/>
      <c r="ABB96" s="642"/>
      <c r="ABC96" s="642"/>
      <c r="ABD96" s="642"/>
      <c r="ABE96" s="642"/>
      <c r="ABF96" s="642"/>
      <c r="ABG96" s="642"/>
      <c r="ABH96" s="642"/>
      <c r="ABI96" s="642"/>
      <c r="ABJ96" s="642"/>
      <c r="ABK96" s="642"/>
      <c r="ABL96" s="642"/>
      <c r="ABM96" s="642"/>
      <c r="ABN96" s="642"/>
      <c r="ABO96" s="642"/>
      <c r="ABP96" s="642"/>
      <c r="ABQ96" s="642"/>
      <c r="ABR96" s="642"/>
      <c r="ABS96" s="642"/>
      <c r="ABT96" s="642"/>
      <c r="ABU96" s="642"/>
      <c r="ABV96" s="642"/>
      <c r="ABW96" s="642"/>
      <c r="ABX96" s="642"/>
      <c r="ABY96" s="642"/>
      <c r="ABZ96" s="642"/>
      <c r="ACA96" s="642"/>
      <c r="ACB96" s="642"/>
      <c r="ACC96" s="642"/>
      <c r="ACD96" s="642"/>
      <c r="ACE96" s="642"/>
      <c r="ACF96" s="642"/>
      <c r="ACG96" s="642"/>
      <c r="ACH96" s="642"/>
      <c r="ACI96" s="642"/>
      <c r="ACJ96" s="642"/>
      <c r="ACK96" s="642"/>
      <c r="ACL96" s="642"/>
      <c r="ACM96" s="642"/>
      <c r="ACN96" s="642"/>
      <c r="ACO96" s="642"/>
      <c r="ACP96" s="642"/>
      <c r="ACQ96" s="642"/>
      <c r="ACR96" s="642"/>
      <c r="ACS96" s="642"/>
      <c r="ACT96" s="642"/>
      <c r="ACU96" s="642"/>
      <c r="ACV96" s="642"/>
      <c r="ACW96" s="642"/>
      <c r="ACX96" s="642"/>
      <c r="ACY96" s="642"/>
      <c r="ACZ96" s="642"/>
      <c r="ADA96" s="642"/>
      <c r="ADB96" s="642"/>
      <c r="ADC96" s="642"/>
      <c r="ADD96" s="642"/>
      <c r="ADE96" s="642"/>
      <c r="ADF96" s="642"/>
      <c r="ADG96" s="642"/>
      <c r="ADH96" s="642"/>
      <c r="ADI96" s="642"/>
      <c r="ADJ96" s="642"/>
      <c r="ADK96" s="642"/>
      <c r="ADL96" s="642"/>
      <c r="ADM96" s="642"/>
      <c r="ADN96" s="642"/>
      <c r="ADO96" s="642"/>
      <c r="ADP96" s="642"/>
      <c r="ADQ96" s="642"/>
      <c r="ADR96" s="642"/>
      <c r="ADS96" s="642"/>
      <c r="ADT96" s="642"/>
      <c r="ADU96" s="642"/>
      <c r="ADV96" s="642"/>
      <c r="ADW96" s="642"/>
      <c r="ADX96" s="642"/>
      <c r="ADY96" s="642"/>
      <c r="ADZ96" s="642"/>
      <c r="AEA96" s="642"/>
      <c r="AEB96" s="642"/>
      <c r="AEC96" s="642"/>
      <c r="AED96" s="642"/>
      <c r="AEE96" s="642"/>
      <c r="AEF96" s="642"/>
      <c r="AEG96" s="642"/>
      <c r="AEH96" s="642"/>
      <c r="AEI96" s="642"/>
      <c r="AEJ96" s="642"/>
      <c r="AEK96" s="642"/>
      <c r="AEL96" s="642"/>
      <c r="AEM96" s="642"/>
      <c r="AEN96" s="642"/>
      <c r="AEO96" s="642"/>
      <c r="AEP96" s="642"/>
      <c r="AEQ96" s="642"/>
      <c r="AER96" s="642"/>
      <c r="AES96" s="642"/>
      <c r="AET96" s="642"/>
      <c r="AEU96" s="642"/>
      <c r="AEV96" s="642"/>
      <c r="AEW96" s="642"/>
      <c r="AEX96" s="642"/>
      <c r="AEY96" s="642"/>
      <c r="AEZ96" s="642"/>
      <c r="AFA96" s="642"/>
      <c r="AFB96" s="642"/>
      <c r="AFC96" s="642"/>
      <c r="AFD96" s="642"/>
      <c r="AFE96" s="642"/>
      <c r="AFF96" s="642"/>
      <c r="AFG96" s="642"/>
      <c r="AFH96" s="642"/>
      <c r="AFI96" s="642"/>
      <c r="AFJ96" s="642"/>
      <c r="AFK96" s="642"/>
      <c r="AFL96" s="642"/>
      <c r="AFM96" s="642"/>
      <c r="AFN96" s="642"/>
      <c r="AFO96" s="642"/>
      <c r="AFP96" s="642"/>
      <c r="AFQ96" s="642"/>
      <c r="AFR96" s="642"/>
      <c r="AFS96" s="642"/>
      <c r="AFT96" s="642"/>
      <c r="AFU96" s="642"/>
      <c r="AFV96" s="642"/>
      <c r="AFW96" s="642"/>
      <c r="AFX96" s="642"/>
      <c r="AFY96" s="642"/>
      <c r="AFZ96" s="642"/>
      <c r="AGA96" s="642"/>
      <c r="AGB96" s="642"/>
      <c r="AGC96" s="642"/>
      <c r="AGD96" s="642"/>
      <c r="AGE96" s="642"/>
      <c r="AGF96" s="642"/>
      <c r="AGG96" s="642"/>
      <c r="AGH96" s="642"/>
      <c r="AGI96" s="642"/>
      <c r="AGJ96" s="642"/>
      <c r="AGK96" s="642"/>
      <c r="AGL96" s="642"/>
      <c r="AGM96" s="642"/>
      <c r="AGN96" s="642"/>
      <c r="AGO96" s="642"/>
      <c r="AGP96" s="642"/>
    </row>
    <row r="97" spans="1:875" x14ac:dyDescent="0.2">
      <c r="A97" s="28"/>
      <c r="B97" s="390" t="s">
        <v>1383</v>
      </c>
      <c r="C97" s="438" t="s">
        <v>1383</v>
      </c>
      <c r="D97" s="658"/>
      <c r="E97" s="667"/>
      <c r="F97" s="677"/>
      <c r="G97" s="442"/>
      <c r="H97" s="442"/>
      <c r="I97" s="639"/>
      <c r="J97" s="443"/>
      <c r="K97" s="640"/>
      <c r="L97" s="444"/>
      <c r="M97" s="443"/>
      <c r="N97" s="445"/>
      <c r="O97" s="446"/>
      <c r="P97" s="447"/>
      <c r="Q97" s="485"/>
      <c r="R97" s="714"/>
      <c r="S97" s="716"/>
      <c r="T97" s="449"/>
      <c r="U97" s="641"/>
      <c r="V97" s="450"/>
      <c r="W97" s="450"/>
      <c r="X97" s="450"/>
      <c r="Y97" s="451"/>
      <c r="Z97" s="451"/>
      <c r="AA97" s="451"/>
      <c r="AB97" s="715"/>
      <c r="AC97" s="454"/>
      <c r="AD97" s="454"/>
      <c r="AE97" s="454"/>
      <c r="AF97" s="452"/>
      <c r="AG97" s="453"/>
      <c r="AH97" s="451"/>
      <c r="AI97" s="453"/>
      <c r="AJ97" s="451"/>
      <c r="AK97" s="454"/>
      <c r="AL97" s="455"/>
      <c r="AM97" s="455"/>
      <c r="AN97" s="456"/>
      <c r="AO97" s="457"/>
      <c r="AP97" s="339"/>
      <c r="AQ97" s="589"/>
      <c r="AR97" s="590"/>
      <c r="AS97" s="458"/>
      <c r="AT97" s="589"/>
      <c r="AU97" s="455"/>
      <c r="AV97" s="459"/>
      <c r="AW97" s="459"/>
      <c r="AX97" s="455"/>
      <c r="AY97" s="455"/>
      <c r="AZ97" s="693"/>
      <c r="BA97" s="460"/>
      <c r="BB97" s="684"/>
      <c r="BC97" s="486"/>
      <c r="BD97" s="515"/>
      <c r="BE97" s="517"/>
      <c r="BF97" s="642"/>
      <c r="BG97" s="642"/>
      <c r="BH97" s="642"/>
      <c r="BI97" s="642"/>
      <c r="BJ97" s="642"/>
      <c r="BK97" s="642"/>
      <c r="BL97" s="642"/>
      <c r="BM97" s="642"/>
      <c r="BN97" s="642"/>
      <c r="BO97" s="642"/>
      <c r="BP97" s="642"/>
      <c r="BQ97" s="642"/>
      <c r="BR97" s="642"/>
      <c r="BS97" s="642"/>
      <c r="BT97" s="642"/>
      <c r="BU97" s="642"/>
      <c r="BV97" s="642"/>
      <c r="BW97" s="642"/>
      <c r="BX97" s="642"/>
      <c r="BY97" s="642"/>
      <c r="BZ97" s="642"/>
      <c r="CA97" s="642"/>
      <c r="CB97" s="642"/>
      <c r="CC97" s="642"/>
      <c r="CD97" s="642"/>
      <c r="CE97" s="642"/>
      <c r="CF97" s="642"/>
      <c r="CG97" s="642"/>
      <c r="CH97" s="642"/>
      <c r="CI97" s="642"/>
      <c r="CJ97" s="642"/>
      <c r="CK97" s="642"/>
      <c r="CL97" s="642"/>
      <c r="CM97" s="642"/>
      <c r="CN97" s="642"/>
      <c r="CO97" s="642"/>
      <c r="CP97" s="642"/>
      <c r="CQ97" s="642"/>
      <c r="CR97" s="642"/>
      <c r="CS97" s="642"/>
      <c r="CT97" s="642"/>
      <c r="CU97" s="642"/>
      <c r="CV97" s="642"/>
      <c r="CW97" s="642"/>
      <c r="CX97" s="642"/>
      <c r="CY97" s="642"/>
      <c r="CZ97" s="642"/>
      <c r="DA97" s="642"/>
      <c r="DB97" s="642"/>
      <c r="DC97" s="642"/>
      <c r="DD97" s="642"/>
      <c r="DE97" s="642"/>
      <c r="DF97" s="642"/>
      <c r="DG97" s="642"/>
      <c r="DH97" s="642"/>
      <c r="DI97" s="642"/>
      <c r="DJ97" s="642"/>
      <c r="DK97" s="642"/>
      <c r="DL97" s="642"/>
      <c r="DM97" s="642"/>
      <c r="DN97" s="642"/>
      <c r="DO97" s="642"/>
      <c r="DP97" s="642"/>
      <c r="DQ97" s="642"/>
      <c r="DR97" s="642"/>
      <c r="DS97" s="642"/>
      <c r="DT97" s="642"/>
      <c r="DU97" s="642"/>
      <c r="DV97" s="642"/>
      <c r="DW97" s="642"/>
      <c r="DX97" s="642"/>
      <c r="DY97" s="642"/>
      <c r="DZ97" s="642"/>
      <c r="EA97" s="642"/>
      <c r="EB97" s="642"/>
      <c r="EC97" s="642"/>
      <c r="ED97" s="642"/>
      <c r="EE97" s="642"/>
      <c r="EF97" s="642"/>
      <c r="EG97" s="642"/>
      <c r="EH97" s="642"/>
      <c r="EI97" s="642"/>
      <c r="EJ97" s="642"/>
      <c r="EK97" s="642"/>
      <c r="EL97" s="642"/>
      <c r="EM97" s="642"/>
      <c r="EN97" s="642"/>
      <c r="EO97" s="642"/>
      <c r="EP97" s="642"/>
      <c r="EQ97" s="642"/>
      <c r="ER97" s="642"/>
      <c r="ES97" s="642"/>
      <c r="ET97" s="642"/>
      <c r="EU97" s="642"/>
      <c r="EV97" s="642"/>
      <c r="EW97" s="642"/>
      <c r="EX97" s="642"/>
      <c r="EY97" s="642"/>
      <c r="EZ97" s="642"/>
      <c r="FA97" s="642"/>
      <c r="FB97" s="642"/>
      <c r="FC97" s="642"/>
      <c r="FD97" s="642"/>
      <c r="FE97" s="642"/>
      <c r="FF97" s="642"/>
      <c r="FG97" s="642"/>
      <c r="FH97" s="642"/>
      <c r="FI97" s="642"/>
      <c r="FJ97" s="642"/>
      <c r="FK97" s="642"/>
      <c r="FL97" s="642"/>
      <c r="FM97" s="642"/>
      <c r="FN97" s="642"/>
      <c r="FO97" s="642"/>
      <c r="FP97" s="642"/>
      <c r="FQ97" s="642"/>
      <c r="FR97" s="642"/>
      <c r="FS97" s="642"/>
      <c r="FT97" s="642"/>
      <c r="FU97" s="642"/>
      <c r="FV97" s="642"/>
      <c r="FW97" s="642"/>
      <c r="FX97" s="642"/>
      <c r="FY97" s="642"/>
      <c r="FZ97" s="642"/>
      <c r="GA97" s="642"/>
      <c r="GB97" s="642"/>
      <c r="GC97" s="642"/>
      <c r="GD97" s="642"/>
      <c r="GE97" s="642"/>
      <c r="GF97" s="642"/>
      <c r="GG97" s="642"/>
      <c r="GH97" s="642"/>
      <c r="GI97" s="642"/>
      <c r="GJ97" s="642"/>
      <c r="GK97" s="642"/>
      <c r="GL97" s="642"/>
      <c r="GM97" s="642"/>
      <c r="GN97" s="642"/>
      <c r="GO97" s="642"/>
      <c r="GP97" s="642"/>
      <c r="GQ97" s="642"/>
      <c r="GR97" s="642"/>
      <c r="GS97" s="642"/>
      <c r="GT97" s="642"/>
      <c r="GU97" s="642"/>
      <c r="GV97" s="642"/>
      <c r="GW97" s="642"/>
      <c r="GX97" s="642"/>
      <c r="GY97" s="642"/>
      <c r="GZ97" s="642"/>
      <c r="HA97" s="642"/>
      <c r="HB97" s="642"/>
      <c r="HC97" s="642"/>
      <c r="HD97" s="642"/>
      <c r="HE97" s="642"/>
      <c r="HF97" s="642"/>
      <c r="HG97" s="642"/>
      <c r="HH97" s="642"/>
      <c r="HI97" s="642"/>
      <c r="HJ97" s="642"/>
      <c r="HK97" s="642"/>
      <c r="HL97" s="642"/>
      <c r="HM97" s="642"/>
      <c r="HN97" s="642"/>
      <c r="HO97" s="642"/>
      <c r="HP97" s="642"/>
      <c r="HQ97" s="642"/>
      <c r="HR97" s="642"/>
      <c r="HS97" s="642"/>
      <c r="HT97" s="642"/>
      <c r="HU97" s="642"/>
      <c r="HV97" s="642"/>
      <c r="HW97" s="642"/>
      <c r="HX97" s="642"/>
      <c r="HY97" s="642"/>
      <c r="HZ97" s="642"/>
      <c r="IA97" s="642"/>
      <c r="IB97" s="642"/>
      <c r="IC97" s="642"/>
      <c r="ID97" s="642"/>
      <c r="IE97" s="642"/>
      <c r="IF97" s="642"/>
      <c r="IG97" s="642"/>
      <c r="IH97" s="642"/>
      <c r="II97" s="642"/>
      <c r="IJ97" s="642"/>
      <c r="IK97" s="642"/>
      <c r="IL97" s="642"/>
      <c r="IM97" s="642"/>
      <c r="IN97" s="642"/>
      <c r="IO97" s="642"/>
      <c r="IP97" s="642"/>
      <c r="IQ97" s="642"/>
      <c r="IR97" s="642"/>
      <c r="IS97" s="642"/>
      <c r="IT97" s="642"/>
      <c r="IU97" s="642"/>
      <c r="IV97" s="642"/>
      <c r="IW97" s="642"/>
      <c r="IX97" s="642"/>
      <c r="IY97" s="642"/>
      <c r="IZ97" s="642"/>
      <c r="JA97" s="642"/>
      <c r="JB97" s="642"/>
      <c r="JC97" s="642"/>
      <c r="JD97" s="642"/>
      <c r="JE97" s="642"/>
      <c r="JF97" s="642"/>
      <c r="JG97" s="642"/>
      <c r="JH97" s="642"/>
      <c r="JI97" s="642"/>
      <c r="JJ97" s="642"/>
      <c r="JK97" s="642"/>
      <c r="JL97" s="642"/>
      <c r="JM97" s="642"/>
      <c r="JN97" s="642"/>
      <c r="JO97" s="642"/>
      <c r="JP97" s="642"/>
      <c r="JQ97" s="642"/>
      <c r="JR97" s="642"/>
      <c r="JS97" s="642"/>
      <c r="JT97" s="642"/>
      <c r="JU97" s="642"/>
      <c r="JV97" s="642"/>
      <c r="JW97" s="642"/>
      <c r="JX97" s="642"/>
      <c r="JY97" s="642"/>
      <c r="JZ97" s="642"/>
      <c r="KA97" s="642"/>
      <c r="KB97" s="642"/>
      <c r="KC97" s="642"/>
      <c r="KD97" s="642"/>
      <c r="KE97" s="642"/>
      <c r="KF97" s="642"/>
      <c r="KG97" s="642"/>
      <c r="KH97" s="642"/>
      <c r="KI97" s="642"/>
      <c r="KJ97" s="642"/>
      <c r="KK97" s="642"/>
      <c r="KL97" s="642"/>
      <c r="KM97" s="642"/>
      <c r="KN97" s="642"/>
      <c r="KO97" s="642"/>
      <c r="KP97" s="642"/>
      <c r="KQ97" s="642"/>
      <c r="KR97" s="642"/>
      <c r="KS97" s="642"/>
      <c r="KT97" s="642"/>
      <c r="KU97" s="642"/>
      <c r="KV97" s="642"/>
      <c r="KW97" s="642"/>
      <c r="KX97" s="642"/>
      <c r="KY97" s="642"/>
      <c r="KZ97" s="642"/>
      <c r="LA97" s="642"/>
      <c r="LB97" s="642"/>
      <c r="LC97" s="642"/>
      <c r="LD97" s="642"/>
      <c r="LE97" s="642"/>
      <c r="LF97" s="642"/>
      <c r="LG97" s="642"/>
      <c r="LH97" s="642"/>
      <c r="LI97" s="642"/>
      <c r="LJ97" s="642"/>
      <c r="LK97" s="642"/>
      <c r="LL97" s="642"/>
      <c r="LM97" s="642"/>
      <c r="LN97" s="642"/>
      <c r="LO97" s="642"/>
      <c r="LP97" s="642"/>
      <c r="LQ97" s="642"/>
      <c r="LR97" s="642"/>
      <c r="LS97" s="642"/>
      <c r="LT97" s="642"/>
      <c r="LU97" s="642"/>
      <c r="LV97" s="642"/>
      <c r="LW97" s="642"/>
      <c r="LX97" s="642"/>
      <c r="LY97" s="642"/>
      <c r="LZ97" s="642"/>
      <c r="MA97" s="642"/>
      <c r="MB97" s="642"/>
      <c r="MC97" s="642"/>
      <c r="MD97" s="642"/>
      <c r="ME97" s="642"/>
      <c r="MF97" s="642"/>
      <c r="MG97" s="642"/>
      <c r="MH97" s="642"/>
      <c r="MI97" s="642"/>
      <c r="MJ97" s="642"/>
      <c r="MK97" s="642"/>
      <c r="ML97" s="642"/>
      <c r="MM97" s="642"/>
      <c r="MN97" s="642"/>
      <c r="MO97" s="642"/>
      <c r="MP97" s="642"/>
      <c r="MQ97" s="642"/>
      <c r="MR97" s="642"/>
      <c r="MS97" s="642"/>
      <c r="MT97" s="642"/>
      <c r="MU97" s="642"/>
      <c r="MV97" s="642"/>
      <c r="MW97" s="642"/>
      <c r="MX97" s="642"/>
      <c r="MY97" s="642"/>
      <c r="MZ97" s="642"/>
      <c r="NA97" s="642"/>
      <c r="NB97" s="642"/>
      <c r="NC97" s="642"/>
      <c r="ND97" s="642"/>
      <c r="NE97" s="642"/>
      <c r="NF97" s="642"/>
      <c r="NG97" s="642"/>
      <c r="NH97" s="642"/>
      <c r="NI97" s="642"/>
      <c r="NJ97" s="642"/>
      <c r="NK97" s="642"/>
      <c r="NL97" s="642"/>
      <c r="NM97" s="642"/>
      <c r="NN97" s="642"/>
      <c r="NO97" s="642"/>
      <c r="NP97" s="642"/>
      <c r="NQ97" s="642"/>
      <c r="NR97" s="642"/>
      <c r="NS97" s="642"/>
      <c r="NT97" s="642"/>
      <c r="NU97" s="642"/>
      <c r="NV97" s="642"/>
      <c r="NW97" s="642"/>
      <c r="NX97" s="642"/>
      <c r="NY97" s="642"/>
      <c r="NZ97" s="642"/>
      <c r="OA97" s="642"/>
      <c r="OB97" s="642"/>
      <c r="OC97" s="642"/>
      <c r="OD97" s="642"/>
      <c r="OE97" s="642"/>
      <c r="OF97" s="642"/>
      <c r="OG97" s="642"/>
      <c r="OH97" s="642"/>
      <c r="OI97" s="642"/>
      <c r="OJ97" s="642"/>
      <c r="OK97" s="642"/>
      <c r="OL97" s="642"/>
      <c r="OM97" s="642"/>
      <c r="ON97" s="642"/>
      <c r="OO97" s="642"/>
      <c r="OP97" s="642"/>
      <c r="OQ97" s="642"/>
      <c r="OR97" s="642"/>
      <c r="OS97" s="642"/>
      <c r="OT97" s="642"/>
      <c r="OU97" s="642"/>
      <c r="OV97" s="642"/>
      <c r="OW97" s="642"/>
      <c r="OX97" s="642"/>
      <c r="OY97" s="642"/>
      <c r="OZ97" s="642"/>
      <c r="PA97" s="642"/>
      <c r="PB97" s="642"/>
      <c r="PC97" s="642"/>
      <c r="PD97" s="642"/>
      <c r="PE97" s="642"/>
      <c r="PF97" s="642"/>
      <c r="PG97" s="642"/>
      <c r="PH97" s="642"/>
      <c r="PI97" s="642"/>
      <c r="PJ97" s="642"/>
      <c r="PK97" s="642"/>
      <c r="PL97" s="642"/>
      <c r="PM97" s="642"/>
      <c r="PN97" s="642"/>
      <c r="PO97" s="642"/>
      <c r="PP97" s="642"/>
      <c r="PQ97" s="642"/>
      <c r="PR97" s="642"/>
      <c r="PS97" s="642"/>
      <c r="PT97" s="642"/>
      <c r="PU97" s="642"/>
      <c r="PV97" s="642"/>
      <c r="PW97" s="642"/>
      <c r="PX97" s="642"/>
      <c r="PY97" s="642"/>
      <c r="PZ97" s="642"/>
      <c r="QA97" s="642"/>
      <c r="QB97" s="642"/>
      <c r="QC97" s="642"/>
      <c r="QD97" s="642"/>
      <c r="QE97" s="642"/>
      <c r="QF97" s="642"/>
      <c r="QG97" s="642"/>
      <c r="QH97" s="642"/>
      <c r="QI97" s="642"/>
      <c r="QJ97" s="642"/>
      <c r="QK97" s="642"/>
      <c r="QL97" s="642"/>
      <c r="QM97" s="642"/>
      <c r="QN97" s="642"/>
      <c r="QO97" s="642"/>
      <c r="QP97" s="642"/>
      <c r="QQ97" s="642"/>
      <c r="QR97" s="642"/>
      <c r="QS97" s="642"/>
      <c r="QT97" s="642"/>
      <c r="QU97" s="642"/>
      <c r="QV97" s="642"/>
      <c r="QW97" s="642"/>
      <c r="QX97" s="642"/>
      <c r="QY97" s="642"/>
      <c r="QZ97" s="642"/>
      <c r="RA97" s="642"/>
      <c r="RB97" s="642"/>
      <c r="RC97" s="642"/>
      <c r="RD97" s="642"/>
      <c r="RE97" s="642"/>
      <c r="RF97" s="642"/>
      <c r="RG97" s="642"/>
      <c r="RH97" s="642"/>
      <c r="RI97" s="642"/>
      <c r="RJ97" s="642"/>
      <c r="RK97" s="642"/>
      <c r="RL97" s="642"/>
      <c r="RM97" s="642"/>
      <c r="RN97" s="642"/>
      <c r="RO97" s="642"/>
      <c r="RP97" s="642"/>
      <c r="RQ97" s="642"/>
      <c r="RR97" s="642"/>
      <c r="RS97" s="642"/>
      <c r="RT97" s="642"/>
      <c r="RU97" s="642"/>
      <c r="RV97" s="642"/>
      <c r="RW97" s="642"/>
      <c r="RX97" s="642"/>
      <c r="RY97" s="642"/>
      <c r="RZ97" s="642"/>
      <c r="SA97" s="642"/>
      <c r="SB97" s="642"/>
      <c r="SC97" s="642"/>
      <c r="SD97" s="642"/>
      <c r="SE97" s="642"/>
      <c r="SF97" s="642"/>
      <c r="SG97" s="642"/>
      <c r="SH97" s="642"/>
      <c r="SI97" s="642"/>
      <c r="SJ97" s="642"/>
      <c r="SK97" s="642"/>
      <c r="SL97" s="642"/>
      <c r="SM97" s="642"/>
      <c r="SN97" s="642"/>
      <c r="SO97" s="642"/>
      <c r="SP97" s="642"/>
      <c r="SQ97" s="642"/>
      <c r="SR97" s="642"/>
      <c r="SS97" s="642"/>
      <c r="ST97" s="642"/>
      <c r="SU97" s="642"/>
      <c r="SV97" s="642"/>
      <c r="SW97" s="642"/>
      <c r="SX97" s="642"/>
      <c r="SY97" s="642"/>
      <c r="SZ97" s="642"/>
      <c r="TA97" s="642"/>
      <c r="TB97" s="642"/>
      <c r="TC97" s="642"/>
      <c r="TD97" s="642"/>
      <c r="TE97" s="642"/>
      <c r="TF97" s="642"/>
      <c r="TG97" s="642"/>
      <c r="TH97" s="642"/>
      <c r="TI97" s="642"/>
      <c r="TJ97" s="642"/>
      <c r="TK97" s="642"/>
      <c r="TL97" s="642"/>
      <c r="TM97" s="642"/>
      <c r="TN97" s="642"/>
      <c r="TO97" s="642"/>
      <c r="TP97" s="642"/>
      <c r="TQ97" s="642"/>
      <c r="TR97" s="642"/>
      <c r="TS97" s="642"/>
      <c r="TT97" s="642"/>
      <c r="TU97" s="642"/>
      <c r="TV97" s="642"/>
      <c r="TW97" s="642"/>
      <c r="TX97" s="642"/>
      <c r="TY97" s="642"/>
      <c r="TZ97" s="642"/>
      <c r="UA97" s="642"/>
      <c r="UB97" s="642"/>
      <c r="UC97" s="642"/>
      <c r="UD97" s="642"/>
      <c r="UE97" s="642"/>
      <c r="UF97" s="642"/>
      <c r="UG97" s="642"/>
      <c r="UH97" s="642"/>
      <c r="UI97" s="642"/>
      <c r="UJ97" s="642"/>
      <c r="UK97" s="642"/>
      <c r="UL97" s="642"/>
      <c r="UM97" s="642"/>
      <c r="UN97" s="642"/>
      <c r="UO97" s="642"/>
      <c r="UP97" s="642"/>
      <c r="UQ97" s="642"/>
      <c r="UR97" s="642"/>
      <c r="US97" s="642"/>
      <c r="UT97" s="642"/>
      <c r="UU97" s="642"/>
      <c r="UV97" s="642"/>
      <c r="UW97" s="642"/>
      <c r="UX97" s="642"/>
      <c r="UY97" s="642"/>
      <c r="UZ97" s="642"/>
      <c r="VA97" s="642"/>
      <c r="VB97" s="642"/>
      <c r="VC97" s="642"/>
      <c r="VD97" s="642"/>
      <c r="VE97" s="642"/>
      <c r="VF97" s="642"/>
      <c r="VG97" s="642"/>
      <c r="VH97" s="642"/>
      <c r="VI97" s="642"/>
      <c r="VJ97" s="642"/>
      <c r="VK97" s="642"/>
      <c r="VL97" s="642"/>
      <c r="VM97" s="642"/>
      <c r="VN97" s="642"/>
      <c r="VO97" s="642"/>
      <c r="VP97" s="642"/>
      <c r="VQ97" s="642"/>
      <c r="VR97" s="642"/>
      <c r="VS97" s="642"/>
      <c r="VT97" s="642"/>
      <c r="VU97" s="642"/>
      <c r="VV97" s="642"/>
      <c r="VW97" s="642"/>
      <c r="VX97" s="642"/>
      <c r="VY97" s="642"/>
      <c r="VZ97" s="642"/>
      <c r="WA97" s="642"/>
      <c r="WB97" s="642"/>
      <c r="WC97" s="642"/>
      <c r="WD97" s="642"/>
      <c r="WE97" s="642"/>
      <c r="WF97" s="642"/>
      <c r="WG97" s="642"/>
      <c r="WH97" s="642"/>
      <c r="WI97" s="642"/>
      <c r="WJ97" s="642"/>
      <c r="WK97" s="642"/>
      <c r="WL97" s="642"/>
      <c r="WM97" s="642"/>
      <c r="WN97" s="642"/>
      <c r="WO97" s="642"/>
      <c r="WP97" s="642"/>
      <c r="WQ97" s="642"/>
      <c r="WR97" s="642"/>
      <c r="WS97" s="642"/>
      <c r="WT97" s="642"/>
      <c r="WU97" s="642"/>
      <c r="WV97" s="642"/>
      <c r="WW97" s="642"/>
      <c r="WX97" s="642"/>
      <c r="WY97" s="642"/>
      <c r="WZ97" s="642"/>
      <c r="XA97" s="642"/>
      <c r="XB97" s="642"/>
      <c r="XC97" s="642"/>
      <c r="XD97" s="642"/>
      <c r="XE97" s="642"/>
      <c r="XF97" s="642"/>
      <c r="XG97" s="642"/>
      <c r="XH97" s="642"/>
      <c r="XI97" s="642"/>
      <c r="XJ97" s="642"/>
      <c r="XK97" s="642"/>
      <c r="XL97" s="642"/>
      <c r="XM97" s="642"/>
      <c r="XN97" s="642"/>
      <c r="XO97" s="642"/>
      <c r="XP97" s="642"/>
      <c r="XQ97" s="642"/>
      <c r="XR97" s="642"/>
      <c r="XS97" s="642"/>
      <c r="XT97" s="642"/>
      <c r="XU97" s="642"/>
      <c r="XV97" s="642"/>
      <c r="XW97" s="642"/>
      <c r="XX97" s="642"/>
      <c r="XY97" s="642"/>
      <c r="XZ97" s="642"/>
      <c r="YA97" s="642"/>
      <c r="YB97" s="642"/>
      <c r="YC97" s="642"/>
      <c r="YD97" s="642"/>
      <c r="YE97" s="642"/>
      <c r="YF97" s="642"/>
      <c r="YG97" s="642"/>
      <c r="YH97" s="642"/>
      <c r="YI97" s="642"/>
      <c r="YJ97" s="642"/>
      <c r="YK97" s="642"/>
      <c r="YL97" s="642"/>
      <c r="YM97" s="642"/>
      <c r="YN97" s="642"/>
      <c r="YO97" s="642"/>
      <c r="YP97" s="642"/>
      <c r="YQ97" s="642"/>
      <c r="YR97" s="642"/>
      <c r="YS97" s="642"/>
      <c r="YT97" s="642"/>
      <c r="YU97" s="642"/>
      <c r="YV97" s="642"/>
      <c r="YW97" s="642"/>
      <c r="YX97" s="642"/>
      <c r="YY97" s="642"/>
      <c r="YZ97" s="642"/>
      <c r="ZA97" s="642"/>
      <c r="ZB97" s="642"/>
      <c r="ZC97" s="642"/>
      <c r="ZD97" s="642"/>
      <c r="ZE97" s="642"/>
      <c r="ZF97" s="642"/>
      <c r="ZG97" s="642"/>
      <c r="ZH97" s="642"/>
      <c r="ZI97" s="642"/>
      <c r="ZJ97" s="642"/>
      <c r="ZK97" s="642"/>
      <c r="ZL97" s="642"/>
      <c r="ZM97" s="642"/>
      <c r="ZN97" s="642"/>
      <c r="ZO97" s="642"/>
      <c r="ZP97" s="642"/>
      <c r="ZQ97" s="642"/>
      <c r="ZR97" s="642"/>
      <c r="ZS97" s="642"/>
      <c r="ZT97" s="642"/>
      <c r="ZU97" s="642"/>
      <c r="ZV97" s="642"/>
      <c r="ZW97" s="642"/>
      <c r="ZX97" s="642"/>
      <c r="ZY97" s="642"/>
      <c r="ZZ97" s="642"/>
      <c r="AAA97" s="642"/>
      <c r="AAB97" s="642"/>
      <c r="AAC97" s="642"/>
      <c r="AAD97" s="642"/>
      <c r="AAE97" s="642"/>
      <c r="AAF97" s="642"/>
      <c r="AAG97" s="642"/>
      <c r="AAH97" s="642"/>
      <c r="AAI97" s="642"/>
      <c r="AAJ97" s="642"/>
      <c r="AAK97" s="642"/>
      <c r="AAL97" s="642"/>
      <c r="AAM97" s="642"/>
      <c r="AAN97" s="642"/>
      <c r="AAO97" s="642"/>
      <c r="AAP97" s="642"/>
      <c r="AAQ97" s="642"/>
      <c r="AAR97" s="642"/>
      <c r="AAS97" s="642"/>
      <c r="AAT97" s="642"/>
      <c r="AAU97" s="642"/>
      <c r="AAV97" s="642"/>
      <c r="AAW97" s="642"/>
      <c r="AAX97" s="642"/>
      <c r="AAY97" s="642"/>
      <c r="AAZ97" s="642"/>
      <c r="ABA97" s="642"/>
      <c r="ABB97" s="642"/>
      <c r="ABC97" s="642"/>
      <c r="ABD97" s="642"/>
      <c r="ABE97" s="642"/>
      <c r="ABF97" s="642"/>
      <c r="ABG97" s="642"/>
      <c r="ABH97" s="642"/>
      <c r="ABI97" s="642"/>
      <c r="ABJ97" s="642"/>
      <c r="ABK97" s="642"/>
      <c r="ABL97" s="642"/>
      <c r="ABM97" s="642"/>
      <c r="ABN97" s="642"/>
      <c r="ABO97" s="642"/>
      <c r="ABP97" s="642"/>
      <c r="ABQ97" s="642"/>
      <c r="ABR97" s="642"/>
      <c r="ABS97" s="642"/>
      <c r="ABT97" s="642"/>
      <c r="ABU97" s="642"/>
      <c r="ABV97" s="642"/>
      <c r="ABW97" s="642"/>
      <c r="ABX97" s="642"/>
      <c r="ABY97" s="642"/>
      <c r="ABZ97" s="642"/>
      <c r="ACA97" s="642"/>
      <c r="ACB97" s="642"/>
      <c r="ACC97" s="642"/>
      <c r="ACD97" s="642"/>
      <c r="ACE97" s="642"/>
      <c r="ACF97" s="642"/>
      <c r="ACG97" s="642"/>
      <c r="ACH97" s="642"/>
      <c r="ACI97" s="642"/>
      <c r="ACJ97" s="642"/>
      <c r="ACK97" s="642"/>
      <c r="ACL97" s="642"/>
      <c r="ACM97" s="642"/>
      <c r="ACN97" s="642"/>
      <c r="ACO97" s="642"/>
      <c r="ACP97" s="642"/>
      <c r="ACQ97" s="642"/>
      <c r="ACR97" s="642"/>
      <c r="ACS97" s="642"/>
      <c r="ACT97" s="642"/>
      <c r="ACU97" s="642"/>
      <c r="ACV97" s="642"/>
      <c r="ACW97" s="642"/>
      <c r="ACX97" s="642"/>
      <c r="ACY97" s="642"/>
      <c r="ACZ97" s="642"/>
      <c r="ADA97" s="642"/>
      <c r="ADB97" s="642"/>
      <c r="ADC97" s="642"/>
      <c r="ADD97" s="642"/>
      <c r="ADE97" s="642"/>
      <c r="ADF97" s="642"/>
      <c r="ADG97" s="642"/>
      <c r="ADH97" s="642"/>
      <c r="ADI97" s="642"/>
      <c r="ADJ97" s="642"/>
      <c r="ADK97" s="642"/>
      <c r="ADL97" s="642"/>
      <c r="ADM97" s="642"/>
      <c r="ADN97" s="642"/>
      <c r="ADO97" s="642"/>
      <c r="ADP97" s="642"/>
      <c r="ADQ97" s="642"/>
      <c r="ADR97" s="642"/>
      <c r="ADS97" s="642"/>
      <c r="ADT97" s="642"/>
      <c r="ADU97" s="642"/>
      <c r="ADV97" s="642"/>
      <c r="ADW97" s="642"/>
      <c r="ADX97" s="642"/>
      <c r="ADY97" s="642"/>
      <c r="ADZ97" s="642"/>
      <c r="AEA97" s="642"/>
      <c r="AEB97" s="642"/>
      <c r="AEC97" s="642"/>
      <c r="AED97" s="642"/>
      <c r="AEE97" s="642"/>
      <c r="AEF97" s="642"/>
      <c r="AEG97" s="642"/>
      <c r="AEH97" s="642"/>
      <c r="AEI97" s="642"/>
      <c r="AEJ97" s="642"/>
      <c r="AEK97" s="642"/>
      <c r="AEL97" s="642"/>
      <c r="AEM97" s="642"/>
      <c r="AEN97" s="642"/>
      <c r="AEO97" s="642"/>
      <c r="AEP97" s="642"/>
      <c r="AEQ97" s="642"/>
      <c r="AER97" s="642"/>
      <c r="AES97" s="642"/>
      <c r="AET97" s="642"/>
      <c r="AEU97" s="642"/>
      <c r="AEV97" s="642"/>
      <c r="AEW97" s="642"/>
      <c r="AEX97" s="642"/>
      <c r="AEY97" s="642"/>
      <c r="AEZ97" s="642"/>
      <c r="AFA97" s="642"/>
      <c r="AFB97" s="642"/>
      <c r="AFC97" s="642"/>
      <c r="AFD97" s="642"/>
      <c r="AFE97" s="642"/>
      <c r="AFF97" s="642"/>
      <c r="AFG97" s="642"/>
      <c r="AFH97" s="642"/>
      <c r="AFI97" s="642"/>
      <c r="AFJ97" s="642"/>
      <c r="AFK97" s="642"/>
      <c r="AFL97" s="642"/>
      <c r="AFM97" s="642"/>
      <c r="AFN97" s="642"/>
      <c r="AFO97" s="642"/>
      <c r="AFP97" s="642"/>
      <c r="AFQ97" s="642"/>
      <c r="AFR97" s="642"/>
      <c r="AFS97" s="642"/>
      <c r="AFT97" s="642"/>
      <c r="AFU97" s="642"/>
      <c r="AFV97" s="642"/>
      <c r="AFW97" s="642"/>
      <c r="AFX97" s="642"/>
      <c r="AFY97" s="642"/>
      <c r="AFZ97" s="642"/>
      <c r="AGA97" s="642"/>
      <c r="AGB97" s="642"/>
      <c r="AGC97" s="642"/>
      <c r="AGD97" s="642"/>
      <c r="AGE97" s="642"/>
      <c r="AGF97" s="642"/>
      <c r="AGG97" s="642"/>
      <c r="AGH97" s="642"/>
      <c r="AGI97" s="642"/>
      <c r="AGJ97" s="642"/>
      <c r="AGK97" s="642"/>
      <c r="AGL97" s="642"/>
      <c r="AGM97" s="642"/>
      <c r="AGN97" s="642"/>
      <c r="AGO97" s="642"/>
      <c r="AGP97" s="642"/>
    </row>
    <row r="98" spans="1:875" x14ac:dyDescent="0.2">
      <c r="A98" s="28"/>
      <c r="B98" s="390" t="s">
        <v>1384</v>
      </c>
      <c r="C98" s="438" t="s">
        <v>1384</v>
      </c>
      <c r="D98" s="658"/>
      <c r="E98" s="667"/>
      <c r="F98" s="677"/>
      <c r="G98" s="442"/>
      <c r="H98" s="442"/>
      <c r="I98" s="639"/>
      <c r="J98" s="443"/>
      <c r="K98" s="640"/>
      <c r="L98" s="444"/>
      <c r="M98" s="443"/>
      <c r="N98" s="445"/>
      <c r="O98" s="446"/>
      <c r="P98" s="447"/>
      <c r="Q98" s="485"/>
      <c r="R98" s="714"/>
      <c r="S98" s="716"/>
      <c r="T98" s="449"/>
      <c r="U98" s="641"/>
      <c r="V98" s="450"/>
      <c r="W98" s="450"/>
      <c r="X98" s="450"/>
      <c r="Y98" s="451"/>
      <c r="Z98" s="451"/>
      <c r="AA98" s="451"/>
      <c r="AB98" s="715"/>
      <c r="AC98" s="454"/>
      <c r="AD98" s="454"/>
      <c r="AE98" s="454"/>
      <c r="AF98" s="452"/>
      <c r="AG98" s="453"/>
      <c r="AH98" s="451"/>
      <c r="AI98" s="453"/>
      <c r="AJ98" s="451"/>
      <c r="AK98" s="454"/>
      <c r="AL98" s="455"/>
      <c r="AM98" s="455"/>
      <c r="AN98" s="456"/>
      <c r="AO98" s="457"/>
      <c r="AP98" s="339"/>
      <c r="AQ98" s="589"/>
      <c r="AR98" s="590"/>
      <c r="AS98" s="458"/>
      <c r="AT98" s="589"/>
      <c r="AU98" s="455"/>
      <c r="AV98" s="459"/>
      <c r="AW98" s="459"/>
      <c r="AX98" s="455"/>
      <c r="AY98" s="455"/>
      <c r="AZ98" s="693"/>
      <c r="BA98" s="460"/>
      <c r="BB98" s="684"/>
      <c r="BC98" s="486"/>
      <c r="BD98" s="515"/>
      <c r="BE98" s="517"/>
    </row>
    <row r="99" spans="1:875" x14ac:dyDescent="0.2">
      <c r="A99" s="28"/>
      <c r="B99" s="38" t="s">
        <v>1385</v>
      </c>
      <c r="C99" s="39" t="s">
        <v>1385</v>
      </c>
      <c r="D99" s="655"/>
      <c r="E99" s="664"/>
      <c r="F99" s="673"/>
      <c r="G99" s="43"/>
      <c r="H99" s="43"/>
      <c r="I99" s="45"/>
      <c r="J99" s="44"/>
      <c r="K99" s="47"/>
      <c r="L99" s="91"/>
      <c r="M99" s="44"/>
      <c r="N99" s="48"/>
      <c r="O99" s="49"/>
      <c r="P99" s="50"/>
      <c r="Q99" s="592"/>
      <c r="R99" s="516"/>
      <c r="S99" s="706"/>
      <c r="T99" s="54"/>
      <c r="U99" s="55"/>
      <c r="V99" s="56"/>
      <c r="W99" s="56"/>
      <c r="X99" s="56"/>
      <c r="Y99" s="536"/>
      <c r="Z99" s="536"/>
      <c r="AA99" s="536"/>
      <c r="AB99" s="529"/>
      <c r="AC99" s="699"/>
      <c r="AD99" s="699"/>
      <c r="AE99" s="699"/>
      <c r="AF99" s="537"/>
      <c r="AG99" s="352"/>
      <c r="AH99" s="536"/>
      <c r="AI99" s="536"/>
      <c r="AJ99" s="352"/>
      <c r="AK99" s="530"/>
      <c r="AL99" s="62"/>
      <c r="AM99" s="62"/>
      <c r="AN99" s="63"/>
      <c r="AO99" s="64"/>
      <c r="AP99" s="199"/>
      <c r="AQ99" s="201"/>
      <c r="AR99" s="590"/>
      <c r="AS99" s="202"/>
      <c r="AT99" s="589"/>
      <c r="AU99" s="62"/>
      <c r="AV99" s="66"/>
      <c r="AW99" s="66"/>
      <c r="AX99" s="62"/>
      <c r="AY99" s="62"/>
      <c r="AZ99" s="690"/>
      <c r="BA99" s="346"/>
      <c r="BB99" s="682"/>
      <c r="BC99" s="284"/>
      <c r="BD99" s="540"/>
      <c r="BE99" s="598"/>
      <c r="BF99" s="535"/>
      <c r="BG99" s="535"/>
      <c r="BH99" s="535"/>
      <c r="BI99" s="535"/>
      <c r="BJ99" s="535"/>
      <c r="BK99" s="535"/>
      <c r="BL99" s="535"/>
      <c r="BM99" s="535"/>
      <c r="BN99" s="535"/>
      <c r="BO99" s="535"/>
      <c r="BP99" s="535"/>
      <c r="BQ99" s="535"/>
      <c r="BR99" s="535"/>
      <c r="BS99" s="535"/>
      <c r="BT99" s="535"/>
      <c r="BU99" s="535"/>
      <c r="BV99" s="535"/>
      <c r="BW99" s="535"/>
      <c r="BX99" s="535"/>
      <c r="BY99" s="535"/>
      <c r="BZ99" s="535"/>
      <c r="CA99" s="535"/>
      <c r="CB99" s="535"/>
      <c r="CC99" s="535"/>
      <c r="CD99" s="535"/>
      <c r="CE99" s="535"/>
      <c r="CF99" s="535"/>
      <c r="CG99" s="535"/>
      <c r="CH99" s="535"/>
      <c r="CI99" s="535"/>
      <c r="CJ99" s="535"/>
      <c r="CK99" s="535"/>
      <c r="CL99" s="535"/>
      <c r="CM99" s="535"/>
      <c r="CN99" s="535"/>
      <c r="CO99" s="535"/>
      <c r="CP99" s="535"/>
      <c r="CQ99" s="535"/>
      <c r="CR99" s="535"/>
      <c r="CS99" s="535"/>
      <c r="CT99" s="535"/>
      <c r="CU99" s="535"/>
      <c r="CV99" s="535"/>
      <c r="CW99" s="535"/>
      <c r="CX99" s="535"/>
      <c r="CY99" s="535"/>
      <c r="CZ99" s="535"/>
      <c r="DA99" s="535"/>
      <c r="DB99" s="535"/>
      <c r="DC99" s="535"/>
      <c r="DD99" s="535"/>
      <c r="DE99" s="535"/>
      <c r="DF99" s="535"/>
      <c r="DG99" s="535"/>
      <c r="DH99" s="535"/>
      <c r="DI99" s="535"/>
      <c r="DJ99" s="535"/>
      <c r="DK99" s="535"/>
      <c r="DL99" s="535"/>
      <c r="DM99" s="535"/>
      <c r="DN99" s="535"/>
      <c r="DO99" s="535"/>
      <c r="DP99" s="535"/>
      <c r="DQ99" s="535"/>
      <c r="DR99" s="535"/>
      <c r="DS99" s="535"/>
      <c r="DT99" s="535"/>
      <c r="DU99" s="535"/>
      <c r="DV99" s="535"/>
      <c r="DW99" s="535"/>
      <c r="DX99" s="535"/>
      <c r="DY99" s="535"/>
      <c r="DZ99" s="535"/>
      <c r="EA99" s="535"/>
      <c r="EB99" s="535"/>
      <c r="EC99" s="535"/>
      <c r="ED99" s="535"/>
      <c r="EE99" s="535"/>
      <c r="EF99" s="535"/>
      <c r="EG99" s="535"/>
      <c r="EH99" s="535"/>
      <c r="EI99" s="535"/>
      <c r="EJ99" s="535"/>
      <c r="EK99" s="535"/>
      <c r="EL99" s="535"/>
      <c r="EM99" s="535"/>
      <c r="EN99" s="535"/>
      <c r="EO99" s="535"/>
      <c r="EP99" s="535"/>
      <c r="EQ99" s="535"/>
      <c r="ER99" s="535"/>
      <c r="ES99" s="535"/>
      <c r="ET99" s="535"/>
      <c r="EU99" s="535"/>
      <c r="EV99" s="535"/>
      <c r="EW99" s="535"/>
      <c r="EX99" s="535"/>
      <c r="EY99" s="535"/>
      <c r="EZ99" s="535"/>
      <c r="FA99" s="535"/>
      <c r="FB99" s="535"/>
      <c r="FC99" s="535"/>
      <c r="FD99" s="535"/>
      <c r="FE99" s="535"/>
      <c r="FF99" s="535"/>
      <c r="FG99" s="535"/>
      <c r="FH99" s="535"/>
      <c r="FI99" s="535"/>
      <c r="FJ99" s="535"/>
      <c r="FK99" s="535"/>
      <c r="FL99" s="535"/>
      <c r="FM99" s="535"/>
      <c r="FN99" s="535"/>
      <c r="FO99" s="535"/>
      <c r="FP99" s="535"/>
      <c r="FQ99" s="535"/>
      <c r="FR99" s="535"/>
      <c r="FS99" s="535"/>
      <c r="FT99" s="535"/>
      <c r="FU99" s="535"/>
      <c r="FV99" s="535"/>
      <c r="FW99" s="535"/>
      <c r="FX99" s="535"/>
      <c r="FY99" s="535"/>
      <c r="FZ99" s="535"/>
      <c r="GA99" s="535"/>
      <c r="GB99" s="535"/>
      <c r="GC99" s="535"/>
      <c r="GD99" s="535"/>
      <c r="GE99" s="535"/>
      <c r="GF99" s="535"/>
      <c r="GG99" s="535"/>
      <c r="GH99" s="535"/>
      <c r="GI99" s="535"/>
      <c r="GJ99" s="535"/>
      <c r="GK99" s="535"/>
      <c r="GL99" s="535"/>
      <c r="GM99" s="535"/>
      <c r="GN99" s="535"/>
      <c r="GO99" s="535"/>
      <c r="GP99" s="535"/>
      <c r="GQ99" s="535"/>
      <c r="GR99" s="535"/>
      <c r="GS99" s="535"/>
      <c r="GT99" s="535"/>
      <c r="GU99" s="535"/>
      <c r="GV99" s="535"/>
      <c r="GW99" s="535"/>
      <c r="GX99" s="535"/>
      <c r="GY99" s="535"/>
      <c r="GZ99" s="535"/>
      <c r="HA99" s="535"/>
      <c r="HB99" s="535"/>
      <c r="HC99" s="535"/>
      <c r="HD99" s="535"/>
      <c r="HE99" s="535"/>
      <c r="HF99" s="535"/>
      <c r="HG99" s="535"/>
      <c r="HH99" s="535"/>
      <c r="HI99" s="535"/>
      <c r="HJ99" s="535"/>
      <c r="HK99" s="535"/>
      <c r="HL99" s="535"/>
      <c r="HM99" s="535"/>
      <c r="HN99" s="535"/>
      <c r="HO99" s="535"/>
      <c r="HP99" s="535"/>
      <c r="HQ99" s="535"/>
      <c r="HR99" s="535"/>
      <c r="HS99" s="535"/>
      <c r="HT99" s="535"/>
      <c r="HU99" s="535"/>
      <c r="HV99" s="535"/>
      <c r="HW99" s="535"/>
      <c r="HX99" s="535"/>
      <c r="HY99" s="535"/>
      <c r="HZ99" s="535"/>
      <c r="IA99" s="535"/>
      <c r="IB99" s="535"/>
      <c r="IC99" s="535"/>
      <c r="ID99" s="535"/>
      <c r="IE99" s="535"/>
      <c r="IF99" s="535"/>
      <c r="IG99" s="535"/>
      <c r="IH99" s="535"/>
      <c r="II99" s="535"/>
      <c r="IJ99" s="535"/>
      <c r="IK99" s="535"/>
      <c r="IL99" s="535"/>
      <c r="IM99" s="535"/>
      <c r="IN99" s="535"/>
      <c r="IO99" s="535"/>
      <c r="IP99" s="535"/>
      <c r="IQ99" s="535"/>
      <c r="IR99" s="535"/>
      <c r="IS99" s="535"/>
      <c r="IT99" s="535"/>
      <c r="IU99" s="535"/>
      <c r="IV99" s="535"/>
      <c r="IW99" s="535"/>
      <c r="IX99" s="535"/>
      <c r="IY99" s="535"/>
      <c r="IZ99" s="535"/>
      <c r="JA99" s="535"/>
      <c r="JB99" s="535"/>
      <c r="JC99" s="535"/>
      <c r="JD99" s="535"/>
      <c r="JE99" s="535"/>
      <c r="JF99" s="535"/>
      <c r="JG99" s="535"/>
      <c r="JH99" s="535"/>
      <c r="JI99" s="535"/>
      <c r="JJ99" s="535"/>
      <c r="JK99" s="535"/>
      <c r="JL99" s="535"/>
      <c r="JM99" s="535"/>
      <c r="JN99" s="535"/>
      <c r="JO99" s="535"/>
      <c r="JP99" s="535"/>
      <c r="JQ99" s="535"/>
      <c r="JR99" s="535"/>
      <c r="JS99" s="535"/>
      <c r="JT99" s="535"/>
      <c r="JU99" s="535"/>
      <c r="JV99" s="535"/>
      <c r="JW99" s="535"/>
      <c r="JX99" s="535"/>
      <c r="JY99" s="535"/>
      <c r="JZ99" s="535"/>
      <c r="KA99" s="535"/>
      <c r="KB99" s="535"/>
      <c r="KC99" s="535"/>
      <c r="KD99" s="535"/>
      <c r="KE99" s="535"/>
      <c r="KF99" s="535"/>
      <c r="KG99" s="535"/>
      <c r="KH99" s="535"/>
      <c r="KI99" s="535"/>
      <c r="KJ99" s="535"/>
      <c r="KK99" s="535"/>
      <c r="KL99" s="535"/>
      <c r="KM99" s="535"/>
      <c r="KN99" s="535"/>
      <c r="KO99" s="535"/>
      <c r="KP99" s="535"/>
      <c r="KQ99" s="535"/>
      <c r="KR99" s="535"/>
      <c r="KS99" s="535"/>
      <c r="KT99" s="535"/>
      <c r="KU99" s="535"/>
      <c r="KV99" s="535"/>
      <c r="KW99" s="535"/>
      <c r="KX99" s="535"/>
      <c r="KY99" s="535"/>
      <c r="KZ99" s="535"/>
      <c r="LA99" s="535"/>
      <c r="LB99" s="535"/>
      <c r="LC99" s="535"/>
      <c r="LD99" s="535"/>
      <c r="LE99" s="535"/>
      <c r="LF99" s="535"/>
      <c r="LG99" s="535"/>
      <c r="LH99" s="535"/>
      <c r="LI99" s="535"/>
      <c r="LJ99" s="535"/>
      <c r="LK99" s="535"/>
      <c r="LL99" s="535"/>
      <c r="LM99" s="535"/>
      <c r="LN99" s="535"/>
      <c r="LO99" s="535"/>
      <c r="LP99" s="535"/>
      <c r="LQ99" s="535"/>
      <c r="LR99" s="535"/>
      <c r="LS99" s="535"/>
      <c r="LT99" s="535"/>
      <c r="LU99" s="535"/>
      <c r="LV99" s="535"/>
      <c r="LW99" s="535"/>
      <c r="LX99" s="535"/>
      <c r="LY99" s="535"/>
      <c r="LZ99" s="535"/>
      <c r="MA99" s="535"/>
      <c r="MB99" s="535"/>
      <c r="MC99" s="535"/>
      <c r="MD99" s="535"/>
      <c r="ME99" s="535"/>
      <c r="MF99" s="535"/>
      <c r="MG99" s="535"/>
      <c r="MH99" s="535"/>
      <c r="MI99" s="535"/>
      <c r="MJ99" s="535"/>
      <c r="MK99" s="535"/>
      <c r="ML99" s="535"/>
      <c r="MM99" s="535"/>
      <c r="MN99" s="535"/>
      <c r="MO99" s="535"/>
      <c r="MP99" s="535"/>
      <c r="MQ99" s="535"/>
      <c r="MR99" s="535"/>
      <c r="MS99" s="535"/>
      <c r="MT99" s="535"/>
      <c r="MU99" s="535"/>
      <c r="MV99" s="535"/>
      <c r="MW99" s="535"/>
      <c r="MX99" s="535"/>
      <c r="MY99" s="535"/>
      <c r="MZ99" s="535"/>
      <c r="NA99" s="535"/>
      <c r="NB99" s="535"/>
      <c r="NC99" s="535"/>
      <c r="ND99" s="535"/>
      <c r="NE99" s="535"/>
      <c r="NF99" s="535"/>
      <c r="NG99" s="535"/>
      <c r="NH99" s="535"/>
      <c r="NI99" s="535"/>
      <c r="NJ99" s="535"/>
      <c r="NK99" s="535"/>
      <c r="NL99" s="535"/>
      <c r="NM99" s="535"/>
      <c r="NN99" s="535"/>
      <c r="NO99" s="535"/>
      <c r="NP99" s="535"/>
      <c r="NQ99" s="535"/>
      <c r="NR99" s="535"/>
      <c r="NS99" s="535"/>
      <c r="NT99" s="535"/>
      <c r="NU99" s="535"/>
      <c r="NV99" s="535"/>
      <c r="NW99" s="535"/>
      <c r="NX99" s="535"/>
      <c r="NY99" s="535"/>
      <c r="NZ99" s="535"/>
      <c r="OA99" s="535"/>
      <c r="OB99" s="535"/>
      <c r="OC99" s="535"/>
      <c r="OD99" s="535"/>
      <c r="OE99" s="535"/>
      <c r="OF99" s="535"/>
      <c r="OG99" s="535"/>
      <c r="OH99" s="535"/>
      <c r="OI99" s="535"/>
      <c r="OJ99" s="535"/>
      <c r="OK99" s="535"/>
      <c r="OL99" s="535"/>
      <c r="OM99" s="535"/>
      <c r="ON99" s="535"/>
      <c r="OO99" s="535"/>
      <c r="OP99" s="535"/>
      <c r="OQ99" s="535"/>
      <c r="OR99" s="535"/>
      <c r="OS99" s="535"/>
      <c r="OT99" s="535"/>
      <c r="OU99" s="535"/>
      <c r="OV99" s="535"/>
      <c r="OW99" s="535"/>
      <c r="OX99" s="535"/>
      <c r="OY99" s="535"/>
      <c r="OZ99" s="535"/>
      <c r="PA99" s="535"/>
      <c r="PB99" s="535"/>
      <c r="PC99" s="535"/>
      <c r="PD99" s="535"/>
      <c r="PE99" s="535"/>
      <c r="PF99" s="535"/>
      <c r="PG99" s="535"/>
      <c r="PH99" s="535"/>
      <c r="PI99" s="535"/>
      <c r="PJ99" s="535"/>
      <c r="PK99" s="535"/>
      <c r="PL99" s="535"/>
      <c r="PM99" s="535"/>
      <c r="PN99" s="535"/>
      <c r="PO99" s="535"/>
      <c r="PP99" s="535"/>
      <c r="PQ99" s="535"/>
      <c r="PR99" s="535"/>
      <c r="PS99" s="535"/>
      <c r="PT99" s="535"/>
      <c r="PU99" s="535"/>
      <c r="PV99" s="535"/>
      <c r="PW99" s="535"/>
      <c r="PX99" s="535"/>
      <c r="PY99" s="535"/>
      <c r="PZ99" s="535"/>
      <c r="QA99" s="535"/>
      <c r="QB99" s="535"/>
      <c r="QC99" s="535"/>
      <c r="QD99" s="535"/>
      <c r="QE99" s="535"/>
      <c r="QF99" s="535"/>
      <c r="QG99" s="535"/>
      <c r="QH99" s="535"/>
      <c r="QI99" s="535"/>
      <c r="QJ99" s="535"/>
      <c r="QK99" s="535"/>
      <c r="QL99" s="535"/>
      <c r="QM99" s="535"/>
      <c r="QN99" s="535"/>
      <c r="QO99" s="535"/>
      <c r="QP99" s="535"/>
      <c r="QQ99" s="535"/>
      <c r="QR99" s="535"/>
      <c r="QS99" s="535"/>
      <c r="QT99" s="535"/>
      <c r="QU99" s="535"/>
      <c r="QV99" s="535"/>
      <c r="QW99" s="535"/>
      <c r="QX99" s="535"/>
      <c r="QY99" s="535"/>
      <c r="QZ99" s="535"/>
      <c r="RA99" s="535"/>
      <c r="RB99" s="535"/>
      <c r="RC99" s="535"/>
      <c r="RD99" s="535"/>
      <c r="RE99" s="535"/>
      <c r="RF99" s="535"/>
      <c r="RG99" s="535"/>
      <c r="RH99" s="535"/>
      <c r="RI99" s="535"/>
      <c r="RJ99" s="535"/>
      <c r="RK99" s="535"/>
      <c r="RL99" s="535"/>
      <c r="RM99" s="535"/>
      <c r="RN99" s="535"/>
      <c r="RO99" s="535"/>
      <c r="RP99" s="535"/>
      <c r="RQ99" s="535"/>
      <c r="RR99" s="535"/>
      <c r="RS99" s="535"/>
      <c r="RT99" s="535"/>
      <c r="RU99" s="535"/>
      <c r="RV99" s="535"/>
      <c r="RW99" s="535"/>
      <c r="RX99" s="535"/>
      <c r="RY99" s="535"/>
      <c r="RZ99" s="535"/>
      <c r="SA99" s="535"/>
      <c r="SB99" s="535"/>
      <c r="SC99" s="535"/>
      <c r="SD99" s="535"/>
      <c r="SE99" s="535"/>
      <c r="SF99" s="535"/>
      <c r="SG99" s="535"/>
      <c r="SH99" s="535"/>
      <c r="SI99" s="535"/>
      <c r="SJ99" s="535"/>
      <c r="SK99" s="535"/>
      <c r="SL99" s="535"/>
      <c r="SM99" s="535"/>
      <c r="SN99" s="535"/>
      <c r="SO99" s="535"/>
      <c r="SP99" s="535"/>
      <c r="SQ99" s="535"/>
      <c r="SR99" s="535"/>
      <c r="SS99" s="535"/>
      <c r="ST99" s="535"/>
      <c r="SU99" s="535"/>
      <c r="SV99" s="535"/>
      <c r="SW99" s="535"/>
      <c r="SX99" s="535"/>
      <c r="SY99" s="535"/>
      <c r="SZ99" s="535"/>
      <c r="TA99" s="535"/>
      <c r="TB99" s="535"/>
      <c r="TC99" s="535"/>
      <c r="TD99" s="535"/>
      <c r="TE99" s="535"/>
      <c r="TF99" s="535"/>
      <c r="TG99" s="535"/>
      <c r="TH99" s="535"/>
      <c r="TI99" s="535"/>
      <c r="TJ99" s="535"/>
      <c r="TK99" s="535"/>
      <c r="TL99" s="535"/>
      <c r="TM99" s="535"/>
      <c r="TN99" s="535"/>
      <c r="TO99" s="535"/>
      <c r="TP99" s="535"/>
      <c r="TQ99" s="535"/>
      <c r="TR99" s="535"/>
      <c r="TS99" s="535"/>
      <c r="TT99" s="535"/>
      <c r="TU99" s="535"/>
      <c r="TV99" s="535"/>
      <c r="TW99" s="535"/>
      <c r="TX99" s="535"/>
      <c r="TY99" s="535"/>
      <c r="TZ99" s="535"/>
      <c r="UA99" s="535"/>
      <c r="UB99" s="535"/>
      <c r="UC99" s="535"/>
      <c r="UD99" s="535"/>
      <c r="UE99" s="535"/>
      <c r="UF99" s="535"/>
      <c r="UG99" s="535"/>
      <c r="UH99" s="535"/>
      <c r="UI99" s="535"/>
      <c r="UJ99" s="535"/>
      <c r="UK99" s="535"/>
      <c r="UL99" s="535"/>
      <c r="UM99" s="535"/>
      <c r="UN99" s="535"/>
      <c r="UO99" s="535"/>
      <c r="UP99" s="535"/>
      <c r="UQ99" s="535"/>
      <c r="UR99" s="535"/>
      <c r="US99" s="535"/>
      <c r="UT99" s="535"/>
      <c r="UU99" s="535"/>
      <c r="UV99" s="535"/>
      <c r="UW99" s="535"/>
      <c r="UX99" s="535"/>
      <c r="UY99" s="535"/>
      <c r="UZ99" s="535"/>
      <c r="VA99" s="535"/>
      <c r="VB99" s="535"/>
      <c r="VC99" s="535"/>
      <c r="VD99" s="535"/>
      <c r="VE99" s="535"/>
      <c r="VF99" s="535"/>
      <c r="VG99" s="535"/>
      <c r="VH99" s="535"/>
      <c r="VI99" s="535"/>
      <c r="VJ99" s="535"/>
      <c r="VK99" s="535"/>
      <c r="VL99" s="535"/>
      <c r="VM99" s="535"/>
      <c r="VN99" s="535"/>
      <c r="VO99" s="535"/>
      <c r="VP99" s="535"/>
      <c r="VQ99" s="535"/>
      <c r="VR99" s="535"/>
      <c r="VS99" s="535"/>
      <c r="VT99" s="535"/>
      <c r="VU99" s="535"/>
      <c r="VV99" s="535"/>
      <c r="VW99" s="535"/>
      <c r="VX99" s="535"/>
      <c r="VY99" s="535"/>
      <c r="VZ99" s="535"/>
      <c r="WA99" s="535"/>
      <c r="WB99" s="535"/>
      <c r="WC99" s="535"/>
      <c r="WD99" s="535"/>
      <c r="WE99" s="535"/>
      <c r="WF99" s="535"/>
      <c r="WG99" s="535"/>
      <c r="WH99" s="535"/>
      <c r="WI99" s="535"/>
      <c r="WJ99" s="535"/>
      <c r="WK99" s="535"/>
      <c r="WL99" s="535"/>
      <c r="WM99" s="535"/>
      <c r="WN99" s="535"/>
      <c r="WO99" s="535"/>
      <c r="WP99" s="535"/>
      <c r="WQ99" s="535"/>
      <c r="WR99" s="535"/>
      <c r="WS99" s="535"/>
      <c r="WT99" s="535"/>
      <c r="WU99" s="535"/>
      <c r="WV99" s="535"/>
      <c r="WW99" s="535"/>
      <c r="WX99" s="535"/>
      <c r="WY99" s="535"/>
      <c r="WZ99" s="535"/>
      <c r="XA99" s="535"/>
      <c r="XB99" s="535"/>
      <c r="XC99" s="535"/>
      <c r="XD99" s="535"/>
      <c r="XE99" s="535"/>
      <c r="XF99" s="535"/>
      <c r="XG99" s="535"/>
      <c r="XH99" s="535"/>
      <c r="XI99" s="535"/>
      <c r="XJ99" s="535"/>
      <c r="XK99" s="535"/>
      <c r="XL99" s="535"/>
      <c r="XM99" s="535"/>
      <c r="XN99" s="535"/>
      <c r="XO99" s="535"/>
      <c r="XP99" s="535"/>
      <c r="XQ99" s="535"/>
      <c r="XR99" s="535"/>
      <c r="XS99" s="535"/>
      <c r="XT99" s="535"/>
      <c r="XU99" s="535"/>
      <c r="XV99" s="535"/>
      <c r="XW99" s="535"/>
      <c r="XX99" s="535"/>
      <c r="XY99" s="535"/>
      <c r="XZ99" s="535"/>
      <c r="YA99" s="535"/>
      <c r="YB99" s="535"/>
      <c r="YC99" s="535"/>
      <c r="YD99" s="535"/>
      <c r="YE99" s="535"/>
      <c r="YF99" s="535"/>
      <c r="YG99" s="535"/>
      <c r="YH99" s="535"/>
      <c r="YI99" s="535"/>
      <c r="YJ99" s="535"/>
      <c r="YK99" s="535"/>
      <c r="YL99" s="535"/>
      <c r="YM99" s="535"/>
      <c r="YN99" s="535"/>
      <c r="YO99" s="535"/>
      <c r="YP99" s="535"/>
      <c r="YQ99" s="535"/>
      <c r="YR99" s="535"/>
      <c r="YS99" s="535"/>
      <c r="YT99" s="535"/>
      <c r="YU99" s="535"/>
      <c r="YV99" s="535"/>
      <c r="YW99" s="535"/>
      <c r="YX99" s="535"/>
      <c r="YY99" s="535"/>
      <c r="YZ99" s="535"/>
      <c r="ZA99" s="535"/>
      <c r="ZB99" s="535"/>
      <c r="ZC99" s="535"/>
      <c r="ZD99" s="535"/>
      <c r="ZE99" s="535"/>
      <c r="ZF99" s="535"/>
      <c r="ZG99" s="535"/>
      <c r="ZH99" s="535"/>
      <c r="ZI99" s="535"/>
      <c r="ZJ99" s="535"/>
      <c r="ZK99" s="535"/>
      <c r="ZL99" s="535"/>
      <c r="ZM99" s="535"/>
      <c r="ZN99" s="535"/>
      <c r="ZO99" s="535"/>
      <c r="ZP99" s="535"/>
      <c r="ZQ99" s="535"/>
      <c r="ZR99" s="535"/>
      <c r="ZS99" s="535"/>
      <c r="ZT99" s="535"/>
      <c r="ZU99" s="535"/>
      <c r="ZV99" s="535"/>
      <c r="ZW99" s="535"/>
      <c r="ZX99" s="535"/>
      <c r="ZY99" s="535"/>
      <c r="ZZ99" s="535"/>
      <c r="AAA99" s="535"/>
      <c r="AAB99" s="535"/>
      <c r="AAC99" s="535"/>
      <c r="AAD99" s="535"/>
      <c r="AAE99" s="535"/>
      <c r="AAF99" s="535"/>
      <c r="AAG99" s="535"/>
      <c r="AAH99" s="535"/>
      <c r="AAI99" s="535"/>
      <c r="AAJ99" s="535"/>
      <c r="AAK99" s="535"/>
      <c r="AAL99" s="535"/>
      <c r="AAM99" s="535"/>
      <c r="AAN99" s="535"/>
      <c r="AAO99" s="535"/>
      <c r="AAP99" s="535"/>
      <c r="AAQ99" s="535"/>
      <c r="AAR99" s="535"/>
      <c r="AAS99" s="535"/>
      <c r="AAT99" s="535"/>
      <c r="AAU99" s="535"/>
      <c r="AAV99" s="535"/>
      <c r="AAW99" s="535"/>
      <c r="AAX99" s="535"/>
      <c r="AAY99" s="535"/>
      <c r="AAZ99" s="535"/>
      <c r="ABA99" s="535"/>
      <c r="ABB99" s="535"/>
      <c r="ABC99" s="535"/>
      <c r="ABD99" s="535"/>
      <c r="ABE99" s="535"/>
      <c r="ABF99" s="535"/>
      <c r="ABG99" s="535"/>
      <c r="ABH99" s="535"/>
      <c r="ABI99" s="535"/>
      <c r="ABJ99" s="535"/>
      <c r="ABK99" s="535"/>
      <c r="ABL99" s="535"/>
      <c r="ABM99" s="535"/>
      <c r="ABN99" s="535"/>
      <c r="ABO99" s="535"/>
      <c r="ABP99" s="535"/>
      <c r="ABQ99" s="535"/>
      <c r="ABR99" s="535"/>
      <c r="ABS99" s="535"/>
      <c r="ABT99" s="535"/>
      <c r="ABU99" s="535"/>
      <c r="ABV99" s="535"/>
      <c r="ABW99" s="535"/>
      <c r="ABX99" s="535"/>
      <c r="ABY99" s="535"/>
      <c r="ABZ99" s="535"/>
      <c r="ACA99" s="535"/>
      <c r="ACB99" s="535"/>
      <c r="ACC99" s="535"/>
      <c r="ACD99" s="535"/>
      <c r="ACE99" s="535"/>
      <c r="ACF99" s="535"/>
      <c r="ACG99" s="535"/>
      <c r="ACH99" s="535"/>
      <c r="ACI99" s="535"/>
      <c r="ACJ99" s="535"/>
      <c r="ACK99" s="535"/>
      <c r="ACL99" s="535"/>
      <c r="ACM99" s="535"/>
      <c r="ACN99" s="535"/>
      <c r="ACO99" s="535"/>
      <c r="ACP99" s="535"/>
      <c r="ACQ99" s="535"/>
      <c r="ACR99" s="535"/>
      <c r="ACS99" s="535"/>
      <c r="ACT99" s="535"/>
      <c r="ACU99" s="535"/>
      <c r="ACV99" s="535"/>
      <c r="ACW99" s="535"/>
      <c r="ACX99" s="535"/>
      <c r="ACY99" s="535"/>
      <c r="ACZ99" s="535"/>
      <c r="ADA99" s="535"/>
      <c r="ADB99" s="535"/>
      <c r="ADC99" s="535"/>
      <c r="ADD99" s="535"/>
      <c r="ADE99" s="535"/>
      <c r="ADF99" s="535"/>
      <c r="ADG99" s="535"/>
      <c r="ADH99" s="535"/>
      <c r="ADI99" s="535"/>
      <c r="ADJ99" s="535"/>
      <c r="ADK99" s="535"/>
      <c r="ADL99" s="535"/>
      <c r="ADM99" s="535"/>
      <c r="ADN99" s="535"/>
      <c r="ADO99" s="535"/>
      <c r="ADP99" s="535"/>
      <c r="ADQ99" s="535"/>
      <c r="ADR99" s="535"/>
      <c r="ADS99" s="535"/>
      <c r="ADT99" s="535"/>
      <c r="ADU99" s="535"/>
      <c r="ADV99" s="535"/>
      <c r="ADW99" s="535"/>
      <c r="ADX99" s="535"/>
      <c r="ADY99" s="535"/>
      <c r="ADZ99" s="535"/>
      <c r="AEA99" s="535"/>
      <c r="AEB99" s="535"/>
      <c r="AEC99" s="535"/>
      <c r="AED99" s="535"/>
      <c r="AEE99" s="535"/>
      <c r="AEF99" s="535"/>
      <c r="AEG99" s="535"/>
      <c r="AEH99" s="535"/>
      <c r="AEI99" s="535"/>
      <c r="AEJ99" s="535"/>
      <c r="AEK99" s="535"/>
      <c r="AEL99" s="535"/>
      <c r="AEM99" s="535"/>
      <c r="AEN99" s="535"/>
      <c r="AEO99" s="535"/>
      <c r="AEP99" s="535"/>
      <c r="AEQ99" s="535"/>
      <c r="AER99" s="535"/>
      <c r="AES99" s="535"/>
      <c r="AET99" s="535"/>
      <c r="AEU99" s="535"/>
      <c r="AEV99" s="535"/>
      <c r="AEW99" s="535"/>
      <c r="AEX99" s="535"/>
      <c r="AEY99" s="535"/>
      <c r="AEZ99" s="535"/>
      <c r="AFA99" s="535"/>
      <c r="AFB99" s="535"/>
      <c r="AFC99" s="535"/>
      <c r="AFD99" s="535"/>
      <c r="AFE99" s="535"/>
      <c r="AFF99" s="535"/>
      <c r="AFG99" s="535"/>
      <c r="AFH99" s="535"/>
      <c r="AFI99" s="535"/>
      <c r="AFJ99" s="535"/>
      <c r="AFK99" s="535"/>
      <c r="AFL99" s="535"/>
      <c r="AFM99" s="535"/>
      <c r="AFN99" s="535"/>
      <c r="AFO99" s="535"/>
      <c r="AFP99" s="535"/>
      <c r="AFQ99" s="535"/>
      <c r="AFR99" s="535"/>
      <c r="AFS99" s="535"/>
      <c r="AFT99" s="535"/>
      <c r="AFU99" s="535"/>
      <c r="AFV99" s="535"/>
      <c r="AFW99" s="535"/>
      <c r="AFX99" s="535"/>
      <c r="AFY99" s="535"/>
      <c r="AFZ99" s="535"/>
      <c r="AGA99" s="535"/>
      <c r="AGB99" s="535"/>
      <c r="AGC99" s="535"/>
      <c r="AGD99" s="535"/>
      <c r="AGE99" s="535"/>
      <c r="AGF99" s="535"/>
      <c r="AGG99" s="535"/>
      <c r="AGH99" s="535"/>
      <c r="AGI99" s="535"/>
      <c r="AGJ99" s="535"/>
    </row>
    <row r="100" spans="1:875" x14ac:dyDescent="0.2">
      <c r="A100" s="28"/>
      <c r="B100" s="38" t="s">
        <v>1386</v>
      </c>
      <c r="C100" s="39" t="s">
        <v>1386</v>
      </c>
      <c r="D100" s="655"/>
      <c r="E100" s="664"/>
      <c r="F100" s="673"/>
      <c r="G100" s="43"/>
      <c r="H100" s="43"/>
      <c r="I100" s="45"/>
      <c r="J100" s="44"/>
      <c r="K100" s="47"/>
      <c r="L100" s="91"/>
      <c r="M100" s="44"/>
      <c r="N100" s="48"/>
      <c r="O100" s="49"/>
      <c r="P100" s="50"/>
      <c r="Q100" s="592"/>
      <c r="R100" s="516"/>
      <c r="S100" s="698"/>
      <c r="T100" s="54"/>
      <c r="U100" s="55"/>
      <c r="V100" s="56"/>
      <c r="W100" s="56"/>
      <c r="X100" s="56"/>
      <c r="Y100" s="536"/>
      <c r="Z100" s="536"/>
      <c r="AA100" s="536"/>
      <c r="AB100" s="529"/>
      <c r="AC100" s="699"/>
      <c r="AD100" s="699"/>
      <c r="AE100" s="699"/>
      <c r="AF100" s="537"/>
      <c r="AG100" s="352"/>
      <c r="AH100" s="536"/>
      <c r="AI100" s="536"/>
      <c r="AJ100" s="536"/>
      <c r="AK100" s="530"/>
      <c r="AL100" s="62"/>
      <c r="AM100" s="62"/>
      <c r="AN100" s="63"/>
      <c r="AO100" s="64"/>
      <c r="AP100" s="199"/>
      <c r="AQ100" s="201"/>
      <c r="AR100" s="590"/>
      <c r="AS100" s="202"/>
      <c r="AT100" s="589"/>
      <c r="AU100" s="62"/>
      <c r="AV100" s="66"/>
      <c r="AW100" s="66"/>
      <c r="AX100" s="62"/>
      <c r="AY100" s="62"/>
      <c r="AZ100" s="690"/>
      <c r="BA100" s="346"/>
      <c r="BB100" s="682"/>
      <c r="BC100" s="284"/>
      <c r="BD100" s="540"/>
      <c r="BE100" s="598"/>
      <c r="BF100" s="535"/>
      <c r="BG100" s="535"/>
      <c r="BH100" s="535"/>
      <c r="BI100" s="535"/>
      <c r="BJ100" s="535"/>
      <c r="BK100" s="535"/>
      <c r="BL100" s="535"/>
      <c r="BM100" s="535"/>
      <c r="BN100" s="535"/>
      <c r="BO100" s="535"/>
      <c r="BP100" s="535"/>
      <c r="BQ100" s="535"/>
      <c r="BR100" s="535"/>
      <c r="BS100" s="535"/>
      <c r="BT100" s="535"/>
      <c r="BU100" s="535"/>
      <c r="BV100" s="535"/>
      <c r="BW100" s="535"/>
      <c r="BX100" s="535"/>
      <c r="BY100" s="535"/>
      <c r="BZ100" s="535"/>
      <c r="CA100" s="535"/>
      <c r="CB100" s="535"/>
      <c r="CC100" s="535"/>
      <c r="CD100" s="535"/>
      <c r="CE100" s="535"/>
      <c r="CF100" s="535"/>
      <c r="CG100" s="535"/>
      <c r="CH100" s="535"/>
      <c r="CI100" s="535"/>
      <c r="CJ100" s="535"/>
      <c r="CK100" s="535"/>
      <c r="CL100" s="535"/>
      <c r="CM100" s="535"/>
      <c r="CN100" s="535"/>
      <c r="CO100" s="535"/>
      <c r="CP100" s="535"/>
      <c r="CQ100" s="535"/>
      <c r="CR100" s="535"/>
      <c r="CS100" s="535"/>
      <c r="CT100" s="535"/>
      <c r="CU100" s="535"/>
      <c r="CV100" s="535"/>
      <c r="CW100" s="535"/>
      <c r="CX100" s="535"/>
      <c r="CY100" s="535"/>
      <c r="CZ100" s="535"/>
      <c r="DA100" s="535"/>
      <c r="DB100" s="535"/>
      <c r="DC100" s="535"/>
      <c r="DD100" s="535"/>
      <c r="DE100" s="535"/>
      <c r="DF100" s="535"/>
      <c r="DG100" s="535"/>
      <c r="DH100" s="535"/>
      <c r="DI100" s="535"/>
      <c r="DJ100" s="535"/>
      <c r="DK100" s="535"/>
      <c r="DL100" s="535"/>
      <c r="DM100" s="535"/>
      <c r="DN100" s="535"/>
      <c r="DO100" s="535"/>
      <c r="DP100" s="535"/>
      <c r="DQ100" s="535"/>
      <c r="DR100" s="535"/>
      <c r="DS100" s="535"/>
      <c r="DT100" s="535"/>
      <c r="DU100" s="535"/>
      <c r="DV100" s="535"/>
      <c r="DW100" s="535"/>
      <c r="DX100" s="535"/>
      <c r="DY100" s="535"/>
      <c r="DZ100" s="535"/>
      <c r="EA100" s="535"/>
      <c r="EB100" s="535"/>
      <c r="EC100" s="535"/>
      <c r="ED100" s="535"/>
      <c r="EE100" s="535"/>
      <c r="EF100" s="535"/>
      <c r="EG100" s="535"/>
      <c r="EH100" s="535"/>
      <c r="EI100" s="535"/>
      <c r="EJ100" s="535"/>
      <c r="EK100" s="535"/>
      <c r="EL100" s="535"/>
      <c r="EM100" s="535"/>
      <c r="EN100" s="535"/>
      <c r="EO100" s="535"/>
      <c r="EP100" s="535"/>
      <c r="EQ100" s="535"/>
      <c r="ER100" s="535"/>
      <c r="ES100" s="535"/>
      <c r="ET100" s="535"/>
      <c r="EU100" s="535"/>
      <c r="EV100" s="535"/>
      <c r="EW100" s="535"/>
      <c r="EX100" s="535"/>
      <c r="EY100" s="535"/>
      <c r="EZ100" s="535"/>
      <c r="FA100" s="535"/>
      <c r="FB100" s="535"/>
      <c r="FC100" s="535"/>
      <c r="FD100" s="535"/>
      <c r="FE100" s="535"/>
      <c r="FF100" s="535"/>
      <c r="FG100" s="535"/>
      <c r="FH100" s="535"/>
      <c r="FI100" s="535"/>
      <c r="FJ100" s="535"/>
      <c r="FK100" s="535"/>
      <c r="FL100" s="535"/>
      <c r="FM100" s="535"/>
      <c r="FN100" s="535"/>
      <c r="FO100" s="535"/>
      <c r="FP100" s="535"/>
      <c r="FQ100" s="535"/>
      <c r="FR100" s="535"/>
      <c r="FS100" s="535"/>
      <c r="FT100" s="535"/>
      <c r="FU100" s="535"/>
      <c r="FV100" s="535"/>
      <c r="FW100" s="535"/>
      <c r="FX100" s="535"/>
      <c r="FY100" s="535"/>
      <c r="FZ100" s="535"/>
      <c r="GA100" s="535"/>
      <c r="GB100" s="535"/>
      <c r="GC100" s="535"/>
      <c r="GD100" s="535"/>
      <c r="GE100" s="535"/>
      <c r="GF100" s="535"/>
      <c r="GG100" s="535"/>
      <c r="GH100" s="535"/>
      <c r="GI100" s="535"/>
      <c r="GJ100" s="535"/>
      <c r="GK100" s="535"/>
      <c r="GL100" s="535"/>
      <c r="GM100" s="535"/>
      <c r="GN100" s="535"/>
      <c r="GO100" s="535"/>
      <c r="GP100" s="535"/>
      <c r="GQ100" s="535"/>
      <c r="GR100" s="535"/>
      <c r="GS100" s="535"/>
      <c r="GT100" s="535"/>
      <c r="GU100" s="535"/>
      <c r="GV100" s="535"/>
      <c r="GW100" s="535"/>
      <c r="GX100" s="535"/>
      <c r="GY100" s="535"/>
      <c r="GZ100" s="535"/>
      <c r="HA100" s="535"/>
      <c r="HB100" s="535"/>
      <c r="HC100" s="535"/>
      <c r="HD100" s="535"/>
      <c r="HE100" s="535"/>
      <c r="HF100" s="535"/>
      <c r="HG100" s="535"/>
      <c r="HH100" s="535"/>
      <c r="HI100" s="535"/>
      <c r="HJ100" s="535"/>
      <c r="HK100" s="535"/>
      <c r="HL100" s="535"/>
      <c r="HM100" s="535"/>
      <c r="HN100" s="535"/>
      <c r="HO100" s="535"/>
      <c r="HP100" s="535"/>
      <c r="HQ100" s="535"/>
      <c r="HR100" s="535"/>
      <c r="HS100" s="535"/>
      <c r="HT100" s="535"/>
      <c r="HU100" s="535"/>
      <c r="HV100" s="535"/>
      <c r="HW100" s="535"/>
      <c r="HX100" s="535"/>
      <c r="HY100" s="535"/>
      <c r="HZ100" s="535"/>
      <c r="IA100" s="535"/>
      <c r="IB100" s="535"/>
      <c r="IC100" s="535"/>
      <c r="ID100" s="535"/>
      <c r="IE100" s="535"/>
      <c r="IF100" s="535"/>
      <c r="IG100" s="535"/>
      <c r="IH100" s="535"/>
      <c r="II100" s="535"/>
      <c r="IJ100" s="535"/>
      <c r="IK100" s="535"/>
      <c r="IL100" s="535"/>
      <c r="IM100" s="535"/>
      <c r="IN100" s="535"/>
      <c r="IO100" s="535"/>
      <c r="IP100" s="535"/>
      <c r="IQ100" s="535"/>
      <c r="IR100" s="535"/>
      <c r="IS100" s="535"/>
      <c r="IT100" s="535"/>
      <c r="IU100" s="535"/>
      <c r="IV100" s="535"/>
      <c r="IW100" s="535"/>
      <c r="IX100" s="535"/>
      <c r="IY100" s="535"/>
      <c r="IZ100" s="535"/>
      <c r="JA100" s="535"/>
      <c r="JB100" s="535"/>
      <c r="JC100" s="535"/>
      <c r="JD100" s="535"/>
      <c r="JE100" s="535"/>
      <c r="JF100" s="535"/>
      <c r="JG100" s="535"/>
      <c r="JH100" s="535"/>
      <c r="JI100" s="535"/>
      <c r="JJ100" s="535"/>
      <c r="JK100" s="535"/>
      <c r="JL100" s="535"/>
      <c r="JM100" s="535"/>
      <c r="JN100" s="535"/>
      <c r="JO100" s="535"/>
      <c r="JP100" s="535"/>
      <c r="JQ100" s="535"/>
      <c r="JR100" s="535"/>
      <c r="JS100" s="535"/>
      <c r="JT100" s="535"/>
      <c r="JU100" s="535"/>
      <c r="JV100" s="535"/>
      <c r="JW100" s="535"/>
      <c r="JX100" s="535"/>
      <c r="JY100" s="535"/>
      <c r="JZ100" s="535"/>
      <c r="KA100" s="535"/>
      <c r="KB100" s="535"/>
      <c r="KC100" s="535"/>
      <c r="KD100" s="535"/>
      <c r="KE100" s="535"/>
      <c r="KF100" s="535"/>
      <c r="KG100" s="535"/>
      <c r="KH100" s="535"/>
      <c r="KI100" s="535"/>
      <c r="KJ100" s="535"/>
      <c r="KK100" s="535"/>
      <c r="KL100" s="535"/>
      <c r="KM100" s="535"/>
      <c r="KN100" s="535"/>
      <c r="KO100" s="535"/>
      <c r="KP100" s="535"/>
      <c r="KQ100" s="535"/>
      <c r="KR100" s="535"/>
      <c r="KS100" s="535"/>
      <c r="KT100" s="535"/>
      <c r="KU100" s="535"/>
      <c r="KV100" s="535"/>
      <c r="KW100" s="535"/>
      <c r="KX100" s="535"/>
      <c r="KY100" s="535"/>
      <c r="KZ100" s="535"/>
      <c r="LA100" s="535"/>
      <c r="LB100" s="535"/>
      <c r="LC100" s="535"/>
      <c r="LD100" s="535"/>
      <c r="LE100" s="535"/>
      <c r="LF100" s="535"/>
      <c r="LG100" s="535"/>
      <c r="LH100" s="535"/>
      <c r="LI100" s="535"/>
      <c r="LJ100" s="535"/>
      <c r="LK100" s="535"/>
      <c r="LL100" s="535"/>
      <c r="LM100" s="535"/>
      <c r="LN100" s="535"/>
      <c r="LO100" s="535"/>
      <c r="LP100" s="535"/>
      <c r="LQ100" s="535"/>
      <c r="LR100" s="535"/>
      <c r="LS100" s="535"/>
      <c r="LT100" s="535"/>
      <c r="LU100" s="535"/>
      <c r="LV100" s="535"/>
      <c r="LW100" s="535"/>
      <c r="LX100" s="535"/>
      <c r="LY100" s="535"/>
      <c r="LZ100" s="535"/>
      <c r="MA100" s="535"/>
      <c r="MB100" s="535"/>
      <c r="MC100" s="535"/>
      <c r="MD100" s="535"/>
      <c r="ME100" s="535"/>
      <c r="MF100" s="535"/>
      <c r="MG100" s="535"/>
      <c r="MH100" s="535"/>
      <c r="MI100" s="535"/>
      <c r="MJ100" s="535"/>
      <c r="MK100" s="535"/>
      <c r="ML100" s="535"/>
      <c r="MM100" s="535"/>
      <c r="MN100" s="535"/>
      <c r="MO100" s="535"/>
      <c r="MP100" s="535"/>
      <c r="MQ100" s="535"/>
      <c r="MR100" s="535"/>
      <c r="MS100" s="535"/>
      <c r="MT100" s="535"/>
      <c r="MU100" s="535"/>
      <c r="MV100" s="535"/>
      <c r="MW100" s="535"/>
      <c r="MX100" s="535"/>
      <c r="MY100" s="535"/>
      <c r="MZ100" s="535"/>
      <c r="NA100" s="535"/>
      <c r="NB100" s="535"/>
      <c r="NC100" s="535"/>
      <c r="ND100" s="535"/>
      <c r="NE100" s="535"/>
      <c r="NF100" s="535"/>
      <c r="NG100" s="535"/>
      <c r="NH100" s="535"/>
      <c r="NI100" s="535"/>
      <c r="NJ100" s="535"/>
      <c r="NK100" s="535"/>
      <c r="NL100" s="535"/>
      <c r="NM100" s="535"/>
      <c r="NN100" s="535"/>
      <c r="NO100" s="535"/>
      <c r="NP100" s="535"/>
      <c r="NQ100" s="535"/>
      <c r="NR100" s="535"/>
      <c r="NS100" s="535"/>
      <c r="NT100" s="535"/>
      <c r="NU100" s="535"/>
      <c r="NV100" s="535"/>
      <c r="NW100" s="535"/>
      <c r="NX100" s="535"/>
      <c r="NY100" s="535"/>
      <c r="NZ100" s="535"/>
      <c r="OA100" s="535"/>
      <c r="OB100" s="535"/>
      <c r="OC100" s="535"/>
      <c r="OD100" s="535"/>
      <c r="OE100" s="535"/>
      <c r="OF100" s="535"/>
      <c r="OG100" s="535"/>
      <c r="OH100" s="535"/>
      <c r="OI100" s="535"/>
      <c r="OJ100" s="535"/>
      <c r="OK100" s="535"/>
      <c r="OL100" s="535"/>
      <c r="OM100" s="535"/>
      <c r="ON100" s="535"/>
      <c r="OO100" s="535"/>
      <c r="OP100" s="535"/>
      <c r="OQ100" s="535"/>
      <c r="OR100" s="535"/>
      <c r="OS100" s="535"/>
      <c r="OT100" s="535"/>
      <c r="OU100" s="535"/>
      <c r="OV100" s="535"/>
      <c r="OW100" s="535"/>
      <c r="OX100" s="535"/>
      <c r="OY100" s="535"/>
      <c r="OZ100" s="535"/>
      <c r="PA100" s="535"/>
      <c r="PB100" s="535"/>
      <c r="PC100" s="535"/>
      <c r="PD100" s="535"/>
      <c r="PE100" s="535"/>
      <c r="PF100" s="535"/>
      <c r="PG100" s="535"/>
      <c r="PH100" s="535"/>
      <c r="PI100" s="535"/>
      <c r="PJ100" s="535"/>
      <c r="PK100" s="535"/>
      <c r="PL100" s="535"/>
      <c r="PM100" s="535"/>
      <c r="PN100" s="535"/>
      <c r="PO100" s="535"/>
      <c r="PP100" s="535"/>
      <c r="PQ100" s="535"/>
      <c r="PR100" s="535"/>
      <c r="PS100" s="535"/>
      <c r="PT100" s="535"/>
      <c r="PU100" s="535"/>
      <c r="PV100" s="535"/>
      <c r="PW100" s="535"/>
      <c r="PX100" s="535"/>
      <c r="PY100" s="535"/>
      <c r="PZ100" s="535"/>
      <c r="QA100" s="535"/>
      <c r="QB100" s="535"/>
      <c r="QC100" s="535"/>
      <c r="QD100" s="535"/>
      <c r="QE100" s="535"/>
      <c r="QF100" s="535"/>
      <c r="QG100" s="535"/>
      <c r="QH100" s="535"/>
      <c r="QI100" s="535"/>
      <c r="QJ100" s="535"/>
      <c r="QK100" s="535"/>
      <c r="QL100" s="535"/>
      <c r="QM100" s="535"/>
      <c r="QN100" s="535"/>
      <c r="QO100" s="535"/>
      <c r="QP100" s="535"/>
      <c r="QQ100" s="535"/>
      <c r="QR100" s="535"/>
      <c r="QS100" s="535"/>
      <c r="QT100" s="535"/>
      <c r="QU100" s="535"/>
      <c r="QV100" s="535"/>
      <c r="QW100" s="535"/>
      <c r="QX100" s="535"/>
      <c r="QY100" s="535"/>
      <c r="QZ100" s="535"/>
      <c r="RA100" s="535"/>
      <c r="RB100" s="535"/>
      <c r="RC100" s="535"/>
      <c r="RD100" s="535"/>
      <c r="RE100" s="535"/>
      <c r="RF100" s="535"/>
      <c r="RG100" s="535"/>
      <c r="RH100" s="535"/>
      <c r="RI100" s="535"/>
      <c r="RJ100" s="535"/>
      <c r="RK100" s="535"/>
      <c r="RL100" s="535"/>
      <c r="RM100" s="535"/>
      <c r="RN100" s="535"/>
      <c r="RO100" s="535"/>
      <c r="RP100" s="535"/>
      <c r="RQ100" s="535"/>
      <c r="RR100" s="535"/>
      <c r="RS100" s="535"/>
      <c r="RT100" s="535"/>
      <c r="RU100" s="535"/>
      <c r="RV100" s="535"/>
      <c r="RW100" s="535"/>
      <c r="RX100" s="535"/>
      <c r="RY100" s="535"/>
      <c r="RZ100" s="535"/>
      <c r="SA100" s="535"/>
      <c r="SB100" s="535"/>
      <c r="SC100" s="535"/>
      <c r="SD100" s="535"/>
      <c r="SE100" s="535"/>
      <c r="SF100" s="535"/>
      <c r="SG100" s="535"/>
      <c r="SH100" s="535"/>
      <c r="SI100" s="535"/>
      <c r="SJ100" s="535"/>
      <c r="SK100" s="535"/>
      <c r="SL100" s="535"/>
      <c r="SM100" s="535"/>
      <c r="SN100" s="535"/>
      <c r="SO100" s="535"/>
      <c r="SP100" s="535"/>
      <c r="SQ100" s="535"/>
      <c r="SR100" s="535"/>
      <c r="SS100" s="535"/>
      <c r="ST100" s="535"/>
      <c r="SU100" s="535"/>
      <c r="SV100" s="535"/>
      <c r="SW100" s="535"/>
      <c r="SX100" s="535"/>
      <c r="SY100" s="535"/>
      <c r="SZ100" s="535"/>
      <c r="TA100" s="535"/>
      <c r="TB100" s="535"/>
      <c r="TC100" s="535"/>
      <c r="TD100" s="535"/>
      <c r="TE100" s="535"/>
      <c r="TF100" s="535"/>
      <c r="TG100" s="535"/>
      <c r="TH100" s="535"/>
      <c r="TI100" s="535"/>
      <c r="TJ100" s="535"/>
      <c r="TK100" s="535"/>
      <c r="TL100" s="535"/>
      <c r="TM100" s="535"/>
      <c r="TN100" s="535"/>
      <c r="TO100" s="535"/>
      <c r="TP100" s="535"/>
      <c r="TQ100" s="535"/>
      <c r="TR100" s="535"/>
      <c r="TS100" s="535"/>
      <c r="TT100" s="535"/>
      <c r="TU100" s="535"/>
      <c r="TV100" s="535"/>
      <c r="TW100" s="535"/>
      <c r="TX100" s="535"/>
      <c r="TY100" s="535"/>
      <c r="TZ100" s="535"/>
      <c r="UA100" s="535"/>
      <c r="UB100" s="535"/>
      <c r="UC100" s="535"/>
      <c r="UD100" s="535"/>
      <c r="UE100" s="535"/>
      <c r="UF100" s="535"/>
      <c r="UG100" s="535"/>
      <c r="UH100" s="535"/>
      <c r="UI100" s="535"/>
      <c r="UJ100" s="535"/>
      <c r="UK100" s="535"/>
      <c r="UL100" s="535"/>
      <c r="UM100" s="535"/>
      <c r="UN100" s="535"/>
      <c r="UO100" s="535"/>
      <c r="UP100" s="535"/>
      <c r="UQ100" s="535"/>
      <c r="UR100" s="535"/>
      <c r="US100" s="535"/>
      <c r="UT100" s="535"/>
      <c r="UU100" s="535"/>
      <c r="UV100" s="535"/>
      <c r="UW100" s="535"/>
      <c r="UX100" s="535"/>
      <c r="UY100" s="535"/>
      <c r="UZ100" s="535"/>
      <c r="VA100" s="535"/>
      <c r="VB100" s="535"/>
      <c r="VC100" s="535"/>
      <c r="VD100" s="535"/>
      <c r="VE100" s="535"/>
      <c r="VF100" s="535"/>
      <c r="VG100" s="535"/>
      <c r="VH100" s="535"/>
      <c r="VI100" s="535"/>
      <c r="VJ100" s="535"/>
      <c r="VK100" s="535"/>
      <c r="VL100" s="535"/>
      <c r="VM100" s="535"/>
      <c r="VN100" s="535"/>
      <c r="VO100" s="535"/>
      <c r="VP100" s="535"/>
      <c r="VQ100" s="535"/>
      <c r="VR100" s="535"/>
      <c r="VS100" s="535"/>
      <c r="VT100" s="535"/>
      <c r="VU100" s="535"/>
      <c r="VV100" s="535"/>
      <c r="VW100" s="535"/>
      <c r="VX100" s="535"/>
      <c r="VY100" s="535"/>
      <c r="VZ100" s="535"/>
      <c r="WA100" s="535"/>
      <c r="WB100" s="535"/>
      <c r="WC100" s="535"/>
      <c r="WD100" s="535"/>
      <c r="WE100" s="535"/>
      <c r="WF100" s="535"/>
      <c r="WG100" s="535"/>
      <c r="WH100" s="535"/>
      <c r="WI100" s="535"/>
      <c r="WJ100" s="535"/>
      <c r="WK100" s="535"/>
      <c r="WL100" s="535"/>
      <c r="WM100" s="535"/>
      <c r="WN100" s="535"/>
      <c r="WO100" s="535"/>
      <c r="WP100" s="535"/>
      <c r="WQ100" s="535"/>
      <c r="WR100" s="535"/>
      <c r="WS100" s="535"/>
      <c r="WT100" s="535"/>
      <c r="WU100" s="535"/>
      <c r="WV100" s="535"/>
      <c r="WW100" s="535"/>
      <c r="WX100" s="535"/>
      <c r="WY100" s="535"/>
      <c r="WZ100" s="535"/>
      <c r="XA100" s="535"/>
      <c r="XB100" s="535"/>
      <c r="XC100" s="535"/>
      <c r="XD100" s="535"/>
      <c r="XE100" s="535"/>
      <c r="XF100" s="535"/>
      <c r="XG100" s="535"/>
      <c r="XH100" s="535"/>
      <c r="XI100" s="535"/>
      <c r="XJ100" s="535"/>
      <c r="XK100" s="535"/>
      <c r="XL100" s="535"/>
      <c r="XM100" s="535"/>
      <c r="XN100" s="535"/>
      <c r="XO100" s="535"/>
      <c r="XP100" s="535"/>
      <c r="XQ100" s="535"/>
      <c r="XR100" s="535"/>
      <c r="XS100" s="535"/>
      <c r="XT100" s="535"/>
      <c r="XU100" s="535"/>
      <c r="XV100" s="535"/>
      <c r="XW100" s="535"/>
      <c r="XX100" s="535"/>
      <c r="XY100" s="535"/>
      <c r="XZ100" s="535"/>
      <c r="YA100" s="535"/>
      <c r="YB100" s="535"/>
      <c r="YC100" s="535"/>
      <c r="YD100" s="535"/>
      <c r="YE100" s="535"/>
      <c r="YF100" s="535"/>
      <c r="YG100" s="535"/>
      <c r="YH100" s="535"/>
      <c r="YI100" s="535"/>
      <c r="YJ100" s="535"/>
      <c r="YK100" s="535"/>
      <c r="YL100" s="535"/>
      <c r="YM100" s="535"/>
      <c r="YN100" s="535"/>
      <c r="YO100" s="535"/>
      <c r="YP100" s="535"/>
      <c r="YQ100" s="535"/>
      <c r="YR100" s="535"/>
      <c r="YS100" s="535"/>
      <c r="YT100" s="535"/>
      <c r="YU100" s="535"/>
      <c r="YV100" s="535"/>
      <c r="YW100" s="535"/>
      <c r="YX100" s="535"/>
      <c r="YY100" s="535"/>
      <c r="YZ100" s="535"/>
      <c r="ZA100" s="535"/>
      <c r="ZB100" s="535"/>
      <c r="ZC100" s="535"/>
      <c r="ZD100" s="535"/>
      <c r="ZE100" s="535"/>
      <c r="ZF100" s="535"/>
      <c r="ZG100" s="535"/>
      <c r="ZH100" s="535"/>
      <c r="ZI100" s="535"/>
      <c r="ZJ100" s="535"/>
      <c r="ZK100" s="535"/>
      <c r="ZL100" s="535"/>
      <c r="ZM100" s="535"/>
      <c r="ZN100" s="535"/>
      <c r="ZO100" s="535"/>
      <c r="ZP100" s="535"/>
      <c r="ZQ100" s="535"/>
      <c r="ZR100" s="535"/>
      <c r="ZS100" s="535"/>
      <c r="ZT100" s="535"/>
      <c r="ZU100" s="535"/>
      <c r="ZV100" s="535"/>
      <c r="ZW100" s="535"/>
      <c r="ZX100" s="535"/>
      <c r="ZY100" s="535"/>
      <c r="ZZ100" s="535"/>
      <c r="AAA100" s="535"/>
      <c r="AAB100" s="535"/>
      <c r="AAC100" s="535"/>
      <c r="AAD100" s="535"/>
      <c r="AAE100" s="535"/>
      <c r="AAF100" s="535"/>
      <c r="AAG100" s="535"/>
      <c r="AAH100" s="535"/>
      <c r="AAI100" s="535"/>
      <c r="AAJ100" s="535"/>
      <c r="AAK100" s="535"/>
      <c r="AAL100" s="535"/>
      <c r="AAM100" s="535"/>
      <c r="AAN100" s="535"/>
      <c r="AAO100" s="535"/>
      <c r="AAP100" s="535"/>
      <c r="AAQ100" s="535"/>
      <c r="AAR100" s="535"/>
      <c r="AAS100" s="535"/>
      <c r="AAT100" s="535"/>
      <c r="AAU100" s="535"/>
      <c r="AAV100" s="535"/>
      <c r="AAW100" s="535"/>
      <c r="AAX100" s="535"/>
      <c r="AAY100" s="535"/>
      <c r="AAZ100" s="535"/>
      <c r="ABA100" s="535"/>
      <c r="ABB100" s="535"/>
      <c r="ABC100" s="535"/>
      <c r="ABD100" s="535"/>
      <c r="ABE100" s="535"/>
      <c r="ABF100" s="535"/>
      <c r="ABG100" s="535"/>
      <c r="ABH100" s="535"/>
      <c r="ABI100" s="535"/>
      <c r="ABJ100" s="535"/>
      <c r="ABK100" s="535"/>
      <c r="ABL100" s="535"/>
      <c r="ABM100" s="535"/>
      <c r="ABN100" s="535"/>
      <c r="ABO100" s="535"/>
      <c r="ABP100" s="535"/>
      <c r="ABQ100" s="535"/>
      <c r="ABR100" s="535"/>
      <c r="ABS100" s="535"/>
      <c r="ABT100" s="535"/>
      <c r="ABU100" s="535"/>
      <c r="ABV100" s="535"/>
      <c r="ABW100" s="535"/>
      <c r="ABX100" s="535"/>
      <c r="ABY100" s="535"/>
      <c r="ABZ100" s="535"/>
      <c r="ACA100" s="535"/>
      <c r="ACB100" s="535"/>
      <c r="ACC100" s="535"/>
      <c r="ACD100" s="535"/>
      <c r="ACE100" s="535"/>
      <c r="ACF100" s="535"/>
      <c r="ACG100" s="535"/>
      <c r="ACH100" s="535"/>
      <c r="ACI100" s="535"/>
      <c r="ACJ100" s="535"/>
      <c r="ACK100" s="535"/>
      <c r="ACL100" s="535"/>
      <c r="ACM100" s="535"/>
      <c r="ACN100" s="535"/>
      <c r="ACO100" s="535"/>
      <c r="ACP100" s="535"/>
      <c r="ACQ100" s="535"/>
      <c r="ACR100" s="535"/>
      <c r="ACS100" s="535"/>
      <c r="ACT100" s="535"/>
      <c r="ACU100" s="535"/>
      <c r="ACV100" s="535"/>
      <c r="ACW100" s="535"/>
      <c r="ACX100" s="535"/>
      <c r="ACY100" s="535"/>
      <c r="ACZ100" s="535"/>
      <c r="ADA100" s="535"/>
      <c r="ADB100" s="535"/>
      <c r="ADC100" s="535"/>
      <c r="ADD100" s="535"/>
      <c r="ADE100" s="535"/>
      <c r="ADF100" s="535"/>
      <c r="ADG100" s="535"/>
      <c r="ADH100" s="535"/>
      <c r="ADI100" s="535"/>
      <c r="ADJ100" s="535"/>
      <c r="ADK100" s="535"/>
      <c r="ADL100" s="535"/>
      <c r="ADM100" s="535"/>
      <c r="ADN100" s="535"/>
      <c r="ADO100" s="535"/>
      <c r="ADP100" s="535"/>
      <c r="ADQ100" s="535"/>
      <c r="ADR100" s="535"/>
      <c r="ADS100" s="535"/>
      <c r="ADT100" s="535"/>
      <c r="ADU100" s="535"/>
      <c r="ADV100" s="535"/>
      <c r="ADW100" s="535"/>
      <c r="ADX100" s="535"/>
      <c r="ADY100" s="535"/>
      <c r="ADZ100" s="535"/>
      <c r="AEA100" s="535"/>
      <c r="AEB100" s="535"/>
      <c r="AEC100" s="535"/>
      <c r="AED100" s="535"/>
      <c r="AEE100" s="535"/>
      <c r="AEF100" s="535"/>
      <c r="AEG100" s="535"/>
      <c r="AEH100" s="535"/>
      <c r="AEI100" s="535"/>
      <c r="AEJ100" s="535"/>
      <c r="AEK100" s="535"/>
      <c r="AEL100" s="535"/>
      <c r="AEM100" s="535"/>
      <c r="AEN100" s="535"/>
      <c r="AEO100" s="535"/>
      <c r="AEP100" s="535"/>
      <c r="AEQ100" s="535"/>
      <c r="AER100" s="535"/>
      <c r="AES100" s="535"/>
      <c r="AET100" s="535"/>
      <c r="AEU100" s="535"/>
      <c r="AEV100" s="535"/>
      <c r="AEW100" s="535"/>
      <c r="AEX100" s="535"/>
      <c r="AEY100" s="535"/>
      <c r="AEZ100" s="535"/>
      <c r="AFA100" s="535"/>
      <c r="AFB100" s="535"/>
      <c r="AFC100" s="535"/>
      <c r="AFD100" s="535"/>
      <c r="AFE100" s="535"/>
      <c r="AFF100" s="535"/>
      <c r="AFG100" s="535"/>
      <c r="AFH100" s="535"/>
      <c r="AFI100" s="535"/>
      <c r="AFJ100" s="535"/>
      <c r="AFK100" s="535"/>
      <c r="AFL100" s="535"/>
      <c r="AFM100" s="535"/>
      <c r="AFN100" s="535"/>
      <c r="AFO100" s="535"/>
      <c r="AFP100" s="535"/>
      <c r="AFQ100" s="535"/>
      <c r="AFR100" s="535"/>
      <c r="AFS100" s="535"/>
      <c r="AFT100" s="535"/>
      <c r="AFU100" s="535"/>
      <c r="AFV100" s="535"/>
      <c r="AFW100" s="535"/>
      <c r="AFX100" s="535"/>
      <c r="AFY100" s="535"/>
      <c r="AFZ100" s="535"/>
      <c r="AGA100" s="535"/>
      <c r="AGB100" s="535"/>
      <c r="AGC100" s="535"/>
      <c r="AGD100" s="535"/>
      <c r="AGE100" s="535"/>
      <c r="AGF100" s="535"/>
      <c r="AGG100" s="535"/>
      <c r="AGH100" s="535"/>
      <c r="AGI100" s="535"/>
      <c r="AGJ100" s="535"/>
    </row>
    <row r="101" spans="1:875" x14ac:dyDescent="0.2">
      <c r="A101" s="28"/>
      <c r="B101" s="38" t="s">
        <v>1387</v>
      </c>
      <c r="C101" s="39" t="s">
        <v>1387</v>
      </c>
      <c r="D101" s="655"/>
      <c r="E101" s="664"/>
      <c r="F101" s="673"/>
      <c r="G101" s="43"/>
      <c r="H101" s="43"/>
      <c r="I101" s="45"/>
      <c r="J101" s="44"/>
      <c r="K101" s="47"/>
      <c r="L101" s="91"/>
      <c r="M101" s="44"/>
      <c r="N101" s="48"/>
      <c r="O101" s="49"/>
      <c r="P101" s="50"/>
      <c r="Q101" s="592"/>
      <c r="R101" s="516"/>
      <c r="S101" s="698"/>
      <c r="T101" s="54"/>
      <c r="U101" s="55"/>
      <c r="V101" s="56"/>
      <c r="W101" s="56"/>
      <c r="X101" s="56"/>
      <c r="Y101" s="536"/>
      <c r="Z101" s="536"/>
      <c r="AA101" s="536"/>
      <c r="AB101" s="529"/>
      <c r="AC101" s="699"/>
      <c r="AD101" s="699"/>
      <c r="AE101" s="699"/>
      <c r="AF101" s="537"/>
      <c r="AG101" s="352"/>
      <c r="AH101" s="536"/>
      <c r="AI101" s="536"/>
      <c r="AJ101" s="536"/>
      <c r="AK101" s="530"/>
      <c r="AL101" s="62"/>
      <c r="AM101" s="62"/>
      <c r="AN101" s="63"/>
      <c r="AO101" s="64"/>
      <c r="AP101" s="199"/>
      <c r="AQ101" s="201"/>
      <c r="AR101" s="590"/>
      <c r="AS101" s="202"/>
      <c r="AT101" s="589"/>
      <c r="AU101" s="62"/>
      <c r="AV101" s="66"/>
      <c r="AW101" s="66"/>
      <c r="AX101" s="62"/>
      <c r="AY101" s="62"/>
      <c r="AZ101" s="690"/>
      <c r="BA101" s="346"/>
      <c r="BB101" s="682"/>
      <c r="BC101" s="284"/>
      <c r="BD101" s="540"/>
      <c r="BE101" s="598"/>
      <c r="BF101" s="535"/>
      <c r="BG101" s="535"/>
      <c r="BH101" s="535"/>
      <c r="BI101" s="535"/>
      <c r="BJ101" s="535"/>
      <c r="BK101" s="535"/>
      <c r="BL101" s="535"/>
      <c r="BM101" s="535"/>
      <c r="BN101" s="535"/>
      <c r="BO101" s="535"/>
      <c r="BP101" s="535"/>
      <c r="BQ101" s="535"/>
      <c r="BR101" s="535"/>
      <c r="BS101" s="535"/>
      <c r="BT101" s="535"/>
      <c r="BU101" s="535"/>
      <c r="BV101" s="535"/>
      <c r="BW101" s="535"/>
      <c r="BX101" s="535"/>
      <c r="BY101" s="535"/>
      <c r="BZ101" s="535"/>
      <c r="CA101" s="535"/>
      <c r="CB101" s="535"/>
      <c r="CC101" s="535"/>
      <c r="CD101" s="535"/>
      <c r="CE101" s="535"/>
      <c r="CF101" s="535"/>
      <c r="CG101" s="535"/>
      <c r="CH101" s="535"/>
      <c r="CI101" s="535"/>
      <c r="CJ101" s="535"/>
      <c r="CK101" s="535"/>
      <c r="CL101" s="535"/>
      <c r="CM101" s="535"/>
      <c r="CN101" s="535"/>
      <c r="CO101" s="535"/>
      <c r="CP101" s="535"/>
      <c r="CQ101" s="535"/>
      <c r="CR101" s="535"/>
      <c r="CS101" s="535"/>
      <c r="CT101" s="535"/>
      <c r="CU101" s="535"/>
      <c r="CV101" s="535"/>
      <c r="CW101" s="535"/>
      <c r="CX101" s="535"/>
      <c r="CY101" s="535"/>
      <c r="CZ101" s="535"/>
      <c r="DA101" s="535"/>
      <c r="DB101" s="535"/>
      <c r="DC101" s="535"/>
      <c r="DD101" s="535"/>
      <c r="DE101" s="535"/>
      <c r="DF101" s="535"/>
      <c r="DG101" s="535"/>
      <c r="DH101" s="535"/>
      <c r="DI101" s="535"/>
      <c r="DJ101" s="535"/>
      <c r="DK101" s="535"/>
      <c r="DL101" s="535"/>
      <c r="DM101" s="535"/>
      <c r="DN101" s="535"/>
      <c r="DO101" s="535"/>
      <c r="DP101" s="535"/>
      <c r="DQ101" s="535"/>
      <c r="DR101" s="535"/>
      <c r="DS101" s="535"/>
      <c r="DT101" s="535"/>
      <c r="DU101" s="535"/>
      <c r="DV101" s="535"/>
      <c r="DW101" s="535"/>
      <c r="DX101" s="535"/>
      <c r="DY101" s="535"/>
      <c r="DZ101" s="535"/>
      <c r="EA101" s="535"/>
      <c r="EB101" s="535"/>
      <c r="EC101" s="535"/>
      <c r="ED101" s="535"/>
      <c r="EE101" s="535"/>
      <c r="EF101" s="535"/>
      <c r="EG101" s="535"/>
      <c r="EH101" s="535"/>
      <c r="EI101" s="535"/>
      <c r="EJ101" s="535"/>
      <c r="EK101" s="535"/>
      <c r="EL101" s="535"/>
      <c r="EM101" s="535"/>
      <c r="EN101" s="535"/>
      <c r="EO101" s="535"/>
      <c r="EP101" s="535"/>
      <c r="EQ101" s="535"/>
      <c r="ER101" s="535"/>
      <c r="ES101" s="535"/>
      <c r="ET101" s="535"/>
      <c r="EU101" s="535"/>
      <c r="EV101" s="535"/>
      <c r="EW101" s="535"/>
      <c r="EX101" s="535"/>
      <c r="EY101" s="535"/>
      <c r="EZ101" s="535"/>
      <c r="FA101" s="535"/>
      <c r="FB101" s="535"/>
      <c r="FC101" s="535"/>
      <c r="FD101" s="535"/>
      <c r="FE101" s="535"/>
      <c r="FF101" s="535"/>
      <c r="FG101" s="535"/>
      <c r="FH101" s="535"/>
      <c r="FI101" s="535"/>
      <c r="FJ101" s="535"/>
      <c r="FK101" s="535"/>
      <c r="FL101" s="535"/>
      <c r="FM101" s="535"/>
      <c r="FN101" s="535"/>
      <c r="FO101" s="535"/>
      <c r="FP101" s="535"/>
      <c r="FQ101" s="535"/>
      <c r="FR101" s="535"/>
      <c r="FS101" s="535"/>
      <c r="FT101" s="535"/>
      <c r="FU101" s="535"/>
      <c r="FV101" s="535"/>
      <c r="FW101" s="535"/>
      <c r="FX101" s="535"/>
      <c r="FY101" s="535"/>
      <c r="FZ101" s="535"/>
      <c r="GA101" s="535"/>
      <c r="GB101" s="535"/>
      <c r="GC101" s="535"/>
      <c r="GD101" s="535"/>
      <c r="GE101" s="535"/>
      <c r="GF101" s="535"/>
      <c r="GG101" s="535"/>
      <c r="GH101" s="535"/>
      <c r="GI101" s="535"/>
      <c r="GJ101" s="535"/>
      <c r="GK101" s="535"/>
      <c r="GL101" s="535"/>
      <c r="GM101" s="535"/>
      <c r="GN101" s="535"/>
      <c r="GO101" s="535"/>
      <c r="GP101" s="535"/>
      <c r="GQ101" s="535"/>
      <c r="GR101" s="535"/>
      <c r="GS101" s="535"/>
      <c r="GT101" s="535"/>
      <c r="GU101" s="535"/>
      <c r="GV101" s="535"/>
      <c r="GW101" s="535"/>
      <c r="GX101" s="535"/>
      <c r="GY101" s="535"/>
      <c r="GZ101" s="535"/>
      <c r="HA101" s="535"/>
      <c r="HB101" s="535"/>
      <c r="HC101" s="535"/>
      <c r="HD101" s="535"/>
      <c r="HE101" s="535"/>
      <c r="HF101" s="535"/>
      <c r="HG101" s="535"/>
      <c r="HH101" s="535"/>
      <c r="HI101" s="535"/>
      <c r="HJ101" s="535"/>
      <c r="HK101" s="535"/>
      <c r="HL101" s="535"/>
      <c r="HM101" s="535"/>
      <c r="HN101" s="535"/>
      <c r="HO101" s="535"/>
      <c r="HP101" s="535"/>
      <c r="HQ101" s="535"/>
      <c r="HR101" s="535"/>
      <c r="HS101" s="535"/>
      <c r="HT101" s="535"/>
      <c r="HU101" s="535"/>
      <c r="HV101" s="535"/>
      <c r="HW101" s="535"/>
      <c r="HX101" s="535"/>
      <c r="HY101" s="535"/>
      <c r="HZ101" s="535"/>
      <c r="IA101" s="535"/>
      <c r="IB101" s="535"/>
      <c r="IC101" s="535"/>
      <c r="ID101" s="535"/>
      <c r="IE101" s="535"/>
      <c r="IF101" s="535"/>
      <c r="IG101" s="535"/>
      <c r="IH101" s="535"/>
      <c r="II101" s="535"/>
      <c r="IJ101" s="535"/>
      <c r="IK101" s="535"/>
      <c r="IL101" s="535"/>
      <c r="IM101" s="535"/>
      <c r="IN101" s="535"/>
      <c r="IO101" s="535"/>
      <c r="IP101" s="535"/>
      <c r="IQ101" s="535"/>
      <c r="IR101" s="535"/>
      <c r="IS101" s="535"/>
      <c r="IT101" s="535"/>
      <c r="IU101" s="535"/>
      <c r="IV101" s="535"/>
      <c r="IW101" s="535"/>
      <c r="IX101" s="535"/>
      <c r="IY101" s="535"/>
      <c r="IZ101" s="535"/>
      <c r="JA101" s="535"/>
      <c r="JB101" s="535"/>
      <c r="JC101" s="535"/>
      <c r="JD101" s="535"/>
      <c r="JE101" s="535"/>
      <c r="JF101" s="535"/>
      <c r="JG101" s="535"/>
      <c r="JH101" s="535"/>
      <c r="JI101" s="535"/>
      <c r="JJ101" s="535"/>
      <c r="JK101" s="535"/>
      <c r="JL101" s="535"/>
      <c r="JM101" s="535"/>
      <c r="JN101" s="535"/>
      <c r="JO101" s="535"/>
      <c r="JP101" s="535"/>
      <c r="JQ101" s="535"/>
      <c r="JR101" s="535"/>
      <c r="JS101" s="535"/>
      <c r="JT101" s="535"/>
      <c r="JU101" s="535"/>
      <c r="JV101" s="535"/>
      <c r="JW101" s="535"/>
      <c r="JX101" s="535"/>
      <c r="JY101" s="535"/>
      <c r="JZ101" s="535"/>
      <c r="KA101" s="535"/>
      <c r="KB101" s="535"/>
      <c r="KC101" s="535"/>
      <c r="KD101" s="535"/>
      <c r="KE101" s="535"/>
      <c r="KF101" s="535"/>
      <c r="KG101" s="535"/>
      <c r="KH101" s="535"/>
      <c r="KI101" s="535"/>
      <c r="KJ101" s="535"/>
      <c r="KK101" s="535"/>
      <c r="KL101" s="535"/>
      <c r="KM101" s="535"/>
      <c r="KN101" s="535"/>
      <c r="KO101" s="535"/>
      <c r="KP101" s="535"/>
      <c r="KQ101" s="535"/>
      <c r="KR101" s="535"/>
      <c r="KS101" s="535"/>
      <c r="KT101" s="535"/>
      <c r="KU101" s="535"/>
      <c r="KV101" s="535"/>
      <c r="KW101" s="535"/>
      <c r="KX101" s="535"/>
      <c r="KY101" s="535"/>
      <c r="KZ101" s="535"/>
      <c r="LA101" s="535"/>
      <c r="LB101" s="535"/>
      <c r="LC101" s="535"/>
      <c r="LD101" s="535"/>
      <c r="LE101" s="535"/>
      <c r="LF101" s="535"/>
      <c r="LG101" s="535"/>
      <c r="LH101" s="535"/>
      <c r="LI101" s="535"/>
      <c r="LJ101" s="535"/>
      <c r="LK101" s="535"/>
      <c r="LL101" s="535"/>
      <c r="LM101" s="535"/>
      <c r="LN101" s="535"/>
      <c r="LO101" s="535"/>
      <c r="LP101" s="535"/>
      <c r="LQ101" s="535"/>
      <c r="LR101" s="535"/>
      <c r="LS101" s="535"/>
      <c r="LT101" s="535"/>
      <c r="LU101" s="535"/>
      <c r="LV101" s="535"/>
      <c r="LW101" s="535"/>
      <c r="LX101" s="535"/>
      <c r="LY101" s="535"/>
      <c r="LZ101" s="535"/>
      <c r="MA101" s="535"/>
      <c r="MB101" s="535"/>
      <c r="MC101" s="535"/>
      <c r="MD101" s="535"/>
      <c r="ME101" s="535"/>
      <c r="MF101" s="535"/>
      <c r="MG101" s="535"/>
      <c r="MH101" s="535"/>
      <c r="MI101" s="535"/>
      <c r="MJ101" s="535"/>
      <c r="MK101" s="535"/>
      <c r="ML101" s="535"/>
      <c r="MM101" s="535"/>
      <c r="MN101" s="535"/>
      <c r="MO101" s="535"/>
      <c r="MP101" s="535"/>
      <c r="MQ101" s="535"/>
      <c r="MR101" s="535"/>
      <c r="MS101" s="535"/>
      <c r="MT101" s="535"/>
      <c r="MU101" s="535"/>
      <c r="MV101" s="535"/>
      <c r="MW101" s="535"/>
      <c r="MX101" s="535"/>
      <c r="MY101" s="535"/>
      <c r="MZ101" s="535"/>
      <c r="NA101" s="535"/>
      <c r="NB101" s="535"/>
      <c r="NC101" s="535"/>
      <c r="ND101" s="535"/>
      <c r="NE101" s="535"/>
      <c r="NF101" s="535"/>
      <c r="NG101" s="535"/>
      <c r="NH101" s="535"/>
      <c r="NI101" s="535"/>
      <c r="NJ101" s="535"/>
      <c r="NK101" s="535"/>
      <c r="NL101" s="535"/>
      <c r="NM101" s="535"/>
      <c r="NN101" s="535"/>
      <c r="NO101" s="535"/>
      <c r="NP101" s="535"/>
      <c r="NQ101" s="535"/>
      <c r="NR101" s="535"/>
      <c r="NS101" s="535"/>
      <c r="NT101" s="535"/>
      <c r="NU101" s="535"/>
      <c r="NV101" s="535"/>
      <c r="NW101" s="535"/>
      <c r="NX101" s="535"/>
      <c r="NY101" s="535"/>
      <c r="NZ101" s="535"/>
      <c r="OA101" s="535"/>
      <c r="OB101" s="535"/>
      <c r="OC101" s="535"/>
      <c r="OD101" s="535"/>
      <c r="OE101" s="535"/>
      <c r="OF101" s="535"/>
      <c r="OG101" s="535"/>
      <c r="OH101" s="535"/>
      <c r="OI101" s="535"/>
      <c r="OJ101" s="535"/>
      <c r="OK101" s="535"/>
      <c r="OL101" s="535"/>
      <c r="OM101" s="535"/>
      <c r="ON101" s="535"/>
      <c r="OO101" s="535"/>
      <c r="OP101" s="535"/>
      <c r="OQ101" s="535"/>
      <c r="OR101" s="535"/>
      <c r="OS101" s="535"/>
      <c r="OT101" s="535"/>
      <c r="OU101" s="535"/>
      <c r="OV101" s="535"/>
      <c r="OW101" s="535"/>
      <c r="OX101" s="535"/>
      <c r="OY101" s="535"/>
      <c r="OZ101" s="535"/>
      <c r="PA101" s="535"/>
      <c r="PB101" s="535"/>
      <c r="PC101" s="535"/>
      <c r="PD101" s="535"/>
      <c r="PE101" s="535"/>
      <c r="PF101" s="535"/>
      <c r="PG101" s="535"/>
      <c r="PH101" s="535"/>
      <c r="PI101" s="535"/>
      <c r="PJ101" s="535"/>
      <c r="PK101" s="535"/>
      <c r="PL101" s="535"/>
      <c r="PM101" s="535"/>
      <c r="PN101" s="535"/>
      <c r="PO101" s="535"/>
      <c r="PP101" s="535"/>
      <c r="PQ101" s="535"/>
      <c r="PR101" s="535"/>
      <c r="PS101" s="535"/>
      <c r="PT101" s="535"/>
      <c r="PU101" s="535"/>
      <c r="PV101" s="535"/>
      <c r="PW101" s="535"/>
      <c r="PX101" s="535"/>
      <c r="PY101" s="535"/>
      <c r="PZ101" s="535"/>
      <c r="QA101" s="535"/>
      <c r="QB101" s="535"/>
      <c r="QC101" s="535"/>
      <c r="QD101" s="535"/>
      <c r="QE101" s="535"/>
      <c r="QF101" s="535"/>
      <c r="QG101" s="535"/>
      <c r="QH101" s="535"/>
      <c r="QI101" s="535"/>
      <c r="QJ101" s="535"/>
      <c r="QK101" s="535"/>
      <c r="QL101" s="535"/>
      <c r="QM101" s="535"/>
      <c r="QN101" s="535"/>
      <c r="QO101" s="535"/>
      <c r="QP101" s="535"/>
      <c r="QQ101" s="535"/>
      <c r="QR101" s="535"/>
      <c r="QS101" s="535"/>
      <c r="QT101" s="535"/>
      <c r="QU101" s="535"/>
      <c r="QV101" s="535"/>
      <c r="QW101" s="535"/>
      <c r="QX101" s="535"/>
      <c r="QY101" s="535"/>
      <c r="QZ101" s="535"/>
      <c r="RA101" s="535"/>
      <c r="RB101" s="535"/>
      <c r="RC101" s="535"/>
      <c r="RD101" s="535"/>
      <c r="RE101" s="535"/>
      <c r="RF101" s="535"/>
      <c r="RG101" s="535"/>
      <c r="RH101" s="535"/>
      <c r="RI101" s="535"/>
      <c r="RJ101" s="535"/>
      <c r="RK101" s="535"/>
      <c r="RL101" s="535"/>
      <c r="RM101" s="535"/>
      <c r="RN101" s="535"/>
      <c r="RO101" s="535"/>
      <c r="RP101" s="535"/>
      <c r="RQ101" s="535"/>
      <c r="RR101" s="535"/>
      <c r="RS101" s="535"/>
      <c r="RT101" s="535"/>
      <c r="RU101" s="535"/>
      <c r="RV101" s="535"/>
      <c r="RW101" s="535"/>
      <c r="RX101" s="535"/>
      <c r="RY101" s="535"/>
      <c r="RZ101" s="535"/>
      <c r="SA101" s="535"/>
      <c r="SB101" s="535"/>
      <c r="SC101" s="535"/>
      <c r="SD101" s="535"/>
      <c r="SE101" s="535"/>
      <c r="SF101" s="535"/>
      <c r="SG101" s="535"/>
      <c r="SH101" s="535"/>
      <c r="SI101" s="535"/>
      <c r="SJ101" s="535"/>
      <c r="SK101" s="535"/>
      <c r="SL101" s="535"/>
      <c r="SM101" s="535"/>
      <c r="SN101" s="535"/>
      <c r="SO101" s="535"/>
      <c r="SP101" s="535"/>
      <c r="SQ101" s="535"/>
      <c r="SR101" s="535"/>
      <c r="SS101" s="535"/>
      <c r="ST101" s="535"/>
      <c r="SU101" s="535"/>
      <c r="SV101" s="535"/>
      <c r="SW101" s="535"/>
      <c r="SX101" s="535"/>
      <c r="SY101" s="535"/>
      <c r="SZ101" s="535"/>
      <c r="TA101" s="535"/>
      <c r="TB101" s="535"/>
      <c r="TC101" s="535"/>
      <c r="TD101" s="535"/>
      <c r="TE101" s="535"/>
      <c r="TF101" s="535"/>
      <c r="TG101" s="535"/>
      <c r="TH101" s="535"/>
      <c r="TI101" s="535"/>
      <c r="TJ101" s="535"/>
      <c r="TK101" s="535"/>
      <c r="TL101" s="535"/>
      <c r="TM101" s="535"/>
      <c r="TN101" s="535"/>
      <c r="TO101" s="535"/>
      <c r="TP101" s="535"/>
      <c r="TQ101" s="535"/>
      <c r="TR101" s="535"/>
      <c r="TS101" s="535"/>
      <c r="TT101" s="535"/>
      <c r="TU101" s="535"/>
      <c r="TV101" s="535"/>
      <c r="TW101" s="535"/>
      <c r="TX101" s="535"/>
      <c r="TY101" s="535"/>
      <c r="TZ101" s="535"/>
      <c r="UA101" s="535"/>
      <c r="UB101" s="535"/>
      <c r="UC101" s="535"/>
      <c r="UD101" s="535"/>
      <c r="UE101" s="535"/>
      <c r="UF101" s="535"/>
      <c r="UG101" s="535"/>
      <c r="UH101" s="535"/>
      <c r="UI101" s="535"/>
      <c r="UJ101" s="535"/>
      <c r="UK101" s="535"/>
      <c r="UL101" s="535"/>
      <c r="UM101" s="535"/>
      <c r="UN101" s="535"/>
      <c r="UO101" s="535"/>
      <c r="UP101" s="535"/>
      <c r="UQ101" s="535"/>
      <c r="UR101" s="535"/>
      <c r="US101" s="535"/>
      <c r="UT101" s="535"/>
      <c r="UU101" s="535"/>
      <c r="UV101" s="535"/>
      <c r="UW101" s="535"/>
      <c r="UX101" s="535"/>
      <c r="UY101" s="535"/>
      <c r="UZ101" s="535"/>
      <c r="VA101" s="535"/>
      <c r="VB101" s="535"/>
      <c r="VC101" s="535"/>
      <c r="VD101" s="535"/>
      <c r="VE101" s="535"/>
      <c r="VF101" s="535"/>
      <c r="VG101" s="535"/>
      <c r="VH101" s="535"/>
      <c r="VI101" s="535"/>
      <c r="VJ101" s="535"/>
      <c r="VK101" s="535"/>
      <c r="VL101" s="535"/>
      <c r="VM101" s="535"/>
      <c r="VN101" s="535"/>
      <c r="VO101" s="535"/>
      <c r="VP101" s="535"/>
      <c r="VQ101" s="535"/>
      <c r="VR101" s="535"/>
      <c r="VS101" s="535"/>
      <c r="VT101" s="535"/>
      <c r="VU101" s="535"/>
      <c r="VV101" s="535"/>
      <c r="VW101" s="535"/>
      <c r="VX101" s="535"/>
      <c r="VY101" s="535"/>
      <c r="VZ101" s="535"/>
      <c r="WA101" s="535"/>
      <c r="WB101" s="535"/>
      <c r="WC101" s="535"/>
      <c r="WD101" s="535"/>
      <c r="WE101" s="535"/>
      <c r="WF101" s="535"/>
      <c r="WG101" s="535"/>
      <c r="WH101" s="535"/>
      <c r="WI101" s="535"/>
      <c r="WJ101" s="535"/>
      <c r="WK101" s="535"/>
      <c r="WL101" s="535"/>
      <c r="WM101" s="535"/>
      <c r="WN101" s="535"/>
      <c r="WO101" s="535"/>
      <c r="WP101" s="535"/>
      <c r="WQ101" s="535"/>
      <c r="WR101" s="535"/>
      <c r="WS101" s="535"/>
      <c r="WT101" s="535"/>
      <c r="WU101" s="535"/>
      <c r="WV101" s="535"/>
      <c r="WW101" s="535"/>
      <c r="WX101" s="535"/>
      <c r="WY101" s="535"/>
      <c r="WZ101" s="535"/>
      <c r="XA101" s="535"/>
      <c r="XB101" s="535"/>
      <c r="XC101" s="535"/>
      <c r="XD101" s="535"/>
      <c r="XE101" s="535"/>
      <c r="XF101" s="535"/>
      <c r="XG101" s="535"/>
      <c r="XH101" s="535"/>
      <c r="XI101" s="535"/>
      <c r="XJ101" s="535"/>
      <c r="XK101" s="535"/>
      <c r="XL101" s="535"/>
      <c r="XM101" s="535"/>
      <c r="XN101" s="535"/>
      <c r="XO101" s="535"/>
      <c r="XP101" s="535"/>
      <c r="XQ101" s="535"/>
      <c r="XR101" s="535"/>
      <c r="XS101" s="535"/>
      <c r="XT101" s="535"/>
      <c r="XU101" s="535"/>
      <c r="XV101" s="535"/>
      <c r="XW101" s="535"/>
      <c r="XX101" s="535"/>
      <c r="XY101" s="535"/>
      <c r="XZ101" s="535"/>
      <c r="YA101" s="535"/>
      <c r="YB101" s="535"/>
      <c r="YC101" s="535"/>
      <c r="YD101" s="535"/>
      <c r="YE101" s="535"/>
      <c r="YF101" s="535"/>
      <c r="YG101" s="535"/>
      <c r="YH101" s="535"/>
      <c r="YI101" s="535"/>
      <c r="YJ101" s="535"/>
      <c r="YK101" s="535"/>
      <c r="YL101" s="535"/>
      <c r="YM101" s="535"/>
      <c r="YN101" s="535"/>
      <c r="YO101" s="535"/>
      <c r="YP101" s="535"/>
      <c r="YQ101" s="535"/>
      <c r="YR101" s="535"/>
      <c r="YS101" s="535"/>
      <c r="YT101" s="535"/>
      <c r="YU101" s="535"/>
      <c r="YV101" s="535"/>
      <c r="YW101" s="535"/>
      <c r="YX101" s="535"/>
      <c r="YY101" s="535"/>
      <c r="YZ101" s="535"/>
      <c r="ZA101" s="535"/>
      <c r="ZB101" s="535"/>
      <c r="ZC101" s="535"/>
      <c r="ZD101" s="535"/>
      <c r="ZE101" s="535"/>
      <c r="ZF101" s="535"/>
      <c r="ZG101" s="535"/>
      <c r="ZH101" s="535"/>
      <c r="ZI101" s="535"/>
      <c r="ZJ101" s="535"/>
      <c r="ZK101" s="535"/>
      <c r="ZL101" s="535"/>
      <c r="ZM101" s="535"/>
      <c r="ZN101" s="535"/>
      <c r="ZO101" s="535"/>
      <c r="ZP101" s="535"/>
      <c r="ZQ101" s="535"/>
      <c r="ZR101" s="535"/>
      <c r="ZS101" s="535"/>
      <c r="ZT101" s="535"/>
      <c r="ZU101" s="535"/>
      <c r="ZV101" s="535"/>
      <c r="ZW101" s="535"/>
      <c r="ZX101" s="535"/>
      <c r="ZY101" s="535"/>
      <c r="ZZ101" s="535"/>
      <c r="AAA101" s="535"/>
      <c r="AAB101" s="535"/>
      <c r="AAC101" s="535"/>
      <c r="AAD101" s="535"/>
      <c r="AAE101" s="535"/>
      <c r="AAF101" s="535"/>
      <c r="AAG101" s="535"/>
      <c r="AAH101" s="535"/>
      <c r="AAI101" s="535"/>
      <c r="AAJ101" s="535"/>
      <c r="AAK101" s="535"/>
      <c r="AAL101" s="535"/>
      <c r="AAM101" s="535"/>
      <c r="AAN101" s="535"/>
      <c r="AAO101" s="535"/>
      <c r="AAP101" s="535"/>
      <c r="AAQ101" s="535"/>
      <c r="AAR101" s="535"/>
      <c r="AAS101" s="535"/>
      <c r="AAT101" s="535"/>
      <c r="AAU101" s="535"/>
      <c r="AAV101" s="535"/>
      <c r="AAW101" s="535"/>
      <c r="AAX101" s="535"/>
      <c r="AAY101" s="535"/>
      <c r="AAZ101" s="535"/>
      <c r="ABA101" s="535"/>
      <c r="ABB101" s="535"/>
      <c r="ABC101" s="535"/>
      <c r="ABD101" s="535"/>
      <c r="ABE101" s="535"/>
      <c r="ABF101" s="535"/>
      <c r="ABG101" s="535"/>
      <c r="ABH101" s="535"/>
      <c r="ABI101" s="535"/>
      <c r="ABJ101" s="535"/>
      <c r="ABK101" s="535"/>
      <c r="ABL101" s="535"/>
      <c r="ABM101" s="535"/>
      <c r="ABN101" s="535"/>
      <c r="ABO101" s="535"/>
      <c r="ABP101" s="535"/>
      <c r="ABQ101" s="535"/>
      <c r="ABR101" s="535"/>
      <c r="ABS101" s="535"/>
      <c r="ABT101" s="535"/>
      <c r="ABU101" s="535"/>
      <c r="ABV101" s="535"/>
      <c r="ABW101" s="535"/>
      <c r="ABX101" s="535"/>
      <c r="ABY101" s="535"/>
      <c r="ABZ101" s="535"/>
      <c r="ACA101" s="535"/>
      <c r="ACB101" s="535"/>
      <c r="ACC101" s="535"/>
      <c r="ACD101" s="535"/>
      <c r="ACE101" s="535"/>
      <c r="ACF101" s="535"/>
      <c r="ACG101" s="535"/>
      <c r="ACH101" s="535"/>
      <c r="ACI101" s="535"/>
      <c r="ACJ101" s="535"/>
      <c r="ACK101" s="535"/>
      <c r="ACL101" s="535"/>
      <c r="ACM101" s="535"/>
      <c r="ACN101" s="535"/>
      <c r="ACO101" s="535"/>
      <c r="ACP101" s="535"/>
      <c r="ACQ101" s="535"/>
      <c r="ACR101" s="535"/>
      <c r="ACS101" s="535"/>
      <c r="ACT101" s="535"/>
      <c r="ACU101" s="535"/>
      <c r="ACV101" s="535"/>
      <c r="ACW101" s="535"/>
      <c r="ACX101" s="535"/>
      <c r="ACY101" s="535"/>
      <c r="ACZ101" s="535"/>
      <c r="ADA101" s="535"/>
      <c r="ADB101" s="535"/>
      <c r="ADC101" s="535"/>
      <c r="ADD101" s="535"/>
      <c r="ADE101" s="535"/>
      <c r="ADF101" s="535"/>
      <c r="ADG101" s="535"/>
      <c r="ADH101" s="535"/>
      <c r="ADI101" s="535"/>
      <c r="ADJ101" s="535"/>
      <c r="ADK101" s="535"/>
      <c r="ADL101" s="535"/>
      <c r="ADM101" s="535"/>
      <c r="ADN101" s="535"/>
      <c r="ADO101" s="535"/>
      <c r="ADP101" s="535"/>
      <c r="ADQ101" s="535"/>
      <c r="ADR101" s="535"/>
      <c r="ADS101" s="535"/>
      <c r="ADT101" s="535"/>
      <c r="ADU101" s="535"/>
      <c r="ADV101" s="535"/>
      <c r="ADW101" s="535"/>
      <c r="ADX101" s="535"/>
      <c r="ADY101" s="535"/>
      <c r="ADZ101" s="535"/>
      <c r="AEA101" s="535"/>
      <c r="AEB101" s="535"/>
      <c r="AEC101" s="535"/>
      <c r="AED101" s="535"/>
      <c r="AEE101" s="535"/>
      <c r="AEF101" s="535"/>
      <c r="AEG101" s="535"/>
      <c r="AEH101" s="535"/>
      <c r="AEI101" s="535"/>
      <c r="AEJ101" s="535"/>
      <c r="AEK101" s="535"/>
      <c r="AEL101" s="535"/>
      <c r="AEM101" s="535"/>
      <c r="AEN101" s="535"/>
      <c r="AEO101" s="535"/>
      <c r="AEP101" s="535"/>
      <c r="AEQ101" s="535"/>
      <c r="AER101" s="535"/>
      <c r="AES101" s="535"/>
      <c r="AET101" s="535"/>
      <c r="AEU101" s="535"/>
      <c r="AEV101" s="535"/>
      <c r="AEW101" s="535"/>
      <c r="AEX101" s="535"/>
      <c r="AEY101" s="535"/>
      <c r="AEZ101" s="535"/>
      <c r="AFA101" s="535"/>
      <c r="AFB101" s="535"/>
      <c r="AFC101" s="535"/>
      <c r="AFD101" s="535"/>
      <c r="AFE101" s="535"/>
      <c r="AFF101" s="535"/>
      <c r="AFG101" s="535"/>
      <c r="AFH101" s="535"/>
      <c r="AFI101" s="535"/>
      <c r="AFJ101" s="535"/>
      <c r="AFK101" s="535"/>
      <c r="AFL101" s="535"/>
      <c r="AFM101" s="535"/>
      <c r="AFN101" s="535"/>
      <c r="AFO101" s="535"/>
      <c r="AFP101" s="535"/>
      <c r="AFQ101" s="535"/>
      <c r="AFR101" s="535"/>
      <c r="AFS101" s="535"/>
      <c r="AFT101" s="535"/>
      <c r="AFU101" s="535"/>
      <c r="AFV101" s="535"/>
      <c r="AFW101" s="535"/>
      <c r="AFX101" s="535"/>
      <c r="AFY101" s="535"/>
      <c r="AFZ101" s="535"/>
      <c r="AGA101" s="535"/>
      <c r="AGB101" s="535"/>
      <c r="AGC101" s="535"/>
      <c r="AGD101" s="535"/>
      <c r="AGE101" s="535"/>
      <c r="AGF101" s="535"/>
      <c r="AGG101" s="535"/>
      <c r="AGH101" s="535"/>
      <c r="AGI101" s="535"/>
      <c r="AGJ101" s="535"/>
    </row>
    <row r="102" spans="1:875" x14ac:dyDescent="0.2">
      <c r="A102" s="28"/>
      <c r="B102" s="545" t="s">
        <v>1394</v>
      </c>
      <c r="C102" s="303" t="s">
        <v>1394</v>
      </c>
      <c r="D102" s="659"/>
      <c r="E102" s="668"/>
      <c r="F102" s="678"/>
      <c r="G102" s="491"/>
      <c r="H102" s="491"/>
      <c r="I102" s="547"/>
      <c r="J102" s="443"/>
      <c r="K102" s="549"/>
      <c r="L102" s="493"/>
      <c r="M102" s="443"/>
      <c r="N102" s="366"/>
      <c r="O102" s="494"/>
      <c r="P102" s="495"/>
      <c r="Q102" s="592"/>
      <c r="R102" s="496"/>
      <c r="S102" s="497"/>
      <c r="T102" s="498"/>
      <c r="U102" s="647"/>
      <c r="V102" s="367"/>
      <c r="W102" s="367"/>
      <c r="X102" s="367"/>
      <c r="Y102" s="499"/>
      <c r="Z102" s="499"/>
      <c r="AA102" s="499"/>
      <c r="AB102" s="522"/>
      <c r="AC102" s="500"/>
      <c r="AD102" s="500"/>
      <c r="AE102" s="500"/>
      <c r="AF102" s="501"/>
      <c r="AG102" s="489"/>
      <c r="AH102" s="499"/>
      <c r="AI102" s="499"/>
      <c r="AJ102" s="499"/>
      <c r="AK102" s="499"/>
      <c r="AL102" s="487"/>
      <c r="AM102" s="487"/>
      <c r="AN102" s="502"/>
      <c r="AO102" s="503"/>
      <c r="AP102" s="504"/>
      <c r="AQ102" s="505"/>
      <c r="AR102" s="590"/>
      <c r="AS102" s="506"/>
      <c r="AT102" s="589"/>
      <c r="AU102" s="62"/>
      <c r="AV102" s="66"/>
      <c r="AW102" s="66"/>
      <c r="AX102" s="62"/>
      <c r="AY102" s="62"/>
      <c r="AZ102" s="694"/>
      <c r="BA102" s="508"/>
      <c r="BB102" s="686"/>
      <c r="BC102" s="509"/>
      <c r="BD102" s="69"/>
      <c r="BE102" s="68"/>
    </row>
    <row r="103" spans="1:875" x14ac:dyDescent="0.2">
      <c r="A103" s="28"/>
      <c r="B103" s="38" t="s">
        <v>1395</v>
      </c>
      <c r="C103" s="39" t="s">
        <v>1395</v>
      </c>
      <c r="D103" s="655"/>
      <c r="E103" s="664"/>
      <c r="F103" s="673"/>
      <c r="G103" s="43"/>
      <c r="H103" s="43"/>
      <c r="I103" s="45"/>
      <c r="J103" s="44"/>
      <c r="K103" s="47"/>
      <c r="L103" s="91"/>
      <c r="M103" s="44"/>
      <c r="N103" s="48"/>
      <c r="O103" s="49"/>
      <c r="P103" s="50"/>
      <c r="Q103" s="90"/>
      <c r="R103" s="53"/>
      <c r="S103" s="169"/>
      <c r="T103" s="54"/>
      <c r="U103" s="55"/>
      <c r="V103" s="56"/>
      <c r="W103" s="56"/>
      <c r="X103" s="56"/>
      <c r="Y103" s="536"/>
      <c r="Z103" s="536"/>
      <c r="AA103" s="536"/>
      <c r="AB103" s="529"/>
      <c r="AC103" s="500"/>
      <c r="AD103" s="500"/>
      <c r="AE103" s="500"/>
      <c r="AF103" s="537"/>
      <c r="AG103" s="352"/>
      <c r="AH103" s="536"/>
      <c r="AI103" s="352"/>
      <c r="AJ103" s="536"/>
      <c r="AK103" s="530"/>
      <c r="AL103" s="62"/>
      <c r="AM103" s="62"/>
      <c r="AN103" s="63"/>
      <c r="AO103" s="64"/>
      <c r="AP103" s="199"/>
      <c r="AQ103" s="201"/>
      <c r="AR103" s="590"/>
      <c r="AS103" s="202"/>
      <c r="AT103" s="589"/>
      <c r="AU103" s="62"/>
      <c r="AV103" s="66"/>
      <c r="AW103" s="66"/>
      <c r="AX103" s="62"/>
      <c r="AY103" s="62"/>
      <c r="AZ103" s="690"/>
      <c r="BA103" s="346"/>
      <c r="BB103" s="682"/>
      <c r="BC103" s="284"/>
      <c r="BD103" s="540"/>
      <c r="BE103" s="598"/>
      <c r="BF103" s="535"/>
      <c r="BG103" s="535"/>
      <c r="BH103" s="535"/>
      <c r="BI103" s="535"/>
      <c r="BJ103" s="535"/>
      <c r="BK103" s="535"/>
      <c r="BL103" s="535"/>
      <c r="BM103" s="535"/>
      <c r="BN103" s="535"/>
      <c r="BO103" s="535"/>
      <c r="BP103" s="535"/>
      <c r="BQ103" s="535"/>
      <c r="BR103" s="535"/>
      <c r="BS103" s="535"/>
      <c r="BT103" s="535"/>
      <c r="BU103" s="535"/>
      <c r="BV103" s="535"/>
      <c r="BW103" s="535"/>
      <c r="BX103" s="535"/>
      <c r="BY103" s="535"/>
      <c r="BZ103" s="535"/>
      <c r="CA103" s="535"/>
      <c r="CB103" s="535"/>
      <c r="CC103" s="535"/>
      <c r="CD103" s="535"/>
      <c r="CE103" s="535"/>
      <c r="CF103" s="535"/>
      <c r="CG103" s="535"/>
      <c r="CH103" s="535"/>
      <c r="CI103" s="535"/>
      <c r="CJ103" s="535"/>
      <c r="CK103" s="535"/>
      <c r="CL103" s="535"/>
      <c r="CM103" s="535"/>
      <c r="CN103" s="535"/>
      <c r="CO103" s="535"/>
      <c r="CP103" s="535"/>
      <c r="CQ103" s="535"/>
      <c r="CR103" s="535"/>
      <c r="CS103" s="535"/>
      <c r="CT103" s="535"/>
      <c r="CU103" s="535"/>
      <c r="CV103" s="535"/>
      <c r="CW103" s="535"/>
      <c r="CX103" s="535"/>
      <c r="CY103" s="535"/>
      <c r="CZ103" s="535"/>
      <c r="DA103" s="535"/>
      <c r="DB103" s="535"/>
      <c r="DC103" s="535"/>
      <c r="DD103" s="535"/>
      <c r="DE103" s="535"/>
      <c r="DF103" s="535"/>
      <c r="DG103" s="535"/>
      <c r="DH103" s="535"/>
      <c r="DI103" s="535"/>
      <c r="DJ103" s="535"/>
      <c r="DK103" s="535"/>
      <c r="DL103" s="535"/>
      <c r="DM103" s="535"/>
      <c r="DN103" s="535"/>
      <c r="DO103" s="535"/>
      <c r="DP103" s="535"/>
      <c r="DQ103" s="535"/>
      <c r="DR103" s="535"/>
      <c r="DS103" s="535"/>
      <c r="DT103" s="535"/>
      <c r="DU103" s="535"/>
      <c r="DV103" s="535"/>
      <c r="DW103" s="535"/>
      <c r="DX103" s="535"/>
      <c r="DY103" s="535"/>
      <c r="DZ103" s="535"/>
      <c r="EA103" s="535"/>
      <c r="EB103" s="535"/>
      <c r="EC103" s="535"/>
      <c r="ED103" s="535"/>
      <c r="EE103" s="535"/>
      <c r="EF103" s="535"/>
      <c r="EG103" s="535"/>
      <c r="EH103" s="535"/>
      <c r="EI103" s="535"/>
      <c r="EJ103" s="535"/>
      <c r="EK103" s="535"/>
      <c r="EL103" s="535"/>
      <c r="EM103" s="535"/>
      <c r="EN103" s="535"/>
      <c r="EO103" s="535"/>
      <c r="EP103" s="535"/>
      <c r="EQ103" s="535"/>
      <c r="ER103" s="535"/>
      <c r="ES103" s="535"/>
      <c r="ET103" s="535"/>
      <c r="EU103" s="535"/>
      <c r="EV103" s="535"/>
      <c r="EW103" s="535"/>
      <c r="EX103" s="535"/>
      <c r="EY103" s="535"/>
      <c r="EZ103" s="535"/>
      <c r="FA103" s="535"/>
      <c r="FB103" s="535"/>
      <c r="FC103" s="535"/>
      <c r="FD103" s="535"/>
      <c r="FE103" s="535"/>
      <c r="FF103" s="535"/>
      <c r="FG103" s="535"/>
      <c r="FH103" s="535"/>
      <c r="FI103" s="535"/>
      <c r="FJ103" s="535"/>
      <c r="FK103" s="535"/>
      <c r="FL103" s="535"/>
      <c r="FM103" s="535"/>
      <c r="FN103" s="535"/>
      <c r="FO103" s="535"/>
      <c r="FP103" s="535"/>
      <c r="FQ103" s="535"/>
      <c r="FR103" s="535"/>
      <c r="FS103" s="535"/>
      <c r="FT103" s="535"/>
      <c r="FU103" s="535"/>
      <c r="FV103" s="535"/>
      <c r="FW103" s="535"/>
      <c r="FX103" s="535"/>
      <c r="FY103" s="535"/>
      <c r="FZ103" s="535"/>
      <c r="GA103" s="535"/>
      <c r="GB103" s="535"/>
      <c r="GC103" s="535"/>
      <c r="GD103" s="535"/>
      <c r="GE103" s="535"/>
      <c r="GF103" s="535"/>
      <c r="GG103" s="535"/>
      <c r="GH103" s="535"/>
      <c r="GI103" s="535"/>
      <c r="GJ103" s="535"/>
      <c r="GK103" s="535"/>
      <c r="GL103" s="535"/>
      <c r="GM103" s="535"/>
      <c r="GN103" s="535"/>
      <c r="GO103" s="535"/>
      <c r="GP103" s="535"/>
      <c r="GQ103" s="535"/>
      <c r="GR103" s="535"/>
      <c r="GS103" s="535"/>
      <c r="GT103" s="535"/>
      <c r="GU103" s="535"/>
      <c r="GV103" s="535"/>
      <c r="GW103" s="535"/>
      <c r="GX103" s="535"/>
      <c r="GY103" s="535"/>
      <c r="GZ103" s="535"/>
      <c r="HA103" s="535"/>
      <c r="HB103" s="535"/>
      <c r="HC103" s="535"/>
      <c r="HD103" s="535"/>
      <c r="HE103" s="535"/>
      <c r="HF103" s="535"/>
      <c r="HG103" s="535"/>
      <c r="HH103" s="535"/>
      <c r="HI103" s="535"/>
      <c r="HJ103" s="535"/>
      <c r="HK103" s="535"/>
      <c r="HL103" s="535"/>
      <c r="HM103" s="535"/>
      <c r="HN103" s="535"/>
      <c r="HO103" s="535"/>
      <c r="HP103" s="535"/>
      <c r="HQ103" s="535"/>
      <c r="HR103" s="535"/>
      <c r="HS103" s="535"/>
      <c r="HT103" s="535"/>
      <c r="HU103" s="535"/>
      <c r="HV103" s="535"/>
      <c r="HW103" s="535"/>
      <c r="HX103" s="535"/>
      <c r="HY103" s="535"/>
      <c r="HZ103" s="535"/>
      <c r="IA103" s="535"/>
      <c r="IB103" s="535"/>
      <c r="IC103" s="535"/>
      <c r="ID103" s="535"/>
      <c r="IE103" s="535"/>
      <c r="IF103" s="535"/>
      <c r="IG103" s="535"/>
      <c r="IH103" s="535"/>
      <c r="II103" s="535"/>
      <c r="IJ103" s="535"/>
      <c r="IK103" s="535"/>
      <c r="IL103" s="535"/>
      <c r="IM103" s="535"/>
      <c r="IN103" s="535"/>
      <c r="IO103" s="535"/>
      <c r="IP103" s="535"/>
      <c r="IQ103" s="535"/>
      <c r="IR103" s="535"/>
      <c r="IS103" s="535"/>
      <c r="IT103" s="535"/>
      <c r="IU103" s="535"/>
      <c r="IV103" s="535"/>
      <c r="IW103" s="535"/>
      <c r="IX103" s="535"/>
      <c r="IY103" s="535"/>
      <c r="IZ103" s="535"/>
      <c r="JA103" s="535"/>
      <c r="JB103" s="535"/>
      <c r="JC103" s="535"/>
      <c r="JD103" s="535"/>
      <c r="JE103" s="535"/>
      <c r="JF103" s="535"/>
      <c r="JG103" s="535"/>
      <c r="JH103" s="535"/>
      <c r="JI103" s="535"/>
      <c r="JJ103" s="535"/>
      <c r="JK103" s="535"/>
      <c r="JL103" s="535"/>
      <c r="JM103" s="535"/>
      <c r="JN103" s="535"/>
      <c r="JO103" s="535"/>
      <c r="JP103" s="535"/>
      <c r="JQ103" s="535"/>
      <c r="JR103" s="535"/>
      <c r="JS103" s="535"/>
      <c r="JT103" s="535"/>
      <c r="JU103" s="535"/>
      <c r="JV103" s="535"/>
      <c r="JW103" s="535"/>
      <c r="JX103" s="535"/>
      <c r="JY103" s="535"/>
      <c r="JZ103" s="535"/>
      <c r="KA103" s="535"/>
      <c r="KB103" s="535"/>
      <c r="KC103" s="535"/>
      <c r="KD103" s="535"/>
      <c r="KE103" s="535"/>
      <c r="KF103" s="535"/>
      <c r="KG103" s="535"/>
      <c r="KH103" s="535"/>
      <c r="KI103" s="535"/>
      <c r="KJ103" s="535"/>
      <c r="KK103" s="535"/>
      <c r="KL103" s="535"/>
      <c r="KM103" s="535"/>
      <c r="KN103" s="535"/>
      <c r="KO103" s="535"/>
      <c r="KP103" s="535"/>
      <c r="KQ103" s="535"/>
      <c r="KR103" s="535"/>
      <c r="KS103" s="535"/>
      <c r="KT103" s="535"/>
      <c r="KU103" s="535"/>
      <c r="KV103" s="535"/>
      <c r="KW103" s="535"/>
      <c r="KX103" s="535"/>
      <c r="KY103" s="535"/>
      <c r="KZ103" s="535"/>
      <c r="LA103" s="535"/>
      <c r="LB103" s="535"/>
      <c r="LC103" s="535"/>
      <c r="LD103" s="535"/>
      <c r="LE103" s="535"/>
      <c r="LF103" s="535"/>
      <c r="LG103" s="535"/>
      <c r="LH103" s="535"/>
      <c r="LI103" s="535"/>
      <c r="LJ103" s="535"/>
      <c r="LK103" s="535"/>
      <c r="LL103" s="535"/>
      <c r="LM103" s="535"/>
      <c r="LN103" s="535"/>
      <c r="LO103" s="535"/>
      <c r="LP103" s="535"/>
      <c r="LQ103" s="535"/>
      <c r="LR103" s="535"/>
      <c r="LS103" s="535"/>
      <c r="LT103" s="535"/>
      <c r="LU103" s="535"/>
      <c r="LV103" s="535"/>
      <c r="LW103" s="535"/>
      <c r="LX103" s="535"/>
      <c r="LY103" s="535"/>
      <c r="LZ103" s="535"/>
      <c r="MA103" s="535"/>
      <c r="MB103" s="535"/>
      <c r="MC103" s="535"/>
      <c r="MD103" s="535"/>
      <c r="ME103" s="535"/>
      <c r="MF103" s="535"/>
      <c r="MG103" s="535"/>
      <c r="MH103" s="535"/>
      <c r="MI103" s="535"/>
      <c r="MJ103" s="535"/>
      <c r="MK103" s="535"/>
      <c r="ML103" s="535"/>
      <c r="MM103" s="535"/>
      <c r="MN103" s="535"/>
      <c r="MO103" s="535"/>
      <c r="MP103" s="535"/>
      <c r="MQ103" s="535"/>
      <c r="MR103" s="535"/>
      <c r="MS103" s="535"/>
      <c r="MT103" s="535"/>
      <c r="MU103" s="535"/>
      <c r="MV103" s="535"/>
      <c r="MW103" s="535"/>
      <c r="MX103" s="535"/>
      <c r="MY103" s="535"/>
      <c r="MZ103" s="535"/>
      <c r="NA103" s="535"/>
      <c r="NB103" s="535"/>
      <c r="NC103" s="535"/>
      <c r="ND103" s="535"/>
      <c r="NE103" s="535"/>
      <c r="NF103" s="535"/>
      <c r="NG103" s="535"/>
      <c r="NH103" s="535"/>
      <c r="NI103" s="535"/>
      <c r="NJ103" s="535"/>
      <c r="NK103" s="535"/>
      <c r="NL103" s="535"/>
      <c r="NM103" s="535"/>
      <c r="NN103" s="535"/>
      <c r="NO103" s="535"/>
      <c r="NP103" s="535"/>
      <c r="NQ103" s="535"/>
      <c r="NR103" s="535"/>
      <c r="NS103" s="535"/>
      <c r="NT103" s="535"/>
      <c r="NU103" s="535"/>
      <c r="NV103" s="535"/>
      <c r="NW103" s="535"/>
      <c r="NX103" s="535"/>
      <c r="NY103" s="535"/>
      <c r="NZ103" s="535"/>
      <c r="OA103" s="535"/>
      <c r="OB103" s="535"/>
      <c r="OC103" s="535"/>
      <c r="OD103" s="535"/>
      <c r="OE103" s="535"/>
      <c r="OF103" s="535"/>
      <c r="OG103" s="535"/>
      <c r="OH103" s="535"/>
      <c r="OI103" s="535"/>
      <c r="OJ103" s="535"/>
      <c r="OK103" s="535"/>
      <c r="OL103" s="535"/>
      <c r="OM103" s="535"/>
      <c r="ON103" s="535"/>
      <c r="OO103" s="535"/>
      <c r="OP103" s="535"/>
      <c r="OQ103" s="535"/>
      <c r="OR103" s="535"/>
      <c r="OS103" s="535"/>
      <c r="OT103" s="535"/>
      <c r="OU103" s="535"/>
      <c r="OV103" s="535"/>
      <c r="OW103" s="535"/>
      <c r="OX103" s="535"/>
      <c r="OY103" s="535"/>
      <c r="OZ103" s="535"/>
      <c r="PA103" s="535"/>
      <c r="PB103" s="535"/>
      <c r="PC103" s="535"/>
      <c r="PD103" s="535"/>
      <c r="PE103" s="535"/>
      <c r="PF103" s="535"/>
      <c r="PG103" s="535"/>
      <c r="PH103" s="535"/>
      <c r="PI103" s="535"/>
      <c r="PJ103" s="535"/>
      <c r="PK103" s="535"/>
      <c r="PL103" s="535"/>
      <c r="PM103" s="535"/>
      <c r="PN103" s="535"/>
      <c r="PO103" s="535"/>
      <c r="PP103" s="535"/>
      <c r="PQ103" s="535"/>
      <c r="PR103" s="535"/>
      <c r="PS103" s="535"/>
      <c r="PT103" s="535"/>
      <c r="PU103" s="535"/>
      <c r="PV103" s="535"/>
      <c r="PW103" s="535"/>
      <c r="PX103" s="535"/>
      <c r="PY103" s="535"/>
      <c r="PZ103" s="535"/>
      <c r="QA103" s="535"/>
      <c r="QB103" s="535"/>
      <c r="QC103" s="535"/>
      <c r="QD103" s="535"/>
      <c r="QE103" s="535"/>
      <c r="QF103" s="535"/>
      <c r="QG103" s="535"/>
      <c r="QH103" s="535"/>
      <c r="QI103" s="535"/>
      <c r="QJ103" s="535"/>
      <c r="QK103" s="535"/>
      <c r="QL103" s="535"/>
      <c r="QM103" s="535"/>
      <c r="QN103" s="535"/>
      <c r="QO103" s="535"/>
      <c r="QP103" s="535"/>
      <c r="QQ103" s="535"/>
      <c r="QR103" s="535"/>
      <c r="QS103" s="535"/>
      <c r="QT103" s="535"/>
      <c r="QU103" s="535"/>
      <c r="QV103" s="535"/>
      <c r="QW103" s="535"/>
      <c r="QX103" s="535"/>
      <c r="QY103" s="535"/>
      <c r="QZ103" s="535"/>
      <c r="RA103" s="535"/>
      <c r="RB103" s="535"/>
      <c r="RC103" s="535"/>
      <c r="RD103" s="535"/>
      <c r="RE103" s="535"/>
      <c r="RF103" s="535"/>
      <c r="RG103" s="535"/>
      <c r="RH103" s="535"/>
      <c r="RI103" s="535"/>
      <c r="RJ103" s="535"/>
      <c r="RK103" s="535"/>
      <c r="RL103" s="535"/>
      <c r="RM103" s="535"/>
      <c r="RN103" s="535"/>
      <c r="RO103" s="535"/>
      <c r="RP103" s="535"/>
      <c r="RQ103" s="535"/>
      <c r="RR103" s="535"/>
      <c r="RS103" s="535"/>
      <c r="RT103" s="535"/>
      <c r="RU103" s="535"/>
      <c r="RV103" s="535"/>
      <c r="RW103" s="535"/>
      <c r="RX103" s="535"/>
      <c r="RY103" s="535"/>
      <c r="RZ103" s="535"/>
      <c r="SA103" s="535"/>
      <c r="SB103" s="535"/>
      <c r="SC103" s="535"/>
      <c r="SD103" s="535"/>
      <c r="SE103" s="535"/>
      <c r="SF103" s="535"/>
      <c r="SG103" s="535"/>
      <c r="SH103" s="535"/>
      <c r="SI103" s="535"/>
      <c r="SJ103" s="535"/>
      <c r="SK103" s="535"/>
      <c r="SL103" s="535"/>
      <c r="SM103" s="535"/>
      <c r="SN103" s="535"/>
      <c r="SO103" s="535"/>
      <c r="SP103" s="535"/>
      <c r="SQ103" s="535"/>
      <c r="SR103" s="535"/>
      <c r="SS103" s="535"/>
      <c r="ST103" s="535"/>
      <c r="SU103" s="535"/>
      <c r="SV103" s="535"/>
      <c r="SW103" s="535"/>
      <c r="SX103" s="535"/>
      <c r="SY103" s="535"/>
      <c r="SZ103" s="535"/>
      <c r="TA103" s="535"/>
      <c r="TB103" s="535"/>
      <c r="TC103" s="535"/>
      <c r="TD103" s="535"/>
      <c r="TE103" s="535"/>
      <c r="TF103" s="535"/>
      <c r="TG103" s="535"/>
      <c r="TH103" s="535"/>
      <c r="TI103" s="535"/>
      <c r="TJ103" s="535"/>
      <c r="TK103" s="535"/>
      <c r="TL103" s="535"/>
      <c r="TM103" s="535"/>
      <c r="TN103" s="535"/>
      <c r="TO103" s="535"/>
      <c r="TP103" s="535"/>
      <c r="TQ103" s="535"/>
      <c r="TR103" s="535"/>
      <c r="TS103" s="535"/>
      <c r="TT103" s="535"/>
      <c r="TU103" s="535"/>
      <c r="TV103" s="535"/>
      <c r="TW103" s="535"/>
      <c r="TX103" s="535"/>
      <c r="TY103" s="535"/>
      <c r="TZ103" s="535"/>
      <c r="UA103" s="535"/>
      <c r="UB103" s="535"/>
      <c r="UC103" s="535"/>
      <c r="UD103" s="535"/>
      <c r="UE103" s="535"/>
      <c r="UF103" s="535"/>
      <c r="UG103" s="535"/>
      <c r="UH103" s="535"/>
      <c r="UI103" s="535"/>
      <c r="UJ103" s="535"/>
      <c r="UK103" s="535"/>
      <c r="UL103" s="535"/>
      <c r="UM103" s="535"/>
      <c r="UN103" s="535"/>
      <c r="UO103" s="535"/>
      <c r="UP103" s="535"/>
      <c r="UQ103" s="535"/>
      <c r="UR103" s="535"/>
      <c r="US103" s="535"/>
      <c r="UT103" s="535"/>
      <c r="UU103" s="535"/>
      <c r="UV103" s="535"/>
      <c r="UW103" s="535"/>
      <c r="UX103" s="535"/>
      <c r="UY103" s="535"/>
      <c r="UZ103" s="535"/>
      <c r="VA103" s="535"/>
      <c r="VB103" s="535"/>
      <c r="VC103" s="535"/>
      <c r="VD103" s="535"/>
      <c r="VE103" s="535"/>
      <c r="VF103" s="535"/>
      <c r="VG103" s="535"/>
      <c r="VH103" s="535"/>
      <c r="VI103" s="535"/>
      <c r="VJ103" s="535"/>
      <c r="VK103" s="535"/>
      <c r="VL103" s="535"/>
      <c r="VM103" s="535"/>
      <c r="VN103" s="535"/>
      <c r="VO103" s="535"/>
      <c r="VP103" s="535"/>
      <c r="VQ103" s="535"/>
      <c r="VR103" s="535"/>
      <c r="VS103" s="535"/>
      <c r="VT103" s="535"/>
      <c r="VU103" s="535"/>
      <c r="VV103" s="535"/>
      <c r="VW103" s="535"/>
      <c r="VX103" s="535"/>
      <c r="VY103" s="535"/>
      <c r="VZ103" s="535"/>
      <c r="WA103" s="535"/>
      <c r="WB103" s="535"/>
      <c r="WC103" s="535"/>
      <c r="WD103" s="535"/>
      <c r="WE103" s="535"/>
      <c r="WF103" s="535"/>
      <c r="WG103" s="535"/>
      <c r="WH103" s="535"/>
      <c r="WI103" s="535"/>
      <c r="WJ103" s="535"/>
      <c r="WK103" s="535"/>
      <c r="WL103" s="535"/>
      <c r="WM103" s="535"/>
      <c r="WN103" s="535"/>
      <c r="WO103" s="535"/>
      <c r="WP103" s="535"/>
      <c r="WQ103" s="535"/>
      <c r="WR103" s="535"/>
      <c r="WS103" s="535"/>
      <c r="WT103" s="535"/>
      <c r="WU103" s="535"/>
      <c r="WV103" s="535"/>
      <c r="WW103" s="535"/>
      <c r="WX103" s="535"/>
      <c r="WY103" s="535"/>
      <c r="WZ103" s="535"/>
      <c r="XA103" s="535"/>
      <c r="XB103" s="535"/>
      <c r="XC103" s="535"/>
      <c r="XD103" s="535"/>
      <c r="XE103" s="535"/>
      <c r="XF103" s="535"/>
      <c r="XG103" s="535"/>
      <c r="XH103" s="535"/>
      <c r="XI103" s="535"/>
      <c r="XJ103" s="535"/>
      <c r="XK103" s="535"/>
      <c r="XL103" s="535"/>
      <c r="XM103" s="535"/>
      <c r="XN103" s="535"/>
      <c r="XO103" s="535"/>
      <c r="XP103" s="535"/>
      <c r="XQ103" s="535"/>
      <c r="XR103" s="535"/>
      <c r="XS103" s="535"/>
      <c r="XT103" s="535"/>
      <c r="XU103" s="535"/>
      <c r="XV103" s="535"/>
      <c r="XW103" s="535"/>
      <c r="XX103" s="535"/>
      <c r="XY103" s="535"/>
      <c r="XZ103" s="535"/>
      <c r="YA103" s="535"/>
      <c r="YB103" s="535"/>
      <c r="YC103" s="535"/>
      <c r="YD103" s="535"/>
      <c r="YE103" s="535"/>
      <c r="YF103" s="535"/>
      <c r="YG103" s="535"/>
      <c r="YH103" s="535"/>
      <c r="YI103" s="535"/>
      <c r="YJ103" s="535"/>
      <c r="YK103" s="535"/>
      <c r="YL103" s="535"/>
      <c r="YM103" s="535"/>
      <c r="YN103" s="535"/>
      <c r="YO103" s="535"/>
      <c r="YP103" s="535"/>
      <c r="YQ103" s="535"/>
      <c r="YR103" s="535"/>
      <c r="YS103" s="535"/>
      <c r="YT103" s="535"/>
      <c r="YU103" s="535"/>
      <c r="YV103" s="535"/>
      <c r="YW103" s="535"/>
      <c r="YX103" s="535"/>
      <c r="YY103" s="535"/>
      <c r="YZ103" s="535"/>
      <c r="ZA103" s="535"/>
      <c r="ZB103" s="535"/>
      <c r="ZC103" s="535"/>
      <c r="ZD103" s="535"/>
      <c r="ZE103" s="535"/>
      <c r="ZF103" s="535"/>
      <c r="ZG103" s="535"/>
      <c r="ZH103" s="535"/>
      <c r="ZI103" s="535"/>
      <c r="ZJ103" s="535"/>
      <c r="ZK103" s="535"/>
      <c r="ZL103" s="535"/>
      <c r="ZM103" s="535"/>
      <c r="ZN103" s="535"/>
      <c r="ZO103" s="535"/>
      <c r="ZP103" s="535"/>
      <c r="ZQ103" s="535"/>
      <c r="ZR103" s="535"/>
      <c r="ZS103" s="535"/>
      <c r="ZT103" s="535"/>
      <c r="ZU103" s="535"/>
      <c r="ZV103" s="535"/>
      <c r="ZW103" s="535"/>
      <c r="ZX103" s="535"/>
      <c r="ZY103" s="535"/>
      <c r="ZZ103" s="535"/>
      <c r="AAA103" s="535"/>
      <c r="AAB103" s="535"/>
      <c r="AAC103" s="535"/>
      <c r="AAD103" s="535"/>
      <c r="AAE103" s="535"/>
      <c r="AAF103" s="535"/>
      <c r="AAG103" s="535"/>
      <c r="AAH103" s="535"/>
      <c r="AAI103" s="535"/>
      <c r="AAJ103" s="535"/>
      <c r="AAK103" s="535"/>
      <c r="AAL103" s="535"/>
      <c r="AAM103" s="535"/>
      <c r="AAN103" s="535"/>
      <c r="AAO103" s="535"/>
      <c r="AAP103" s="535"/>
      <c r="AAQ103" s="535"/>
      <c r="AAR103" s="535"/>
      <c r="AAS103" s="535"/>
      <c r="AAT103" s="535"/>
      <c r="AAU103" s="535"/>
      <c r="AAV103" s="535"/>
      <c r="AAW103" s="535"/>
      <c r="AAX103" s="535"/>
      <c r="AAY103" s="535"/>
      <c r="AAZ103" s="535"/>
      <c r="ABA103" s="535"/>
      <c r="ABB103" s="535"/>
      <c r="ABC103" s="535"/>
      <c r="ABD103" s="535"/>
      <c r="ABE103" s="535"/>
      <c r="ABF103" s="535"/>
      <c r="ABG103" s="535"/>
      <c r="ABH103" s="535"/>
      <c r="ABI103" s="535"/>
      <c r="ABJ103" s="535"/>
      <c r="ABK103" s="535"/>
      <c r="ABL103" s="535"/>
      <c r="ABM103" s="535"/>
      <c r="ABN103" s="535"/>
      <c r="ABO103" s="535"/>
      <c r="ABP103" s="535"/>
      <c r="ABQ103" s="535"/>
      <c r="ABR103" s="535"/>
      <c r="ABS103" s="535"/>
      <c r="ABT103" s="535"/>
      <c r="ABU103" s="535"/>
      <c r="ABV103" s="535"/>
      <c r="ABW103" s="535"/>
      <c r="ABX103" s="535"/>
      <c r="ABY103" s="535"/>
      <c r="ABZ103" s="535"/>
      <c r="ACA103" s="535"/>
      <c r="ACB103" s="535"/>
      <c r="ACC103" s="535"/>
      <c r="ACD103" s="535"/>
      <c r="ACE103" s="535"/>
      <c r="ACF103" s="535"/>
      <c r="ACG103" s="535"/>
      <c r="ACH103" s="535"/>
      <c r="ACI103" s="535"/>
      <c r="ACJ103" s="535"/>
      <c r="ACK103" s="535"/>
      <c r="ACL103" s="535"/>
      <c r="ACM103" s="535"/>
      <c r="ACN103" s="535"/>
      <c r="ACO103" s="535"/>
      <c r="ACP103" s="535"/>
      <c r="ACQ103" s="535"/>
      <c r="ACR103" s="535"/>
      <c r="ACS103" s="535"/>
      <c r="ACT103" s="535"/>
      <c r="ACU103" s="535"/>
      <c r="ACV103" s="535"/>
      <c r="ACW103" s="535"/>
      <c r="ACX103" s="535"/>
      <c r="ACY103" s="535"/>
      <c r="ACZ103" s="535"/>
      <c r="ADA103" s="535"/>
      <c r="ADB103" s="535"/>
      <c r="ADC103" s="535"/>
      <c r="ADD103" s="535"/>
      <c r="ADE103" s="535"/>
      <c r="ADF103" s="535"/>
      <c r="ADG103" s="535"/>
      <c r="ADH103" s="535"/>
      <c r="ADI103" s="535"/>
      <c r="ADJ103" s="535"/>
      <c r="ADK103" s="535"/>
      <c r="ADL103" s="535"/>
      <c r="ADM103" s="535"/>
      <c r="ADN103" s="535"/>
      <c r="ADO103" s="535"/>
      <c r="ADP103" s="535"/>
      <c r="ADQ103" s="535"/>
      <c r="ADR103" s="535"/>
      <c r="ADS103" s="535"/>
      <c r="ADT103" s="535"/>
      <c r="ADU103" s="535"/>
      <c r="ADV103" s="535"/>
      <c r="ADW103" s="535"/>
      <c r="ADX103" s="535"/>
      <c r="ADY103" s="535"/>
      <c r="ADZ103" s="535"/>
      <c r="AEA103" s="535"/>
      <c r="AEB103" s="535"/>
      <c r="AEC103" s="535"/>
      <c r="AED103" s="535"/>
      <c r="AEE103" s="535"/>
      <c r="AEF103" s="535"/>
      <c r="AEG103" s="535"/>
      <c r="AEH103" s="535"/>
      <c r="AEI103" s="535"/>
      <c r="AEJ103" s="535"/>
      <c r="AEK103" s="535"/>
      <c r="AEL103" s="535"/>
      <c r="AEM103" s="535"/>
      <c r="AEN103" s="535"/>
      <c r="AEO103" s="535"/>
      <c r="AEP103" s="535"/>
      <c r="AEQ103" s="535"/>
      <c r="AER103" s="535"/>
      <c r="AES103" s="535"/>
      <c r="AET103" s="535"/>
      <c r="AEU103" s="535"/>
      <c r="AEV103" s="535"/>
      <c r="AEW103" s="535"/>
      <c r="AEX103" s="535"/>
      <c r="AEY103" s="535"/>
      <c r="AEZ103" s="535"/>
      <c r="AFA103" s="535"/>
      <c r="AFB103" s="535"/>
      <c r="AFC103" s="535"/>
      <c r="AFD103" s="535"/>
      <c r="AFE103" s="535"/>
      <c r="AFF103" s="535"/>
      <c r="AFG103" s="535"/>
      <c r="AFH103" s="535"/>
      <c r="AFI103" s="535"/>
      <c r="AFJ103" s="535"/>
      <c r="AFK103" s="535"/>
      <c r="AFL103" s="535"/>
      <c r="AFM103" s="535"/>
      <c r="AFN103" s="535"/>
      <c r="AFO103" s="535"/>
      <c r="AFP103" s="535"/>
      <c r="AFQ103" s="535"/>
      <c r="AFR103" s="535"/>
      <c r="AFS103" s="535"/>
      <c r="AFT103" s="535"/>
      <c r="AFU103" s="535"/>
      <c r="AFV103" s="535"/>
      <c r="AFW103" s="535"/>
      <c r="AFX103" s="535"/>
      <c r="AFY103" s="535"/>
      <c r="AFZ103" s="535"/>
      <c r="AGA103" s="535"/>
      <c r="AGB103" s="535"/>
      <c r="AGC103" s="535"/>
      <c r="AGD103" s="535"/>
      <c r="AGE103" s="535"/>
      <c r="AGF103" s="535"/>
      <c r="AGG103" s="535"/>
      <c r="AGH103" s="535"/>
      <c r="AGI103" s="535"/>
      <c r="AGJ103" s="535"/>
      <c r="AGK103" s="535"/>
      <c r="AGL103" s="535"/>
      <c r="AGM103" s="535"/>
      <c r="AGN103" s="535"/>
      <c r="AGO103" s="535"/>
      <c r="AGP103" s="535"/>
      <c r="AGQ103" s="535"/>
    </row>
    <row r="104" spans="1:875" x14ac:dyDescent="0.2">
      <c r="A104" s="28"/>
      <c r="B104" s="462" t="s">
        <v>1396</v>
      </c>
      <c r="C104" s="368" t="s">
        <v>1396</v>
      </c>
      <c r="D104" s="660"/>
      <c r="E104" s="669"/>
      <c r="F104" s="679"/>
      <c r="G104" s="372"/>
      <c r="H104" s="372"/>
      <c r="I104" s="718"/>
      <c r="J104" s="719"/>
      <c r="K104" s="720"/>
      <c r="L104" s="373"/>
      <c r="M104" s="719"/>
      <c r="N104" s="374"/>
      <c r="O104" s="604"/>
      <c r="P104" s="376"/>
      <c r="Q104" s="592"/>
      <c r="R104" s="646"/>
      <c r="S104" s="703"/>
      <c r="T104" s="464"/>
      <c r="U104" s="721"/>
      <c r="V104" s="600"/>
      <c r="W104" s="600"/>
      <c r="X104" s="600"/>
      <c r="Y104" s="378"/>
      <c r="Z104" s="378"/>
      <c r="AA104" s="378"/>
      <c r="AB104" s="381"/>
      <c r="AC104" s="382"/>
      <c r="AD104" s="382"/>
      <c r="AE104" s="722"/>
      <c r="AF104" s="383"/>
      <c r="AG104" s="379"/>
      <c r="AH104" s="378"/>
      <c r="AI104" s="378"/>
      <c r="AJ104" s="378"/>
      <c r="AK104" s="382"/>
      <c r="AL104" s="62"/>
      <c r="AM104" s="62"/>
      <c r="AN104" s="63"/>
      <c r="AO104" s="64"/>
      <c r="AP104" s="199"/>
      <c r="AQ104" s="201"/>
      <c r="AR104" s="389"/>
      <c r="AS104" s="564"/>
      <c r="AT104" s="388"/>
      <c r="AU104" s="384"/>
      <c r="AV104" s="380"/>
      <c r="AW104" s="380"/>
      <c r="AX104" s="384"/>
      <c r="AY104" s="384"/>
      <c r="AZ104" s="697"/>
      <c r="BA104" s="473"/>
      <c r="BB104" s="687"/>
      <c r="BC104" s="284"/>
      <c r="BD104" s="540"/>
      <c r="BE104" s="598"/>
      <c r="BF104" s="535"/>
      <c r="BG104" s="535"/>
      <c r="BH104" s="535"/>
      <c r="BI104" s="535"/>
      <c r="BJ104" s="535"/>
      <c r="BK104" s="535"/>
      <c r="BL104" s="535"/>
      <c r="BM104" s="535"/>
      <c r="BN104" s="535"/>
      <c r="BO104" s="535"/>
      <c r="BP104" s="535"/>
      <c r="BQ104" s="535"/>
      <c r="BR104" s="535"/>
      <c r="BS104" s="535"/>
      <c r="BT104" s="535"/>
      <c r="BU104" s="535"/>
      <c r="BV104" s="535"/>
      <c r="BW104" s="535"/>
      <c r="BX104" s="535"/>
      <c r="BY104" s="535"/>
      <c r="BZ104" s="535"/>
      <c r="CA104" s="535"/>
      <c r="CB104" s="535"/>
      <c r="CC104" s="535"/>
      <c r="CD104" s="535"/>
      <c r="CE104" s="535"/>
      <c r="CF104" s="535"/>
      <c r="CG104" s="535"/>
      <c r="CH104" s="535"/>
      <c r="CI104" s="535"/>
      <c r="CJ104" s="535"/>
      <c r="CK104" s="535"/>
      <c r="CL104" s="535"/>
      <c r="CM104" s="535"/>
      <c r="CN104" s="535"/>
      <c r="CO104" s="535"/>
      <c r="CP104" s="535"/>
      <c r="CQ104" s="535"/>
      <c r="CR104" s="535"/>
      <c r="CS104" s="535"/>
      <c r="CT104" s="535"/>
      <c r="CU104" s="535"/>
      <c r="CV104" s="535"/>
      <c r="CW104" s="535"/>
      <c r="CX104" s="535"/>
      <c r="CY104" s="535"/>
      <c r="CZ104" s="535"/>
      <c r="DA104" s="535"/>
      <c r="DB104" s="535"/>
      <c r="DC104" s="535"/>
      <c r="DD104" s="535"/>
      <c r="DE104" s="535"/>
      <c r="DF104" s="535"/>
      <c r="DG104" s="535"/>
      <c r="DH104" s="535"/>
      <c r="DI104" s="535"/>
      <c r="DJ104" s="535"/>
      <c r="DK104" s="535"/>
      <c r="DL104" s="535"/>
      <c r="DM104" s="535"/>
      <c r="DN104" s="535"/>
      <c r="DO104" s="535"/>
      <c r="DP104" s="535"/>
      <c r="DQ104" s="535"/>
      <c r="DR104" s="535"/>
      <c r="DS104" s="535"/>
      <c r="DT104" s="535"/>
      <c r="DU104" s="535"/>
      <c r="DV104" s="535"/>
      <c r="DW104" s="535"/>
      <c r="DX104" s="535"/>
      <c r="DY104" s="535"/>
      <c r="DZ104" s="535"/>
      <c r="EA104" s="535"/>
      <c r="EB104" s="535"/>
      <c r="EC104" s="535"/>
      <c r="ED104" s="535"/>
      <c r="EE104" s="535"/>
      <c r="EF104" s="535"/>
      <c r="EG104" s="535"/>
      <c r="EH104" s="535"/>
      <c r="EI104" s="535"/>
      <c r="EJ104" s="535"/>
      <c r="EK104" s="535"/>
      <c r="EL104" s="535"/>
      <c r="EM104" s="535"/>
      <c r="EN104" s="535"/>
      <c r="EO104" s="535"/>
      <c r="EP104" s="535"/>
      <c r="EQ104" s="535"/>
      <c r="ER104" s="535"/>
      <c r="ES104" s="535"/>
      <c r="ET104" s="535"/>
      <c r="EU104" s="535"/>
      <c r="EV104" s="535"/>
      <c r="EW104" s="535"/>
      <c r="EX104" s="535"/>
      <c r="EY104" s="535"/>
      <c r="EZ104" s="535"/>
      <c r="FA104" s="535"/>
      <c r="FB104" s="535"/>
      <c r="FC104" s="535"/>
      <c r="FD104" s="535"/>
      <c r="FE104" s="535"/>
      <c r="FF104" s="535"/>
      <c r="FG104" s="535"/>
      <c r="FH104" s="535"/>
      <c r="FI104" s="535"/>
      <c r="FJ104" s="535"/>
      <c r="FK104" s="535"/>
      <c r="FL104" s="535"/>
      <c r="FM104" s="535"/>
      <c r="FN104" s="535"/>
      <c r="FO104" s="535"/>
      <c r="FP104" s="535"/>
      <c r="FQ104" s="535"/>
      <c r="FR104" s="535"/>
      <c r="FS104" s="535"/>
      <c r="FT104" s="535"/>
      <c r="FU104" s="535"/>
      <c r="FV104" s="535"/>
      <c r="FW104" s="535"/>
      <c r="FX104" s="535"/>
      <c r="FY104" s="535"/>
      <c r="FZ104" s="535"/>
      <c r="GA104" s="535"/>
      <c r="GB104" s="535"/>
      <c r="GC104" s="535"/>
      <c r="GD104" s="535"/>
      <c r="GE104" s="535"/>
      <c r="GF104" s="535"/>
      <c r="GG104" s="535"/>
      <c r="GH104" s="535"/>
      <c r="GI104" s="535"/>
      <c r="GJ104" s="535"/>
      <c r="GK104" s="535"/>
      <c r="GL104" s="535"/>
      <c r="GM104" s="535"/>
      <c r="GN104" s="535"/>
      <c r="GO104" s="535"/>
      <c r="GP104" s="535"/>
      <c r="GQ104" s="535"/>
      <c r="GR104" s="535"/>
      <c r="GS104" s="535"/>
      <c r="GT104" s="535"/>
      <c r="GU104" s="535"/>
      <c r="GV104" s="535"/>
      <c r="GW104" s="535"/>
      <c r="GX104" s="535"/>
      <c r="GY104" s="535"/>
      <c r="GZ104" s="535"/>
      <c r="HA104" s="535"/>
      <c r="HB104" s="535"/>
      <c r="HC104" s="535"/>
      <c r="HD104" s="535"/>
      <c r="HE104" s="535"/>
      <c r="HF104" s="535"/>
      <c r="HG104" s="535"/>
      <c r="HH104" s="535"/>
      <c r="HI104" s="535"/>
      <c r="HJ104" s="535"/>
      <c r="HK104" s="535"/>
      <c r="HL104" s="535"/>
      <c r="HM104" s="535"/>
      <c r="HN104" s="535"/>
      <c r="HO104" s="535"/>
      <c r="HP104" s="535"/>
      <c r="HQ104" s="535"/>
      <c r="HR104" s="535"/>
      <c r="HS104" s="535"/>
      <c r="HT104" s="535"/>
      <c r="HU104" s="535"/>
      <c r="HV104" s="535"/>
      <c r="HW104" s="535"/>
      <c r="HX104" s="535"/>
      <c r="HY104" s="535"/>
      <c r="HZ104" s="535"/>
      <c r="IA104" s="535"/>
      <c r="IB104" s="535"/>
      <c r="IC104" s="535"/>
      <c r="ID104" s="535"/>
      <c r="IE104" s="535"/>
      <c r="IF104" s="535"/>
      <c r="IG104" s="535"/>
      <c r="IH104" s="535"/>
      <c r="II104" s="535"/>
      <c r="IJ104" s="535"/>
      <c r="IK104" s="535"/>
      <c r="IL104" s="535"/>
      <c r="IM104" s="535"/>
      <c r="IN104" s="535"/>
      <c r="IO104" s="535"/>
      <c r="IP104" s="535"/>
      <c r="IQ104" s="535"/>
      <c r="IR104" s="535"/>
      <c r="IS104" s="535"/>
      <c r="IT104" s="535"/>
      <c r="IU104" s="535"/>
      <c r="IV104" s="535"/>
      <c r="IW104" s="535"/>
      <c r="IX104" s="535"/>
      <c r="IY104" s="535"/>
      <c r="IZ104" s="535"/>
      <c r="JA104" s="535"/>
      <c r="JB104" s="535"/>
      <c r="JC104" s="535"/>
      <c r="JD104" s="535"/>
      <c r="JE104" s="535"/>
      <c r="JF104" s="535"/>
      <c r="JG104" s="535"/>
      <c r="JH104" s="535"/>
      <c r="JI104" s="535"/>
      <c r="JJ104" s="535"/>
      <c r="JK104" s="535"/>
      <c r="JL104" s="535"/>
      <c r="JM104" s="535"/>
      <c r="JN104" s="535"/>
      <c r="JO104" s="535"/>
      <c r="JP104" s="535"/>
      <c r="JQ104" s="535"/>
      <c r="JR104" s="535"/>
      <c r="JS104" s="535"/>
      <c r="JT104" s="535"/>
      <c r="JU104" s="535"/>
      <c r="JV104" s="535"/>
      <c r="JW104" s="535"/>
      <c r="JX104" s="535"/>
      <c r="JY104" s="535"/>
      <c r="JZ104" s="535"/>
      <c r="KA104" s="535"/>
      <c r="KB104" s="535"/>
      <c r="KC104" s="535"/>
      <c r="KD104" s="535"/>
      <c r="KE104" s="535"/>
      <c r="KF104" s="535"/>
      <c r="KG104" s="535"/>
      <c r="KH104" s="535"/>
      <c r="KI104" s="535"/>
      <c r="KJ104" s="535"/>
      <c r="KK104" s="535"/>
      <c r="KL104" s="535"/>
      <c r="KM104" s="535"/>
      <c r="KN104" s="535"/>
      <c r="KO104" s="535"/>
      <c r="KP104" s="535"/>
      <c r="KQ104" s="535"/>
      <c r="KR104" s="535"/>
      <c r="KS104" s="535"/>
      <c r="KT104" s="535"/>
      <c r="KU104" s="535"/>
      <c r="KV104" s="535"/>
      <c r="KW104" s="535"/>
      <c r="KX104" s="535"/>
      <c r="KY104" s="535"/>
      <c r="KZ104" s="535"/>
      <c r="LA104" s="535"/>
      <c r="LB104" s="535"/>
      <c r="LC104" s="535"/>
      <c r="LD104" s="535"/>
      <c r="LE104" s="535"/>
      <c r="LF104" s="535"/>
      <c r="LG104" s="535"/>
      <c r="LH104" s="535"/>
      <c r="LI104" s="535"/>
      <c r="LJ104" s="535"/>
      <c r="LK104" s="535"/>
      <c r="LL104" s="535"/>
      <c r="LM104" s="535"/>
      <c r="LN104" s="535"/>
      <c r="LO104" s="535"/>
      <c r="LP104" s="535"/>
      <c r="LQ104" s="535"/>
      <c r="LR104" s="535"/>
      <c r="LS104" s="535"/>
      <c r="LT104" s="535"/>
      <c r="LU104" s="535"/>
      <c r="LV104" s="535"/>
      <c r="LW104" s="535"/>
      <c r="LX104" s="535"/>
      <c r="LY104" s="535"/>
      <c r="LZ104" s="535"/>
      <c r="MA104" s="535"/>
      <c r="MB104" s="535"/>
      <c r="MC104" s="535"/>
      <c r="MD104" s="535"/>
      <c r="ME104" s="535"/>
      <c r="MF104" s="535"/>
      <c r="MG104" s="535"/>
      <c r="MH104" s="535"/>
      <c r="MI104" s="535"/>
      <c r="MJ104" s="535"/>
      <c r="MK104" s="535"/>
      <c r="ML104" s="535"/>
      <c r="MM104" s="535"/>
      <c r="MN104" s="535"/>
      <c r="MO104" s="535"/>
      <c r="MP104" s="535"/>
      <c r="MQ104" s="535"/>
      <c r="MR104" s="535"/>
      <c r="MS104" s="535"/>
      <c r="MT104" s="535"/>
      <c r="MU104" s="535"/>
      <c r="MV104" s="535"/>
      <c r="MW104" s="535"/>
      <c r="MX104" s="535"/>
      <c r="MY104" s="535"/>
      <c r="MZ104" s="535"/>
      <c r="NA104" s="535"/>
      <c r="NB104" s="535"/>
      <c r="NC104" s="535"/>
      <c r="ND104" s="535"/>
      <c r="NE104" s="535"/>
      <c r="NF104" s="535"/>
      <c r="NG104" s="535"/>
      <c r="NH104" s="535"/>
      <c r="NI104" s="535"/>
      <c r="NJ104" s="535"/>
      <c r="NK104" s="535"/>
      <c r="NL104" s="535"/>
      <c r="NM104" s="535"/>
      <c r="NN104" s="535"/>
      <c r="NO104" s="535"/>
      <c r="NP104" s="535"/>
      <c r="NQ104" s="535"/>
      <c r="NR104" s="535"/>
      <c r="NS104" s="535"/>
      <c r="NT104" s="535"/>
      <c r="NU104" s="535"/>
      <c r="NV104" s="535"/>
      <c r="NW104" s="535"/>
      <c r="NX104" s="535"/>
      <c r="NY104" s="535"/>
      <c r="NZ104" s="535"/>
      <c r="OA104" s="535"/>
      <c r="OB104" s="535"/>
      <c r="OC104" s="535"/>
      <c r="OD104" s="535"/>
      <c r="OE104" s="535"/>
      <c r="OF104" s="535"/>
      <c r="OG104" s="535"/>
      <c r="OH104" s="535"/>
      <c r="OI104" s="535"/>
      <c r="OJ104" s="535"/>
      <c r="OK104" s="535"/>
      <c r="OL104" s="535"/>
      <c r="OM104" s="535"/>
      <c r="ON104" s="535"/>
      <c r="OO104" s="535"/>
      <c r="OP104" s="535"/>
      <c r="OQ104" s="535"/>
      <c r="OR104" s="535"/>
      <c r="OS104" s="535"/>
      <c r="OT104" s="535"/>
      <c r="OU104" s="535"/>
      <c r="OV104" s="535"/>
      <c r="OW104" s="535"/>
      <c r="OX104" s="535"/>
      <c r="OY104" s="535"/>
      <c r="OZ104" s="535"/>
      <c r="PA104" s="535"/>
      <c r="PB104" s="535"/>
      <c r="PC104" s="535"/>
      <c r="PD104" s="535"/>
      <c r="PE104" s="535"/>
      <c r="PF104" s="535"/>
      <c r="PG104" s="535"/>
      <c r="PH104" s="535"/>
      <c r="PI104" s="535"/>
      <c r="PJ104" s="535"/>
      <c r="PK104" s="535"/>
      <c r="PL104" s="535"/>
      <c r="PM104" s="535"/>
      <c r="PN104" s="535"/>
      <c r="PO104" s="535"/>
      <c r="PP104" s="535"/>
      <c r="PQ104" s="535"/>
      <c r="PR104" s="535"/>
      <c r="PS104" s="535"/>
      <c r="PT104" s="535"/>
      <c r="PU104" s="535"/>
      <c r="PV104" s="535"/>
      <c r="PW104" s="535"/>
      <c r="PX104" s="535"/>
      <c r="PY104" s="535"/>
      <c r="PZ104" s="535"/>
      <c r="QA104" s="535"/>
      <c r="QB104" s="535"/>
      <c r="QC104" s="535"/>
      <c r="QD104" s="535"/>
      <c r="QE104" s="535"/>
      <c r="QF104" s="535"/>
      <c r="QG104" s="535"/>
      <c r="QH104" s="535"/>
      <c r="QI104" s="535"/>
      <c r="QJ104" s="535"/>
      <c r="QK104" s="535"/>
      <c r="QL104" s="535"/>
      <c r="QM104" s="535"/>
      <c r="QN104" s="535"/>
      <c r="QO104" s="535"/>
      <c r="QP104" s="535"/>
      <c r="QQ104" s="535"/>
      <c r="QR104" s="535"/>
      <c r="QS104" s="535"/>
      <c r="QT104" s="535"/>
      <c r="QU104" s="535"/>
      <c r="QV104" s="535"/>
      <c r="QW104" s="535"/>
      <c r="QX104" s="535"/>
      <c r="QY104" s="535"/>
      <c r="QZ104" s="535"/>
      <c r="RA104" s="535"/>
      <c r="RB104" s="535"/>
      <c r="RC104" s="535"/>
      <c r="RD104" s="535"/>
      <c r="RE104" s="535"/>
      <c r="RF104" s="535"/>
      <c r="RG104" s="535"/>
      <c r="RH104" s="535"/>
      <c r="RI104" s="535"/>
      <c r="RJ104" s="535"/>
      <c r="RK104" s="535"/>
      <c r="RL104" s="535"/>
      <c r="RM104" s="535"/>
      <c r="RN104" s="535"/>
      <c r="RO104" s="535"/>
      <c r="RP104" s="535"/>
      <c r="RQ104" s="535"/>
      <c r="RR104" s="535"/>
      <c r="RS104" s="535"/>
      <c r="RT104" s="535"/>
      <c r="RU104" s="535"/>
      <c r="RV104" s="535"/>
      <c r="RW104" s="535"/>
      <c r="RX104" s="535"/>
      <c r="RY104" s="535"/>
      <c r="RZ104" s="535"/>
      <c r="SA104" s="535"/>
      <c r="SB104" s="535"/>
      <c r="SC104" s="535"/>
      <c r="SD104" s="535"/>
      <c r="SE104" s="535"/>
      <c r="SF104" s="535"/>
      <c r="SG104" s="535"/>
      <c r="SH104" s="535"/>
      <c r="SI104" s="535"/>
      <c r="SJ104" s="535"/>
      <c r="SK104" s="535"/>
      <c r="SL104" s="535"/>
      <c r="SM104" s="535"/>
      <c r="SN104" s="535"/>
      <c r="SO104" s="535"/>
      <c r="SP104" s="535"/>
      <c r="SQ104" s="535"/>
      <c r="SR104" s="535"/>
      <c r="SS104" s="535"/>
      <c r="ST104" s="535"/>
      <c r="SU104" s="535"/>
      <c r="SV104" s="535"/>
      <c r="SW104" s="535"/>
      <c r="SX104" s="535"/>
      <c r="SY104" s="535"/>
      <c r="SZ104" s="535"/>
      <c r="TA104" s="535"/>
      <c r="TB104" s="535"/>
      <c r="TC104" s="535"/>
      <c r="TD104" s="535"/>
      <c r="TE104" s="535"/>
      <c r="TF104" s="535"/>
      <c r="TG104" s="535"/>
      <c r="TH104" s="535"/>
      <c r="TI104" s="535"/>
      <c r="TJ104" s="535"/>
      <c r="TK104" s="535"/>
      <c r="TL104" s="535"/>
      <c r="TM104" s="535"/>
      <c r="TN104" s="535"/>
      <c r="TO104" s="535"/>
      <c r="TP104" s="535"/>
      <c r="TQ104" s="535"/>
      <c r="TR104" s="535"/>
      <c r="TS104" s="535"/>
      <c r="TT104" s="535"/>
      <c r="TU104" s="535"/>
      <c r="TV104" s="535"/>
      <c r="TW104" s="535"/>
      <c r="TX104" s="535"/>
      <c r="TY104" s="535"/>
      <c r="TZ104" s="535"/>
      <c r="UA104" s="535"/>
      <c r="UB104" s="535"/>
      <c r="UC104" s="535"/>
      <c r="UD104" s="535"/>
      <c r="UE104" s="535"/>
      <c r="UF104" s="535"/>
      <c r="UG104" s="535"/>
      <c r="UH104" s="535"/>
      <c r="UI104" s="535"/>
      <c r="UJ104" s="535"/>
      <c r="UK104" s="535"/>
      <c r="UL104" s="535"/>
      <c r="UM104" s="535"/>
      <c r="UN104" s="535"/>
      <c r="UO104" s="535"/>
      <c r="UP104" s="535"/>
      <c r="UQ104" s="535"/>
      <c r="UR104" s="535"/>
      <c r="US104" s="535"/>
      <c r="UT104" s="535"/>
      <c r="UU104" s="535"/>
      <c r="UV104" s="535"/>
      <c r="UW104" s="535"/>
      <c r="UX104" s="535"/>
      <c r="UY104" s="535"/>
      <c r="UZ104" s="535"/>
      <c r="VA104" s="535"/>
      <c r="VB104" s="535"/>
      <c r="VC104" s="535"/>
      <c r="VD104" s="535"/>
      <c r="VE104" s="535"/>
      <c r="VF104" s="535"/>
      <c r="VG104" s="535"/>
      <c r="VH104" s="535"/>
      <c r="VI104" s="535"/>
      <c r="VJ104" s="535"/>
      <c r="VK104" s="535"/>
      <c r="VL104" s="535"/>
      <c r="VM104" s="535"/>
      <c r="VN104" s="535"/>
      <c r="VO104" s="535"/>
      <c r="VP104" s="535"/>
      <c r="VQ104" s="535"/>
      <c r="VR104" s="535"/>
      <c r="VS104" s="535"/>
      <c r="VT104" s="535"/>
      <c r="VU104" s="535"/>
      <c r="VV104" s="535"/>
      <c r="VW104" s="535"/>
      <c r="VX104" s="535"/>
      <c r="VY104" s="535"/>
      <c r="VZ104" s="535"/>
      <c r="WA104" s="535"/>
      <c r="WB104" s="535"/>
      <c r="WC104" s="535"/>
      <c r="WD104" s="535"/>
      <c r="WE104" s="535"/>
      <c r="WF104" s="535"/>
      <c r="WG104" s="535"/>
      <c r="WH104" s="535"/>
      <c r="WI104" s="535"/>
      <c r="WJ104" s="535"/>
      <c r="WK104" s="535"/>
      <c r="WL104" s="535"/>
      <c r="WM104" s="535"/>
      <c r="WN104" s="535"/>
      <c r="WO104" s="535"/>
      <c r="WP104" s="535"/>
      <c r="WQ104" s="535"/>
      <c r="WR104" s="535"/>
      <c r="WS104" s="535"/>
      <c r="WT104" s="535"/>
      <c r="WU104" s="535"/>
      <c r="WV104" s="535"/>
      <c r="WW104" s="535"/>
      <c r="WX104" s="535"/>
      <c r="WY104" s="535"/>
      <c r="WZ104" s="535"/>
      <c r="XA104" s="535"/>
      <c r="XB104" s="535"/>
      <c r="XC104" s="535"/>
      <c r="XD104" s="535"/>
      <c r="XE104" s="535"/>
      <c r="XF104" s="535"/>
      <c r="XG104" s="535"/>
      <c r="XH104" s="535"/>
      <c r="XI104" s="535"/>
      <c r="XJ104" s="535"/>
      <c r="XK104" s="535"/>
      <c r="XL104" s="535"/>
      <c r="XM104" s="535"/>
      <c r="XN104" s="535"/>
      <c r="XO104" s="535"/>
      <c r="XP104" s="535"/>
      <c r="XQ104" s="535"/>
      <c r="XR104" s="535"/>
      <c r="XS104" s="535"/>
      <c r="XT104" s="535"/>
      <c r="XU104" s="535"/>
      <c r="XV104" s="535"/>
      <c r="XW104" s="535"/>
      <c r="XX104" s="535"/>
      <c r="XY104" s="535"/>
      <c r="XZ104" s="535"/>
      <c r="YA104" s="535"/>
      <c r="YB104" s="535"/>
      <c r="YC104" s="535"/>
      <c r="YD104" s="535"/>
      <c r="YE104" s="535"/>
      <c r="YF104" s="535"/>
      <c r="YG104" s="535"/>
      <c r="YH104" s="535"/>
      <c r="YI104" s="535"/>
      <c r="YJ104" s="535"/>
      <c r="YK104" s="535"/>
      <c r="YL104" s="535"/>
      <c r="YM104" s="535"/>
      <c r="YN104" s="535"/>
      <c r="YO104" s="535"/>
      <c r="YP104" s="535"/>
      <c r="YQ104" s="535"/>
      <c r="YR104" s="535"/>
      <c r="YS104" s="535"/>
      <c r="YT104" s="535"/>
      <c r="YU104" s="535"/>
      <c r="YV104" s="535"/>
      <c r="YW104" s="535"/>
      <c r="YX104" s="535"/>
      <c r="YY104" s="535"/>
      <c r="YZ104" s="535"/>
      <c r="ZA104" s="535"/>
      <c r="ZB104" s="535"/>
      <c r="ZC104" s="535"/>
      <c r="ZD104" s="535"/>
      <c r="ZE104" s="535"/>
      <c r="ZF104" s="535"/>
      <c r="ZG104" s="535"/>
      <c r="ZH104" s="535"/>
      <c r="ZI104" s="535"/>
      <c r="ZJ104" s="535"/>
      <c r="ZK104" s="535"/>
      <c r="ZL104" s="535"/>
      <c r="ZM104" s="535"/>
      <c r="ZN104" s="535"/>
      <c r="ZO104" s="535"/>
      <c r="ZP104" s="535"/>
      <c r="ZQ104" s="535"/>
      <c r="ZR104" s="535"/>
      <c r="ZS104" s="535"/>
      <c r="ZT104" s="535"/>
      <c r="ZU104" s="535"/>
      <c r="ZV104" s="535"/>
      <c r="ZW104" s="535"/>
      <c r="ZX104" s="535"/>
      <c r="ZY104" s="535"/>
      <c r="ZZ104" s="535"/>
      <c r="AAA104" s="535"/>
      <c r="AAB104" s="535"/>
      <c r="AAC104" s="535"/>
      <c r="AAD104" s="535"/>
      <c r="AAE104" s="535"/>
      <c r="AAF104" s="535"/>
      <c r="AAG104" s="535"/>
      <c r="AAH104" s="535"/>
      <c r="AAI104" s="535"/>
      <c r="AAJ104" s="535"/>
      <c r="AAK104" s="535"/>
      <c r="AAL104" s="535"/>
      <c r="AAM104" s="535"/>
      <c r="AAN104" s="535"/>
      <c r="AAO104" s="535"/>
      <c r="AAP104" s="535"/>
      <c r="AAQ104" s="535"/>
      <c r="AAR104" s="535"/>
      <c r="AAS104" s="535"/>
      <c r="AAT104" s="535"/>
      <c r="AAU104" s="535"/>
      <c r="AAV104" s="535"/>
      <c r="AAW104" s="535"/>
      <c r="AAX104" s="535"/>
      <c r="AAY104" s="535"/>
      <c r="AAZ104" s="535"/>
      <c r="ABA104" s="535"/>
      <c r="ABB104" s="535"/>
      <c r="ABC104" s="535"/>
      <c r="ABD104" s="535"/>
      <c r="ABE104" s="535"/>
      <c r="ABF104" s="535"/>
      <c r="ABG104" s="535"/>
      <c r="ABH104" s="535"/>
      <c r="ABI104" s="535"/>
      <c r="ABJ104" s="535"/>
      <c r="ABK104" s="535"/>
      <c r="ABL104" s="535"/>
      <c r="ABM104" s="535"/>
      <c r="ABN104" s="535"/>
      <c r="ABO104" s="535"/>
      <c r="ABP104" s="535"/>
      <c r="ABQ104" s="535"/>
      <c r="ABR104" s="535"/>
      <c r="ABS104" s="535"/>
      <c r="ABT104" s="535"/>
      <c r="ABU104" s="535"/>
      <c r="ABV104" s="535"/>
      <c r="ABW104" s="535"/>
      <c r="ABX104" s="535"/>
      <c r="ABY104" s="535"/>
      <c r="ABZ104" s="535"/>
      <c r="ACA104" s="535"/>
      <c r="ACB104" s="535"/>
      <c r="ACC104" s="535"/>
      <c r="ACD104" s="535"/>
      <c r="ACE104" s="535"/>
      <c r="ACF104" s="535"/>
      <c r="ACG104" s="535"/>
      <c r="ACH104" s="535"/>
      <c r="ACI104" s="535"/>
      <c r="ACJ104" s="535"/>
      <c r="ACK104" s="535"/>
      <c r="ACL104" s="535"/>
      <c r="ACM104" s="535"/>
      <c r="ACN104" s="535"/>
      <c r="ACO104" s="535"/>
      <c r="ACP104" s="535"/>
      <c r="ACQ104" s="535"/>
      <c r="ACR104" s="535"/>
      <c r="ACS104" s="535"/>
      <c r="ACT104" s="535"/>
      <c r="ACU104" s="535"/>
      <c r="ACV104" s="535"/>
      <c r="ACW104" s="535"/>
      <c r="ACX104" s="535"/>
      <c r="ACY104" s="535"/>
      <c r="ACZ104" s="535"/>
      <c r="ADA104" s="535"/>
      <c r="ADB104" s="535"/>
      <c r="ADC104" s="535"/>
      <c r="ADD104" s="535"/>
      <c r="ADE104" s="535"/>
      <c r="ADF104" s="535"/>
      <c r="ADG104" s="535"/>
      <c r="ADH104" s="535"/>
      <c r="ADI104" s="535"/>
      <c r="ADJ104" s="535"/>
      <c r="ADK104" s="535"/>
      <c r="ADL104" s="535"/>
      <c r="ADM104" s="535"/>
      <c r="ADN104" s="535"/>
      <c r="ADO104" s="535"/>
      <c r="ADP104" s="535"/>
      <c r="ADQ104" s="535"/>
      <c r="ADR104" s="535"/>
      <c r="ADS104" s="535"/>
      <c r="ADT104" s="535"/>
      <c r="ADU104" s="535"/>
      <c r="ADV104" s="535"/>
      <c r="ADW104" s="535"/>
      <c r="ADX104" s="535"/>
      <c r="ADY104" s="535"/>
      <c r="ADZ104" s="535"/>
      <c r="AEA104" s="535"/>
      <c r="AEB104" s="535"/>
      <c r="AEC104" s="535"/>
      <c r="AED104" s="535"/>
      <c r="AEE104" s="535"/>
      <c r="AEF104" s="535"/>
      <c r="AEG104" s="535"/>
      <c r="AEH104" s="535"/>
      <c r="AEI104" s="535"/>
      <c r="AEJ104" s="535"/>
      <c r="AEK104" s="535"/>
      <c r="AEL104" s="535"/>
      <c r="AEM104" s="535"/>
      <c r="AEN104" s="535"/>
      <c r="AEO104" s="535"/>
      <c r="AEP104" s="535"/>
      <c r="AEQ104" s="535"/>
      <c r="AER104" s="535"/>
      <c r="AES104" s="535"/>
      <c r="AET104" s="535"/>
      <c r="AEU104" s="535"/>
      <c r="AEV104" s="535"/>
      <c r="AEW104" s="535"/>
      <c r="AEX104" s="535"/>
      <c r="AEY104" s="535"/>
      <c r="AEZ104" s="535"/>
      <c r="AFA104" s="535"/>
      <c r="AFB104" s="535"/>
      <c r="AFC104" s="535"/>
      <c r="AFD104" s="535"/>
      <c r="AFE104" s="535"/>
      <c r="AFF104" s="535"/>
      <c r="AFG104" s="535"/>
      <c r="AFH104" s="535"/>
      <c r="AFI104" s="535"/>
      <c r="AFJ104" s="535"/>
      <c r="AFK104" s="535"/>
      <c r="AFL104" s="535"/>
      <c r="AFM104" s="535"/>
      <c r="AFN104" s="535"/>
      <c r="AFO104" s="535"/>
      <c r="AFP104" s="535"/>
      <c r="AFQ104" s="535"/>
      <c r="AFR104" s="535"/>
      <c r="AFS104" s="535"/>
      <c r="AFT104" s="535"/>
      <c r="AFU104" s="535"/>
      <c r="AFV104" s="535"/>
      <c r="AFW104" s="535"/>
      <c r="AFX104" s="535"/>
      <c r="AFY104" s="535"/>
      <c r="AFZ104" s="535"/>
      <c r="AGA104" s="535"/>
      <c r="AGB104" s="535"/>
      <c r="AGC104" s="535"/>
      <c r="AGD104" s="535"/>
      <c r="AGE104" s="535"/>
      <c r="AGF104" s="535"/>
      <c r="AGG104" s="535"/>
      <c r="AGH104" s="535"/>
      <c r="AGI104" s="535"/>
      <c r="AGJ104" s="535"/>
      <c r="AGK104" s="535"/>
      <c r="AGL104" s="535"/>
      <c r="AGM104" s="535"/>
      <c r="AGN104" s="535"/>
      <c r="AGO104" s="535"/>
      <c r="AGP104" s="535"/>
      <c r="AGQ104" s="535"/>
    </row>
    <row r="105" spans="1:875" x14ac:dyDescent="0.2">
      <c r="A105" s="28"/>
      <c r="B105" s="462" t="s">
        <v>1397</v>
      </c>
      <c r="C105" s="368" t="s">
        <v>1397</v>
      </c>
      <c r="D105" s="660"/>
      <c r="E105" s="669"/>
      <c r="F105" s="679"/>
      <c r="G105" s="372"/>
      <c r="H105" s="372"/>
      <c r="I105" s="718"/>
      <c r="J105" s="719"/>
      <c r="K105" s="720"/>
      <c r="L105" s="373"/>
      <c r="M105" s="719"/>
      <c r="N105" s="374"/>
      <c r="O105" s="604"/>
      <c r="P105" s="376"/>
      <c r="Q105" s="592"/>
      <c r="R105" s="646"/>
      <c r="S105" s="703"/>
      <c r="T105" s="464"/>
      <c r="U105" s="721"/>
      <c r="V105" s="600"/>
      <c r="W105" s="600"/>
      <c r="X105" s="600"/>
      <c r="Y105" s="378"/>
      <c r="Z105" s="378"/>
      <c r="AA105" s="378"/>
      <c r="AB105" s="381"/>
      <c r="AC105" s="382"/>
      <c r="AD105" s="382"/>
      <c r="AE105" s="722"/>
      <c r="AF105" s="383"/>
      <c r="AG105" s="379"/>
      <c r="AH105" s="378"/>
      <c r="AI105" s="378"/>
      <c r="AJ105" s="378"/>
      <c r="AK105" s="382"/>
      <c r="AL105" s="62"/>
      <c r="AM105" s="62"/>
      <c r="AN105" s="63"/>
      <c r="AO105" s="64"/>
      <c r="AP105" s="199"/>
      <c r="AQ105" s="201"/>
      <c r="AR105" s="389"/>
      <c r="AS105" s="564"/>
      <c r="AT105" s="388"/>
      <c r="AU105" s="384"/>
      <c r="AV105" s="380"/>
      <c r="AW105" s="380"/>
      <c r="AX105" s="384"/>
      <c r="AY105" s="384"/>
      <c r="AZ105" s="697"/>
      <c r="BA105" s="473"/>
      <c r="BB105" s="687"/>
      <c r="BC105" s="284"/>
      <c r="BD105" s="540"/>
      <c r="BE105" s="598"/>
      <c r="BF105" s="535"/>
      <c r="BG105" s="535"/>
      <c r="BH105" s="535"/>
      <c r="BI105" s="535"/>
      <c r="BJ105" s="535"/>
      <c r="BK105" s="535"/>
      <c r="BL105" s="535"/>
      <c r="BM105" s="535"/>
      <c r="BN105" s="535"/>
      <c r="BO105" s="535"/>
      <c r="BP105" s="535"/>
      <c r="BQ105" s="535"/>
      <c r="BR105" s="535"/>
      <c r="BS105" s="535"/>
      <c r="BT105" s="535"/>
      <c r="BU105" s="535"/>
      <c r="BV105" s="535"/>
      <c r="BW105" s="535"/>
      <c r="BX105" s="535"/>
      <c r="BY105" s="535"/>
      <c r="BZ105" s="535"/>
      <c r="CA105" s="535"/>
      <c r="CB105" s="535"/>
      <c r="CC105" s="535"/>
      <c r="CD105" s="535"/>
      <c r="CE105" s="535"/>
      <c r="CF105" s="535"/>
      <c r="CG105" s="535"/>
      <c r="CH105" s="535"/>
      <c r="CI105" s="535"/>
      <c r="CJ105" s="535"/>
      <c r="CK105" s="535"/>
      <c r="CL105" s="535"/>
      <c r="CM105" s="535"/>
      <c r="CN105" s="535"/>
      <c r="CO105" s="535"/>
      <c r="CP105" s="535"/>
      <c r="CQ105" s="535"/>
      <c r="CR105" s="535"/>
      <c r="CS105" s="535"/>
      <c r="CT105" s="535"/>
      <c r="CU105" s="535"/>
      <c r="CV105" s="535"/>
      <c r="CW105" s="535"/>
      <c r="CX105" s="535"/>
      <c r="CY105" s="535"/>
      <c r="CZ105" s="535"/>
      <c r="DA105" s="535"/>
      <c r="DB105" s="535"/>
      <c r="DC105" s="535"/>
      <c r="DD105" s="535"/>
      <c r="DE105" s="535"/>
      <c r="DF105" s="535"/>
      <c r="DG105" s="535"/>
      <c r="DH105" s="535"/>
      <c r="DI105" s="535"/>
      <c r="DJ105" s="535"/>
      <c r="DK105" s="535"/>
      <c r="DL105" s="535"/>
      <c r="DM105" s="535"/>
      <c r="DN105" s="535"/>
      <c r="DO105" s="535"/>
      <c r="DP105" s="535"/>
      <c r="DQ105" s="535"/>
      <c r="DR105" s="535"/>
      <c r="DS105" s="535"/>
      <c r="DT105" s="535"/>
      <c r="DU105" s="535"/>
      <c r="DV105" s="535"/>
      <c r="DW105" s="535"/>
      <c r="DX105" s="535"/>
      <c r="DY105" s="535"/>
      <c r="DZ105" s="535"/>
      <c r="EA105" s="535"/>
      <c r="EB105" s="535"/>
      <c r="EC105" s="535"/>
      <c r="ED105" s="535"/>
      <c r="EE105" s="535"/>
      <c r="EF105" s="535"/>
      <c r="EG105" s="535"/>
      <c r="EH105" s="535"/>
      <c r="EI105" s="535"/>
      <c r="EJ105" s="535"/>
      <c r="EK105" s="535"/>
      <c r="EL105" s="535"/>
      <c r="EM105" s="535"/>
      <c r="EN105" s="535"/>
      <c r="EO105" s="535"/>
      <c r="EP105" s="535"/>
      <c r="EQ105" s="535"/>
      <c r="ER105" s="535"/>
      <c r="ES105" s="535"/>
      <c r="ET105" s="535"/>
      <c r="EU105" s="535"/>
      <c r="EV105" s="535"/>
      <c r="EW105" s="535"/>
      <c r="EX105" s="535"/>
      <c r="EY105" s="535"/>
      <c r="EZ105" s="535"/>
      <c r="FA105" s="535"/>
      <c r="FB105" s="535"/>
      <c r="FC105" s="535"/>
      <c r="FD105" s="535"/>
      <c r="FE105" s="535"/>
      <c r="FF105" s="535"/>
      <c r="FG105" s="535"/>
      <c r="FH105" s="535"/>
      <c r="FI105" s="535"/>
      <c r="FJ105" s="535"/>
      <c r="FK105" s="535"/>
      <c r="FL105" s="535"/>
      <c r="FM105" s="535"/>
      <c r="FN105" s="535"/>
      <c r="FO105" s="535"/>
      <c r="FP105" s="535"/>
      <c r="FQ105" s="535"/>
      <c r="FR105" s="535"/>
      <c r="FS105" s="535"/>
      <c r="FT105" s="535"/>
      <c r="FU105" s="535"/>
      <c r="FV105" s="535"/>
      <c r="FW105" s="535"/>
      <c r="FX105" s="535"/>
      <c r="FY105" s="535"/>
      <c r="FZ105" s="535"/>
      <c r="GA105" s="535"/>
      <c r="GB105" s="535"/>
      <c r="GC105" s="535"/>
      <c r="GD105" s="535"/>
      <c r="GE105" s="535"/>
      <c r="GF105" s="535"/>
      <c r="GG105" s="535"/>
      <c r="GH105" s="535"/>
      <c r="GI105" s="535"/>
      <c r="GJ105" s="535"/>
      <c r="GK105" s="535"/>
      <c r="GL105" s="535"/>
      <c r="GM105" s="535"/>
      <c r="GN105" s="535"/>
      <c r="GO105" s="535"/>
      <c r="GP105" s="535"/>
      <c r="GQ105" s="535"/>
      <c r="GR105" s="535"/>
      <c r="GS105" s="535"/>
      <c r="GT105" s="535"/>
      <c r="GU105" s="535"/>
      <c r="GV105" s="535"/>
      <c r="GW105" s="535"/>
      <c r="GX105" s="535"/>
      <c r="GY105" s="535"/>
      <c r="GZ105" s="535"/>
      <c r="HA105" s="535"/>
      <c r="HB105" s="535"/>
      <c r="HC105" s="535"/>
      <c r="HD105" s="535"/>
      <c r="HE105" s="535"/>
      <c r="HF105" s="535"/>
      <c r="HG105" s="535"/>
      <c r="HH105" s="535"/>
      <c r="HI105" s="535"/>
      <c r="HJ105" s="535"/>
      <c r="HK105" s="535"/>
      <c r="HL105" s="535"/>
      <c r="HM105" s="535"/>
      <c r="HN105" s="535"/>
      <c r="HO105" s="535"/>
      <c r="HP105" s="535"/>
      <c r="HQ105" s="535"/>
      <c r="HR105" s="535"/>
      <c r="HS105" s="535"/>
      <c r="HT105" s="535"/>
      <c r="HU105" s="535"/>
      <c r="HV105" s="535"/>
      <c r="HW105" s="535"/>
      <c r="HX105" s="535"/>
      <c r="HY105" s="535"/>
      <c r="HZ105" s="535"/>
      <c r="IA105" s="535"/>
      <c r="IB105" s="535"/>
      <c r="IC105" s="535"/>
      <c r="ID105" s="535"/>
      <c r="IE105" s="535"/>
      <c r="IF105" s="535"/>
      <c r="IG105" s="535"/>
      <c r="IH105" s="535"/>
      <c r="II105" s="535"/>
      <c r="IJ105" s="535"/>
      <c r="IK105" s="535"/>
      <c r="IL105" s="535"/>
      <c r="IM105" s="535"/>
      <c r="IN105" s="535"/>
      <c r="IO105" s="535"/>
      <c r="IP105" s="535"/>
      <c r="IQ105" s="535"/>
      <c r="IR105" s="535"/>
      <c r="IS105" s="535"/>
      <c r="IT105" s="535"/>
      <c r="IU105" s="535"/>
      <c r="IV105" s="535"/>
      <c r="IW105" s="535"/>
      <c r="IX105" s="535"/>
      <c r="IY105" s="535"/>
      <c r="IZ105" s="535"/>
      <c r="JA105" s="535"/>
      <c r="JB105" s="535"/>
      <c r="JC105" s="535"/>
      <c r="JD105" s="535"/>
      <c r="JE105" s="535"/>
      <c r="JF105" s="535"/>
      <c r="JG105" s="535"/>
      <c r="JH105" s="535"/>
      <c r="JI105" s="535"/>
      <c r="JJ105" s="535"/>
      <c r="JK105" s="535"/>
      <c r="JL105" s="535"/>
      <c r="JM105" s="535"/>
      <c r="JN105" s="535"/>
      <c r="JO105" s="535"/>
      <c r="JP105" s="535"/>
      <c r="JQ105" s="535"/>
      <c r="JR105" s="535"/>
      <c r="JS105" s="535"/>
      <c r="JT105" s="535"/>
      <c r="JU105" s="535"/>
      <c r="JV105" s="535"/>
      <c r="JW105" s="535"/>
      <c r="JX105" s="535"/>
      <c r="JY105" s="535"/>
      <c r="JZ105" s="535"/>
      <c r="KA105" s="535"/>
      <c r="KB105" s="535"/>
      <c r="KC105" s="535"/>
      <c r="KD105" s="535"/>
      <c r="KE105" s="535"/>
      <c r="KF105" s="535"/>
      <c r="KG105" s="535"/>
      <c r="KH105" s="535"/>
      <c r="KI105" s="535"/>
      <c r="KJ105" s="535"/>
      <c r="KK105" s="535"/>
      <c r="KL105" s="535"/>
      <c r="KM105" s="535"/>
      <c r="KN105" s="535"/>
      <c r="KO105" s="535"/>
      <c r="KP105" s="535"/>
      <c r="KQ105" s="535"/>
      <c r="KR105" s="535"/>
      <c r="KS105" s="535"/>
      <c r="KT105" s="535"/>
      <c r="KU105" s="535"/>
      <c r="KV105" s="535"/>
      <c r="KW105" s="535"/>
      <c r="KX105" s="535"/>
      <c r="KY105" s="535"/>
      <c r="KZ105" s="535"/>
      <c r="LA105" s="535"/>
      <c r="LB105" s="535"/>
      <c r="LC105" s="535"/>
      <c r="LD105" s="535"/>
      <c r="LE105" s="535"/>
      <c r="LF105" s="535"/>
      <c r="LG105" s="535"/>
      <c r="LH105" s="535"/>
      <c r="LI105" s="535"/>
      <c r="LJ105" s="535"/>
      <c r="LK105" s="535"/>
      <c r="LL105" s="535"/>
      <c r="LM105" s="535"/>
      <c r="LN105" s="535"/>
      <c r="LO105" s="535"/>
      <c r="LP105" s="535"/>
      <c r="LQ105" s="535"/>
      <c r="LR105" s="535"/>
      <c r="LS105" s="535"/>
      <c r="LT105" s="535"/>
      <c r="LU105" s="535"/>
      <c r="LV105" s="535"/>
      <c r="LW105" s="535"/>
      <c r="LX105" s="535"/>
      <c r="LY105" s="535"/>
      <c r="LZ105" s="535"/>
      <c r="MA105" s="535"/>
      <c r="MB105" s="535"/>
      <c r="MC105" s="535"/>
      <c r="MD105" s="535"/>
      <c r="ME105" s="535"/>
      <c r="MF105" s="535"/>
      <c r="MG105" s="535"/>
      <c r="MH105" s="535"/>
      <c r="MI105" s="535"/>
      <c r="MJ105" s="535"/>
      <c r="MK105" s="535"/>
      <c r="ML105" s="535"/>
      <c r="MM105" s="535"/>
      <c r="MN105" s="535"/>
      <c r="MO105" s="535"/>
      <c r="MP105" s="535"/>
      <c r="MQ105" s="535"/>
      <c r="MR105" s="535"/>
      <c r="MS105" s="535"/>
      <c r="MT105" s="535"/>
      <c r="MU105" s="535"/>
      <c r="MV105" s="535"/>
      <c r="MW105" s="535"/>
      <c r="MX105" s="535"/>
      <c r="MY105" s="535"/>
      <c r="MZ105" s="535"/>
      <c r="NA105" s="535"/>
      <c r="NB105" s="535"/>
      <c r="NC105" s="535"/>
      <c r="ND105" s="535"/>
      <c r="NE105" s="535"/>
      <c r="NF105" s="535"/>
      <c r="NG105" s="535"/>
      <c r="NH105" s="535"/>
      <c r="NI105" s="535"/>
      <c r="NJ105" s="535"/>
      <c r="NK105" s="535"/>
      <c r="NL105" s="535"/>
      <c r="NM105" s="535"/>
      <c r="NN105" s="535"/>
      <c r="NO105" s="535"/>
      <c r="NP105" s="535"/>
      <c r="NQ105" s="535"/>
      <c r="NR105" s="535"/>
      <c r="NS105" s="535"/>
      <c r="NT105" s="535"/>
      <c r="NU105" s="535"/>
      <c r="NV105" s="535"/>
      <c r="NW105" s="535"/>
      <c r="NX105" s="535"/>
      <c r="NY105" s="535"/>
      <c r="NZ105" s="535"/>
      <c r="OA105" s="535"/>
      <c r="OB105" s="535"/>
      <c r="OC105" s="535"/>
      <c r="OD105" s="535"/>
      <c r="OE105" s="535"/>
      <c r="OF105" s="535"/>
      <c r="OG105" s="535"/>
      <c r="OH105" s="535"/>
      <c r="OI105" s="535"/>
      <c r="OJ105" s="535"/>
      <c r="OK105" s="535"/>
      <c r="OL105" s="535"/>
      <c r="OM105" s="535"/>
      <c r="ON105" s="535"/>
      <c r="OO105" s="535"/>
      <c r="OP105" s="535"/>
      <c r="OQ105" s="535"/>
      <c r="OR105" s="535"/>
      <c r="OS105" s="535"/>
      <c r="OT105" s="535"/>
      <c r="OU105" s="535"/>
      <c r="OV105" s="535"/>
      <c r="OW105" s="535"/>
      <c r="OX105" s="535"/>
      <c r="OY105" s="535"/>
      <c r="OZ105" s="535"/>
      <c r="PA105" s="535"/>
      <c r="PB105" s="535"/>
      <c r="PC105" s="535"/>
      <c r="PD105" s="535"/>
      <c r="PE105" s="535"/>
      <c r="PF105" s="535"/>
      <c r="PG105" s="535"/>
      <c r="PH105" s="535"/>
      <c r="PI105" s="535"/>
      <c r="PJ105" s="535"/>
      <c r="PK105" s="535"/>
      <c r="PL105" s="535"/>
      <c r="PM105" s="535"/>
      <c r="PN105" s="535"/>
      <c r="PO105" s="535"/>
      <c r="PP105" s="535"/>
      <c r="PQ105" s="535"/>
      <c r="PR105" s="535"/>
      <c r="PS105" s="535"/>
      <c r="PT105" s="535"/>
      <c r="PU105" s="535"/>
      <c r="PV105" s="535"/>
      <c r="PW105" s="535"/>
      <c r="PX105" s="535"/>
      <c r="PY105" s="535"/>
      <c r="PZ105" s="535"/>
      <c r="QA105" s="535"/>
      <c r="QB105" s="535"/>
      <c r="QC105" s="535"/>
      <c r="QD105" s="535"/>
      <c r="QE105" s="535"/>
      <c r="QF105" s="535"/>
      <c r="QG105" s="535"/>
      <c r="QH105" s="535"/>
      <c r="QI105" s="535"/>
      <c r="QJ105" s="535"/>
      <c r="QK105" s="535"/>
      <c r="QL105" s="535"/>
      <c r="QM105" s="535"/>
      <c r="QN105" s="535"/>
      <c r="QO105" s="535"/>
      <c r="QP105" s="535"/>
      <c r="QQ105" s="535"/>
      <c r="QR105" s="535"/>
      <c r="QS105" s="535"/>
      <c r="QT105" s="535"/>
      <c r="QU105" s="535"/>
      <c r="QV105" s="535"/>
      <c r="QW105" s="535"/>
      <c r="QX105" s="535"/>
      <c r="QY105" s="535"/>
      <c r="QZ105" s="535"/>
      <c r="RA105" s="535"/>
      <c r="RB105" s="535"/>
      <c r="RC105" s="535"/>
      <c r="RD105" s="535"/>
      <c r="RE105" s="535"/>
      <c r="RF105" s="535"/>
      <c r="RG105" s="535"/>
      <c r="RH105" s="535"/>
      <c r="RI105" s="535"/>
      <c r="RJ105" s="535"/>
      <c r="RK105" s="535"/>
      <c r="RL105" s="535"/>
      <c r="RM105" s="535"/>
      <c r="RN105" s="535"/>
      <c r="RO105" s="535"/>
      <c r="RP105" s="535"/>
      <c r="RQ105" s="535"/>
      <c r="RR105" s="535"/>
      <c r="RS105" s="535"/>
      <c r="RT105" s="535"/>
      <c r="RU105" s="535"/>
      <c r="RV105" s="535"/>
      <c r="RW105" s="535"/>
      <c r="RX105" s="535"/>
      <c r="RY105" s="535"/>
      <c r="RZ105" s="535"/>
      <c r="SA105" s="535"/>
      <c r="SB105" s="535"/>
      <c r="SC105" s="535"/>
      <c r="SD105" s="535"/>
      <c r="SE105" s="535"/>
      <c r="SF105" s="535"/>
      <c r="SG105" s="535"/>
      <c r="SH105" s="535"/>
      <c r="SI105" s="535"/>
      <c r="SJ105" s="535"/>
      <c r="SK105" s="535"/>
      <c r="SL105" s="535"/>
      <c r="SM105" s="535"/>
      <c r="SN105" s="535"/>
      <c r="SO105" s="535"/>
      <c r="SP105" s="535"/>
      <c r="SQ105" s="535"/>
      <c r="SR105" s="535"/>
      <c r="SS105" s="535"/>
      <c r="ST105" s="535"/>
      <c r="SU105" s="535"/>
      <c r="SV105" s="535"/>
      <c r="SW105" s="535"/>
      <c r="SX105" s="535"/>
      <c r="SY105" s="535"/>
      <c r="SZ105" s="535"/>
      <c r="TA105" s="535"/>
      <c r="TB105" s="535"/>
      <c r="TC105" s="535"/>
      <c r="TD105" s="535"/>
      <c r="TE105" s="535"/>
      <c r="TF105" s="535"/>
      <c r="TG105" s="535"/>
      <c r="TH105" s="535"/>
      <c r="TI105" s="535"/>
      <c r="TJ105" s="535"/>
      <c r="TK105" s="535"/>
      <c r="TL105" s="535"/>
      <c r="TM105" s="535"/>
      <c r="TN105" s="535"/>
      <c r="TO105" s="535"/>
      <c r="TP105" s="535"/>
      <c r="TQ105" s="535"/>
      <c r="TR105" s="535"/>
      <c r="TS105" s="535"/>
      <c r="TT105" s="535"/>
      <c r="TU105" s="535"/>
      <c r="TV105" s="535"/>
      <c r="TW105" s="535"/>
      <c r="TX105" s="535"/>
      <c r="TY105" s="535"/>
      <c r="TZ105" s="535"/>
      <c r="UA105" s="535"/>
      <c r="UB105" s="535"/>
      <c r="UC105" s="535"/>
      <c r="UD105" s="535"/>
      <c r="UE105" s="535"/>
      <c r="UF105" s="535"/>
      <c r="UG105" s="535"/>
      <c r="UH105" s="535"/>
      <c r="UI105" s="535"/>
      <c r="UJ105" s="535"/>
      <c r="UK105" s="535"/>
      <c r="UL105" s="535"/>
      <c r="UM105" s="535"/>
      <c r="UN105" s="535"/>
      <c r="UO105" s="535"/>
      <c r="UP105" s="535"/>
      <c r="UQ105" s="535"/>
      <c r="UR105" s="535"/>
      <c r="US105" s="535"/>
      <c r="UT105" s="535"/>
      <c r="UU105" s="535"/>
      <c r="UV105" s="535"/>
      <c r="UW105" s="535"/>
      <c r="UX105" s="535"/>
      <c r="UY105" s="535"/>
      <c r="UZ105" s="535"/>
      <c r="VA105" s="535"/>
      <c r="VB105" s="535"/>
      <c r="VC105" s="535"/>
      <c r="VD105" s="535"/>
      <c r="VE105" s="535"/>
      <c r="VF105" s="535"/>
      <c r="VG105" s="535"/>
      <c r="VH105" s="535"/>
      <c r="VI105" s="535"/>
      <c r="VJ105" s="535"/>
      <c r="VK105" s="535"/>
      <c r="VL105" s="535"/>
      <c r="VM105" s="535"/>
      <c r="VN105" s="535"/>
      <c r="VO105" s="535"/>
      <c r="VP105" s="535"/>
      <c r="VQ105" s="535"/>
      <c r="VR105" s="535"/>
      <c r="VS105" s="535"/>
      <c r="VT105" s="535"/>
      <c r="VU105" s="535"/>
      <c r="VV105" s="535"/>
      <c r="VW105" s="535"/>
      <c r="VX105" s="535"/>
      <c r="VY105" s="535"/>
      <c r="VZ105" s="535"/>
      <c r="WA105" s="535"/>
      <c r="WB105" s="535"/>
      <c r="WC105" s="535"/>
      <c r="WD105" s="535"/>
      <c r="WE105" s="535"/>
      <c r="WF105" s="535"/>
      <c r="WG105" s="535"/>
      <c r="WH105" s="535"/>
      <c r="WI105" s="535"/>
      <c r="WJ105" s="535"/>
      <c r="WK105" s="535"/>
      <c r="WL105" s="535"/>
      <c r="WM105" s="535"/>
      <c r="WN105" s="535"/>
      <c r="WO105" s="535"/>
      <c r="WP105" s="535"/>
      <c r="WQ105" s="535"/>
      <c r="WR105" s="535"/>
      <c r="WS105" s="535"/>
      <c r="WT105" s="535"/>
      <c r="WU105" s="535"/>
      <c r="WV105" s="535"/>
      <c r="WW105" s="535"/>
      <c r="WX105" s="535"/>
      <c r="WY105" s="535"/>
      <c r="WZ105" s="535"/>
      <c r="XA105" s="535"/>
      <c r="XB105" s="535"/>
      <c r="XC105" s="535"/>
      <c r="XD105" s="535"/>
      <c r="XE105" s="535"/>
      <c r="XF105" s="535"/>
      <c r="XG105" s="535"/>
      <c r="XH105" s="535"/>
      <c r="XI105" s="535"/>
      <c r="XJ105" s="535"/>
      <c r="XK105" s="535"/>
      <c r="XL105" s="535"/>
      <c r="XM105" s="535"/>
      <c r="XN105" s="535"/>
      <c r="XO105" s="535"/>
      <c r="XP105" s="535"/>
      <c r="XQ105" s="535"/>
      <c r="XR105" s="535"/>
      <c r="XS105" s="535"/>
      <c r="XT105" s="535"/>
      <c r="XU105" s="535"/>
      <c r="XV105" s="535"/>
      <c r="XW105" s="535"/>
      <c r="XX105" s="535"/>
      <c r="XY105" s="535"/>
      <c r="XZ105" s="535"/>
      <c r="YA105" s="535"/>
      <c r="YB105" s="535"/>
      <c r="YC105" s="535"/>
      <c r="YD105" s="535"/>
      <c r="YE105" s="535"/>
      <c r="YF105" s="535"/>
      <c r="YG105" s="535"/>
      <c r="YH105" s="535"/>
      <c r="YI105" s="535"/>
      <c r="YJ105" s="535"/>
      <c r="YK105" s="535"/>
      <c r="YL105" s="535"/>
      <c r="YM105" s="535"/>
      <c r="YN105" s="535"/>
      <c r="YO105" s="535"/>
      <c r="YP105" s="535"/>
      <c r="YQ105" s="535"/>
      <c r="YR105" s="535"/>
      <c r="YS105" s="535"/>
      <c r="YT105" s="535"/>
      <c r="YU105" s="535"/>
      <c r="YV105" s="535"/>
      <c r="YW105" s="535"/>
      <c r="YX105" s="535"/>
      <c r="YY105" s="535"/>
      <c r="YZ105" s="535"/>
      <c r="ZA105" s="535"/>
      <c r="ZB105" s="535"/>
      <c r="ZC105" s="535"/>
      <c r="ZD105" s="535"/>
      <c r="ZE105" s="535"/>
      <c r="ZF105" s="535"/>
      <c r="ZG105" s="535"/>
      <c r="ZH105" s="535"/>
      <c r="ZI105" s="535"/>
      <c r="ZJ105" s="535"/>
      <c r="ZK105" s="535"/>
      <c r="ZL105" s="535"/>
      <c r="ZM105" s="535"/>
      <c r="ZN105" s="535"/>
      <c r="ZO105" s="535"/>
      <c r="ZP105" s="535"/>
      <c r="ZQ105" s="535"/>
      <c r="ZR105" s="535"/>
      <c r="ZS105" s="535"/>
      <c r="ZT105" s="535"/>
      <c r="ZU105" s="535"/>
      <c r="ZV105" s="535"/>
      <c r="ZW105" s="535"/>
      <c r="ZX105" s="535"/>
      <c r="ZY105" s="535"/>
      <c r="ZZ105" s="535"/>
      <c r="AAA105" s="535"/>
      <c r="AAB105" s="535"/>
      <c r="AAC105" s="535"/>
      <c r="AAD105" s="535"/>
      <c r="AAE105" s="535"/>
      <c r="AAF105" s="535"/>
      <c r="AAG105" s="535"/>
      <c r="AAH105" s="535"/>
      <c r="AAI105" s="535"/>
      <c r="AAJ105" s="535"/>
      <c r="AAK105" s="535"/>
      <c r="AAL105" s="535"/>
      <c r="AAM105" s="535"/>
      <c r="AAN105" s="535"/>
      <c r="AAO105" s="535"/>
      <c r="AAP105" s="535"/>
      <c r="AAQ105" s="535"/>
      <c r="AAR105" s="535"/>
      <c r="AAS105" s="535"/>
      <c r="AAT105" s="535"/>
      <c r="AAU105" s="535"/>
      <c r="AAV105" s="535"/>
      <c r="AAW105" s="535"/>
      <c r="AAX105" s="535"/>
      <c r="AAY105" s="535"/>
      <c r="AAZ105" s="535"/>
      <c r="ABA105" s="535"/>
      <c r="ABB105" s="535"/>
      <c r="ABC105" s="535"/>
      <c r="ABD105" s="535"/>
      <c r="ABE105" s="535"/>
      <c r="ABF105" s="535"/>
      <c r="ABG105" s="535"/>
      <c r="ABH105" s="535"/>
      <c r="ABI105" s="535"/>
      <c r="ABJ105" s="535"/>
      <c r="ABK105" s="535"/>
      <c r="ABL105" s="535"/>
      <c r="ABM105" s="535"/>
      <c r="ABN105" s="535"/>
      <c r="ABO105" s="535"/>
      <c r="ABP105" s="535"/>
      <c r="ABQ105" s="535"/>
      <c r="ABR105" s="535"/>
      <c r="ABS105" s="535"/>
      <c r="ABT105" s="535"/>
      <c r="ABU105" s="535"/>
      <c r="ABV105" s="535"/>
      <c r="ABW105" s="535"/>
      <c r="ABX105" s="535"/>
      <c r="ABY105" s="535"/>
      <c r="ABZ105" s="535"/>
      <c r="ACA105" s="535"/>
      <c r="ACB105" s="535"/>
      <c r="ACC105" s="535"/>
      <c r="ACD105" s="535"/>
      <c r="ACE105" s="535"/>
      <c r="ACF105" s="535"/>
      <c r="ACG105" s="535"/>
      <c r="ACH105" s="535"/>
      <c r="ACI105" s="535"/>
      <c r="ACJ105" s="535"/>
      <c r="ACK105" s="535"/>
      <c r="ACL105" s="535"/>
      <c r="ACM105" s="535"/>
      <c r="ACN105" s="535"/>
      <c r="ACO105" s="535"/>
      <c r="ACP105" s="535"/>
      <c r="ACQ105" s="535"/>
      <c r="ACR105" s="535"/>
      <c r="ACS105" s="535"/>
      <c r="ACT105" s="535"/>
      <c r="ACU105" s="535"/>
      <c r="ACV105" s="535"/>
      <c r="ACW105" s="535"/>
      <c r="ACX105" s="535"/>
      <c r="ACY105" s="535"/>
      <c r="ACZ105" s="535"/>
      <c r="ADA105" s="535"/>
      <c r="ADB105" s="535"/>
      <c r="ADC105" s="535"/>
      <c r="ADD105" s="535"/>
      <c r="ADE105" s="535"/>
      <c r="ADF105" s="535"/>
      <c r="ADG105" s="535"/>
      <c r="ADH105" s="535"/>
      <c r="ADI105" s="535"/>
      <c r="ADJ105" s="535"/>
      <c r="ADK105" s="535"/>
      <c r="ADL105" s="535"/>
      <c r="ADM105" s="535"/>
      <c r="ADN105" s="535"/>
      <c r="ADO105" s="535"/>
      <c r="ADP105" s="535"/>
      <c r="ADQ105" s="535"/>
      <c r="ADR105" s="535"/>
      <c r="ADS105" s="535"/>
      <c r="ADT105" s="535"/>
      <c r="ADU105" s="535"/>
      <c r="ADV105" s="535"/>
      <c r="ADW105" s="535"/>
      <c r="ADX105" s="535"/>
      <c r="ADY105" s="535"/>
      <c r="ADZ105" s="535"/>
      <c r="AEA105" s="535"/>
      <c r="AEB105" s="535"/>
      <c r="AEC105" s="535"/>
      <c r="AED105" s="535"/>
      <c r="AEE105" s="535"/>
      <c r="AEF105" s="535"/>
      <c r="AEG105" s="535"/>
      <c r="AEH105" s="535"/>
      <c r="AEI105" s="535"/>
      <c r="AEJ105" s="535"/>
      <c r="AEK105" s="535"/>
      <c r="AEL105" s="535"/>
      <c r="AEM105" s="535"/>
      <c r="AEN105" s="535"/>
      <c r="AEO105" s="535"/>
      <c r="AEP105" s="535"/>
      <c r="AEQ105" s="535"/>
      <c r="AER105" s="535"/>
      <c r="AES105" s="535"/>
      <c r="AET105" s="535"/>
      <c r="AEU105" s="535"/>
      <c r="AEV105" s="535"/>
      <c r="AEW105" s="535"/>
      <c r="AEX105" s="535"/>
      <c r="AEY105" s="535"/>
      <c r="AEZ105" s="535"/>
      <c r="AFA105" s="535"/>
      <c r="AFB105" s="535"/>
      <c r="AFC105" s="535"/>
      <c r="AFD105" s="535"/>
      <c r="AFE105" s="535"/>
      <c r="AFF105" s="535"/>
      <c r="AFG105" s="535"/>
      <c r="AFH105" s="535"/>
      <c r="AFI105" s="535"/>
      <c r="AFJ105" s="535"/>
      <c r="AFK105" s="535"/>
      <c r="AFL105" s="535"/>
      <c r="AFM105" s="535"/>
      <c r="AFN105" s="535"/>
      <c r="AFO105" s="535"/>
      <c r="AFP105" s="535"/>
      <c r="AFQ105" s="535"/>
      <c r="AFR105" s="535"/>
      <c r="AFS105" s="535"/>
      <c r="AFT105" s="535"/>
      <c r="AFU105" s="535"/>
      <c r="AFV105" s="535"/>
      <c r="AFW105" s="535"/>
      <c r="AFX105" s="535"/>
      <c r="AFY105" s="535"/>
      <c r="AFZ105" s="535"/>
      <c r="AGA105" s="535"/>
      <c r="AGB105" s="535"/>
      <c r="AGC105" s="535"/>
      <c r="AGD105" s="535"/>
      <c r="AGE105" s="535"/>
      <c r="AGF105" s="535"/>
      <c r="AGG105" s="535"/>
      <c r="AGH105" s="535"/>
      <c r="AGI105" s="535"/>
      <c r="AGJ105" s="535"/>
      <c r="AGK105" s="535"/>
      <c r="AGL105" s="535"/>
      <c r="AGM105" s="535"/>
      <c r="AGN105" s="535"/>
      <c r="AGO105" s="535"/>
      <c r="AGP105" s="535"/>
      <c r="AGQ105" s="535"/>
    </row>
    <row r="106" spans="1:875" x14ac:dyDescent="0.2">
      <c r="A106" s="28"/>
      <c r="B106" s="390" t="s">
        <v>1398</v>
      </c>
      <c r="C106" s="438" t="s">
        <v>1398</v>
      </c>
      <c r="D106" s="658"/>
      <c r="E106" s="667"/>
      <c r="F106" s="677"/>
      <c r="G106" s="442"/>
      <c r="H106" s="442"/>
      <c r="I106" s="639"/>
      <c r="J106" s="443"/>
      <c r="K106" s="640"/>
      <c r="L106" s="444"/>
      <c r="M106" s="443"/>
      <c r="N106" s="445"/>
      <c r="O106" s="446"/>
      <c r="P106" s="447"/>
      <c r="Q106" s="592"/>
      <c r="R106" s="646"/>
      <c r="S106" s="703"/>
      <c r="T106" s="449"/>
      <c r="U106" s="641"/>
      <c r="V106" s="450"/>
      <c r="W106" s="450"/>
      <c r="X106" s="450"/>
      <c r="Y106" s="451"/>
      <c r="Z106" s="451"/>
      <c r="AA106" s="451"/>
      <c r="AB106" s="715"/>
      <c r="AC106" s="500"/>
      <c r="AD106" s="500"/>
      <c r="AE106" s="500"/>
      <c r="AF106" s="452"/>
      <c r="AG106" s="453"/>
      <c r="AH106" s="451"/>
      <c r="AI106" s="451"/>
      <c r="AJ106" s="451"/>
      <c r="AK106" s="454"/>
      <c r="AL106" s="455"/>
      <c r="AM106" s="455"/>
      <c r="AN106" s="456"/>
      <c r="AO106" s="457"/>
      <c r="AP106" s="513"/>
      <c r="AQ106" s="514"/>
      <c r="AR106" s="458"/>
      <c r="AS106" s="458"/>
      <c r="AT106" s="514"/>
      <c r="AU106" s="455"/>
      <c r="AV106" s="459"/>
      <c r="AW106" s="459"/>
      <c r="AX106" s="455"/>
      <c r="AY106" s="455"/>
      <c r="AZ106" s="693"/>
      <c r="BA106" s="460"/>
      <c r="BB106" s="684"/>
      <c r="BC106" s="486"/>
      <c r="BD106" s="515"/>
      <c r="BE106" s="517"/>
      <c r="BF106" s="642"/>
      <c r="BG106" s="642"/>
      <c r="BH106" s="642"/>
      <c r="BI106" s="642"/>
      <c r="BJ106" s="642"/>
      <c r="BK106" s="642"/>
      <c r="BL106" s="642"/>
      <c r="BM106" s="642"/>
      <c r="BN106" s="642"/>
      <c r="BO106" s="642"/>
      <c r="BP106" s="642"/>
      <c r="BQ106" s="642"/>
      <c r="BR106" s="642"/>
      <c r="BS106" s="642"/>
      <c r="BT106" s="642"/>
      <c r="BU106" s="642"/>
      <c r="BV106" s="642"/>
      <c r="BW106" s="642"/>
      <c r="BX106" s="642"/>
      <c r="BY106" s="642"/>
      <c r="BZ106" s="642"/>
      <c r="CA106" s="642"/>
      <c r="CB106" s="642"/>
      <c r="CC106" s="642"/>
      <c r="CD106" s="642"/>
      <c r="CE106" s="642"/>
      <c r="CF106" s="642"/>
      <c r="CG106" s="642"/>
      <c r="CH106" s="642"/>
      <c r="CI106" s="642"/>
      <c r="CJ106" s="642"/>
      <c r="CK106" s="642"/>
      <c r="CL106" s="642"/>
      <c r="CM106" s="642"/>
      <c r="CN106" s="642"/>
      <c r="CO106" s="642"/>
      <c r="CP106" s="642"/>
      <c r="CQ106" s="642"/>
      <c r="CR106" s="642"/>
      <c r="CS106" s="642"/>
      <c r="CT106" s="642"/>
      <c r="CU106" s="642"/>
      <c r="CV106" s="642"/>
      <c r="CW106" s="642"/>
      <c r="CX106" s="642"/>
      <c r="CY106" s="642"/>
      <c r="CZ106" s="642"/>
      <c r="DA106" s="642"/>
      <c r="DB106" s="642"/>
      <c r="DC106" s="642"/>
      <c r="DD106" s="642"/>
      <c r="DE106" s="642"/>
      <c r="DF106" s="642"/>
      <c r="DG106" s="642"/>
      <c r="DH106" s="642"/>
      <c r="DI106" s="642"/>
      <c r="DJ106" s="642"/>
      <c r="DK106" s="642"/>
      <c r="DL106" s="642"/>
      <c r="DM106" s="642"/>
      <c r="DN106" s="642"/>
      <c r="DO106" s="642"/>
      <c r="DP106" s="642"/>
      <c r="DQ106" s="642"/>
      <c r="DR106" s="642"/>
      <c r="DS106" s="642"/>
      <c r="DT106" s="642"/>
      <c r="DU106" s="642"/>
      <c r="DV106" s="642"/>
      <c r="DW106" s="642"/>
      <c r="DX106" s="642"/>
      <c r="DY106" s="642"/>
      <c r="DZ106" s="642"/>
      <c r="EA106" s="642"/>
      <c r="EB106" s="642"/>
      <c r="EC106" s="642"/>
      <c r="ED106" s="642"/>
      <c r="EE106" s="642"/>
      <c r="EF106" s="642"/>
      <c r="EG106" s="642"/>
      <c r="EH106" s="642"/>
      <c r="EI106" s="642"/>
      <c r="EJ106" s="642"/>
      <c r="EK106" s="642"/>
      <c r="EL106" s="642"/>
      <c r="EM106" s="642"/>
      <c r="EN106" s="642"/>
      <c r="EO106" s="642"/>
      <c r="EP106" s="642"/>
      <c r="EQ106" s="642"/>
      <c r="ER106" s="642"/>
      <c r="ES106" s="642"/>
      <c r="ET106" s="642"/>
      <c r="EU106" s="642"/>
      <c r="EV106" s="642"/>
      <c r="EW106" s="642"/>
      <c r="EX106" s="642"/>
      <c r="EY106" s="642"/>
      <c r="EZ106" s="642"/>
      <c r="FA106" s="642"/>
      <c r="FB106" s="642"/>
      <c r="FC106" s="642"/>
      <c r="FD106" s="642"/>
      <c r="FE106" s="642"/>
      <c r="FF106" s="642"/>
      <c r="FG106" s="642"/>
      <c r="FH106" s="642"/>
      <c r="FI106" s="642"/>
      <c r="FJ106" s="642"/>
      <c r="FK106" s="642"/>
      <c r="FL106" s="642"/>
      <c r="FM106" s="642"/>
      <c r="FN106" s="642"/>
      <c r="FO106" s="642"/>
      <c r="FP106" s="642"/>
      <c r="FQ106" s="642"/>
      <c r="FR106" s="642"/>
      <c r="FS106" s="642"/>
      <c r="FT106" s="642"/>
      <c r="FU106" s="642"/>
      <c r="FV106" s="642"/>
      <c r="FW106" s="642"/>
      <c r="FX106" s="642"/>
      <c r="FY106" s="642"/>
      <c r="FZ106" s="642"/>
      <c r="GA106" s="642"/>
      <c r="GB106" s="642"/>
      <c r="GC106" s="642"/>
      <c r="GD106" s="642"/>
      <c r="GE106" s="642"/>
      <c r="GF106" s="642"/>
      <c r="GG106" s="642"/>
      <c r="GH106" s="642"/>
      <c r="GI106" s="642"/>
      <c r="GJ106" s="642"/>
      <c r="GK106" s="642"/>
      <c r="GL106" s="642"/>
      <c r="GM106" s="642"/>
      <c r="GN106" s="642"/>
      <c r="GO106" s="642"/>
      <c r="GP106" s="642"/>
      <c r="GQ106" s="642"/>
      <c r="GR106" s="642"/>
      <c r="GS106" s="642"/>
      <c r="GT106" s="642"/>
      <c r="GU106" s="642"/>
      <c r="GV106" s="642"/>
      <c r="GW106" s="642"/>
      <c r="GX106" s="642"/>
      <c r="GY106" s="642"/>
      <c r="GZ106" s="642"/>
      <c r="HA106" s="642"/>
      <c r="HB106" s="642"/>
      <c r="HC106" s="642"/>
      <c r="HD106" s="642"/>
      <c r="HE106" s="642"/>
      <c r="HF106" s="642"/>
      <c r="HG106" s="642"/>
      <c r="HH106" s="642"/>
      <c r="HI106" s="642"/>
      <c r="HJ106" s="642"/>
      <c r="HK106" s="642"/>
      <c r="HL106" s="642"/>
      <c r="HM106" s="642"/>
      <c r="HN106" s="642"/>
      <c r="HO106" s="642"/>
      <c r="HP106" s="642"/>
      <c r="HQ106" s="642"/>
      <c r="HR106" s="642"/>
      <c r="HS106" s="642"/>
      <c r="HT106" s="642"/>
      <c r="HU106" s="642"/>
      <c r="HV106" s="642"/>
      <c r="HW106" s="642"/>
      <c r="HX106" s="642"/>
      <c r="HY106" s="642"/>
      <c r="HZ106" s="642"/>
      <c r="IA106" s="642"/>
      <c r="IB106" s="642"/>
      <c r="IC106" s="642"/>
      <c r="ID106" s="642"/>
      <c r="IE106" s="642"/>
      <c r="IF106" s="642"/>
      <c r="IG106" s="642"/>
      <c r="IH106" s="642"/>
      <c r="II106" s="642"/>
      <c r="IJ106" s="642"/>
      <c r="IK106" s="642"/>
      <c r="IL106" s="642"/>
      <c r="IM106" s="642"/>
      <c r="IN106" s="642"/>
      <c r="IO106" s="642"/>
      <c r="IP106" s="642"/>
      <c r="IQ106" s="642"/>
      <c r="IR106" s="642"/>
      <c r="IS106" s="642"/>
      <c r="IT106" s="642"/>
      <c r="IU106" s="642"/>
      <c r="IV106" s="642"/>
      <c r="IW106" s="642"/>
      <c r="IX106" s="642"/>
      <c r="IY106" s="642"/>
      <c r="IZ106" s="642"/>
      <c r="JA106" s="642"/>
      <c r="JB106" s="642"/>
      <c r="JC106" s="642"/>
      <c r="JD106" s="642"/>
      <c r="JE106" s="642"/>
      <c r="JF106" s="642"/>
      <c r="JG106" s="642"/>
      <c r="JH106" s="642"/>
      <c r="JI106" s="642"/>
      <c r="JJ106" s="642"/>
      <c r="JK106" s="642"/>
      <c r="JL106" s="642"/>
      <c r="JM106" s="642"/>
      <c r="JN106" s="642"/>
      <c r="JO106" s="642"/>
      <c r="JP106" s="642"/>
      <c r="JQ106" s="642"/>
      <c r="JR106" s="642"/>
      <c r="JS106" s="642"/>
      <c r="JT106" s="642"/>
      <c r="JU106" s="642"/>
      <c r="JV106" s="642"/>
      <c r="JW106" s="642"/>
      <c r="JX106" s="642"/>
      <c r="JY106" s="642"/>
      <c r="JZ106" s="642"/>
      <c r="KA106" s="642"/>
      <c r="KB106" s="642"/>
      <c r="KC106" s="642"/>
      <c r="KD106" s="642"/>
      <c r="KE106" s="642"/>
      <c r="KF106" s="642"/>
      <c r="KG106" s="642"/>
      <c r="KH106" s="642"/>
      <c r="KI106" s="642"/>
      <c r="KJ106" s="642"/>
      <c r="KK106" s="642"/>
      <c r="KL106" s="642"/>
      <c r="KM106" s="642"/>
      <c r="KN106" s="642"/>
      <c r="KO106" s="642"/>
      <c r="KP106" s="642"/>
      <c r="KQ106" s="642"/>
      <c r="KR106" s="642"/>
      <c r="KS106" s="642"/>
      <c r="KT106" s="642"/>
      <c r="KU106" s="642"/>
      <c r="KV106" s="642"/>
      <c r="KW106" s="642"/>
      <c r="KX106" s="642"/>
      <c r="KY106" s="642"/>
      <c r="KZ106" s="642"/>
      <c r="LA106" s="642"/>
      <c r="LB106" s="642"/>
      <c r="LC106" s="642"/>
      <c r="LD106" s="642"/>
      <c r="LE106" s="642"/>
      <c r="LF106" s="642"/>
      <c r="LG106" s="642"/>
      <c r="LH106" s="642"/>
      <c r="LI106" s="642"/>
      <c r="LJ106" s="642"/>
      <c r="LK106" s="642"/>
      <c r="LL106" s="642"/>
      <c r="LM106" s="642"/>
      <c r="LN106" s="642"/>
      <c r="LO106" s="642"/>
      <c r="LP106" s="642"/>
      <c r="LQ106" s="642"/>
      <c r="LR106" s="642"/>
      <c r="LS106" s="642"/>
      <c r="LT106" s="642"/>
      <c r="LU106" s="642"/>
      <c r="LV106" s="642"/>
      <c r="LW106" s="642"/>
      <c r="LX106" s="642"/>
      <c r="LY106" s="642"/>
      <c r="LZ106" s="642"/>
      <c r="MA106" s="642"/>
      <c r="MB106" s="642"/>
      <c r="MC106" s="642"/>
      <c r="MD106" s="642"/>
      <c r="ME106" s="642"/>
      <c r="MF106" s="642"/>
      <c r="MG106" s="642"/>
      <c r="MH106" s="642"/>
      <c r="MI106" s="642"/>
      <c r="MJ106" s="642"/>
      <c r="MK106" s="642"/>
      <c r="ML106" s="642"/>
      <c r="MM106" s="642"/>
      <c r="MN106" s="642"/>
      <c r="MO106" s="642"/>
      <c r="MP106" s="642"/>
      <c r="MQ106" s="642"/>
      <c r="MR106" s="642"/>
      <c r="MS106" s="642"/>
      <c r="MT106" s="642"/>
      <c r="MU106" s="642"/>
      <c r="MV106" s="642"/>
      <c r="MW106" s="642"/>
      <c r="MX106" s="642"/>
      <c r="MY106" s="642"/>
      <c r="MZ106" s="642"/>
      <c r="NA106" s="642"/>
      <c r="NB106" s="642"/>
      <c r="NC106" s="642"/>
      <c r="ND106" s="642"/>
      <c r="NE106" s="642"/>
      <c r="NF106" s="642"/>
      <c r="NG106" s="642"/>
      <c r="NH106" s="642"/>
      <c r="NI106" s="642"/>
      <c r="NJ106" s="642"/>
      <c r="NK106" s="642"/>
      <c r="NL106" s="642"/>
      <c r="NM106" s="642"/>
      <c r="NN106" s="642"/>
      <c r="NO106" s="642"/>
      <c r="NP106" s="642"/>
      <c r="NQ106" s="642"/>
      <c r="NR106" s="642"/>
      <c r="NS106" s="642"/>
      <c r="NT106" s="642"/>
      <c r="NU106" s="642"/>
      <c r="NV106" s="642"/>
      <c r="NW106" s="642"/>
      <c r="NX106" s="642"/>
      <c r="NY106" s="642"/>
      <c r="NZ106" s="642"/>
      <c r="OA106" s="642"/>
      <c r="OB106" s="642"/>
      <c r="OC106" s="642"/>
      <c r="OD106" s="642"/>
      <c r="OE106" s="642"/>
      <c r="OF106" s="642"/>
      <c r="OG106" s="642"/>
      <c r="OH106" s="642"/>
      <c r="OI106" s="642"/>
      <c r="OJ106" s="642"/>
      <c r="OK106" s="642"/>
      <c r="OL106" s="642"/>
      <c r="OM106" s="642"/>
      <c r="ON106" s="642"/>
      <c r="OO106" s="642"/>
      <c r="OP106" s="642"/>
      <c r="OQ106" s="642"/>
      <c r="OR106" s="642"/>
      <c r="OS106" s="642"/>
      <c r="OT106" s="642"/>
      <c r="OU106" s="642"/>
      <c r="OV106" s="642"/>
      <c r="OW106" s="642"/>
      <c r="OX106" s="642"/>
      <c r="OY106" s="642"/>
      <c r="OZ106" s="642"/>
      <c r="PA106" s="642"/>
      <c r="PB106" s="642"/>
      <c r="PC106" s="642"/>
      <c r="PD106" s="642"/>
      <c r="PE106" s="642"/>
      <c r="PF106" s="642"/>
      <c r="PG106" s="642"/>
      <c r="PH106" s="642"/>
      <c r="PI106" s="642"/>
      <c r="PJ106" s="642"/>
      <c r="PK106" s="642"/>
      <c r="PL106" s="642"/>
      <c r="PM106" s="642"/>
      <c r="PN106" s="642"/>
      <c r="PO106" s="642"/>
      <c r="PP106" s="642"/>
      <c r="PQ106" s="642"/>
      <c r="PR106" s="642"/>
      <c r="PS106" s="642"/>
      <c r="PT106" s="642"/>
      <c r="PU106" s="642"/>
      <c r="PV106" s="642"/>
      <c r="PW106" s="642"/>
      <c r="PX106" s="642"/>
      <c r="PY106" s="642"/>
      <c r="PZ106" s="642"/>
      <c r="QA106" s="642"/>
      <c r="QB106" s="642"/>
      <c r="QC106" s="642"/>
      <c r="QD106" s="642"/>
      <c r="QE106" s="642"/>
      <c r="QF106" s="642"/>
      <c r="QG106" s="642"/>
      <c r="QH106" s="642"/>
      <c r="QI106" s="642"/>
      <c r="QJ106" s="642"/>
      <c r="QK106" s="642"/>
      <c r="QL106" s="642"/>
      <c r="QM106" s="642"/>
      <c r="QN106" s="642"/>
      <c r="QO106" s="642"/>
      <c r="QP106" s="642"/>
      <c r="QQ106" s="642"/>
      <c r="QR106" s="642"/>
      <c r="QS106" s="642"/>
      <c r="QT106" s="642"/>
      <c r="QU106" s="642"/>
      <c r="QV106" s="642"/>
      <c r="QW106" s="642"/>
      <c r="QX106" s="642"/>
      <c r="QY106" s="642"/>
      <c r="QZ106" s="642"/>
      <c r="RA106" s="642"/>
      <c r="RB106" s="642"/>
      <c r="RC106" s="642"/>
      <c r="RD106" s="642"/>
      <c r="RE106" s="642"/>
      <c r="RF106" s="642"/>
      <c r="RG106" s="642"/>
      <c r="RH106" s="642"/>
      <c r="RI106" s="642"/>
      <c r="RJ106" s="642"/>
      <c r="RK106" s="642"/>
      <c r="RL106" s="642"/>
      <c r="RM106" s="642"/>
      <c r="RN106" s="642"/>
      <c r="RO106" s="642"/>
      <c r="RP106" s="642"/>
      <c r="RQ106" s="642"/>
      <c r="RR106" s="642"/>
      <c r="RS106" s="642"/>
      <c r="RT106" s="642"/>
      <c r="RU106" s="642"/>
      <c r="RV106" s="642"/>
      <c r="RW106" s="642"/>
      <c r="RX106" s="642"/>
      <c r="RY106" s="642"/>
      <c r="RZ106" s="642"/>
      <c r="SA106" s="642"/>
      <c r="SB106" s="642"/>
      <c r="SC106" s="642"/>
      <c r="SD106" s="642"/>
      <c r="SE106" s="642"/>
      <c r="SF106" s="642"/>
      <c r="SG106" s="642"/>
      <c r="SH106" s="642"/>
      <c r="SI106" s="642"/>
      <c r="SJ106" s="642"/>
      <c r="SK106" s="642"/>
      <c r="SL106" s="642"/>
      <c r="SM106" s="642"/>
      <c r="SN106" s="642"/>
      <c r="SO106" s="642"/>
      <c r="SP106" s="642"/>
      <c r="SQ106" s="642"/>
      <c r="SR106" s="642"/>
      <c r="SS106" s="642"/>
      <c r="ST106" s="642"/>
      <c r="SU106" s="642"/>
      <c r="SV106" s="642"/>
      <c r="SW106" s="642"/>
      <c r="SX106" s="642"/>
      <c r="SY106" s="642"/>
      <c r="SZ106" s="642"/>
      <c r="TA106" s="642"/>
      <c r="TB106" s="642"/>
      <c r="TC106" s="642"/>
      <c r="TD106" s="642"/>
      <c r="TE106" s="642"/>
      <c r="TF106" s="642"/>
      <c r="TG106" s="642"/>
      <c r="TH106" s="642"/>
      <c r="TI106" s="642"/>
      <c r="TJ106" s="642"/>
      <c r="TK106" s="642"/>
      <c r="TL106" s="642"/>
      <c r="TM106" s="642"/>
      <c r="TN106" s="642"/>
      <c r="TO106" s="642"/>
      <c r="TP106" s="642"/>
      <c r="TQ106" s="642"/>
      <c r="TR106" s="642"/>
      <c r="TS106" s="642"/>
      <c r="TT106" s="642"/>
      <c r="TU106" s="642"/>
      <c r="TV106" s="642"/>
      <c r="TW106" s="642"/>
      <c r="TX106" s="642"/>
      <c r="TY106" s="642"/>
      <c r="TZ106" s="642"/>
      <c r="UA106" s="642"/>
      <c r="UB106" s="642"/>
      <c r="UC106" s="642"/>
      <c r="UD106" s="642"/>
      <c r="UE106" s="642"/>
      <c r="UF106" s="642"/>
      <c r="UG106" s="642"/>
      <c r="UH106" s="642"/>
      <c r="UI106" s="642"/>
      <c r="UJ106" s="642"/>
      <c r="UK106" s="642"/>
      <c r="UL106" s="642"/>
      <c r="UM106" s="642"/>
      <c r="UN106" s="642"/>
      <c r="UO106" s="642"/>
      <c r="UP106" s="642"/>
      <c r="UQ106" s="642"/>
      <c r="UR106" s="642"/>
      <c r="US106" s="642"/>
      <c r="UT106" s="642"/>
      <c r="UU106" s="642"/>
      <c r="UV106" s="642"/>
      <c r="UW106" s="642"/>
      <c r="UX106" s="642"/>
      <c r="UY106" s="642"/>
      <c r="UZ106" s="642"/>
      <c r="VA106" s="642"/>
      <c r="VB106" s="642"/>
      <c r="VC106" s="642"/>
      <c r="VD106" s="642"/>
      <c r="VE106" s="642"/>
      <c r="VF106" s="642"/>
      <c r="VG106" s="642"/>
      <c r="VH106" s="642"/>
      <c r="VI106" s="642"/>
      <c r="VJ106" s="642"/>
      <c r="VK106" s="642"/>
      <c r="VL106" s="642"/>
      <c r="VM106" s="642"/>
      <c r="VN106" s="642"/>
      <c r="VO106" s="642"/>
      <c r="VP106" s="642"/>
      <c r="VQ106" s="642"/>
      <c r="VR106" s="642"/>
      <c r="VS106" s="642"/>
      <c r="VT106" s="642"/>
      <c r="VU106" s="642"/>
      <c r="VV106" s="642"/>
      <c r="VW106" s="642"/>
      <c r="VX106" s="642"/>
      <c r="VY106" s="642"/>
      <c r="VZ106" s="642"/>
      <c r="WA106" s="642"/>
      <c r="WB106" s="642"/>
      <c r="WC106" s="642"/>
      <c r="WD106" s="642"/>
      <c r="WE106" s="642"/>
      <c r="WF106" s="642"/>
      <c r="WG106" s="642"/>
      <c r="WH106" s="642"/>
      <c r="WI106" s="642"/>
      <c r="WJ106" s="642"/>
      <c r="WK106" s="642"/>
      <c r="WL106" s="642"/>
      <c r="WM106" s="642"/>
      <c r="WN106" s="642"/>
      <c r="WO106" s="642"/>
      <c r="WP106" s="642"/>
      <c r="WQ106" s="642"/>
      <c r="WR106" s="642"/>
      <c r="WS106" s="642"/>
      <c r="WT106" s="642"/>
      <c r="WU106" s="642"/>
      <c r="WV106" s="642"/>
      <c r="WW106" s="642"/>
      <c r="WX106" s="642"/>
      <c r="WY106" s="642"/>
      <c r="WZ106" s="642"/>
      <c r="XA106" s="642"/>
      <c r="XB106" s="642"/>
      <c r="XC106" s="642"/>
      <c r="XD106" s="642"/>
      <c r="XE106" s="642"/>
      <c r="XF106" s="642"/>
      <c r="XG106" s="642"/>
      <c r="XH106" s="642"/>
      <c r="XI106" s="642"/>
      <c r="XJ106" s="642"/>
      <c r="XK106" s="642"/>
      <c r="XL106" s="642"/>
      <c r="XM106" s="642"/>
      <c r="XN106" s="642"/>
      <c r="XO106" s="642"/>
      <c r="XP106" s="642"/>
      <c r="XQ106" s="642"/>
      <c r="XR106" s="642"/>
      <c r="XS106" s="642"/>
      <c r="XT106" s="642"/>
      <c r="XU106" s="642"/>
      <c r="XV106" s="642"/>
      <c r="XW106" s="642"/>
      <c r="XX106" s="642"/>
      <c r="XY106" s="642"/>
      <c r="XZ106" s="642"/>
      <c r="YA106" s="642"/>
      <c r="YB106" s="642"/>
      <c r="YC106" s="642"/>
      <c r="YD106" s="642"/>
      <c r="YE106" s="642"/>
      <c r="YF106" s="642"/>
      <c r="YG106" s="642"/>
      <c r="YH106" s="642"/>
      <c r="YI106" s="642"/>
      <c r="YJ106" s="642"/>
      <c r="YK106" s="642"/>
      <c r="YL106" s="642"/>
      <c r="YM106" s="642"/>
      <c r="YN106" s="642"/>
      <c r="YO106" s="642"/>
      <c r="YP106" s="642"/>
      <c r="YQ106" s="642"/>
      <c r="YR106" s="642"/>
      <c r="YS106" s="642"/>
      <c r="YT106" s="642"/>
      <c r="YU106" s="642"/>
      <c r="YV106" s="642"/>
      <c r="YW106" s="642"/>
      <c r="YX106" s="642"/>
      <c r="YY106" s="642"/>
      <c r="YZ106" s="642"/>
      <c r="ZA106" s="642"/>
      <c r="ZB106" s="642"/>
      <c r="ZC106" s="642"/>
      <c r="ZD106" s="642"/>
      <c r="ZE106" s="642"/>
      <c r="ZF106" s="642"/>
      <c r="ZG106" s="642"/>
      <c r="ZH106" s="642"/>
      <c r="ZI106" s="642"/>
      <c r="ZJ106" s="642"/>
      <c r="ZK106" s="642"/>
      <c r="ZL106" s="642"/>
      <c r="ZM106" s="642"/>
      <c r="ZN106" s="642"/>
      <c r="ZO106" s="642"/>
      <c r="ZP106" s="642"/>
      <c r="ZQ106" s="642"/>
      <c r="ZR106" s="642"/>
      <c r="ZS106" s="642"/>
      <c r="ZT106" s="642"/>
      <c r="ZU106" s="642"/>
      <c r="ZV106" s="642"/>
      <c r="ZW106" s="642"/>
      <c r="ZX106" s="642"/>
      <c r="ZY106" s="642"/>
      <c r="ZZ106" s="642"/>
      <c r="AAA106" s="642"/>
      <c r="AAB106" s="642"/>
      <c r="AAC106" s="642"/>
      <c r="AAD106" s="642"/>
      <c r="AAE106" s="642"/>
      <c r="AAF106" s="642"/>
      <c r="AAG106" s="642"/>
      <c r="AAH106" s="642"/>
      <c r="AAI106" s="642"/>
      <c r="AAJ106" s="642"/>
      <c r="AAK106" s="642"/>
      <c r="AAL106" s="642"/>
      <c r="AAM106" s="642"/>
      <c r="AAN106" s="642"/>
      <c r="AAO106" s="642"/>
      <c r="AAP106" s="642"/>
      <c r="AAQ106" s="642"/>
      <c r="AAR106" s="642"/>
      <c r="AAS106" s="642"/>
      <c r="AAT106" s="642"/>
      <c r="AAU106" s="642"/>
      <c r="AAV106" s="642"/>
      <c r="AAW106" s="642"/>
      <c r="AAX106" s="642"/>
      <c r="AAY106" s="642"/>
      <c r="AAZ106" s="642"/>
      <c r="ABA106" s="642"/>
      <c r="ABB106" s="642"/>
      <c r="ABC106" s="642"/>
      <c r="ABD106" s="642"/>
      <c r="ABE106" s="642"/>
      <c r="ABF106" s="642"/>
      <c r="ABG106" s="642"/>
      <c r="ABH106" s="642"/>
      <c r="ABI106" s="642"/>
      <c r="ABJ106" s="642"/>
      <c r="ABK106" s="642"/>
      <c r="ABL106" s="642"/>
      <c r="ABM106" s="642"/>
      <c r="ABN106" s="642"/>
      <c r="ABO106" s="642"/>
      <c r="ABP106" s="642"/>
      <c r="ABQ106" s="642"/>
      <c r="ABR106" s="642"/>
      <c r="ABS106" s="642"/>
      <c r="ABT106" s="642"/>
      <c r="ABU106" s="642"/>
      <c r="ABV106" s="642"/>
      <c r="ABW106" s="642"/>
      <c r="ABX106" s="642"/>
      <c r="ABY106" s="642"/>
      <c r="ABZ106" s="642"/>
      <c r="ACA106" s="642"/>
      <c r="ACB106" s="642"/>
      <c r="ACC106" s="642"/>
      <c r="ACD106" s="642"/>
      <c r="ACE106" s="642"/>
      <c r="ACF106" s="642"/>
      <c r="ACG106" s="642"/>
      <c r="ACH106" s="642"/>
      <c r="ACI106" s="642"/>
      <c r="ACJ106" s="642"/>
      <c r="ACK106" s="642"/>
      <c r="ACL106" s="642"/>
      <c r="ACM106" s="642"/>
      <c r="ACN106" s="642"/>
      <c r="ACO106" s="642"/>
      <c r="ACP106" s="642"/>
      <c r="ACQ106" s="642"/>
      <c r="ACR106" s="642"/>
      <c r="ACS106" s="642"/>
      <c r="ACT106" s="642"/>
      <c r="ACU106" s="642"/>
      <c r="ACV106" s="642"/>
      <c r="ACW106" s="642"/>
      <c r="ACX106" s="642"/>
      <c r="ACY106" s="642"/>
      <c r="ACZ106" s="642"/>
      <c r="ADA106" s="642"/>
      <c r="ADB106" s="642"/>
      <c r="ADC106" s="642"/>
      <c r="ADD106" s="642"/>
      <c r="ADE106" s="642"/>
      <c r="ADF106" s="642"/>
      <c r="ADG106" s="642"/>
      <c r="ADH106" s="642"/>
      <c r="ADI106" s="642"/>
      <c r="ADJ106" s="642"/>
      <c r="ADK106" s="642"/>
      <c r="ADL106" s="642"/>
      <c r="ADM106" s="642"/>
      <c r="ADN106" s="642"/>
      <c r="ADO106" s="642"/>
      <c r="ADP106" s="642"/>
      <c r="ADQ106" s="642"/>
      <c r="ADR106" s="642"/>
      <c r="ADS106" s="642"/>
      <c r="ADT106" s="642"/>
      <c r="ADU106" s="642"/>
      <c r="ADV106" s="642"/>
      <c r="ADW106" s="642"/>
      <c r="ADX106" s="642"/>
      <c r="ADY106" s="642"/>
      <c r="ADZ106" s="642"/>
      <c r="AEA106" s="642"/>
      <c r="AEB106" s="642"/>
      <c r="AEC106" s="642"/>
      <c r="AED106" s="642"/>
      <c r="AEE106" s="642"/>
      <c r="AEF106" s="642"/>
      <c r="AEG106" s="642"/>
      <c r="AEH106" s="642"/>
      <c r="AEI106" s="642"/>
      <c r="AEJ106" s="642"/>
      <c r="AEK106" s="642"/>
      <c r="AEL106" s="642"/>
      <c r="AEM106" s="642"/>
      <c r="AEN106" s="642"/>
      <c r="AEO106" s="642"/>
      <c r="AEP106" s="642"/>
      <c r="AEQ106" s="642"/>
      <c r="AER106" s="642"/>
      <c r="AES106" s="642"/>
      <c r="AET106" s="642"/>
      <c r="AEU106" s="642"/>
      <c r="AEV106" s="642"/>
      <c r="AEW106" s="642"/>
      <c r="AEX106" s="642"/>
      <c r="AEY106" s="642"/>
      <c r="AEZ106" s="642"/>
      <c r="AFA106" s="642"/>
      <c r="AFB106" s="642"/>
      <c r="AFC106" s="642"/>
      <c r="AFD106" s="642"/>
      <c r="AFE106" s="642"/>
      <c r="AFF106" s="642"/>
      <c r="AFG106" s="642"/>
      <c r="AFH106" s="642"/>
      <c r="AFI106" s="642"/>
      <c r="AFJ106" s="642"/>
      <c r="AFK106" s="642"/>
      <c r="AFL106" s="642"/>
      <c r="AFM106" s="642"/>
      <c r="AFN106" s="642"/>
      <c r="AFO106" s="642"/>
      <c r="AFP106" s="642"/>
      <c r="AFQ106" s="642"/>
      <c r="AFR106" s="642"/>
      <c r="AFS106" s="642"/>
      <c r="AFT106" s="642"/>
      <c r="AFU106" s="642"/>
      <c r="AFV106" s="642"/>
      <c r="AFW106" s="642"/>
      <c r="AFX106" s="642"/>
      <c r="AFY106" s="642"/>
      <c r="AFZ106" s="642"/>
      <c r="AGA106" s="642"/>
      <c r="AGB106" s="642"/>
      <c r="AGC106" s="642"/>
      <c r="AGD106" s="642"/>
      <c r="AGE106" s="642"/>
      <c r="AGF106" s="642"/>
      <c r="AGG106" s="642"/>
      <c r="AGH106" s="642"/>
      <c r="AGI106" s="642"/>
      <c r="AGJ106" s="642"/>
      <c r="AGK106" s="642"/>
      <c r="AGL106" s="642"/>
      <c r="AGM106" s="642"/>
      <c r="AGN106" s="535"/>
      <c r="AGO106" s="535"/>
      <c r="AGP106" s="535"/>
      <c r="AGQ106" s="535"/>
    </row>
    <row r="107" spans="1:875" x14ac:dyDescent="0.2">
      <c r="A107" s="28"/>
      <c r="B107" s="390" t="s">
        <v>1399</v>
      </c>
      <c r="C107" s="438" t="s">
        <v>1399</v>
      </c>
      <c r="D107" s="658"/>
      <c r="E107" s="667"/>
      <c r="F107" s="677"/>
      <c r="G107" s="442"/>
      <c r="H107" s="442"/>
      <c r="I107" s="639"/>
      <c r="J107" s="443"/>
      <c r="K107" s="640"/>
      <c r="L107" s="444"/>
      <c r="M107" s="443"/>
      <c r="N107" s="445"/>
      <c r="O107" s="446"/>
      <c r="P107" s="447"/>
      <c r="Q107" s="592"/>
      <c r="R107" s="646"/>
      <c r="S107" s="703"/>
      <c r="T107" s="449"/>
      <c r="U107" s="641"/>
      <c r="V107" s="450"/>
      <c r="W107" s="450"/>
      <c r="X107" s="450"/>
      <c r="Y107" s="451"/>
      <c r="Z107" s="451"/>
      <c r="AA107" s="451"/>
      <c r="AB107" s="715"/>
      <c r="AC107" s="500"/>
      <c r="AD107" s="500"/>
      <c r="AE107" s="500"/>
      <c r="AF107" s="452"/>
      <c r="AG107" s="453"/>
      <c r="AH107" s="451"/>
      <c r="AI107" s="451"/>
      <c r="AJ107" s="451"/>
      <c r="AK107" s="454"/>
      <c r="AL107" s="455"/>
      <c r="AM107" s="455"/>
      <c r="AN107" s="456"/>
      <c r="AO107" s="457"/>
      <c r="AP107" s="513"/>
      <c r="AQ107" s="514"/>
      <c r="AR107" s="458"/>
      <c r="AS107" s="458"/>
      <c r="AT107" s="201"/>
      <c r="AU107" s="455"/>
      <c r="AV107" s="459"/>
      <c r="AW107" s="459"/>
      <c r="AX107" s="455"/>
      <c r="AY107" s="455"/>
      <c r="AZ107" s="693"/>
      <c r="BA107" s="460"/>
      <c r="BB107" s="684"/>
      <c r="BC107" s="486"/>
      <c r="BD107" s="515"/>
      <c r="BE107" s="517"/>
      <c r="BF107" s="642"/>
      <c r="BG107" s="642"/>
      <c r="BH107" s="642"/>
      <c r="BI107" s="642"/>
      <c r="BJ107" s="642"/>
      <c r="BK107" s="642"/>
      <c r="BL107" s="642"/>
      <c r="BM107" s="642"/>
      <c r="BN107" s="642"/>
      <c r="BO107" s="642"/>
      <c r="BP107" s="642"/>
      <c r="BQ107" s="642"/>
      <c r="BR107" s="642"/>
      <c r="BS107" s="642"/>
      <c r="BT107" s="642"/>
      <c r="BU107" s="642"/>
      <c r="BV107" s="642"/>
      <c r="BW107" s="642"/>
      <c r="BX107" s="642"/>
      <c r="BY107" s="642"/>
      <c r="BZ107" s="642"/>
      <c r="CA107" s="642"/>
      <c r="CB107" s="642"/>
      <c r="CC107" s="642"/>
      <c r="CD107" s="642"/>
      <c r="CE107" s="642"/>
      <c r="CF107" s="642"/>
      <c r="CG107" s="642"/>
      <c r="CH107" s="642"/>
      <c r="CI107" s="642"/>
      <c r="CJ107" s="642"/>
      <c r="CK107" s="642"/>
      <c r="CL107" s="642"/>
      <c r="CM107" s="642"/>
      <c r="CN107" s="642"/>
      <c r="CO107" s="642"/>
      <c r="CP107" s="642"/>
      <c r="CQ107" s="642"/>
      <c r="CR107" s="642"/>
      <c r="CS107" s="642"/>
      <c r="CT107" s="642"/>
      <c r="CU107" s="642"/>
      <c r="CV107" s="642"/>
      <c r="CW107" s="642"/>
      <c r="CX107" s="642"/>
      <c r="CY107" s="642"/>
      <c r="CZ107" s="642"/>
      <c r="DA107" s="642"/>
      <c r="DB107" s="642"/>
      <c r="DC107" s="642"/>
      <c r="DD107" s="642"/>
      <c r="DE107" s="642"/>
      <c r="DF107" s="642"/>
      <c r="DG107" s="642"/>
      <c r="DH107" s="642"/>
      <c r="DI107" s="642"/>
      <c r="DJ107" s="642"/>
      <c r="DK107" s="642"/>
      <c r="DL107" s="642"/>
      <c r="DM107" s="642"/>
      <c r="DN107" s="642"/>
      <c r="DO107" s="642"/>
      <c r="DP107" s="642"/>
      <c r="DQ107" s="642"/>
      <c r="DR107" s="642"/>
      <c r="DS107" s="642"/>
      <c r="DT107" s="642"/>
      <c r="DU107" s="642"/>
      <c r="DV107" s="642"/>
      <c r="DW107" s="642"/>
      <c r="DX107" s="642"/>
      <c r="DY107" s="642"/>
      <c r="DZ107" s="642"/>
      <c r="EA107" s="642"/>
      <c r="EB107" s="642"/>
      <c r="EC107" s="642"/>
      <c r="ED107" s="642"/>
      <c r="EE107" s="642"/>
      <c r="EF107" s="642"/>
      <c r="EG107" s="642"/>
      <c r="EH107" s="642"/>
      <c r="EI107" s="642"/>
      <c r="EJ107" s="642"/>
      <c r="EK107" s="642"/>
      <c r="EL107" s="642"/>
      <c r="EM107" s="642"/>
      <c r="EN107" s="642"/>
      <c r="EO107" s="642"/>
      <c r="EP107" s="642"/>
      <c r="EQ107" s="642"/>
      <c r="ER107" s="642"/>
      <c r="ES107" s="642"/>
      <c r="ET107" s="642"/>
      <c r="EU107" s="642"/>
      <c r="EV107" s="642"/>
      <c r="EW107" s="642"/>
      <c r="EX107" s="642"/>
      <c r="EY107" s="642"/>
      <c r="EZ107" s="642"/>
      <c r="FA107" s="642"/>
      <c r="FB107" s="642"/>
      <c r="FC107" s="642"/>
      <c r="FD107" s="642"/>
      <c r="FE107" s="642"/>
      <c r="FF107" s="642"/>
      <c r="FG107" s="642"/>
      <c r="FH107" s="642"/>
      <c r="FI107" s="642"/>
      <c r="FJ107" s="642"/>
      <c r="FK107" s="642"/>
      <c r="FL107" s="642"/>
      <c r="FM107" s="642"/>
      <c r="FN107" s="642"/>
      <c r="FO107" s="642"/>
      <c r="FP107" s="642"/>
      <c r="FQ107" s="642"/>
      <c r="FR107" s="642"/>
      <c r="FS107" s="642"/>
      <c r="FT107" s="642"/>
      <c r="FU107" s="642"/>
      <c r="FV107" s="642"/>
      <c r="FW107" s="642"/>
      <c r="FX107" s="642"/>
      <c r="FY107" s="642"/>
      <c r="FZ107" s="642"/>
      <c r="GA107" s="642"/>
      <c r="GB107" s="642"/>
      <c r="GC107" s="642"/>
      <c r="GD107" s="642"/>
      <c r="GE107" s="642"/>
      <c r="GF107" s="642"/>
      <c r="GG107" s="642"/>
      <c r="GH107" s="642"/>
      <c r="GI107" s="642"/>
      <c r="GJ107" s="642"/>
      <c r="GK107" s="642"/>
      <c r="GL107" s="642"/>
      <c r="GM107" s="642"/>
      <c r="GN107" s="642"/>
      <c r="GO107" s="642"/>
      <c r="GP107" s="642"/>
      <c r="GQ107" s="642"/>
      <c r="GR107" s="642"/>
      <c r="GS107" s="642"/>
      <c r="GT107" s="642"/>
      <c r="GU107" s="642"/>
      <c r="GV107" s="642"/>
      <c r="GW107" s="642"/>
      <c r="GX107" s="642"/>
      <c r="GY107" s="642"/>
      <c r="GZ107" s="642"/>
      <c r="HA107" s="642"/>
      <c r="HB107" s="642"/>
      <c r="HC107" s="642"/>
      <c r="HD107" s="642"/>
      <c r="HE107" s="642"/>
      <c r="HF107" s="642"/>
      <c r="HG107" s="642"/>
      <c r="HH107" s="642"/>
      <c r="HI107" s="642"/>
      <c r="HJ107" s="642"/>
      <c r="HK107" s="642"/>
      <c r="HL107" s="642"/>
      <c r="HM107" s="642"/>
      <c r="HN107" s="642"/>
      <c r="HO107" s="642"/>
      <c r="HP107" s="642"/>
      <c r="HQ107" s="642"/>
      <c r="HR107" s="642"/>
      <c r="HS107" s="642"/>
      <c r="HT107" s="642"/>
      <c r="HU107" s="642"/>
      <c r="HV107" s="642"/>
      <c r="HW107" s="642"/>
      <c r="HX107" s="642"/>
      <c r="HY107" s="642"/>
      <c r="HZ107" s="642"/>
      <c r="IA107" s="642"/>
      <c r="IB107" s="642"/>
      <c r="IC107" s="642"/>
      <c r="ID107" s="642"/>
      <c r="IE107" s="642"/>
      <c r="IF107" s="642"/>
      <c r="IG107" s="642"/>
      <c r="IH107" s="642"/>
      <c r="II107" s="642"/>
      <c r="IJ107" s="642"/>
      <c r="IK107" s="642"/>
      <c r="IL107" s="642"/>
      <c r="IM107" s="642"/>
      <c r="IN107" s="642"/>
      <c r="IO107" s="642"/>
      <c r="IP107" s="642"/>
      <c r="IQ107" s="642"/>
      <c r="IR107" s="642"/>
      <c r="IS107" s="642"/>
      <c r="IT107" s="642"/>
      <c r="IU107" s="642"/>
      <c r="IV107" s="642"/>
      <c r="IW107" s="642"/>
      <c r="IX107" s="642"/>
      <c r="IY107" s="642"/>
      <c r="IZ107" s="642"/>
      <c r="JA107" s="642"/>
      <c r="JB107" s="642"/>
      <c r="JC107" s="642"/>
      <c r="JD107" s="642"/>
      <c r="JE107" s="642"/>
      <c r="JF107" s="642"/>
      <c r="JG107" s="642"/>
      <c r="JH107" s="642"/>
      <c r="JI107" s="642"/>
      <c r="JJ107" s="642"/>
      <c r="JK107" s="642"/>
      <c r="JL107" s="642"/>
      <c r="JM107" s="642"/>
      <c r="JN107" s="642"/>
      <c r="JO107" s="642"/>
      <c r="JP107" s="642"/>
      <c r="JQ107" s="642"/>
      <c r="JR107" s="642"/>
      <c r="JS107" s="642"/>
      <c r="JT107" s="642"/>
      <c r="JU107" s="642"/>
      <c r="JV107" s="642"/>
      <c r="JW107" s="642"/>
      <c r="JX107" s="642"/>
      <c r="JY107" s="642"/>
      <c r="JZ107" s="642"/>
      <c r="KA107" s="642"/>
      <c r="KB107" s="642"/>
      <c r="KC107" s="642"/>
      <c r="KD107" s="642"/>
      <c r="KE107" s="642"/>
      <c r="KF107" s="642"/>
      <c r="KG107" s="642"/>
      <c r="KH107" s="642"/>
      <c r="KI107" s="642"/>
      <c r="KJ107" s="642"/>
      <c r="KK107" s="642"/>
      <c r="KL107" s="642"/>
      <c r="KM107" s="642"/>
      <c r="KN107" s="642"/>
      <c r="KO107" s="642"/>
      <c r="KP107" s="642"/>
      <c r="KQ107" s="642"/>
      <c r="KR107" s="642"/>
      <c r="KS107" s="642"/>
      <c r="KT107" s="642"/>
      <c r="KU107" s="642"/>
      <c r="KV107" s="642"/>
      <c r="KW107" s="642"/>
      <c r="KX107" s="642"/>
      <c r="KY107" s="642"/>
      <c r="KZ107" s="642"/>
      <c r="LA107" s="642"/>
      <c r="LB107" s="642"/>
      <c r="LC107" s="642"/>
      <c r="LD107" s="642"/>
      <c r="LE107" s="642"/>
      <c r="LF107" s="642"/>
      <c r="LG107" s="642"/>
      <c r="LH107" s="642"/>
      <c r="LI107" s="642"/>
      <c r="LJ107" s="642"/>
      <c r="LK107" s="642"/>
      <c r="LL107" s="642"/>
      <c r="LM107" s="642"/>
      <c r="LN107" s="642"/>
      <c r="LO107" s="642"/>
      <c r="LP107" s="642"/>
      <c r="LQ107" s="642"/>
      <c r="LR107" s="642"/>
      <c r="LS107" s="642"/>
      <c r="LT107" s="642"/>
      <c r="LU107" s="642"/>
      <c r="LV107" s="642"/>
      <c r="LW107" s="642"/>
      <c r="LX107" s="642"/>
      <c r="LY107" s="642"/>
      <c r="LZ107" s="642"/>
      <c r="MA107" s="642"/>
      <c r="MB107" s="642"/>
      <c r="MC107" s="642"/>
      <c r="MD107" s="642"/>
      <c r="ME107" s="642"/>
      <c r="MF107" s="642"/>
      <c r="MG107" s="642"/>
      <c r="MH107" s="642"/>
      <c r="MI107" s="642"/>
      <c r="MJ107" s="642"/>
      <c r="MK107" s="642"/>
      <c r="ML107" s="642"/>
      <c r="MM107" s="642"/>
      <c r="MN107" s="642"/>
      <c r="MO107" s="642"/>
      <c r="MP107" s="642"/>
      <c r="MQ107" s="642"/>
      <c r="MR107" s="642"/>
      <c r="MS107" s="642"/>
      <c r="MT107" s="642"/>
      <c r="MU107" s="642"/>
      <c r="MV107" s="642"/>
      <c r="MW107" s="642"/>
      <c r="MX107" s="642"/>
      <c r="MY107" s="642"/>
      <c r="MZ107" s="642"/>
      <c r="NA107" s="642"/>
      <c r="NB107" s="642"/>
      <c r="NC107" s="642"/>
      <c r="ND107" s="642"/>
      <c r="NE107" s="642"/>
      <c r="NF107" s="642"/>
      <c r="NG107" s="642"/>
      <c r="NH107" s="642"/>
      <c r="NI107" s="642"/>
      <c r="NJ107" s="642"/>
      <c r="NK107" s="642"/>
      <c r="NL107" s="642"/>
      <c r="NM107" s="642"/>
      <c r="NN107" s="642"/>
      <c r="NO107" s="642"/>
      <c r="NP107" s="642"/>
      <c r="NQ107" s="642"/>
      <c r="NR107" s="642"/>
      <c r="NS107" s="642"/>
      <c r="NT107" s="642"/>
      <c r="NU107" s="642"/>
      <c r="NV107" s="642"/>
      <c r="NW107" s="642"/>
      <c r="NX107" s="642"/>
      <c r="NY107" s="642"/>
      <c r="NZ107" s="642"/>
      <c r="OA107" s="642"/>
      <c r="OB107" s="642"/>
      <c r="OC107" s="642"/>
      <c r="OD107" s="642"/>
      <c r="OE107" s="642"/>
      <c r="OF107" s="642"/>
      <c r="OG107" s="642"/>
      <c r="OH107" s="642"/>
      <c r="OI107" s="642"/>
      <c r="OJ107" s="642"/>
      <c r="OK107" s="642"/>
      <c r="OL107" s="642"/>
      <c r="OM107" s="642"/>
      <c r="ON107" s="642"/>
      <c r="OO107" s="642"/>
      <c r="OP107" s="642"/>
      <c r="OQ107" s="642"/>
      <c r="OR107" s="642"/>
      <c r="OS107" s="642"/>
      <c r="OT107" s="642"/>
      <c r="OU107" s="642"/>
      <c r="OV107" s="642"/>
      <c r="OW107" s="642"/>
      <c r="OX107" s="642"/>
      <c r="OY107" s="642"/>
      <c r="OZ107" s="642"/>
      <c r="PA107" s="642"/>
      <c r="PB107" s="642"/>
      <c r="PC107" s="642"/>
      <c r="PD107" s="642"/>
      <c r="PE107" s="642"/>
      <c r="PF107" s="642"/>
      <c r="PG107" s="642"/>
      <c r="PH107" s="642"/>
      <c r="PI107" s="642"/>
      <c r="PJ107" s="642"/>
      <c r="PK107" s="642"/>
      <c r="PL107" s="642"/>
      <c r="PM107" s="642"/>
      <c r="PN107" s="642"/>
      <c r="PO107" s="642"/>
      <c r="PP107" s="642"/>
      <c r="PQ107" s="642"/>
      <c r="PR107" s="642"/>
      <c r="PS107" s="642"/>
      <c r="PT107" s="642"/>
      <c r="PU107" s="642"/>
      <c r="PV107" s="642"/>
      <c r="PW107" s="642"/>
      <c r="PX107" s="642"/>
      <c r="PY107" s="642"/>
      <c r="PZ107" s="642"/>
      <c r="QA107" s="642"/>
      <c r="QB107" s="642"/>
      <c r="QC107" s="642"/>
      <c r="QD107" s="642"/>
      <c r="QE107" s="642"/>
      <c r="QF107" s="642"/>
      <c r="QG107" s="642"/>
      <c r="QH107" s="642"/>
      <c r="QI107" s="642"/>
      <c r="QJ107" s="642"/>
      <c r="QK107" s="642"/>
      <c r="QL107" s="642"/>
      <c r="QM107" s="642"/>
      <c r="QN107" s="642"/>
      <c r="QO107" s="642"/>
      <c r="QP107" s="642"/>
      <c r="QQ107" s="642"/>
      <c r="QR107" s="642"/>
      <c r="QS107" s="642"/>
      <c r="QT107" s="642"/>
      <c r="QU107" s="642"/>
      <c r="QV107" s="642"/>
      <c r="QW107" s="642"/>
      <c r="QX107" s="642"/>
      <c r="QY107" s="642"/>
      <c r="QZ107" s="642"/>
      <c r="RA107" s="642"/>
      <c r="RB107" s="642"/>
      <c r="RC107" s="642"/>
      <c r="RD107" s="642"/>
      <c r="RE107" s="642"/>
      <c r="RF107" s="642"/>
      <c r="RG107" s="642"/>
      <c r="RH107" s="642"/>
      <c r="RI107" s="642"/>
      <c r="RJ107" s="642"/>
      <c r="RK107" s="642"/>
      <c r="RL107" s="642"/>
      <c r="RM107" s="642"/>
      <c r="RN107" s="642"/>
      <c r="RO107" s="642"/>
      <c r="RP107" s="642"/>
      <c r="RQ107" s="642"/>
      <c r="RR107" s="642"/>
      <c r="RS107" s="642"/>
      <c r="RT107" s="642"/>
      <c r="RU107" s="642"/>
      <c r="RV107" s="642"/>
      <c r="RW107" s="642"/>
      <c r="RX107" s="642"/>
      <c r="RY107" s="642"/>
      <c r="RZ107" s="642"/>
      <c r="SA107" s="642"/>
      <c r="SB107" s="642"/>
      <c r="SC107" s="642"/>
      <c r="SD107" s="642"/>
      <c r="SE107" s="642"/>
      <c r="SF107" s="642"/>
      <c r="SG107" s="642"/>
      <c r="SH107" s="642"/>
      <c r="SI107" s="642"/>
      <c r="SJ107" s="642"/>
      <c r="SK107" s="642"/>
      <c r="SL107" s="642"/>
      <c r="SM107" s="642"/>
      <c r="SN107" s="642"/>
      <c r="SO107" s="642"/>
      <c r="SP107" s="642"/>
      <c r="SQ107" s="642"/>
      <c r="SR107" s="642"/>
      <c r="SS107" s="642"/>
      <c r="ST107" s="642"/>
      <c r="SU107" s="642"/>
      <c r="SV107" s="642"/>
      <c r="SW107" s="642"/>
      <c r="SX107" s="642"/>
      <c r="SY107" s="642"/>
      <c r="SZ107" s="642"/>
      <c r="TA107" s="642"/>
      <c r="TB107" s="642"/>
      <c r="TC107" s="642"/>
      <c r="TD107" s="642"/>
      <c r="TE107" s="642"/>
      <c r="TF107" s="642"/>
      <c r="TG107" s="642"/>
      <c r="TH107" s="642"/>
      <c r="TI107" s="642"/>
      <c r="TJ107" s="642"/>
      <c r="TK107" s="642"/>
      <c r="TL107" s="642"/>
      <c r="TM107" s="642"/>
      <c r="TN107" s="642"/>
      <c r="TO107" s="642"/>
      <c r="TP107" s="642"/>
      <c r="TQ107" s="642"/>
      <c r="TR107" s="642"/>
      <c r="TS107" s="642"/>
      <c r="TT107" s="642"/>
      <c r="TU107" s="642"/>
      <c r="TV107" s="642"/>
      <c r="TW107" s="642"/>
      <c r="TX107" s="642"/>
      <c r="TY107" s="642"/>
      <c r="TZ107" s="642"/>
      <c r="UA107" s="642"/>
      <c r="UB107" s="642"/>
      <c r="UC107" s="642"/>
      <c r="UD107" s="642"/>
      <c r="UE107" s="642"/>
      <c r="UF107" s="642"/>
      <c r="UG107" s="642"/>
      <c r="UH107" s="642"/>
      <c r="UI107" s="642"/>
      <c r="UJ107" s="642"/>
      <c r="UK107" s="642"/>
      <c r="UL107" s="642"/>
      <c r="UM107" s="642"/>
      <c r="UN107" s="642"/>
      <c r="UO107" s="642"/>
      <c r="UP107" s="642"/>
      <c r="UQ107" s="642"/>
      <c r="UR107" s="642"/>
      <c r="US107" s="642"/>
      <c r="UT107" s="642"/>
      <c r="UU107" s="642"/>
      <c r="UV107" s="642"/>
      <c r="UW107" s="642"/>
      <c r="UX107" s="642"/>
      <c r="UY107" s="642"/>
      <c r="UZ107" s="642"/>
      <c r="VA107" s="642"/>
      <c r="VB107" s="642"/>
      <c r="VC107" s="642"/>
      <c r="VD107" s="642"/>
      <c r="VE107" s="642"/>
      <c r="VF107" s="642"/>
      <c r="VG107" s="642"/>
      <c r="VH107" s="642"/>
      <c r="VI107" s="642"/>
      <c r="VJ107" s="642"/>
      <c r="VK107" s="642"/>
      <c r="VL107" s="642"/>
      <c r="VM107" s="642"/>
      <c r="VN107" s="642"/>
      <c r="VO107" s="642"/>
      <c r="VP107" s="642"/>
      <c r="VQ107" s="642"/>
      <c r="VR107" s="642"/>
      <c r="VS107" s="642"/>
      <c r="VT107" s="642"/>
      <c r="VU107" s="642"/>
      <c r="VV107" s="642"/>
      <c r="VW107" s="642"/>
      <c r="VX107" s="642"/>
      <c r="VY107" s="642"/>
      <c r="VZ107" s="642"/>
      <c r="WA107" s="642"/>
      <c r="WB107" s="642"/>
      <c r="WC107" s="642"/>
      <c r="WD107" s="642"/>
      <c r="WE107" s="642"/>
      <c r="WF107" s="642"/>
      <c r="WG107" s="642"/>
      <c r="WH107" s="642"/>
      <c r="WI107" s="642"/>
      <c r="WJ107" s="642"/>
      <c r="WK107" s="642"/>
      <c r="WL107" s="642"/>
      <c r="WM107" s="642"/>
      <c r="WN107" s="642"/>
      <c r="WO107" s="642"/>
      <c r="WP107" s="642"/>
      <c r="WQ107" s="642"/>
      <c r="WR107" s="642"/>
      <c r="WS107" s="642"/>
      <c r="WT107" s="642"/>
      <c r="WU107" s="642"/>
      <c r="WV107" s="642"/>
      <c r="WW107" s="642"/>
      <c r="WX107" s="642"/>
      <c r="WY107" s="642"/>
      <c r="WZ107" s="642"/>
      <c r="XA107" s="642"/>
      <c r="XB107" s="642"/>
      <c r="XC107" s="642"/>
      <c r="XD107" s="642"/>
      <c r="XE107" s="642"/>
      <c r="XF107" s="642"/>
      <c r="XG107" s="642"/>
      <c r="XH107" s="642"/>
      <c r="XI107" s="642"/>
      <c r="XJ107" s="642"/>
      <c r="XK107" s="642"/>
      <c r="XL107" s="642"/>
      <c r="XM107" s="642"/>
      <c r="XN107" s="642"/>
      <c r="XO107" s="642"/>
      <c r="XP107" s="642"/>
      <c r="XQ107" s="642"/>
      <c r="XR107" s="642"/>
      <c r="XS107" s="642"/>
      <c r="XT107" s="642"/>
      <c r="XU107" s="642"/>
      <c r="XV107" s="642"/>
      <c r="XW107" s="642"/>
      <c r="XX107" s="642"/>
      <c r="XY107" s="642"/>
      <c r="XZ107" s="642"/>
      <c r="YA107" s="642"/>
      <c r="YB107" s="642"/>
      <c r="YC107" s="642"/>
      <c r="YD107" s="642"/>
      <c r="YE107" s="642"/>
      <c r="YF107" s="642"/>
      <c r="YG107" s="642"/>
      <c r="YH107" s="642"/>
      <c r="YI107" s="642"/>
      <c r="YJ107" s="642"/>
      <c r="YK107" s="642"/>
      <c r="YL107" s="642"/>
      <c r="YM107" s="642"/>
      <c r="YN107" s="642"/>
      <c r="YO107" s="642"/>
      <c r="YP107" s="642"/>
      <c r="YQ107" s="642"/>
      <c r="YR107" s="642"/>
      <c r="YS107" s="642"/>
      <c r="YT107" s="642"/>
      <c r="YU107" s="642"/>
      <c r="YV107" s="642"/>
      <c r="YW107" s="642"/>
      <c r="YX107" s="642"/>
      <c r="YY107" s="642"/>
      <c r="YZ107" s="642"/>
      <c r="ZA107" s="642"/>
      <c r="ZB107" s="642"/>
      <c r="ZC107" s="642"/>
      <c r="ZD107" s="642"/>
      <c r="ZE107" s="642"/>
      <c r="ZF107" s="642"/>
      <c r="ZG107" s="642"/>
      <c r="ZH107" s="642"/>
      <c r="ZI107" s="642"/>
      <c r="ZJ107" s="642"/>
      <c r="ZK107" s="642"/>
      <c r="ZL107" s="642"/>
      <c r="ZM107" s="642"/>
      <c r="ZN107" s="642"/>
      <c r="ZO107" s="642"/>
      <c r="ZP107" s="642"/>
      <c r="ZQ107" s="642"/>
      <c r="ZR107" s="642"/>
      <c r="ZS107" s="642"/>
      <c r="ZT107" s="642"/>
      <c r="ZU107" s="642"/>
      <c r="ZV107" s="642"/>
      <c r="ZW107" s="642"/>
      <c r="ZX107" s="642"/>
      <c r="ZY107" s="642"/>
      <c r="ZZ107" s="642"/>
      <c r="AAA107" s="642"/>
      <c r="AAB107" s="642"/>
      <c r="AAC107" s="642"/>
      <c r="AAD107" s="642"/>
      <c r="AAE107" s="642"/>
      <c r="AAF107" s="642"/>
      <c r="AAG107" s="642"/>
      <c r="AAH107" s="642"/>
      <c r="AAI107" s="642"/>
      <c r="AAJ107" s="642"/>
      <c r="AAK107" s="642"/>
      <c r="AAL107" s="642"/>
      <c r="AAM107" s="642"/>
      <c r="AAN107" s="642"/>
      <c r="AAO107" s="642"/>
      <c r="AAP107" s="642"/>
      <c r="AAQ107" s="642"/>
      <c r="AAR107" s="642"/>
      <c r="AAS107" s="642"/>
      <c r="AAT107" s="642"/>
      <c r="AAU107" s="642"/>
      <c r="AAV107" s="642"/>
      <c r="AAW107" s="642"/>
      <c r="AAX107" s="642"/>
      <c r="AAY107" s="642"/>
      <c r="AAZ107" s="642"/>
      <c r="ABA107" s="642"/>
      <c r="ABB107" s="642"/>
      <c r="ABC107" s="642"/>
      <c r="ABD107" s="642"/>
      <c r="ABE107" s="642"/>
      <c r="ABF107" s="642"/>
      <c r="ABG107" s="642"/>
      <c r="ABH107" s="642"/>
      <c r="ABI107" s="642"/>
      <c r="ABJ107" s="642"/>
      <c r="ABK107" s="642"/>
      <c r="ABL107" s="642"/>
      <c r="ABM107" s="642"/>
      <c r="ABN107" s="642"/>
      <c r="ABO107" s="642"/>
      <c r="ABP107" s="642"/>
      <c r="ABQ107" s="642"/>
      <c r="ABR107" s="642"/>
      <c r="ABS107" s="642"/>
      <c r="ABT107" s="642"/>
      <c r="ABU107" s="642"/>
      <c r="ABV107" s="642"/>
      <c r="ABW107" s="642"/>
      <c r="ABX107" s="642"/>
      <c r="ABY107" s="642"/>
      <c r="ABZ107" s="642"/>
      <c r="ACA107" s="642"/>
      <c r="ACB107" s="642"/>
      <c r="ACC107" s="642"/>
      <c r="ACD107" s="642"/>
      <c r="ACE107" s="642"/>
      <c r="ACF107" s="642"/>
      <c r="ACG107" s="642"/>
      <c r="ACH107" s="642"/>
      <c r="ACI107" s="642"/>
      <c r="ACJ107" s="642"/>
      <c r="ACK107" s="642"/>
      <c r="ACL107" s="642"/>
      <c r="ACM107" s="642"/>
      <c r="ACN107" s="642"/>
      <c r="ACO107" s="642"/>
      <c r="ACP107" s="642"/>
      <c r="ACQ107" s="642"/>
      <c r="ACR107" s="642"/>
      <c r="ACS107" s="642"/>
      <c r="ACT107" s="642"/>
      <c r="ACU107" s="642"/>
      <c r="ACV107" s="642"/>
      <c r="ACW107" s="642"/>
      <c r="ACX107" s="642"/>
      <c r="ACY107" s="642"/>
      <c r="ACZ107" s="642"/>
      <c r="ADA107" s="642"/>
      <c r="ADB107" s="642"/>
      <c r="ADC107" s="642"/>
      <c r="ADD107" s="642"/>
      <c r="ADE107" s="642"/>
      <c r="ADF107" s="642"/>
      <c r="ADG107" s="642"/>
      <c r="ADH107" s="642"/>
      <c r="ADI107" s="642"/>
      <c r="ADJ107" s="642"/>
      <c r="ADK107" s="642"/>
      <c r="ADL107" s="642"/>
      <c r="ADM107" s="642"/>
      <c r="ADN107" s="642"/>
      <c r="ADO107" s="642"/>
      <c r="ADP107" s="642"/>
      <c r="ADQ107" s="642"/>
      <c r="ADR107" s="642"/>
      <c r="ADS107" s="642"/>
      <c r="ADT107" s="642"/>
      <c r="ADU107" s="642"/>
      <c r="ADV107" s="642"/>
      <c r="ADW107" s="642"/>
      <c r="ADX107" s="642"/>
      <c r="ADY107" s="642"/>
      <c r="ADZ107" s="642"/>
      <c r="AEA107" s="642"/>
      <c r="AEB107" s="642"/>
      <c r="AEC107" s="642"/>
      <c r="AED107" s="642"/>
      <c r="AEE107" s="642"/>
      <c r="AEF107" s="642"/>
      <c r="AEG107" s="642"/>
      <c r="AEH107" s="642"/>
      <c r="AEI107" s="642"/>
      <c r="AEJ107" s="642"/>
      <c r="AEK107" s="642"/>
      <c r="AEL107" s="642"/>
      <c r="AEM107" s="642"/>
      <c r="AEN107" s="642"/>
      <c r="AEO107" s="642"/>
      <c r="AEP107" s="642"/>
      <c r="AEQ107" s="642"/>
      <c r="AER107" s="642"/>
      <c r="AES107" s="642"/>
      <c r="AET107" s="642"/>
      <c r="AEU107" s="642"/>
      <c r="AEV107" s="642"/>
      <c r="AEW107" s="642"/>
      <c r="AEX107" s="642"/>
      <c r="AEY107" s="642"/>
      <c r="AEZ107" s="642"/>
      <c r="AFA107" s="642"/>
      <c r="AFB107" s="642"/>
      <c r="AFC107" s="642"/>
      <c r="AFD107" s="642"/>
      <c r="AFE107" s="642"/>
      <c r="AFF107" s="642"/>
      <c r="AFG107" s="642"/>
      <c r="AFH107" s="642"/>
      <c r="AFI107" s="642"/>
      <c r="AFJ107" s="642"/>
      <c r="AFK107" s="642"/>
      <c r="AFL107" s="642"/>
      <c r="AFM107" s="642"/>
      <c r="AFN107" s="642"/>
      <c r="AFO107" s="642"/>
      <c r="AFP107" s="642"/>
      <c r="AFQ107" s="642"/>
      <c r="AFR107" s="642"/>
      <c r="AFS107" s="642"/>
      <c r="AFT107" s="642"/>
      <c r="AFU107" s="642"/>
      <c r="AFV107" s="642"/>
      <c r="AFW107" s="642"/>
      <c r="AFX107" s="642"/>
      <c r="AFY107" s="642"/>
      <c r="AFZ107" s="642"/>
      <c r="AGA107" s="642"/>
      <c r="AGB107" s="642"/>
      <c r="AGC107" s="642"/>
      <c r="AGD107" s="642"/>
      <c r="AGE107" s="642"/>
      <c r="AGF107" s="642"/>
      <c r="AGG107" s="642"/>
      <c r="AGH107" s="642"/>
      <c r="AGI107" s="642"/>
      <c r="AGJ107" s="642"/>
      <c r="AGK107" s="642"/>
      <c r="AGL107" s="642"/>
      <c r="AGM107" s="642"/>
      <c r="AGN107" s="535"/>
      <c r="AGO107" s="535"/>
      <c r="AGP107" s="535"/>
      <c r="AGQ107" s="535"/>
    </row>
    <row r="108" spans="1:875" x14ac:dyDescent="0.2">
      <c r="A108" s="28"/>
      <c r="B108" s="38" t="s">
        <v>1400</v>
      </c>
      <c r="C108" s="39" t="s">
        <v>1400</v>
      </c>
      <c r="D108" s="655"/>
      <c r="E108" s="664"/>
      <c r="F108" s="673"/>
      <c r="G108" s="43"/>
      <c r="H108" s="43"/>
      <c r="I108" s="45"/>
      <c r="J108" s="44"/>
      <c r="K108" s="47"/>
      <c r="L108" s="91"/>
      <c r="M108" s="44"/>
      <c r="N108" s="48"/>
      <c r="O108" s="49"/>
      <c r="P108" s="50"/>
      <c r="Q108" s="90"/>
      <c r="R108" s="77"/>
      <c r="S108" s="169"/>
      <c r="T108" s="54"/>
      <c r="U108" s="55"/>
      <c r="V108" s="56"/>
      <c r="W108" s="56"/>
      <c r="X108" s="56"/>
      <c r="Y108" s="536"/>
      <c r="Z108" s="536"/>
      <c r="AA108" s="536"/>
      <c r="AB108" s="529"/>
      <c r="AC108" s="530"/>
      <c r="AD108" s="530"/>
      <c r="AE108" s="724"/>
      <c r="AF108" s="537"/>
      <c r="AG108" s="352"/>
      <c r="AH108" s="536"/>
      <c r="AI108" s="536"/>
      <c r="AJ108" s="536"/>
      <c r="AK108" s="530"/>
      <c r="AL108" s="62"/>
      <c r="AM108" s="62"/>
      <c r="AN108" s="63"/>
      <c r="AO108" s="64"/>
      <c r="AP108" s="199"/>
      <c r="AQ108" s="201"/>
      <c r="AR108" s="202"/>
      <c r="AS108" s="564"/>
      <c r="AT108" s="201"/>
      <c r="AU108" s="62"/>
      <c r="AV108" s="66"/>
      <c r="AW108" s="66"/>
      <c r="AX108" s="62"/>
      <c r="AY108" s="62"/>
      <c r="AZ108" s="690"/>
      <c r="BA108" s="346"/>
      <c r="BB108" s="682"/>
      <c r="BC108" s="484"/>
      <c r="BD108" s="540"/>
      <c r="BE108" s="598"/>
      <c r="BF108" s="535"/>
      <c r="BG108" s="535"/>
      <c r="BH108" s="535"/>
      <c r="BI108" s="535"/>
      <c r="BJ108" s="535"/>
      <c r="BK108" s="535"/>
      <c r="BL108" s="535"/>
      <c r="BM108" s="535"/>
      <c r="BN108" s="535"/>
      <c r="BO108" s="535"/>
      <c r="BP108" s="535"/>
      <c r="BQ108" s="535"/>
      <c r="BR108" s="535"/>
      <c r="BS108" s="535"/>
      <c r="BT108" s="535"/>
      <c r="BU108" s="535"/>
      <c r="BV108" s="535"/>
      <c r="BW108" s="535"/>
      <c r="BX108" s="535"/>
      <c r="BY108" s="535"/>
      <c r="BZ108" s="535"/>
      <c r="CA108" s="535"/>
      <c r="CB108" s="535"/>
      <c r="CC108" s="535"/>
      <c r="CD108" s="535"/>
      <c r="CE108" s="535"/>
      <c r="CF108" s="535"/>
      <c r="CG108" s="535"/>
      <c r="CH108" s="535"/>
      <c r="CI108" s="535"/>
      <c r="CJ108" s="535"/>
      <c r="CK108" s="535"/>
      <c r="CL108" s="535"/>
      <c r="CM108" s="535"/>
      <c r="CN108" s="535"/>
      <c r="CO108" s="535"/>
      <c r="CP108" s="535"/>
      <c r="CQ108" s="535"/>
      <c r="CR108" s="535"/>
      <c r="CS108" s="535"/>
      <c r="CT108" s="535"/>
      <c r="CU108" s="535"/>
      <c r="CV108" s="535"/>
      <c r="CW108" s="535"/>
      <c r="CX108" s="535"/>
      <c r="CY108" s="535"/>
      <c r="CZ108" s="535"/>
      <c r="DA108" s="535"/>
      <c r="DB108" s="535"/>
      <c r="DC108" s="535"/>
      <c r="DD108" s="535"/>
      <c r="DE108" s="535"/>
      <c r="DF108" s="535"/>
      <c r="DG108" s="535"/>
      <c r="DH108" s="535"/>
      <c r="DI108" s="535"/>
      <c r="DJ108" s="535"/>
      <c r="DK108" s="535"/>
      <c r="DL108" s="535"/>
      <c r="DM108" s="535"/>
      <c r="DN108" s="535"/>
      <c r="DO108" s="535"/>
      <c r="DP108" s="535"/>
      <c r="DQ108" s="535"/>
      <c r="DR108" s="535"/>
      <c r="DS108" s="535"/>
      <c r="DT108" s="535"/>
      <c r="DU108" s="535"/>
      <c r="DV108" s="535"/>
      <c r="DW108" s="535"/>
      <c r="DX108" s="535"/>
      <c r="DY108" s="535"/>
      <c r="DZ108" s="535"/>
      <c r="EA108" s="535"/>
      <c r="EB108" s="535"/>
      <c r="EC108" s="535"/>
      <c r="ED108" s="535"/>
      <c r="EE108" s="535"/>
      <c r="EF108" s="535"/>
      <c r="EG108" s="535"/>
      <c r="EH108" s="535"/>
      <c r="EI108" s="535"/>
      <c r="EJ108" s="535"/>
      <c r="EK108" s="535"/>
      <c r="EL108" s="535"/>
      <c r="EM108" s="535"/>
      <c r="EN108" s="535"/>
      <c r="EO108" s="535"/>
      <c r="EP108" s="535"/>
      <c r="EQ108" s="535"/>
      <c r="ER108" s="535"/>
      <c r="ES108" s="535"/>
      <c r="ET108" s="535"/>
      <c r="EU108" s="535"/>
      <c r="EV108" s="535"/>
      <c r="EW108" s="535"/>
      <c r="EX108" s="535"/>
      <c r="EY108" s="535"/>
      <c r="EZ108" s="535"/>
      <c r="FA108" s="535"/>
      <c r="FB108" s="535"/>
      <c r="FC108" s="535"/>
      <c r="FD108" s="535"/>
      <c r="FE108" s="535"/>
      <c r="FF108" s="535"/>
      <c r="FG108" s="535"/>
      <c r="FH108" s="535"/>
      <c r="FI108" s="535"/>
      <c r="FJ108" s="535"/>
      <c r="FK108" s="535"/>
      <c r="FL108" s="535"/>
      <c r="FM108" s="535"/>
      <c r="FN108" s="535"/>
      <c r="FO108" s="535"/>
      <c r="FP108" s="535"/>
      <c r="FQ108" s="535"/>
      <c r="FR108" s="535"/>
      <c r="FS108" s="535"/>
      <c r="FT108" s="535"/>
      <c r="FU108" s="535"/>
      <c r="FV108" s="535"/>
      <c r="FW108" s="535"/>
      <c r="FX108" s="535"/>
      <c r="FY108" s="535"/>
      <c r="FZ108" s="535"/>
      <c r="GA108" s="535"/>
      <c r="GB108" s="535"/>
      <c r="GC108" s="535"/>
      <c r="GD108" s="535"/>
      <c r="GE108" s="535"/>
      <c r="GF108" s="535"/>
      <c r="GG108" s="535"/>
      <c r="GH108" s="535"/>
      <c r="GI108" s="535"/>
      <c r="GJ108" s="535"/>
      <c r="GK108" s="535"/>
      <c r="GL108" s="535"/>
      <c r="GM108" s="535"/>
      <c r="GN108" s="535"/>
      <c r="GO108" s="535"/>
      <c r="GP108" s="535"/>
      <c r="GQ108" s="535"/>
      <c r="GR108" s="535"/>
      <c r="GS108" s="535"/>
      <c r="GT108" s="535"/>
      <c r="GU108" s="535"/>
      <c r="GV108" s="535"/>
      <c r="GW108" s="535"/>
      <c r="GX108" s="535"/>
      <c r="GY108" s="535"/>
      <c r="GZ108" s="535"/>
      <c r="HA108" s="535"/>
      <c r="HB108" s="535"/>
      <c r="HC108" s="535"/>
      <c r="HD108" s="535"/>
      <c r="HE108" s="535"/>
      <c r="HF108" s="535"/>
      <c r="HG108" s="535"/>
      <c r="HH108" s="535"/>
      <c r="HI108" s="535"/>
      <c r="HJ108" s="535"/>
      <c r="HK108" s="535"/>
      <c r="HL108" s="535"/>
      <c r="HM108" s="535"/>
      <c r="HN108" s="535"/>
      <c r="HO108" s="535"/>
      <c r="HP108" s="535"/>
      <c r="HQ108" s="535"/>
      <c r="HR108" s="535"/>
      <c r="HS108" s="535"/>
      <c r="HT108" s="535"/>
      <c r="HU108" s="535"/>
      <c r="HV108" s="535"/>
      <c r="HW108" s="535"/>
      <c r="HX108" s="535"/>
      <c r="HY108" s="535"/>
      <c r="HZ108" s="535"/>
      <c r="IA108" s="535"/>
      <c r="IB108" s="535"/>
      <c r="IC108" s="535"/>
      <c r="ID108" s="535"/>
      <c r="IE108" s="535"/>
      <c r="IF108" s="535"/>
      <c r="IG108" s="535"/>
      <c r="IH108" s="535"/>
      <c r="II108" s="535"/>
      <c r="IJ108" s="535"/>
      <c r="IK108" s="535"/>
      <c r="IL108" s="535"/>
      <c r="IM108" s="535"/>
      <c r="IN108" s="535"/>
      <c r="IO108" s="535"/>
      <c r="IP108" s="535"/>
      <c r="IQ108" s="535"/>
      <c r="IR108" s="535"/>
      <c r="IS108" s="535"/>
      <c r="IT108" s="535"/>
      <c r="IU108" s="535"/>
      <c r="IV108" s="535"/>
      <c r="IW108" s="535"/>
      <c r="IX108" s="535"/>
      <c r="IY108" s="535"/>
      <c r="IZ108" s="535"/>
      <c r="JA108" s="535"/>
      <c r="JB108" s="535"/>
      <c r="JC108" s="535"/>
      <c r="JD108" s="535"/>
      <c r="JE108" s="535"/>
      <c r="JF108" s="535"/>
      <c r="JG108" s="535"/>
      <c r="JH108" s="535"/>
      <c r="JI108" s="535"/>
      <c r="JJ108" s="535"/>
      <c r="JK108" s="535"/>
      <c r="JL108" s="535"/>
      <c r="JM108" s="535"/>
      <c r="JN108" s="535"/>
      <c r="JO108" s="535"/>
      <c r="JP108" s="535"/>
      <c r="JQ108" s="535"/>
      <c r="JR108" s="535"/>
      <c r="JS108" s="535"/>
      <c r="JT108" s="535"/>
      <c r="JU108" s="535"/>
      <c r="JV108" s="535"/>
      <c r="JW108" s="535"/>
      <c r="JX108" s="535"/>
      <c r="JY108" s="535"/>
      <c r="JZ108" s="535"/>
      <c r="KA108" s="535"/>
      <c r="KB108" s="535"/>
      <c r="KC108" s="535"/>
      <c r="KD108" s="535"/>
      <c r="KE108" s="535"/>
      <c r="KF108" s="535"/>
      <c r="KG108" s="535"/>
      <c r="KH108" s="535"/>
      <c r="KI108" s="535"/>
      <c r="KJ108" s="535"/>
      <c r="KK108" s="535"/>
      <c r="KL108" s="535"/>
      <c r="KM108" s="535"/>
      <c r="KN108" s="535"/>
      <c r="KO108" s="535"/>
      <c r="KP108" s="535"/>
      <c r="KQ108" s="535"/>
      <c r="KR108" s="535"/>
      <c r="KS108" s="535"/>
      <c r="KT108" s="535"/>
      <c r="KU108" s="535"/>
      <c r="KV108" s="535"/>
      <c r="KW108" s="535"/>
      <c r="KX108" s="535"/>
      <c r="KY108" s="535"/>
      <c r="KZ108" s="535"/>
      <c r="LA108" s="535"/>
      <c r="LB108" s="535"/>
      <c r="LC108" s="535"/>
      <c r="LD108" s="535"/>
      <c r="LE108" s="535"/>
      <c r="LF108" s="535"/>
      <c r="LG108" s="535"/>
      <c r="LH108" s="535"/>
      <c r="LI108" s="535"/>
      <c r="LJ108" s="535"/>
      <c r="LK108" s="535"/>
      <c r="LL108" s="535"/>
      <c r="LM108" s="535"/>
      <c r="LN108" s="535"/>
      <c r="LO108" s="535"/>
      <c r="LP108" s="535"/>
      <c r="LQ108" s="535"/>
      <c r="LR108" s="535"/>
      <c r="LS108" s="535"/>
      <c r="LT108" s="535"/>
      <c r="LU108" s="535"/>
      <c r="LV108" s="535"/>
      <c r="LW108" s="535"/>
      <c r="LX108" s="535"/>
      <c r="LY108" s="535"/>
      <c r="LZ108" s="535"/>
      <c r="MA108" s="535"/>
      <c r="MB108" s="535"/>
      <c r="MC108" s="535"/>
      <c r="MD108" s="535"/>
      <c r="ME108" s="535"/>
      <c r="MF108" s="535"/>
      <c r="MG108" s="535"/>
      <c r="MH108" s="535"/>
      <c r="MI108" s="535"/>
      <c r="MJ108" s="535"/>
      <c r="MK108" s="535"/>
      <c r="ML108" s="535"/>
      <c r="MM108" s="535"/>
      <c r="MN108" s="535"/>
      <c r="MO108" s="535"/>
      <c r="MP108" s="535"/>
      <c r="MQ108" s="535"/>
      <c r="MR108" s="535"/>
      <c r="MS108" s="535"/>
      <c r="MT108" s="535"/>
      <c r="MU108" s="535"/>
      <c r="MV108" s="535"/>
      <c r="MW108" s="535"/>
      <c r="MX108" s="535"/>
      <c r="MY108" s="535"/>
      <c r="MZ108" s="535"/>
      <c r="NA108" s="535"/>
      <c r="NB108" s="535"/>
      <c r="NC108" s="535"/>
      <c r="ND108" s="535"/>
      <c r="NE108" s="535"/>
      <c r="NF108" s="535"/>
      <c r="NG108" s="535"/>
      <c r="NH108" s="535"/>
      <c r="NI108" s="535"/>
      <c r="NJ108" s="535"/>
      <c r="NK108" s="535"/>
      <c r="NL108" s="535"/>
      <c r="NM108" s="535"/>
      <c r="NN108" s="535"/>
      <c r="NO108" s="535"/>
      <c r="NP108" s="535"/>
      <c r="NQ108" s="535"/>
      <c r="NR108" s="535"/>
      <c r="NS108" s="535"/>
      <c r="NT108" s="535"/>
      <c r="NU108" s="535"/>
      <c r="NV108" s="535"/>
      <c r="NW108" s="535"/>
      <c r="NX108" s="535"/>
      <c r="NY108" s="535"/>
      <c r="NZ108" s="535"/>
      <c r="OA108" s="535"/>
      <c r="OB108" s="535"/>
      <c r="OC108" s="535"/>
      <c r="OD108" s="535"/>
      <c r="OE108" s="535"/>
      <c r="OF108" s="535"/>
      <c r="OG108" s="535"/>
      <c r="OH108" s="535"/>
      <c r="OI108" s="535"/>
      <c r="OJ108" s="535"/>
      <c r="OK108" s="535"/>
      <c r="OL108" s="535"/>
      <c r="OM108" s="535"/>
      <c r="ON108" s="535"/>
      <c r="OO108" s="535"/>
      <c r="OP108" s="535"/>
      <c r="OQ108" s="535"/>
      <c r="OR108" s="535"/>
      <c r="OS108" s="535"/>
      <c r="OT108" s="535"/>
      <c r="OU108" s="535"/>
      <c r="OV108" s="535"/>
      <c r="OW108" s="535"/>
      <c r="OX108" s="535"/>
      <c r="OY108" s="535"/>
      <c r="OZ108" s="535"/>
      <c r="PA108" s="535"/>
      <c r="PB108" s="535"/>
      <c r="PC108" s="535"/>
      <c r="PD108" s="535"/>
      <c r="PE108" s="535"/>
      <c r="PF108" s="535"/>
      <c r="PG108" s="535"/>
      <c r="PH108" s="535"/>
      <c r="PI108" s="535"/>
      <c r="PJ108" s="535"/>
      <c r="PK108" s="535"/>
      <c r="PL108" s="535"/>
      <c r="PM108" s="535"/>
      <c r="PN108" s="535"/>
      <c r="PO108" s="535"/>
      <c r="PP108" s="535"/>
      <c r="PQ108" s="535"/>
      <c r="PR108" s="535"/>
      <c r="PS108" s="535"/>
      <c r="PT108" s="535"/>
      <c r="PU108" s="535"/>
      <c r="PV108" s="535"/>
      <c r="PW108" s="535"/>
      <c r="PX108" s="535"/>
      <c r="PY108" s="535"/>
      <c r="PZ108" s="535"/>
      <c r="QA108" s="535"/>
      <c r="QB108" s="535"/>
      <c r="QC108" s="535"/>
      <c r="QD108" s="535"/>
      <c r="QE108" s="535"/>
      <c r="QF108" s="535"/>
      <c r="QG108" s="535"/>
      <c r="QH108" s="535"/>
      <c r="QI108" s="535"/>
      <c r="QJ108" s="535"/>
      <c r="QK108" s="535"/>
      <c r="QL108" s="535"/>
      <c r="QM108" s="535"/>
      <c r="QN108" s="535"/>
      <c r="QO108" s="535"/>
      <c r="QP108" s="535"/>
      <c r="QQ108" s="535"/>
      <c r="QR108" s="535"/>
      <c r="QS108" s="535"/>
      <c r="QT108" s="535"/>
      <c r="QU108" s="535"/>
      <c r="QV108" s="535"/>
      <c r="QW108" s="535"/>
      <c r="QX108" s="535"/>
      <c r="QY108" s="535"/>
      <c r="QZ108" s="535"/>
      <c r="RA108" s="535"/>
      <c r="RB108" s="535"/>
      <c r="RC108" s="535"/>
      <c r="RD108" s="535"/>
      <c r="RE108" s="535"/>
      <c r="RF108" s="535"/>
      <c r="RG108" s="535"/>
      <c r="RH108" s="535"/>
      <c r="RI108" s="535"/>
      <c r="RJ108" s="535"/>
      <c r="RK108" s="535"/>
      <c r="RL108" s="535"/>
      <c r="RM108" s="535"/>
      <c r="RN108" s="535"/>
      <c r="RO108" s="535"/>
      <c r="RP108" s="535"/>
      <c r="RQ108" s="535"/>
      <c r="RR108" s="535"/>
      <c r="RS108" s="535"/>
      <c r="RT108" s="535"/>
      <c r="RU108" s="535"/>
      <c r="RV108" s="535"/>
      <c r="RW108" s="535"/>
      <c r="RX108" s="535"/>
      <c r="RY108" s="535"/>
      <c r="RZ108" s="535"/>
      <c r="SA108" s="535"/>
      <c r="SB108" s="535"/>
      <c r="SC108" s="535"/>
      <c r="SD108" s="535"/>
      <c r="SE108" s="535"/>
      <c r="SF108" s="535"/>
      <c r="SG108" s="535"/>
      <c r="SH108" s="535"/>
      <c r="SI108" s="535"/>
      <c r="SJ108" s="535"/>
      <c r="SK108" s="535"/>
      <c r="SL108" s="535"/>
      <c r="SM108" s="535"/>
      <c r="SN108" s="535"/>
      <c r="SO108" s="535"/>
      <c r="SP108" s="535"/>
      <c r="SQ108" s="535"/>
      <c r="SR108" s="535"/>
      <c r="SS108" s="535"/>
      <c r="ST108" s="535"/>
      <c r="SU108" s="535"/>
      <c r="SV108" s="535"/>
      <c r="SW108" s="535"/>
      <c r="SX108" s="535"/>
      <c r="SY108" s="535"/>
      <c r="SZ108" s="535"/>
      <c r="TA108" s="535"/>
      <c r="TB108" s="535"/>
      <c r="TC108" s="535"/>
      <c r="TD108" s="535"/>
      <c r="TE108" s="535"/>
      <c r="TF108" s="535"/>
      <c r="TG108" s="535"/>
      <c r="TH108" s="535"/>
      <c r="TI108" s="535"/>
      <c r="TJ108" s="535"/>
      <c r="TK108" s="535"/>
      <c r="TL108" s="535"/>
      <c r="TM108" s="535"/>
      <c r="TN108" s="535"/>
      <c r="TO108" s="535"/>
      <c r="TP108" s="535"/>
      <c r="TQ108" s="535"/>
      <c r="TR108" s="535"/>
      <c r="TS108" s="535"/>
      <c r="TT108" s="535"/>
      <c r="TU108" s="535"/>
      <c r="TV108" s="535"/>
      <c r="TW108" s="535"/>
      <c r="TX108" s="535"/>
      <c r="TY108" s="535"/>
      <c r="TZ108" s="535"/>
      <c r="UA108" s="535"/>
      <c r="UB108" s="535"/>
      <c r="UC108" s="535"/>
      <c r="UD108" s="535"/>
      <c r="UE108" s="535"/>
      <c r="UF108" s="535"/>
      <c r="UG108" s="535"/>
      <c r="UH108" s="535"/>
      <c r="UI108" s="535"/>
      <c r="UJ108" s="535"/>
      <c r="UK108" s="535"/>
      <c r="UL108" s="535"/>
      <c r="UM108" s="535"/>
      <c r="UN108" s="535"/>
      <c r="UO108" s="535"/>
      <c r="UP108" s="535"/>
      <c r="UQ108" s="535"/>
      <c r="UR108" s="535"/>
      <c r="US108" s="535"/>
      <c r="UT108" s="535"/>
      <c r="UU108" s="535"/>
      <c r="UV108" s="535"/>
      <c r="UW108" s="535"/>
      <c r="UX108" s="535"/>
      <c r="UY108" s="535"/>
      <c r="UZ108" s="535"/>
      <c r="VA108" s="535"/>
      <c r="VB108" s="535"/>
      <c r="VC108" s="535"/>
      <c r="VD108" s="535"/>
      <c r="VE108" s="535"/>
      <c r="VF108" s="535"/>
      <c r="VG108" s="535"/>
      <c r="VH108" s="535"/>
      <c r="VI108" s="535"/>
      <c r="VJ108" s="535"/>
      <c r="VK108" s="535"/>
      <c r="VL108" s="535"/>
      <c r="VM108" s="535"/>
      <c r="VN108" s="535"/>
      <c r="VO108" s="535"/>
      <c r="VP108" s="535"/>
      <c r="VQ108" s="535"/>
      <c r="VR108" s="535"/>
      <c r="VS108" s="535"/>
      <c r="VT108" s="535"/>
      <c r="VU108" s="535"/>
      <c r="VV108" s="535"/>
      <c r="VW108" s="535"/>
      <c r="VX108" s="535"/>
      <c r="VY108" s="535"/>
      <c r="VZ108" s="535"/>
      <c r="WA108" s="535"/>
      <c r="WB108" s="535"/>
      <c r="WC108" s="535"/>
      <c r="WD108" s="535"/>
      <c r="WE108" s="535"/>
      <c r="WF108" s="535"/>
      <c r="WG108" s="535"/>
      <c r="WH108" s="535"/>
      <c r="WI108" s="535"/>
      <c r="WJ108" s="535"/>
      <c r="WK108" s="535"/>
      <c r="WL108" s="535"/>
      <c r="WM108" s="535"/>
      <c r="WN108" s="535"/>
      <c r="WO108" s="535"/>
      <c r="WP108" s="535"/>
      <c r="WQ108" s="535"/>
      <c r="WR108" s="535"/>
      <c r="WS108" s="535"/>
      <c r="WT108" s="535"/>
      <c r="WU108" s="535"/>
      <c r="WV108" s="535"/>
      <c r="WW108" s="535"/>
      <c r="WX108" s="535"/>
      <c r="WY108" s="535"/>
      <c r="WZ108" s="535"/>
      <c r="XA108" s="535"/>
      <c r="XB108" s="535"/>
      <c r="XC108" s="535"/>
      <c r="XD108" s="535"/>
      <c r="XE108" s="535"/>
      <c r="XF108" s="535"/>
      <c r="XG108" s="535"/>
      <c r="XH108" s="535"/>
      <c r="XI108" s="535"/>
      <c r="XJ108" s="535"/>
      <c r="XK108" s="535"/>
      <c r="XL108" s="535"/>
      <c r="XM108" s="535"/>
      <c r="XN108" s="535"/>
      <c r="XO108" s="535"/>
      <c r="XP108" s="535"/>
      <c r="XQ108" s="535"/>
      <c r="XR108" s="535"/>
      <c r="XS108" s="535"/>
      <c r="XT108" s="535"/>
      <c r="XU108" s="535"/>
      <c r="XV108" s="535"/>
      <c r="XW108" s="535"/>
      <c r="XX108" s="535"/>
      <c r="XY108" s="535"/>
      <c r="XZ108" s="535"/>
      <c r="YA108" s="535"/>
      <c r="YB108" s="535"/>
      <c r="YC108" s="535"/>
      <c r="YD108" s="535"/>
      <c r="YE108" s="535"/>
      <c r="YF108" s="535"/>
      <c r="YG108" s="535"/>
      <c r="YH108" s="535"/>
      <c r="YI108" s="535"/>
      <c r="YJ108" s="535"/>
      <c r="YK108" s="535"/>
      <c r="YL108" s="535"/>
      <c r="YM108" s="535"/>
      <c r="YN108" s="535"/>
      <c r="YO108" s="535"/>
      <c r="YP108" s="535"/>
      <c r="YQ108" s="535"/>
      <c r="YR108" s="535"/>
      <c r="YS108" s="535"/>
      <c r="YT108" s="535"/>
      <c r="YU108" s="535"/>
      <c r="YV108" s="535"/>
      <c r="YW108" s="535"/>
      <c r="YX108" s="535"/>
      <c r="YY108" s="535"/>
      <c r="YZ108" s="535"/>
      <c r="ZA108" s="535"/>
      <c r="ZB108" s="535"/>
      <c r="ZC108" s="535"/>
      <c r="ZD108" s="535"/>
      <c r="ZE108" s="535"/>
      <c r="ZF108" s="535"/>
      <c r="ZG108" s="535"/>
      <c r="ZH108" s="535"/>
      <c r="ZI108" s="535"/>
      <c r="ZJ108" s="535"/>
      <c r="ZK108" s="535"/>
      <c r="ZL108" s="535"/>
      <c r="ZM108" s="535"/>
      <c r="ZN108" s="535"/>
      <c r="ZO108" s="535"/>
      <c r="ZP108" s="535"/>
      <c r="ZQ108" s="535"/>
      <c r="ZR108" s="535"/>
      <c r="ZS108" s="535"/>
      <c r="ZT108" s="535"/>
      <c r="ZU108" s="535"/>
      <c r="ZV108" s="535"/>
      <c r="ZW108" s="535"/>
      <c r="ZX108" s="535"/>
      <c r="ZY108" s="535"/>
      <c r="ZZ108" s="535"/>
      <c r="AAA108" s="535"/>
      <c r="AAB108" s="535"/>
      <c r="AAC108" s="535"/>
      <c r="AAD108" s="535"/>
      <c r="AAE108" s="535"/>
      <c r="AAF108" s="535"/>
      <c r="AAG108" s="535"/>
      <c r="AAH108" s="535"/>
      <c r="AAI108" s="535"/>
      <c r="AAJ108" s="535"/>
      <c r="AAK108" s="535"/>
      <c r="AAL108" s="535"/>
      <c r="AAM108" s="535"/>
      <c r="AAN108" s="535"/>
      <c r="AAO108" s="535"/>
      <c r="AAP108" s="535"/>
      <c r="AAQ108" s="535"/>
      <c r="AAR108" s="535"/>
      <c r="AAS108" s="535"/>
      <c r="AAT108" s="535"/>
      <c r="AAU108" s="535"/>
      <c r="AAV108" s="535"/>
      <c r="AAW108" s="535"/>
      <c r="AAX108" s="535"/>
      <c r="AAY108" s="535"/>
      <c r="AAZ108" s="535"/>
      <c r="ABA108" s="535"/>
      <c r="ABB108" s="535"/>
      <c r="ABC108" s="535"/>
      <c r="ABD108" s="535"/>
      <c r="ABE108" s="535"/>
      <c r="ABF108" s="535"/>
      <c r="ABG108" s="535"/>
      <c r="ABH108" s="535"/>
      <c r="ABI108" s="535"/>
      <c r="ABJ108" s="535"/>
      <c r="ABK108" s="535"/>
      <c r="ABL108" s="535"/>
      <c r="ABM108" s="535"/>
      <c r="ABN108" s="535"/>
      <c r="ABO108" s="535"/>
      <c r="ABP108" s="535"/>
      <c r="ABQ108" s="535"/>
      <c r="ABR108" s="535"/>
      <c r="ABS108" s="535"/>
      <c r="ABT108" s="535"/>
      <c r="ABU108" s="535"/>
      <c r="ABV108" s="535"/>
      <c r="ABW108" s="535"/>
      <c r="ABX108" s="535"/>
      <c r="ABY108" s="535"/>
      <c r="ABZ108" s="535"/>
      <c r="ACA108" s="535"/>
      <c r="ACB108" s="535"/>
      <c r="ACC108" s="535"/>
      <c r="ACD108" s="535"/>
      <c r="ACE108" s="535"/>
      <c r="ACF108" s="535"/>
      <c r="ACG108" s="535"/>
      <c r="ACH108" s="535"/>
      <c r="ACI108" s="535"/>
      <c r="ACJ108" s="535"/>
      <c r="ACK108" s="535"/>
      <c r="ACL108" s="535"/>
      <c r="ACM108" s="535"/>
      <c r="ACN108" s="535"/>
      <c r="ACO108" s="535"/>
      <c r="ACP108" s="535"/>
      <c r="ACQ108" s="535"/>
      <c r="ACR108" s="535"/>
      <c r="ACS108" s="535"/>
      <c r="ACT108" s="535"/>
      <c r="ACU108" s="535"/>
      <c r="ACV108" s="535"/>
      <c r="ACW108" s="535"/>
      <c r="ACX108" s="535"/>
      <c r="ACY108" s="535"/>
      <c r="ACZ108" s="535"/>
      <c r="ADA108" s="535"/>
      <c r="ADB108" s="535"/>
      <c r="ADC108" s="535"/>
      <c r="ADD108" s="535"/>
      <c r="ADE108" s="535"/>
      <c r="ADF108" s="535"/>
      <c r="ADG108" s="535"/>
      <c r="ADH108" s="535"/>
      <c r="ADI108" s="535"/>
      <c r="ADJ108" s="535"/>
      <c r="ADK108" s="535"/>
      <c r="ADL108" s="535"/>
      <c r="ADM108" s="535"/>
      <c r="ADN108" s="535"/>
      <c r="ADO108" s="535"/>
      <c r="ADP108" s="535"/>
      <c r="ADQ108" s="535"/>
      <c r="ADR108" s="535"/>
      <c r="ADS108" s="535"/>
      <c r="ADT108" s="535"/>
      <c r="ADU108" s="535"/>
      <c r="ADV108" s="535"/>
      <c r="ADW108" s="535"/>
      <c r="ADX108" s="535"/>
      <c r="ADY108" s="535"/>
      <c r="ADZ108" s="535"/>
      <c r="AEA108" s="535"/>
      <c r="AEB108" s="535"/>
      <c r="AEC108" s="535"/>
      <c r="AED108" s="535"/>
      <c r="AEE108" s="535"/>
      <c r="AEF108" s="535"/>
      <c r="AEG108" s="535"/>
      <c r="AEH108" s="535"/>
      <c r="AEI108" s="535"/>
      <c r="AEJ108" s="535"/>
      <c r="AEK108" s="535"/>
      <c r="AEL108" s="535"/>
      <c r="AEM108" s="535"/>
      <c r="AEN108" s="535"/>
      <c r="AEO108" s="535"/>
      <c r="AEP108" s="535"/>
      <c r="AEQ108" s="535"/>
      <c r="AER108" s="535"/>
      <c r="AES108" s="535"/>
      <c r="AET108" s="535"/>
      <c r="AEU108" s="535"/>
      <c r="AEV108" s="535"/>
      <c r="AEW108" s="535"/>
      <c r="AEX108" s="535"/>
      <c r="AEY108" s="535"/>
      <c r="AEZ108" s="535"/>
      <c r="AFA108" s="535"/>
      <c r="AFB108" s="535"/>
      <c r="AFC108" s="535"/>
      <c r="AFD108" s="535"/>
      <c r="AFE108" s="535"/>
      <c r="AFF108" s="535"/>
      <c r="AFG108" s="535"/>
      <c r="AFH108" s="535"/>
      <c r="AFI108" s="535"/>
      <c r="AFJ108" s="535"/>
      <c r="AFK108" s="535"/>
      <c r="AFL108" s="535"/>
      <c r="AFM108" s="535"/>
      <c r="AFN108" s="535"/>
      <c r="AFO108" s="535"/>
      <c r="AFP108" s="535"/>
      <c r="AFQ108" s="535"/>
      <c r="AFR108" s="535"/>
      <c r="AFS108" s="535"/>
      <c r="AFT108" s="535"/>
      <c r="AFU108" s="535"/>
      <c r="AFV108" s="535"/>
      <c r="AFW108" s="535"/>
      <c r="AFX108" s="535"/>
      <c r="AFY108" s="535"/>
      <c r="AFZ108" s="535"/>
      <c r="AGA108" s="535"/>
      <c r="AGB108" s="535"/>
      <c r="AGC108" s="535"/>
      <c r="AGD108" s="535"/>
      <c r="AGE108" s="535"/>
      <c r="AGF108" s="535"/>
      <c r="AGG108" s="535"/>
      <c r="AGH108" s="535"/>
      <c r="AGI108" s="535"/>
      <c r="AGJ108" s="535"/>
      <c r="AGK108" s="535"/>
      <c r="AGL108" s="535"/>
      <c r="AGM108" s="535"/>
      <c r="AGN108" s="535"/>
      <c r="AGO108" s="535"/>
      <c r="AGP108" s="535"/>
      <c r="AGQ108" s="535"/>
    </row>
    <row r="109" spans="1:875" x14ac:dyDescent="0.2">
      <c r="A109" s="28"/>
      <c r="B109" s="545" t="s">
        <v>1401</v>
      </c>
      <c r="C109" s="570" t="s">
        <v>1401</v>
      </c>
      <c r="D109" s="653"/>
      <c r="E109" s="662"/>
      <c r="F109" s="671"/>
      <c r="G109" s="546"/>
      <c r="H109" s="546"/>
      <c r="I109" s="547"/>
      <c r="J109" s="548"/>
      <c r="K109" s="549"/>
      <c r="L109" s="550"/>
      <c r="M109" s="548"/>
      <c r="N109" s="551"/>
      <c r="O109" s="552"/>
      <c r="P109" s="553"/>
      <c r="Q109" s="592"/>
      <c r="R109" s="594"/>
      <c r="S109" s="704"/>
      <c r="T109" s="554"/>
      <c r="U109" s="555"/>
      <c r="V109" s="556"/>
      <c r="W109" s="556"/>
      <c r="X109" s="556"/>
      <c r="Y109" s="542"/>
      <c r="Z109" s="542"/>
      <c r="AA109" s="542"/>
      <c r="AB109" s="331"/>
      <c r="AC109" s="723"/>
      <c r="AD109" s="723"/>
      <c r="AE109" s="723"/>
      <c r="AF109" s="558"/>
      <c r="AG109" s="379"/>
      <c r="AH109" s="378"/>
      <c r="AI109" s="536"/>
      <c r="AJ109" s="542"/>
      <c r="AK109" s="557"/>
      <c r="AL109" s="559"/>
      <c r="AM109" s="559"/>
      <c r="AN109" s="560"/>
      <c r="AO109" s="561"/>
      <c r="AP109" s="199"/>
      <c r="AQ109" s="563"/>
      <c r="AR109" s="202"/>
      <c r="AS109" s="564"/>
      <c r="AT109" s="201"/>
      <c r="AU109" s="559"/>
      <c r="AV109" s="565"/>
      <c r="AW109" s="565"/>
      <c r="AX109" s="559"/>
      <c r="AY109" s="559"/>
      <c r="AZ109" s="689"/>
      <c r="BA109" s="601"/>
      <c r="BB109" s="681"/>
      <c r="BC109" s="572"/>
      <c r="BD109" s="348"/>
      <c r="BE109" s="603"/>
      <c r="BF109" s="359"/>
      <c r="BG109" s="359"/>
      <c r="BH109" s="359"/>
      <c r="BI109" s="359"/>
      <c r="BJ109" s="359"/>
      <c r="BK109" s="359"/>
      <c r="BL109" s="359"/>
      <c r="BM109" s="359"/>
      <c r="BN109" s="359"/>
      <c r="BO109" s="359"/>
      <c r="BP109" s="359"/>
      <c r="BQ109" s="359"/>
      <c r="BR109" s="359"/>
      <c r="BS109" s="359"/>
      <c r="BT109" s="359"/>
      <c r="BU109" s="359"/>
      <c r="BV109" s="359"/>
      <c r="BW109" s="359"/>
      <c r="BX109" s="359"/>
      <c r="BY109" s="359"/>
      <c r="BZ109" s="359"/>
      <c r="CA109" s="359"/>
      <c r="CB109" s="359"/>
      <c r="CC109" s="359"/>
      <c r="CD109" s="359"/>
      <c r="CE109" s="359"/>
      <c r="CF109" s="359"/>
      <c r="CG109" s="359"/>
      <c r="CH109" s="359"/>
      <c r="CI109" s="359"/>
      <c r="CJ109" s="359"/>
      <c r="CK109" s="359"/>
      <c r="CL109" s="359"/>
      <c r="CM109" s="359"/>
      <c r="CN109" s="359"/>
      <c r="CO109" s="359"/>
      <c r="CP109" s="359"/>
      <c r="CQ109" s="359"/>
      <c r="CR109" s="359"/>
      <c r="CS109" s="359"/>
      <c r="CT109" s="359"/>
      <c r="CU109" s="359"/>
      <c r="CV109" s="359"/>
      <c r="CW109" s="359"/>
      <c r="CX109" s="359"/>
      <c r="CY109" s="359"/>
      <c r="CZ109" s="359"/>
      <c r="DA109" s="359"/>
      <c r="DB109" s="359"/>
      <c r="DC109" s="359"/>
      <c r="DD109" s="359"/>
      <c r="DE109" s="359"/>
      <c r="DF109" s="359"/>
      <c r="DG109" s="359"/>
      <c r="DH109" s="359"/>
      <c r="DI109" s="359"/>
      <c r="DJ109" s="359"/>
      <c r="DK109" s="359"/>
      <c r="DL109" s="359"/>
      <c r="DM109" s="359"/>
      <c r="DN109" s="359"/>
      <c r="DO109" s="359"/>
      <c r="DP109" s="359"/>
      <c r="DQ109" s="359"/>
      <c r="DR109" s="359"/>
      <c r="DS109" s="359"/>
      <c r="DT109" s="359"/>
      <c r="DU109" s="359"/>
      <c r="DV109" s="359"/>
      <c r="DW109" s="359"/>
      <c r="DX109" s="359"/>
      <c r="DY109" s="359"/>
      <c r="DZ109" s="359"/>
      <c r="EA109" s="359"/>
      <c r="EB109" s="359"/>
      <c r="EC109" s="359"/>
      <c r="ED109" s="359"/>
      <c r="EE109" s="359"/>
      <c r="EF109" s="359"/>
      <c r="EG109" s="359"/>
      <c r="EH109" s="359"/>
      <c r="EI109" s="359"/>
      <c r="EJ109" s="359"/>
      <c r="EK109" s="359"/>
      <c r="EL109" s="359"/>
      <c r="EM109" s="359"/>
      <c r="EN109" s="359"/>
      <c r="EO109" s="359"/>
      <c r="EP109" s="359"/>
      <c r="EQ109" s="359"/>
      <c r="ER109" s="359"/>
      <c r="ES109" s="359"/>
      <c r="ET109" s="359"/>
      <c r="EU109" s="359"/>
      <c r="EV109" s="359"/>
      <c r="EW109" s="359"/>
      <c r="EX109" s="359"/>
      <c r="EY109" s="359"/>
      <c r="EZ109" s="359"/>
      <c r="FA109" s="359"/>
      <c r="FB109" s="359"/>
      <c r="FC109" s="359"/>
      <c r="FD109" s="359"/>
      <c r="FE109" s="359"/>
      <c r="FF109" s="359"/>
      <c r="FG109" s="359"/>
      <c r="FH109" s="359"/>
      <c r="FI109" s="359"/>
      <c r="FJ109" s="359"/>
      <c r="FK109" s="359"/>
      <c r="FL109" s="359"/>
      <c r="FM109" s="359"/>
      <c r="FN109" s="359"/>
      <c r="FO109" s="359"/>
      <c r="FP109" s="359"/>
      <c r="FQ109" s="359"/>
      <c r="FR109" s="359"/>
      <c r="FS109" s="359"/>
      <c r="FT109" s="359"/>
      <c r="FU109" s="359"/>
      <c r="FV109" s="359"/>
      <c r="FW109" s="359"/>
      <c r="FX109" s="359"/>
      <c r="FY109" s="359"/>
      <c r="FZ109" s="359"/>
      <c r="GA109" s="359"/>
      <c r="GB109" s="359"/>
      <c r="GC109" s="359"/>
      <c r="GD109" s="359"/>
      <c r="GE109" s="359"/>
      <c r="GF109" s="359"/>
      <c r="GG109" s="359"/>
      <c r="GH109" s="359"/>
      <c r="GI109" s="359"/>
      <c r="GJ109" s="359"/>
      <c r="GK109" s="359"/>
      <c r="GL109" s="359"/>
      <c r="GM109" s="359"/>
      <c r="GN109" s="359"/>
      <c r="GO109" s="359"/>
      <c r="GP109" s="359"/>
      <c r="GQ109" s="359"/>
      <c r="GR109" s="359"/>
      <c r="GS109" s="359"/>
      <c r="GT109" s="359"/>
      <c r="GU109" s="359"/>
      <c r="GV109" s="359"/>
      <c r="GW109" s="359"/>
      <c r="GX109" s="359"/>
      <c r="GY109" s="359"/>
      <c r="GZ109" s="359"/>
      <c r="HA109" s="359"/>
      <c r="HB109" s="359"/>
      <c r="HC109" s="359"/>
      <c r="HD109" s="359"/>
      <c r="HE109" s="359"/>
      <c r="HF109" s="359"/>
      <c r="HG109" s="359"/>
      <c r="HH109" s="359"/>
      <c r="HI109" s="359"/>
      <c r="HJ109" s="359"/>
      <c r="HK109" s="359"/>
      <c r="HL109" s="359"/>
      <c r="HM109" s="359"/>
      <c r="HN109" s="359"/>
      <c r="HO109" s="359"/>
      <c r="HP109" s="359"/>
      <c r="HQ109" s="359"/>
      <c r="HR109" s="359"/>
      <c r="HS109" s="359"/>
      <c r="HT109" s="359"/>
      <c r="HU109" s="359"/>
      <c r="HV109" s="359"/>
      <c r="HW109" s="359"/>
      <c r="HX109" s="359"/>
      <c r="HY109" s="359"/>
      <c r="HZ109" s="359"/>
      <c r="IA109" s="359"/>
      <c r="IB109" s="359"/>
      <c r="IC109" s="359"/>
      <c r="ID109" s="359"/>
      <c r="IE109" s="359"/>
      <c r="IF109" s="359"/>
      <c r="IG109" s="359"/>
      <c r="IH109" s="359"/>
      <c r="II109" s="359"/>
      <c r="IJ109" s="359"/>
      <c r="IK109" s="359"/>
      <c r="IL109" s="359"/>
      <c r="IM109" s="359"/>
      <c r="IN109" s="359"/>
      <c r="IO109" s="359"/>
      <c r="IP109" s="359"/>
      <c r="IQ109" s="359"/>
      <c r="IR109" s="359"/>
      <c r="IS109" s="359"/>
      <c r="IT109" s="359"/>
      <c r="IU109" s="359"/>
      <c r="IV109" s="359"/>
      <c r="IW109" s="359"/>
      <c r="IX109" s="359"/>
      <c r="IY109" s="359"/>
      <c r="IZ109" s="359"/>
      <c r="JA109" s="359"/>
      <c r="JB109" s="359"/>
      <c r="JC109" s="359"/>
      <c r="JD109" s="359"/>
      <c r="JE109" s="359"/>
      <c r="JF109" s="359"/>
      <c r="JG109" s="359"/>
      <c r="JH109" s="359"/>
      <c r="JI109" s="359"/>
      <c r="JJ109" s="359"/>
      <c r="JK109" s="359"/>
      <c r="JL109" s="359"/>
      <c r="JM109" s="359"/>
      <c r="JN109" s="359"/>
      <c r="JO109" s="359"/>
      <c r="JP109" s="359"/>
      <c r="JQ109" s="359"/>
      <c r="JR109" s="359"/>
      <c r="JS109" s="359"/>
      <c r="JT109" s="359"/>
      <c r="JU109" s="359"/>
      <c r="JV109" s="359"/>
      <c r="JW109" s="359"/>
      <c r="JX109" s="359"/>
      <c r="JY109" s="359"/>
      <c r="JZ109" s="359"/>
      <c r="KA109" s="359"/>
      <c r="KB109" s="359"/>
      <c r="KC109" s="359"/>
      <c r="KD109" s="359"/>
      <c r="KE109" s="359"/>
      <c r="KF109" s="359"/>
      <c r="KG109" s="359"/>
      <c r="KH109" s="359"/>
      <c r="KI109" s="359"/>
      <c r="KJ109" s="359"/>
      <c r="KK109" s="359"/>
      <c r="KL109" s="359"/>
      <c r="KM109" s="359"/>
      <c r="KN109" s="359"/>
      <c r="KO109" s="359"/>
      <c r="KP109" s="359"/>
      <c r="KQ109" s="359"/>
      <c r="KR109" s="359"/>
      <c r="KS109" s="359"/>
      <c r="KT109" s="359"/>
      <c r="KU109" s="359"/>
      <c r="KV109" s="359"/>
      <c r="KW109" s="359"/>
      <c r="KX109" s="359"/>
      <c r="KY109" s="359"/>
      <c r="KZ109" s="359"/>
      <c r="LA109" s="359"/>
      <c r="LB109" s="359"/>
      <c r="LC109" s="359"/>
      <c r="LD109" s="359"/>
      <c r="LE109" s="359"/>
      <c r="LF109" s="359"/>
      <c r="LG109" s="359"/>
      <c r="LH109" s="359"/>
      <c r="LI109" s="359"/>
      <c r="LJ109" s="359"/>
      <c r="LK109" s="359"/>
      <c r="LL109" s="359"/>
      <c r="LM109" s="359"/>
      <c r="LN109" s="359"/>
      <c r="LO109" s="359"/>
      <c r="LP109" s="359"/>
      <c r="LQ109" s="359"/>
      <c r="LR109" s="359"/>
      <c r="LS109" s="359"/>
      <c r="LT109" s="359"/>
      <c r="LU109" s="359"/>
      <c r="LV109" s="359"/>
      <c r="LW109" s="359"/>
      <c r="LX109" s="359"/>
      <c r="LY109" s="359"/>
      <c r="LZ109" s="359"/>
      <c r="MA109" s="359"/>
      <c r="MB109" s="359"/>
      <c r="MC109" s="359"/>
      <c r="MD109" s="359"/>
      <c r="ME109" s="359"/>
      <c r="MF109" s="359"/>
      <c r="MG109" s="359"/>
      <c r="MH109" s="359"/>
      <c r="MI109" s="359"/>
      <c r="MJ109" s="359"/>
      <c r="MK109" s="359"/>
      <c r="ML109" s="359"/>
      <c r="MM109" s="359"/>
      <c r="MN109" s="359"/>
      <c r="MO109" s="359"/>
      <c r="MP109" s="359"/>
      <c r="MQ109" s="359"/>
      <c r="MR109" s="359"/>
      <c r="MS109" s="359"/>
      <c r="MT109" s="359"/>
      <c r="MU109" s="359"/>
      <c r="MV109" s="359"/>
      <c r="MW109" s="359"/>
      <c r="MX109" s="359"/>
      <c r="MY109" s="359"/>
      <c r="MZ109" s="359"/>
      <c r="NA109" s="359"/>
      <c r="NB109" s="359"/>
      <c r="NC109" s="359"/>
      <c r="ND109" s="359"/>
      <c r="NE109" s="359"/>
      <c r="NF109" s="359"/>
      <c r="NG109" s="359"/>
      <c r="NH109" s="359"/>
      <c r="NI109" s="359"/>
      <c r="NJ109" s="359"/>
      <c r="NK109" s="359"/>
      <c r="NL109" s="359"/>
      <c r="NM109" s="359"/>
      <c r="NN109" s="359"/>
      <c r="NO109" s="359"/>
      <c r="NP109" s="359"/>
      <c r="NQ109" s="359"/>
      <c r="NR109" s="359"/>
      <c r="NS109" s="359"/>
      <c r="NT109" s="359"/>
      <c r="NU109" s="359"/>
      <c r="NV109" s="359"/>
      <c r="NW109" s="359"/>
      <c r="NX109" s="359"/>
      <c r="NY109" s="359"/>
      <c r="NZ109" s="359"/>
      <c r="OA109" s="359"/>
      <c r="OB109" s="359"/>
      <c r="OC109" s="359"/>
      <c r="OD109" s="359"/>
      <c r="OE109" s="359"/>
      <c r="OF109" s="359"/>
      <c r="OG109" s="359"/>
      <c r="OH109" s="359"/>
      <c r="OI109" s="359"/>
      <c r="OJ109" s="359"/>
      <c r="OK109" s="359"/>
      <c r="OL109" s="359"/>
      <c r="OM109" s="359"/>
      <c r="ON109" s="359"/>
      <c r="OO109" s="359"/>
      <c r="OP109" s="359"/>
      <c r="OQ109" s="359"/>
      <c r="OR109" s="359"/>
      <c r="OS109" s="359"/>
      <c r="OT109" s="359"/>
      <c r="OU109" s="359"/>
      <c r="OV109" s="359"/>
      <c r="OW109" s="359"/>
      <c r="OX109" s="359"/>
      <c r="OY109" s="359"/>
      <c r="OZ109" s="359"/>
      <c r="PA109" s="359"/>
      <c r="PB109" s="359"/>
      <c r="PC109" s="359"/>
      <c r="PD109" s="359"/>
      <c r="PE109" s="359"/>
      <c r="PF109" s="359"/>
      <c r="PG109" s="359"/>
      <c r="PH109" s="359"/>
      <c r="PI109" s="359"/>
      <c r="PJ109" s="359"/>
      <c r="PK109" s="359"/>
      <c r="PL109" s="359"/>
      <c r="PM109" s="359"/>
      <c r="PN109" s="359"/>
      <c r="PO109" s="359"/>
      <c r="PP109" s="359"/>
      <c r="PQ109" s="359"/>
      <c r="PR109" s="359"/>
      <c r="PS109" s="359"/>
      <c r="PT109" s="359"/>
      <c r="PU109" s="359"/>
      <c r="PV109" s="359"/>
      <c r="PW109" s="359"/>
      <c r="PX109" s="359"/>
      <c r="PY109" s="359"/>
      <c r="PZ109" s="359"/>
      <c r="QA109" s="359"/>
      <c r="QB109" s="359"/>
      <c r="QC109" s="359"/>
      <c r="QD109" s="359"/>
      <c r="QE109" s="359"/>
      <c r="QF109" s="359"/>
      <c r="QG109" s="359"/>
      <c r="QH109" s="359"/>
      <c r="QI109" s="359"/>
      <c r="QJ109" s="359"/>
      <c r="QK109" s="359"/>
      <c r="QL109" s="359"/>
      <c r="QM109" s="359"/>
      <c r="QN109" s="359"/>
      <c r="QO109" s="359"/>
      <c r="QP109" s="359"/>
      <c r="QQ109" s="359"/>
      <c r="QR109" s="359"/>
      <c r="QS109" s="359"/>
      <c r="QT109" s="359"/>
      <c r="QU109" s="359"/>
      <c r="QV109" s="359"/>
      <c r="QW109" s="359"/>
      <c r="QX109" s="359"/>
      <c r="QY109" s="359"/>
      <c r="QZ109" s="359"/>
      <c r="RA109" s="359"/>
      <c r="RB109" s="359"/>
      <c r="RC109" s="359"/>
      <c r="RD109" s="359"/>
      <c r="RE109" s="359"/>
      <c r="RF109" s="359"/>
      <c r="RG109" s="359"/>
      <c r="RH109" s="359"/>
      <c r="RI109" s="359"/>
      <c r="RJ109" s="359"/>
      <c r="RK109" s="359"/>
      <c r="RL109" s="359"/>
      <c r="RM109" s="359"/>
      <c r="RN109" s="359"/>
      <c r="RO109" s="359"/>
      <c r="RP109" s="359"/>
      <c r="RQ109" s="359"/>
      <c r="RR109" s="359"/>
      <c r="RS109" s="359"/>
      <c r="RT109" s="359"/>
      <c r="RU109" s="359"/>
      <c r="RV109" s="359"/>
      <c r="RW109" s="359"/>
      <c r="RX109" s="359"/>
      <c r="RY109" s="359"/>
      <c r="RZ109" s="359"/>
      <c r="SA109" s="359"/>
      <c r="SB109" s="359"/>
      <c r="SC109" s="359"/>
      <c r="SD109" s="359"/>
      <c r="SE109" s="359"/>
      <c r="SF109" s="359"/>
      <c r="SG109" s="359"/>
      <c r="SH109" s="359"/>
      <c r="SI109" s="359"/>
      <c r="SJ109" s="359"/>
      <c r="SK109" s="359"/>
      <c r="SL109" s="359"/>
      <c r="SM109" s="359"/>
      <c r="SN109" s="359"/>
      <c r="SO109" s="359"/>
      <c r="SP109" s="359"/>
      <c r="SQ109" s="359"/>
      <c r="SR109" s="359"/>
      <c r="SS109" s="359"/>
      <c r="ST109" s="359"/>
      <c r="SU109" s="359"/>
      <c r="SV109" s="359"/>
      <c r="SW109" s="359"/>
      <c r="SX109" s="359"/>
      <c r="SY109" s="359"/>
      <c r="SZ109" s="359"/>
      <c r="TA109" s="359"/>
      <c r="TB109" s="359"/>
      <c r="TC109" s="359"/>
      <c r="TD109" s="359"/>
      <c r="TE109" s="359"/>
      <c r="TF109" s="359"/>
      <c r="TG109" s="359"/>
      <c r="TH109" s="359"/>
      <c r="TI109" s="359"/>
      <c r="TJ109" s="359"/>
      <c r="TK109" s="359"/>
      <c r="TL109" s="359"/>
      <c r="TM109" s="359"/>
      <c r="TN109" s="359"/>
      <c r="TO109" s="359"/>
      <c r="TP109" s="359"/>
      <c r="TQ109" s="359"/>
      <c r="TR109" s="359"/>
      <c r="TS109" s="359"/>
      <c r="TT109" s="359"/>
      <c r="TU109" s="359"/>
      <c r="TV109" s="359"/>
      <c r="TW109" s="359"/>
      <c r="TX109" s="359"/>
      <c r="TY109" s="359"/>
      <c r="TZ109" s="359"/>
      <c r="UA109" s="359"/>
      <c r="UB109" s="359"/>
      <c r="UC109" s="359"/>
      <c r="UD109" s="359"/>
      <c r="UE109" s="359"/>
      <c r="UF109" s="359"/>
      <c r="UG109" s="359"/>
      <c r="UH109" s="359"/>
      <c r="UI109" s="359"/>
      <c r="UJ109" s="359"/>
      <c r="UK109" s="359"/>
      <c r="UL109" s="359"/>
      <c r="UM109" s="359"/>
      <c r="UN109" s="359"/>
      <c r="UO109" s="359"/>
      <c r="UP109" s="359"/>
      <c r="UQ109" s="359"/>
      <c r="UR109" s="359"/>
      <c r="US109" s="359"/>
      <c r="UT109" s="359"/>
      <c r="UU109" s="359"/>
      <c r="UV109" s="359"/>
      <c r="UW109" s="359"/>
      <c r="UX109" s="359"/>
      <c r="UY109" s="359"/>
      <c r="UZ109" s="359"/>
      <c r="VA109" s="359"/>
      <c r="VB109" s="359"/>
      <c r="VC109" s="359"/>
      <c r="VD109" s="359"/>
      <c r="VE109" s="359"/>
      <c r="VF109" s="359"/>
      <c r="VG109" s="359"/>
      <c r="VH109" s="359"/>
      <c r="VI109" s="359"/>
      <c r="VJ109" s="359"/>
      <c r="VK109" s="359"/>
      <c r="VL109" s="359"/>
      <c r="VM109" s="359"/>
      <c r="VN109" s="359"/>
      <c r="VO109" s="359"/>
      <c r="VP109" s="359"/>
      <c r="VQ109" s="359"/>
      <c r="VR109" s="359"/>
      <c r="VS109" s="359"/>
      <c r="VT109" s="359"/>
      <c r="VU109" s="359"/>
      <c r="VV109" s="359"/>
      <c r="VW109" s="359"/>
      <c r="VX109" s="359"/>
      <c r="VY109" s="359"/>
      <c r="VZ109" s="359"/>
      <c r="WA109" s="359"/>
      <c r="WB109" s="359"/>
      <c r="WC109" s="359"/>
      <c r="WD109" s="359"/>
      <c r="WE109" s="359"/>
      <c r="WF109" s="359"/>
      <c r="WG109" s="359"/>
      <c r="WH109" s="359"/>
      <c r="WI109" s="359"/>
      <c r="WJ109" s="359"/>
      <c r="WK109" s="359"/>
      <c r="WL109" s="359"/>
      <c r="WM109" s="359"/>
      <c r="WN109" s="359"/>
      <c r="WO109" s="359"/>
      <c r="WP109" s="359"/>
      <c r="WQ109" s="359"/>
      <c r="WR109" s="359"/>
      <c r="WS109" s="359"/>
      <c r="WT109" s="359"/>
      <c r="WU109" s="359"/>
      <c r="WV109" s="359"/>
      <c r="WW109" s="359"/>
      <c r="WX109" s="359"/>
      <c r="WY109" s="359"/>
      <c r="WZ109" s="359"/>
      <c r="XA109" s="359"/>
      <c r="XB109" s="359"/>
      <c r="XC109" s="359"/>
      <c r="XD109" s="359"/>
      <c r="XE109" s="359"/>
      <c r="XF109" s="359"/>
      <c r="XG109" s="359"/>
      <c r="XH109" s="359"/>
      <c r="XI109" s="359"/>
      <c r="XJ109" s="359"/>
      <c r="XK109" s="359"/>
      <c r="XL109" s="359"/>
      <c r="XM109" s="359"/>
      <c r="XN109" s="359"/>
      <c r="XO109" s="359"/>
      <c r="XP109" s="359"/>
      <c r="XQ109" s="359"/>
      <c r="XR109" s="359"/>
      <c r="XS109" s="359"/>
      <c r="XT109" s="359"/>
      <c r="XU109" s="359"/>
      <c r="XV109" s="359"/>
      <c r="XW109" s="359"/>
      <c r="XX109" s="359"/>
      <c r="XY109" s="359"/>
      <c r="XZ109" s="359"/>
      <c r="YA109" s="359"/>
      <c r="YB109" s="359"/>
      <c r="YC109" s="359"/>
      <c r="YD109" s="359"/>
      <c r="YE109" s="359"/>
      <c r="YF109" s="359"/>
      <c r="YG109" s="359"/>
      <c r="YH109" s="359"/>
      <c r="YI109" s="359"/>
      <c r="YJ109" s="359"/>
      <c r="YK109" s="359"/>
      <c r="YL109" s="359"/>
      <c r="YM109" s="359"/>
      <c r="YN109" s="359"/>
      <c r="YO109" s="359"/>
      <c r="YP109" s="359"/>
      <c r="YQ109" s="359"/>
      <c r="YR109" s="359"/>
      <c r="YS109" s="359"/>
      <c r="YT109" s="359"/>
      <c r="YU109" s="359"/>
      <c r="YV109" s="359"/>
      <c r="YW109" s="359"/>
      <c r="YX109" s="359"/>
      <c r="YY109" s="359"/>
      <c r="YZ109" s="359"/>
      <c r="ZA109" s="359"/>
      <c r="ZB109" s="359"/>
      <c r="ZC109" s="359"/>
      <c r="ZD109" s="359"/>
      <c r="ZE109" s="359"/>
      <c r="ZF109" s="359"/>
      <c r="ZG109" s="359"/>
      <c r="ZH109" s="359"/>
      <c r="ZI109" s="359"/>
      <c r="ZJ109" s="359"/>
      <c r="ZK109" s="359"/>
      <c r="ZL109" s="359"/>
      <c r="ZM109" s="359"/>
      <c r="ZN109" s="359"/>
      <c r="ZO109" s="359"/>
      <c r="ZP109" s="359"/>
      <c r="ZQ109" s="359"/>
      <c r="ZR109" s="359"/>
      <c r="ZS109" s="359"/>
      <c r="ZT109" s="359"/>
      <c r="ZU109" s="359"/>
      <c r="ZV109" s="359"/>
      <c r="ZW109" s="359"/>
      <c r="ZX109" s="359"/>
      <c r="ZY109" s="359"/>
      <c r="ZZ109" s="359"/>
      <c r="AAA109" s="359"/>
      <c r="AAB109" s="359"/>
      <c r="AAC109" s="359"/>
      <c r="AAD109" s="359"/>
      <c r="AAE109" s="359"/>
      <c r="AAF109" s="359"/>
      <c r="AAG109" s="359"/>
      <c r="AAH109" s="359"/>
      <c r="AAI109" s="359"/>
      <c r="AAJ109" s="359"/>
      <c r="AAK109" s="359"/>
      <c r="AAL109" s="359"/>
      <c r="AAM109" s="359"/>
      <c r="AAN109" s="359"/>
      <c r="AAO109" s="359"/>
      <c r="AAP109" s="359"/>
      <c r="AAQ109" s="359"/>
      <c r="AAR109" s="359"/>
      <c r="AAS109" s="359"/>
      <c r="AAT109" s="359"/>
      <c r="AAU109" s="359"/>
      <c r="AAV109" s="359"/>
      <c r="AAW109" s="359"/>
      <c r="AAX109" s="359"/>
      <c r="AAY109" s="359"/>
      <c r="AAZ109" s="359"/>
      <c r="ABA109" s="359"/>
      <c r="ABB109" s="359"/>
      <c r="ABC109" s="359"/>
      <c r="ABD109" s="359"/>
      <c r="ABE109" s="359"/>
      <c r="ABF109" s="359"/>
      <c r="ABG109" s="359"/>
      <c r="ABH109" s="359"/>
      <c r="ABI109" s="359"/>
      <c r="ABJ109" s="359"/>
      <c r="ABK109" s="359"/>
      <c r="ABL109" s="359"/>
      <c r="ABM109" s="359"/>
      <c r="ABN109" s="359"/>
      <c r="ABO109" s="359"/>
      <c r="ABP109" s="359"/>
      <c r="ABQ109" s="359"/>
      <c r="ABR109" s="359"/>
      <c r="ABS109" s="359"/>
      <c r="ABT109" s="359"/>
      <c r="ABU109" s="359"/>
      <c r="ABV109" s="359"/>
      <c r="ABW109" s="359"/>
      <c r="ABX109" s="359"/>
      <c r="ABY109" s="359"/>
      <c r="ABZ109" s="359"/>
      <c r="ACA109" s="359"/>
      <c r="ACB109" s="359"/>
      <c r="ACC109" s="359"/>
      <c r="ACD109" s="359"/>
      <c r="ACE109" s="359"/>
      <c r="ACF109" s="359"/>
      <c r="ACG109" s="359"/>
      <c r="ACH109" s="359"/>
      <c r="ACI109" s="359"/>
      <c r="ACJ109" s="359"/>
      <c r="ACK109" s="359"/>
      <c r="ACL109" s="359"/>
      <c r="ACM109" s="359"/>
      <c r="ACN109" s="359"/>
      <c r="ACO109" s="359"/>
      <c r="ACP109" s="359"/>
      <c r="ACQ109" s="359"/>
      <c r="ACR109" s="359"/>
      <c r="ACS109" s="359"/>
      <c r="ACT109" s="359"/>
      <c r="ACU109" s="359"/>
      <c r="ACV109" s="359"/>
      <c r="ACW109" s="359"/>
      <c r="ACX109" s="359"/>
      <c r="ACY109" s="359"/>
      <c r="ACZ109" s="359"/>
      <c r="ADA109" s="359"/>
      <c r="ADB109" s="359"/>
      <c r="ADC109" s="359"/>
      <c r="ADD109" s="359"/>
      <c r="ADE109" s="359"/>
      <c r="ADF109" s="359"/>
      <c r="ADG109" s="359"/>
      <c r="ADH109" s="359"/>
      <c r="ADI109" s="359"/>
      <c r="ADJ109" s="359"/>
      <c r="ADK109" s="359"/>
      <c r="ADL109" s="359"/>
      <c r="ADM109" s="359"/>
      <c r="ADN109" s="359"/>
      <c r="ADO109" s="359"/>
      <c r="ADP109" s="359"/>
      <c r="ADQ109" s="359"/>
      <c r="ADR109" s="359"/>
      <c r="ADS109" s="359"/>
      <c r="ADT109" s="359"/>
      <c r="ADU109" s="359"/>
      <c r="ADV109" s="359"/>
      <c r="ADW109" s="359"/>
      <c r="ADX109" s="359"/>
      <c r="ADY109" s="359"/>
      <c r="ADZ109" s="359"/>
      <c r="AEA109" s="359"/>
      <c r="AEB109" s="359"/>
      <c r="AEC109" s="359"/>
      <c r="AED109" s="359"/>
      <c r="AEE109" s="359"/>
      <c r="AEF109" s="359"/>
      <c r="AEG109" s="359"/>
      <c r="AEH109" s="359"/>
      <c r="AEI109" s="359"/>
      <c r="AEJ109" s="359"/>
      <c r="AEK109" s="359"/>
      <c r="AEL109" s="359"/>
      <c r="AEM109" s="359"/>
      <c r="AEN109" s="359"/>
      <c r="AEO109" s="359"/>
      <c r="AEP109" s="359"/>
      <c r="AEQ109" s="359"/>
      <c r="AER109" s="359"/>
      <c r="AES109" s="359"/>
      <c r="AET109" s="359"/>
      <c r="AEU109" s="359"/>
      <c r="AEV109" s="359"/>
      <c r="AEW109" s="359"/>
      <c r="AEX109" s="359"/>
      <c r="AEY109" s="359"/>
      <c r="AEZ109" s="359"/>
      <c r="AFA109" s="359"/>
      <c r="AFB109" s="359"/>
      <c r="AFC109" s="359"/>
      <c r="AFD109" s="359"/>
      <c r="AFE109" s="359"/>
      <c r="AFF109" s="359"/>
      <c r="AFG109" s="359"/>
      <c r="AFH109" s="359"/>
      <c r="AFI109" s="359"/>
      <c r="AFJ109" s="359"/>
      <c r="AFK109" s="359"/>
      <c r="AFL109" s="359"/>
      <c r="AFM109" s="359"/>
      <c r="AFN109" s="359"/>
      <c r="AFO109" s="359"/>
      <c r="AFP109" s="359"/>
      <c r="AFQ109" s="359"/>
      <c r="AFR109" s="359"/>
      <c r="AFS109" s="359"/>
      <c r="AFT109" s="359"/>
      <c r="AFU109" s="359"/>
      <c r="AFV109" s="359"/>
      <c r="AFW109" s="359"/>
      <c r="AFX109" s="359"/>
      <c r="AFY109" s="359"/>
      <c r="AFZ109" s="359"/>
      <c r="AGA109" s="359"/>
      <c r="AGB109" s="359"/>
      <c r="AGC109" s="359"/>
      <c r="AGD109" s="359"/>
      <c r="AGE109" s="359"/>
      <c r="AGF109" s="359"/>
      <c r="AGG109" s="359"/>
      <c r="AGH109" s="359"/>
      <c r="AGI109" s="359"/>
      <c r="AGJ109" s="359"/>
      <c r="AGK109" s="359"/>
      <c r="AGL109" s="359"/>
      <c r="AGM109" s="359"/>
      <c r="AGN109" s="535"/>
      <c r="AGO109" s="535"/>
      <c r="AGP109" s="535"/>
      <c r="AGQ109" s="535"/>
    </row>
    <row r="110" spans="1:875" x14ac:dyDescent="0.2">
      <c r="A110" s="28"/>
      <c r="B110" s="545" t="s">
        <v>1402</v>
      </c>
      <c r="C110" s="570" t="s">
        <v>1402</v>
      </c>
      <c r="D110" s="653"/>
      <c r="E110" s="662"/>
      <c r="F110" s="671"/>
      <c r="G110" s="546"/>
      <c r="H110" s="546"/>
      <c r="I110" s="547"/>
      <c r="J110" s="548"/>
      <c r="K110" s="549"/>
      <c r="L110" s="550"/>
      <c r="M110" s="548"/>
      <c r="N110" s="551"/>
      <c r="O110" s="552"/>
      <c r="P110" s="553"/>
      <c r="Q110" s="566"/>
      <c r="R110" s="77"/>
      <c r="S110" s="169"/>
      <c r="T110" s="554"/>
      <c r="U110" s="555"/>
      <c r="V110" s="556"/>
      <c r="W110" s="556"/>
      <c r="X110" s="556"/>
      <c r="Y110" s="542"/>
      <c r="Z110" s="542"/>
      <c r="AA110" s="542"/>
      <c r="AB110" s="331"/>
      <c r="AC110" s="723"/>
      <c r="AD110" s="723"/>
      <c r="AE110" s="723"/>
      <c r="AF110" s="558"/>
      <c r="AG110" s="379"/>
      <c r="AH110" s="378"/>
      <c r="AI110" s="599"/>
      <c r="AJ110" s="542"/>
      <c r="AK110" s="557"/>
      <c r="AL110" s="559"/>
      <c r="AM110" s="559"/>
      <c r="AN110" s="560"/>
      <c r="AO110" s="561"/>
      <c r="AP110" s="199"/>
      <c r="AQ110" s="563"/>
      <c r="AR110" s="202"/>
      <c r="AS110" s="564"/>
      <c r="AT110" s="201"/>
      <c r="AU110" s="559"/>
      <c r="AV110" s="565"/>
      <c r="AW110" s="565"/>
      <c r="AX110" s="559"/>
      <c r="AY110" s="559"/>
      <c r="AZ110" s="689"/>
      <c r="BA110" s="601"/>
      <c r="BB110" s="681"/>
      <c r="BC110" s="572"/>
      <c r="BD110" s="348"/>
      <c r="BE110" s="603"/>
      <c r="BF110" s="359"/>
      <c r="BG110" s="359"/>
      <c r="BH110" s="359"/>
      <c r="BI110" s="359"/>
      <c r="BJ110" s="359"/>
      <c r="BK110" s="359"/>
      <c r="BL110" s="359"/>
      <c r="BM110" s="359"/>
      <c r="BN110" s="359"/>
      <c r="BO110" s="359"/>
      <c r="BP110" s="359"/>
      <c r="BQ110" s="359"/>
      <c r="BR110" s="359"/>
      <c r="BS110" s="359"/>
      <c r="BT110" s="359"/>
      <c r="BU110" s="359"/>
      <c r="BV110" s="359"/>
      <c r="BW110" s="359"/>
      <c r="BX110" s="359"/>
      <c r="BY110" s="359"/>
      <c r="BZ110" s="359"/>
      <c r="CA110" s="359"/>
      <c r="CB110" s="359"/>
      <c r="CC110" s="359"/>
      <c r="CD110" s="359"/>
      <c r="CE110" s="359"/>
      <c r="CF110" s="359"/>
      <c r="CG110" s="359"/>
      <c r="CH110" s="359"/>
      <c r="CI110" s="359"/>
      <c r="CJ110" s="359"/>
      <c r="CK110" s="359"/>
      <c r="CL110" s="359"/>
      <c r="CM110" s="359"/>
      <c r="CN110" s="359"/>
      <c r="CO110" s="359"/>
      <c r="CP110" s="359"/>
      <c r="CQ110" s="359"/>
      <c r="CR110" s="359"/>
      <c r="CS110" s="359"/>
      <c r="CT110" s="359"/>
      <c r="CU110" s="359"/>
      <c r="CV110" s="359"/>
      <c r="CW110" s="359"/>
      <c r="CX110" s="359"/>
      <c r="CY110" s="359"/>
      <c r="CZ110" s="359"/>
      <c r="DA110" s="359"/>
      <c r="DB110" s="359"/>
      <c r="DC110" s="359"/>
      <c r="DD110" s="359"/>
      <c r="DE110" s="359"/>
      <c r="DF110" s="359"/>
      <c r="DG110" s="359"/>
      <c r="DH110" s="359"/>
      <c r="DI110" s="359"/>
      <c r="DJ110" s="359"/>
      <c r="DK110" s="359"/>
      <c r="DL110" s="359"/>
      <c r="DM110" s="359"/>
      <c r="DN110" s="359"/>
      <c r="DO110" s="359"/>
      <c r="DP110" s="359"/>
      <c r="DQ110" s="359"/>
      <c r="DR110" s="359"/>
      <c r="DS110" s="359"/>
      <c r="DT110" s="359"/>
      <c r="DU110" s="359"/>
      <c r="DV110" s="359"/>
      <c r="DW110" s="359"/>
      <c r="DX110" s="359"/>
      <c r="DY110" s="359"/>
      <c r="DZ110" s="359"/>
      <c r="EA110" s="359"/>
      <c r="EB110" s="359"/>
      <c r="EC110" s="359"/>
      <c r="ED110" s="359"/>
      <c r="EE110" s="359"/>
      <c r="EF110" s="359"/>
      <c r="EG110" s="359"/>
      <c r="EH110" s="359"/>
      <c r="EI110" s="359"/>
      <c r="EJ110" s="359"/>
      <c r="EK110" s="359"/>
      <c r="EL110" s="359"/>
      <c r="EM110" s="359"/>
      <c r="EN110" s="359"/>
      <c r="EO110" s="359"/>
      <c r="EP110" s="359"/>
      <c r="EQ110" s="359"/>
      <c r="ER110" s="359"/>
      <c r="ES110" s="359"/>
      <c r="ET110" s="359"/>
      <c r="EU110" s="359"/>
      <c r="EV110" s="359"/>
      <c r="EW110" s="359"/>
      <c r="EX110" s="359"/>
      <c r="EY110" s="359"/>
      <c r="EZ110" s="359"/>
      <c r="FA110" s="359"/>
      <c r="FB110" s="359"/>
      <c r="FC110" s="359"/>
      <c r="FD110" s="359"/>
      <c r="FE110" s="359"/>
      <c r="FF110" s="359"/>
      <c r="FG110" s="359"/>
      <c r="FH110" s="359"/>
      <c r="FI110" s="359"/>
      <c r="FJ110" s="359"/>
      <c r="FK110" s="359"/>
      <c r="FL110" s="359"/>
      <c r="FM110" s="359"/>
      <c r="FN110" s="359"/>
      <c r="FO110" s="359"/>
      <c r="FP110" s="359"/>
      <c r="FQ110" s="359"/>
      <c r="FR110" s="359"/>
      <c r="FS110" s="359"/>
      <c r="FT110" s="359"/>
      <c r="FU110" s="359"/>
      <c r="FV110" s="359"/>
      <c r="FW110" s="359"/>
      <c r="FX110" s="359"/>
      <c r="FY110" s="359"/>
      <c r="FZ110" s="359"/>
      <c r="GA110" s="359"/>
      <c r="GB110" s="359"/>
      <c r="GC110" s="359"/>
      <c r="GD110" s="359"/>
      <c r="GE110" s="359"/>
      <c r="GF110" s="359"/>
      <c r="GG110" s="359"/>
      <c r="GH110" s="359"/>
      <c r="GI110" s="359"/>
      <c r="GJ110" s="359"/>
      <c r="GK110" s="359"/>
      <c r="GL110" s="359"/>
      <c r="GM110" s="359"/>
      <c r="GN110" s="359"/>
      <c r="GO110" s="359"/>
      <c r="GP110" s="359"/>
      <c r="GQ110" s="359"/>
      <c r="GR110" s="359"/>
      <c r="GS110" s="359"/>
      <c r="GT110" s="359"/>
      <c r="GU110" s="359"/>
      <c r="GV110" s="359"/>
      <c r="GW110" s="359"/>
      <c r="GX110" s="359"/>
      <c r="GY110" s="359"/>
      <c r="GZ110" s="359"/>
      <c r="HA110" s="359"/>
      <c r="HB110" s="359"/>
      <c r="HC110" s="359"/>
      <c r="HD110" s="359"/>
      <c r="HE110" s="359"/>
      <c r="HF110" s="359"/>
      <c r="HG110" s="359"/>
      <c r="HH110" s="359"/>
      <c r="HI110" s="359"/>
      <c r="HJ110" s="359"/>
      <c r="HK110" s="359"/>
      <c r="HL110" s="359"/>
      <c r="HM110" s="359"/>
      <c r="HN110" s="359"/>
      <c r="HO110" s="359"/>
      <c r="HP110" s="359"/>
      <c r="HQ110" s="359"/>
      <c r="HR110" s="359"/>
      <c r="HS110" s="359"/>
      <c r="HT110" s="359"/>
      <c r="HU110" s="359"/>
      <c r="HV110" s="359"/>
      <c r="HW110" s="359"/>
      <c r="HX110" s="359"/>
      <c r="HY110" s="359"/>
      <c r="HZ110" s="359"/>
      <c r="IA110" s="359"/>
      <c r="IB110" s="359"/>
      <c r="IC110" s="359"/>
      <c r="ID110" s="359"/>
      <c r="IE110" s="359"/>
      <c r="IF110" s="359"/>
      <c r="IG110" s="359"/>
      <c r="IH110" s="359"/>
      <c r="II110" s="359"/>
      <c r="IJ110" s="359"/>
      <c r="IK110" s="359"/>
      <c r="IL110" s="359"/>
      <c r="IM110" s="359"/>
      <c r="IN110" s="359"/>
      <c r="IO110" s="359"/>
      <c r="IP110" s="359"/>
      <c r="IQ110" s="359"/>
      <c r="IR110" s="359"/>
      <c r="IS110" s="359"/>
      <c r="IT110" s="359"/>
      <c r="IU110" s="359"/>
      <c r="IV110" s="359"/>
      <c r="IW110" s="359"/>
      <c r="IX110" s="359"/>
      <c r="IY110" s="359"/>
      <c r="IZ110" s="359"/>
      <c r="JA110" s="359"/>
      <c r="JB110" s="359"/>
      <c r="JC110" s="359"/>
      <c r="JD110" s="359"/>
      <c r="JE110" s="359"/>
      <c r="JF110" s="359"/>
      <c r="JG110" s="359"/>
      <c r="JH110" s="359"/>
      <c r="JI110" s="359"/>
      <c r="JJ110" s="359"/>
      <c r="JK110" s="359"/>
      <c r="JL110" s="359"/>
      <c r="JM110" s="359"/>
      <c r="JN110" s="359"/>
      <c r="JO110" s="359"/>
      <c r="JP110" s="359"/>
      <c r="JQ110" s="359"/>
      <c r="JR110" s="359"/>
      <c r="JS110" s="359"/>
      <c r="JT110" s="359"/>
      <c r="JU110" s="359"/>
      <c r="JV110" s="359"/>
      <c r="JW110" s="359"/>
      <c r="JX110" s="359"/>
      <c r="JY110" s="359"/>
      <c r="JZ110" s="359"/>
      <c r="KA110" s="359"/>
      <c r="KB110" s="359"/>
      <c r="KC110" s="359"/>
      <c r="KD110" s="359"/>
      <c r="KE110" s="359"/>
      <c r="KF110" s="359"/>
      <c r="KG110" s="359"/>
      <c r="KH110" s="359"/>
      <c r="KI110" s="359"/>
      <c r="KJ110" s="359"/>
      <c r="KK110" s="359"/>
      <c r="KL110" s="359"/>
      <c r="KM110" s="359"/>
      <c r="KN110" s="359"/>
      <c r="KO110" s="359"/>
      <c r="KP110" s="359"/>
      <c r="KQ110" s="359"/>
      <c r="KR110" s="359"/>
      <c r="KS110" s="359"/>
      <c r="KT110" s="359"/>
      <c r="KU110" s="359"/>
      <c r="KV110" s="359"/>
      <c r="KW110" s="359"/>
      <c r="KX110" s="359"/>
      <c r="KY110" s="359"/>
      <c r="KZ110" s="359"/>
      <c r="LA110" s="359"/>
      <c r="LB110" s="359"/>
      <c r="LC110" s="359"/>
      <c r="LD110" s="359"/>
      <c r="LE110" s="359"/>
      <c r="LF110" s="359"/>
      <c r="LG110" s="359"/>
      <c r="LH110" s="359"/>
      <c r="LI110" s="359"/>
      <c r="LJ110" s="359"/>
      <c r="LK110" s="359"/>
      <c r="LL110" s="359"/>
      <c r="LM110" s="359"/>
      <c r="LN110" s="359"/>
      <c r="LO110" s="359"/>
      <c r="LP110" s="359"/>
      <c r="LQ110" s="359"/>
      <c r="LR110" s="359"/>
      <c r="LS110" s="359"/>
      <c r="LT110" s="359"/>
      <c r="LU110" s="359"/>
      <c r="LV110" s="359"/>
      <c r="LW110" s="359"/>
      <c r="LX110" s="359"/>
      <c r="LY110" s="359"/>
      <c r="LZ110" s="359"/>
      <c r="MA110" s="359"/>
      <c r="MB110" s="359"/>
      <c r="MC110" s="359"/>
      <c r="MD110" s="359"/>
      <c r="ME110" s="359"/>
      <c r="MF110" s="359"/>
      <c r="MG110" s="359"/>
      <c r="MH110" s="359"/>
      <c r="MI110" s="359"/>
      <c r="MJ110" s="359"/>
      <c r="MK110" s="359"/>
      <c r="ML110" s="359"/>
      <c r="MM110" s="359"/>
      <c r="MN110" s="359"/>
      <c r="MO110" s="359"/>
      <c r="MP110" s="359"/>
      <c r="MQ110" s="359"/>
      <c r="MR110" s="359"/>
      <c r="MS110" s="359"/>
      <c r="MT110" s="359"/>
      <c r="MU110" s="359"/>
      <c r="MV110" s="359"/>
      <c r="MW110" s="359"/>
      <c r="MX110" s="359"/>
      <c r="MY110" s="359"/>
      <c r="MZ110" s="359"/>
      <c r="NA110" s="359"/>
      <c r="NB110" s="359"/>
      <c r="NC110" s="359"/>
      <c r="ND110" s="359"/>
      <c r="NE110" s="359"/>
      <c r="NF110" s="359"/>
      <c r="NG110" s="359"/>
      <c r="NH110" s="359"/>
      <c r="NI110" s="359"/>
      <c r="NJ110" s="359"/>
      <c r="NK110" s="359"/>
      <c r="NL110" s="359"/>
      <c r="NM110" s="359"/>
      <c r="NN110" s="359"/>
      <c r="NO110" s="359"/>
      <c r="NP110" s="359"/>
      <c r="NQ110" s="359"/>
      <c r="NR110" s="359"/>
      <c r="NS110" s="359"/>
      <c r="NT110" s="359"/>
      <c r="NU110" s="359"/>
      <c r="NV110" s="359"/>
      <c r="NW110" s="359"/>
      <c r="NX110" s="359"/>
      <c r="NY110" s="359"/>
      <c r="NZ110" s="359"/>
      <c r="OA110" s="359"/>
      <c r="OB110" s="359"/>
      <c r="OC110" s="359"/>
      <c r="OD110" s="359"/>
      <c r="OE110" s="359"/>
      <c r="OF110" s="359"/>
      <c r="OG110" s="359"/>
      <c r="OH110" s="359"/>
      <c r="OI110" s="359"/>
      <c r="OJ110" s="359"/>
      <c r="OK110" s="359"/>
      <c r="OL110" s="359"/>
      <c r="OM110" s="359"/>
      <c r="ON110" s="359"/>
      <c r="OO110" s="359"/>
      <c r="OP110" s="359"/>
      <c r="OQ110" s="359"/>
      <c r="OR110" s="359"/>
      <c r="OS110" s="359"/>
      <c r="OT110" s="359"/>
      <c r="OU110" s="359"/>
      <c r="OV110" s="359"/>
      <c r="OW110" s="359"/>
      <c r="OX110" s="359"/>
      <c r="OY110" s="359"/>
      <c r="OZ110" s="359"/>
      <c r="PA110" s="359"/>
      <c r="PB110" s="359"/>
      <c r="PC110" s="359"/>
      <c r="PD110" s="359"/>
      <c r="PE110" s="359"/>
      <c r="PF110" s="359"/>
      <c r="PG110" s="359"/>
      <c r="PH110" s="359"/>
      <c r="PI110" s="359"/>
      <c r="PJ110" s="359"/>
      <c r="PK110" s="359"/>
      <c r="PL110" s="359"/>
      <c r="PM110" s="359"/>
      <c r="PN110" s="359"/>
      <c r="PO110" s="359"/>
      <c r="PP110" s="359"/>
      <c r="PQ110" s="359"/>
      <c r="PR110" s="359"/>
      <c r="PS110" s="359"/>
      <c r="PT110" s="359"/>
      <c r="PU110" s="359"/>
      <c r="PV110" s="359"/>
      <c r="PW110" s="359"/>
      <c r="PX110" s="359"/>
      <c r="PY110" s="359"/>
      <c r="PZ110" s="359"/>
      <c r="QA110" s="359"/>
      <c r="QB110" s="359"/>
      <c r="QC110" s="359"/>
      <c r="QD110" s="359"/>
      <c r="QE110" s="359"/>
      <c r="QF110" s="359"/>
      <c r="QG110" s="359"/>
      <c r="QH110" s="359"/>
      <c r="QI110" s="359"/>
      <c r="QJ110" s="359"/>
      <c r="QK110" s="359"/>
      <c r="QL110" s="359"/>
      <c r="QM110" s="359"/>
      <c r="QN110" s="359"/>
      <c r="QO110" s="359"/>
      <c r="QP110" s="359"/>
      <c r="QQ110" s="359"/>
      <c r="QR110" s="359"/>
      <c r="QS110" s="359"/>
      <c r="QT110" s="359"/>
      <c r="QU110" s="359"/>
      <c r="QV110" s="359"/>
      <c r="QW110" s="359"/>
      <c r="QX110" s="359"/>
      <c r="QY110" s="359"/>
      <c r="QZ110" s="359"/>
      <c r="RA110" s="359"/>
      <c r="RB110" s="359"/>
      <c r="RC110" s="359"/>
      <c r="RD110" s="359"/>
      <c r="RE110" s="359"/>
      <c r="RF110" s="359"/>
      <c r="RG110" s="359"/>
      <c r="RH110" s="359"/>
      <c r="RI110" s="359"/>
      <c r="RJ110" s="359"/>
      <c r="RK110" s="359"/>
      <c r="RL110" s="359"/>
      <c r="RM110" s="359"/>
      <c r="RN110" s="359"/>
      <c r="RO110" s="359"/>
      <c r="RP110" s="359"/>
      <c r="RQ110" s="359"/>
      <c r="RR110" s="359"/>
      <c r="RS110" s="359"/>
      <c r="RT110" s="359"/>
      <c r="RU110" s="359"/>
      <c r="RV110" s="359"/>
      <c r="RW110" s="359"/>
      <c r="RX110" s="359"/>
      <c r="RY110" s="359"/>
      <c r="RZ110" s="359"/>
      <c r="SA110" s="359"/>
      <c r="SB110" s="359"/>
      <c r="SC110" s="359"/>
      <c r="SD110" s="359"/>
      <c r="SE110" s="359"/>
      <c r="SF110" s="359"/>
      <c r="SG110" s="359"/>
      <c r="SH110" s="359"/>
      <c r="SI110" s="359"/>
      <c r="SJ110" s="359"/>
      <c r="SK110" s="359"/>
      <c r="SL110" s="359"/>
      <c r="SM110" s="359"/>
      <c r="SN110" s="359"/>
      <c r="SO110" s="359"/>
      <c r="SP110" s="359"/>
      <c r="SQ110" s="359"/>
      <c r="SR110" s="359"/>
      <c r="SS110" s="359"/>
      <c r="ST110" s="359"/>
      <c r="SU110" s="359"/>
      <c r="SV110" s="359"/>
      <c r="SW110" s="359"/>
      <c r="SX110" s="359"/>
      <c r="SY110" s="359"/>
      <c r="SZ110" s="359"/>
      <c r="TA110" s="359"/>
      <c r="TB110" s="359"/>
      <c r="TC110" s="359"/>
      <c r="TD110" s="359"/>
      <c r="TE110" s="359"/>
      <c r="TF110" s="359"/>
      <c r="TG110" s="359"/>
      <c r="TH110" s="359"/>
      <c r="TI110" s="359"/>
      <c r="TJ110" s="359"/>
      <c r="TK110" s="359"/>
      <c r="TL110" s="359"/>
      <c r="TM110" s="359"/>
      <c r="TN110" s="359"/>
      <c r="TO110" s="359"/>
      <c r="TP110" s="359"/>
      <c r="TQ110" s="359"/>
      <c r="TR110" s="359"/>
      <c r="TS110" s="359"/>
      <c r="TT110" s="359"/>
      <c r="TU110" s="359"/>
      <c r="TV110" s="359"/>
      <c r="TW110" s="359"/>
      <c r="TX110" s="359"/>
      <c r="TY110" s="359"/>
      <c r="TZ110" s="359"/>
      <c r="UA110" s="359"/>
      <c r="UB110" s="359"/>
      <c r="UC110" s="359"/>
      <c r="UD110" s="359"/>
      <c r="UE110" s="359"/>
      <c r="UF110" s="359"/>
      <c r="UG110" s="359"/>
      <c r="UH110" s="359"/>
      <c r="UI110" s="359"/>
      <c r="UJ110" s="359"/>
      <c r="UK110" s="359"/>
      <c r="UL110" s="359"/>
      <c r="UM110" s="359"/>
      <c r="UN110" s="359"/>
      <c r="UO110" s="359"/>
      <c r="UP110" s="359"/>
      <c r="UQ110" s="359"/>
      <c r="UR110" s="359"/>
      <c r="US110" s="359"/>
      <c r="UT110" s="359"/>
      <c r="UU110" s="359"/>
      <c r="UV110" s="359"/>
      <c r="UW110" s="359"/>
      <c r="UX110" s="359"/>
      <c r="UY110" s="359"/>
      <c r="UZ110" s="359"/>
      <c r="VA110" s="359"/>
      <c r="VB110" s="359"/>
      <c r="VC110" s="359"/>
      <c r="VD110" s="359"/>
      <c r="VE110" s="359"/>
      <c r="VF110" s="359"/>
      <c r="VG110" s="359"/>
      <c r="VH110" s="359"/>
      <c r="VI110" s="359"/>
      <c r="VJ110" s="359"/>
      <c r="VK110" s="359"/>
      <c r="VL110" s="359"/>
      <c r="VM110" s="359"/>
      <c r="VN110" s="359"/>
      <c r="VO110" s="359"/>
      <c r="VP110" s="359"/>
      <c r="VQ110" s="359"/>
      <c r="VR110" s="359"/>
      <c r="VS110" s="359"/>
      <c r="VT110" s="359"/>
      <c r="VU110" s="359"/>
      <c r="VV110" s="359"/>
      <c r="VW110" s="359"/>
      <c r="VX110" s="359"/>
      <c r="VY110" s="359"/>
      <c r="VZ110" s="359"/>
      <c r="WA110" s="359"/>
      <c r="WB110" s="359"/>
      <c r="WC110" s="359"/>
      <c r="WD110" s="359"/>
      <c r="WE110" s="359"/>
      <c r="WF110" s="359"/>
      <c r="WG110" s="359"/>
      <c r="WH110" s="359"/>
      <c r="WI110" s="359"/>
      <c r="WJ110" s="359"/>
      <c r="WK110" s="359"/>
      <c r="WL110" s="359"/>
      <c r="WM110" s="359"/>
      <c r="WN110" s="359"/>
      <c r="WO110" s="359"/>
      <c r="WP110" s="359"/>
      <c r="WQ110" s="359"/>
      <c r="WR110" s="359"/>
      <c r="WS110" s="359"/>
      <c r="WT110" s="359"/>
      <c r="WU110" s="359"/>
      <c r="WV110" s="359"/>
      <c r="WW110" s="359"/>
      <c r="WX110" s="359"/>
      <c r="WY110" s="359"/>
      <c r="WZ110" s="359"/>
      <c r="XA110" s="359"/>
      <c r="XB110" s="359"/>
      <c r="XC110" s="359"/>
      <c r="XD110" s="359"/>
      <c r="XE110" s="359"/>
      <c r="XF110" s="359"/>
      <c r="XG110" s="359"/>
      <c r="XH110" s="359"/>
      <c r="XI110" s="359"/>
      <c r="XJ110" s="359"/>
      <c r="XK110" s="359"/>
      <c r="XL110" s="359"/>
      <c r="XM110" s="359"/>
      <c r="XN110" s="359"/>
      <c r="XO110" s="359"/>
      <c r="XP110" s="359"/>
      <c r="XQ110" s="359"/>
      <c r="XR110" s="359"/>
      <c r="XS110" s="359"/>
      <c r="XT110" s="359"/>
      <c r="XU110" s="359"/>
      <c r="XV110" s="359"/>
      <c r="XW110" s="359"/>
      <c r="XX110" s="359"/>
      <c r="XY110" s="359"/>
      <c r="XZ110" s="359"/>
      <c r="YA110" s="359"/>
      <c r="YB110" s="359"/>
      <c r="YC110" s="359"/>
      <c r="YD110" s="359"/>
      <c r="YE110" s="359"/>
      <c r="YF110" s="359"/>
      <c r="YG110" s="359"/>
      <c r="YH110" s="359"/>
      <c r="YI110" s="359"/>
      <c r="YJ110" s="359"/>
      <c r="YK110" s="359"/>
      <c r="YL110" s="359"/>
      <c r="YM110" s="359"/>
      <c r="YN110" s="359"/>
      <c r="YO110" s="359"/>
      <c r="YP110" s="359"/>
      <c r="YQ110" s="359"/>
      <c r="YR110" s="359"/>
      <c r="YS110" s="359"/>
      <c r="YT110" s="359"/>
      <c r="YU110" s="359"/>
      <c r="YV110" s="359"/>
      <c r="YW110" s="359"/>
      <c r="YX110" s="359"/>
      <c r="YY110" s="359"/>
      <c r="YZ110" s="359"/>
      <c r="ZA110" s="359"/>
      <c r="ZB110" s="359"/>
      <c r="ZC110" s="359"/>
      <c r="ZD110" s="359"/>
      <c r="ZE110" s="359"/>
      <c r="ZF110" s="359"/>
      <c r="ZG110" s="359"/>
      <c r="ZH110" s="359"/>
      <c r="ZI110" s="359"/>
      <c r="ZJ110" s="359"/>
      <c r="ZK110" s="359"/>
      <c r="ZL110" s="359"/>
      <c r="ZM110" s="359"/>
      <c r="ZN110" s="359"/>
      <c r="ZO110" s="359"/>
      <c r="ZP110" s="359"/>
      <c r="ZQ110" s="359"/>
      <c r="ZR110" s="359"/>
      <c r="ZS110" s="359"/>
      <c r="ZT110" s="359"/>
      <c r="ZU110" s="359"/>
      <c r="ZV110" s="359"/>
      <c r="ZW110" s="359"/>
      <c r="ZX110" s="359"/>
      <c r="ZY110" s="359"/>
      <c r="ZZ110" s="359"/>
      <c r="AAA110" s="359"/>
      <c r="AAB110" s="359"/>
      <c r="AAC110" s="359"/>
      <c r="AAD110" s="359"/>
      <c r="AAE110" s="359"/>
      <c r="AAF110" s="359"/>
      <c r="AAG110" s="359"/>
      <c r="AAH110" s="359"/>
      <c r="AAI110" s="359"/>
      <c r="AAJ110" s="359"/>
      <c r="AAK110" s="359"/>
      <c r="AAL110" s="359"/>
      <c r="AAM110" s="359"/>
      <c r="AAN110" s="359"/>
      <c r="AAO110" s="359"/>
      <c r="AAP110" s="359"/>
      <c r="AAQ110" s="359"/>
      <c r="AAR110" s="359"/>
      <c r="AAS110" s="359"/>
      <c r="AAT110" s="359"/>
      <c r="AAU110" s="359"/>
      <c r="AAV110" s="359"/>
      <c r="AAW110" s="359"/>
      <c r="AAX110" s="359"/>
      <c r="AAY110" s="359"/>
      <c r="AAZ110" s="359"/>
      <c r="ABA110" s="359"/>
      <c r="ABB110" s="359"/>
      <c r="ABC110" s="359"/>
      <c r="ABD110" s="359"/>
      <c r="ABE110" s="359"/>
      <c r="ABF110" s="359"/>
      <c r="ABG110" s="359"/>
      <c r="ABH110" s="359"/>
      <c r="ABI110" s="359"/>
      <c r="ABJ110" s="359"/>
      <c r="ABK110" s="359"/>
      <c r="ABL110" s="359"/>
      <c r="ABM110" s="359"/>
      <c r="ABN110" s="359"/>
      <c r="ABO110" s="359"/>
      <c r="ABP110" s="359"/>
      <c r="ABQ110" s="359"/>
      <c r="ABR110" s="359"/>
      <c r="ABS110" s="359"/>
      <c r="ABT110" s="359"/>
      <c r="ABU110" s="359"/>
      <c r="ABV110" s="359"/>
      <c r="ABW110" s="359"/>
      <c r="ABX110" s="359"/>
      <c r="ABY110" s="359"/>
      <c r="ABZ110" s="359"/>
      <c r="ACA110" s="359"/>
      <c r="ACB110" s="359"/>
      <c r="ACC110" s="359"/>
      <c r="ACD110" s="359"/>
      <c r="ACE110" s="359"/>
      <c r="ACF110" s="359"/>
      <c r="ACG110" s="359"/>
      <c r="ACH110" s="359"/>
      <c r="ACI110" s="359"/>
      <c r="ACJ110" s="359"/>
      <c r="ACK110" s="359"/>
      <c r="ACL110" s="359"/>
      <c r="ACM110" s="359"/>
      <c r="ACN110" s="359"/>
      <c r="ACO110" s="359"/>
      <c r="ACP110" s="359"/>
      <c r="ACQ110" s="359"/>
      <c r="ACR110" s="359"/>
      <c r="ACS110" s="359"/>
      <c r="ACT110" s="359"/>
      <c r="ACU110" s="359"/>
      <c r="ACV110" s="359"/>
      <c r="ACW110" s="359"/>
      <c r="ACX110" s="359"/>
      <c r="ACY110" s="359"/>
      <c r="ACZ110" s="359"/>
      <c r="ADA110" s="359"/>
      <c r="ADB110" s="359"/>
      <c r="ADC110" s="359"/>
      <c r="ADD110" s="359"/>
      <c r="ADE110" s="359"/>
      <c r="ADF110" s="359"/>
      <c r="ADG110" s="359"/>
      <c r="ADH110" s="359"/>
      <c r="ADI110" s="359"/>
      <c r="ADJ110" s="359"/>
      <c r="ADK110" s="359"/>
      <c r="ADL110" s="359"/>
      <c r="ADM110" s="359"/>
      <c r="ADN110" s="359"/>
      <c r="ADO110" s="359"/>
      <c r="ADP110" s="359"/>
      <c r="ADQ110" s="359"/>
      <c r="ADR110" s="359"/>
      <c r="ADS110" s="359"/>
      <c r="ADT110" s="359"/>
      <c r="ADU110" s="359"/>
      <c r="ADV110" s="359"/>
      <c r="ADW110" s="359"/>
      <c r="ADX110" s="359"/>
      <c r="ADY110" s="359"/>
      <c r="ADZ110" s="359"/>
      <c r="AEA110" s="359"/>
      <c r="AEB110" s="359"/>
      <c r="AEC110" s="359"/>
      <c r="AED110" s="359"/>
      <c r="AEE110" s="359"/>
      <c r="AEF110" s="359"/>
      <c r="AEG110" s="359"/>
      <c r="AEH110" s="359"/>
      <c r="AEI110" s="359"/>
      <c r="AEJ110" s="359"/>
      <c r="AEK110" s="359"/>
      <c r="AEL110" s="359"/>
      <c r="AEM110" s="359"/>
      <c r="AEN110" s="359"/>
      <c r="AEO110" s="359"/>
      <c r="AEP110" s="359"/>
      <c r="AEQ110" s="359"/>
      <c r="AER110" s="359"/>
      <c r="AES110" s="359"/>
      <c r="AET110" s="359"/>
      <c r="AEU110" s="359"/>
      <c r="AEV110" s="359"/>
      <c r="AEW110" s="359"/>
      <c r="AEX110" s="359"/>
      <c r="AEY110" s="359"/>
      <c r="AEZ110" s="359"/>
      <c r="AFA110" s="359"/>
      <c r="AFB110" s="359"/>
      <c r="AFC110" s="359"/>
      <c r="AFD110" s="359"/>
      <c r="AFE110" s="359"/>
      <c r="AFF110" s="359"/>
      <c r="AFG110" s="359"/>
      <c r="AFH110" s="359"/>
      <c r="AFI110" s="359"/>
      <c r="AFJ110" s="359"/>
      <c r="AFK110" s="359"/>
      <c r="AFL110" s="359"/>
      <c r="AFM110" s="359"/>
      <c r="AFN110" s="359"/>
      <c r="AFO110" s="359"/>
      <c r="AFP110" s="359"/>
      <c r="AFQ110" s="359"/>
      <c r="AFR110" s="359"/>
      <c r="AFS110" s="359"/>
      <c r="AFT110" s="359"/>
      <c r="AFU110" s="359"/>
      <c r="AFV110" s="359"/>
      <c r="AFW110" s="359"/>
      <c r="AFX110" s="359"/>
      <c r="AFY110" s="359"/>
      <c r="AFZ110" s="359"/>
      <c r="AGA110" s="359"/>
      <c r="AGB110" s="359"/>
      <c r="AGC110" s="359"/>
      <c r="AGD110" s="359"/>
      <c r="AGE110" s="359"/>
      <c r="AGF110" s="359"/>
      <c r="AGG110" s="359"/>
      <c r="AGH110" s="359"/>
      <c r="AGI110" s="359"/>
      <c r="AGJ110" s="359"/>
      <c r="AGK110" s="359"/>
      <c r="AGL110" s="359"/>
      <c r="AGM110" s="359"/>
      <c r="AGN110" s="535"/>
      <c r="AGO110" s="535"/>
      <c r="AGP110" s="535"/>
      <c r="AGQ110" s="535"/>
    </row>
    <row r="111" spans="1:875" x14ac:dyDescent="0.2">
      <c r="A111" s="28"/>
      <c r="B111" s="512" t="s">
        <v>1406</v>
      </c>
      <c r="C111" s="39" t="s">
        <v>1406</v>
      </c>
      <c r="D111" s="655"/>
      <c r="E111" s="664"/>
      <c r="F111" s="673"/>
      <c r="G111" s="43"/>
      <c r="H111" s="43"/>
      <c r="I111" s="45"/>
      <c r="J111" s="44"/>
      <c r="K111" s="47"/>
      <c r="L111" s="91"/>
      <c r="M111" s="44"/>
      <c r="N111" s="48"/>
      <c r="O111" s="49"/>
      <c r="P111" s="50"/>
      <c r="Q111" s="592"/>
      <c r="R111" s="611"/>
      <c r="S111" s="516"/>
      <c r="T111" s="581"/>
      <c r="U111" s="541"/>
      <c r="V111" s="582"/>
      <c r="W111" s="582"/>
      <c r="X111" s="582"/>
      <c r="Y111" s="536"/>
      <c r="Z111" s="536"/>
      <c r="AA111" s="536"/>
      <c r="AB111" s="500"/>
      <c r="AC111" s="500"/>
      <c r="AD111" s="500"/>
      <c r="AE111" s="500"/>
      <c r="AF111" s="537"/>
      <c r="AG111" s="352"/>
      <c r="AH111" s="536"/>
      <c r="AI111" s="352"/>
      <c r="AJ111" s="536"/>
      <c r="AK111" s="530"/>
      <c r="AL111" s="62"/>
      <c r="AM111" s="62"/>
      <c r="AN111" s="63"/>
      <c r="AO111" s="64"/>
      <c r="AP111" s="199"/>
      <c r="AQ111" s="563"/>
      <c r="AR111" s="202"/>
      <c r="AS111" s="202"/>
      <c r="AT111" s="201"/>
      <c r="AU111" s="62"/>
      <c r="AV111" s="591"/>
      <c r="AW111" s="591"/>
      <c r="AX111" s="586"/>
      <c r="AY111" s="586"/>
      <c r="AZ111" s="690"/>
      <c r="BA111" s="346"/>
      <c r="BB111" s="682"/>
      <c r="BC111" s="284"/>
      <c r="BD111" s="540"/>
      <c r="BE111" s="598"/>
      <c r="BF111" s="535"/>
      <c r="BG111" s="535"/>
      <c r="BH111" s="535"/>
      <c r="BI111" s="535"/>
      <c r="BJ111" s="535"/>
      <c r="BK111" s="535"/>
      <c r="BL111" s="535"/>
      <c r="BM111" s="535"/>
      <c r="BN111" s="535"/>
      <c r="BO111" s="535"/>
      <c r="BP111" s="535"/>
      <c r="BQ111" s="535"/>
      <c r="BR111" s="535"/>
      <c r="BS111" s="535"/>
      <c r="BT111" s="535"/>
      <c r="BU111" s="535"/>
      <c r="BV111" s="535"/>
      <c r="BW111" s="535"/>
      <c r="BX111" s="535"/>
      <c r="BY111" s="535"/>
      <c r="BZ111" s="535"/>
      <c r="CA111" s="535"/>
      <c r="CB111" s="535"/>
      <c r="CC111" s="535"/>
      <c r="CD111" s="535"/>
      <c r="CE111" s="535"/>
      <c r="CF111" s="535"/>
      <c r="CG111" s="535"/>
      <c r="CH111" s="535"/>
      <c r="CI111" s="535"/>
      <c r="CJ111" s="535"/>
      <c r="CK111" s="535"/>
      <c r="CL111" s="535"/>
      <c r="CM111" s="535"/>
      <c r="CN111" s="535"/>
      <c r="CO111" s="535"/>
      <c r="CP111" s="535"/>
      <c r="CQ111" s="535"/>
      <c r="CR111" s="535"/>
      <c r="CS111" s="535"/>
      <c r="CT111" s="535"/>
      <c r="CU111" s="535"/>
      <c r="CV111" s="535"/>
      <c r="CW111" s="535"/>
      <c r="CX111" s="535"/>
      <c r="CY111" s="535"/>
      <c r="CZ111" s="535"/>
      <c r="DA111" s="535"/>
      <c r="DB111" s="535"/>
      <c r="DC111" s="535"/>
      <c r="DD111" s="535"/>
      <c r="DE111" s="535"/>
      <c r="DF111" s="535"/>
      <c r="DG111" s="535"/>
      <c r="DH111" s="535"/>
      <c r="DI111" s="535"/>
      <c r="DJ111" s="535"/>
      <c r="DK111" s="535"/>
      <c r="DL111" s="535"/>
      <c r="DM111" s="535"/>
      <c r="DN111" s="535"/>
      <c r="DO111" s="535"/>
      <c r="DP111" s="535"/>
      <c r="DQ111" s="535"/>
      <c r="DR111" s="535"/>
      <c r="DS111" s="535"/>
      <c r="DT111" s="535"/>
      <c r="DU111" s="535"/>
      <c r="DV111" s="535"/>
      <c r="DW111" s="535"/>
      <c r="DX111" s="535"/>
      <c r="DY111" s="535"/>
      <c r="DZ111" s="535"/>
      <c r="EA111" s="535"/>
      <c r="EB111" s="535"/>
      <c r="EC111" s="535"/>
      <c r="ED111" s="535"/>
      <c r="EE111" s="535"/>
      <c r="EF111" s="535"/>
      <c r="EG111" s="535"/>
      <c r="EH111" s="535"/>
      <c r="EI111" s="535"/>
      <c r="EJ111" s="535"/>
      <c r="EK111" s="535"/>
      <c r="EL111" s="535"/>
      <c r="EM111" s="535"/>
      <c r="EN111" s="535"/>
      <c r="EO111" s="535"/>
      <c r="EP111" s="535"/>
      <c r="EQ111" s="535"/>
      <c r="ER111" s="535"/>
      <c r="ES111" s="535"/>
      <c r="ET111" s="535"/>
      <c r="EU111" s="535"/>
      <c r="EV111" s="535"/>
      <c r="EW111" s="535"/>
      <c r="EX111" s="535"/>
      <c r="EY111" s="535"/>
      <c r="EZ111" s="535"/>
      <c r="FA111" s="535"/>
      <c r="FB111" s="535"/>
      <c r="FC111" s="535"/>
      <c r="FD111" s="535"/>
      <c r="FE111" s="535"/>
      <c r="FF111" s="535"/>
      <c r="FG111" s="535"/>
      <c r="FH111" s="535"/>
      <c r="FI111" s="535"/>
      <c r="FJ111" s="535"/>
      <c r="FK111" s="535"/>
      <c r="FL111" s="535"/>
      <c r="FM111" s="535"/>
      <c r="FN111" s="535"/>
      <c r="FO111" s="535"/>
      <c r="FP111" s="535"/>
      <c r="FQ111" s="535"/>
      <c r="FR111" s="535"/>
      <c r="FS111" s="535"/>
      <c r="FT111" s="535"/>
      <c r="FU111" s="535"/>
      <c r="FV111" s="535"/>
      <c r="FW111" s="535"/>
      <c r="FX111" s="535"/>
      <c r="FY111" s="535"/>
      <c r="FZ111" s="535"/>
      <c r="GA111" s="535"/>
      <c r="GB111" s="535"/>
      <c r="GC111" s="535"/>
      <c r="GD111" s="535"/>
      <c r="GE111" s="535"/>
      <c r="GF111" s="535"/>
      <c r="GG111" s="535"/>
      <c r="GH111" s="535"/>
      <c r="GI111" s="535"/>
      <c r="GJ111" s="535"/>
      <c r="GK111" s="535"/>
      <c r="GL111" s="535"/>
      <c r="GM111" s="535"/>
      <c r="GN111" s="535"/>
      <c r="GO111" s="535"/>
      <c r="GP111" s="535"/>
      <c r="GQ111" s="535"/>
      <c r="GR111" s="535"/>
      <c r="GS111" s="535"/>
      <c r="GT111" s="535"/>
      <c r="GU111" s="535"/>
      <c r="GV111" s="535"/>
      <c r="GW111" s="535"/>
      <c r="GX111" s="535"/>
      <c r="GY111" s="535"/>
      <c r="GZ111" s="535"/>
      <c r="HA111" s="535"/>
      <c r="HB111" s="535"/>
      <c r="HC111" s="535"/>
      <c r="HD111" s="535"/>
      <c r="HE111" s="535"/>
      <c r="HF111" s="535"/>
      <c r="HG111" s="535"/>
      <c r="HH111" s="535"/>
      <c r="HI111" s="535"/>
      <c r="HJ111" s="535"/>
      <c r="HK111" s="535"/>
      <c r="HL111" s="535"/>
      <c r="HM111" s="535"/>
      <c r="HN111" s="535"/>
      <c r="HO111" s="535"/>
      <c r="HP111" s="535"/>
      <c r="HQ111" s="535"/>
      <c r="HR111" s="535"/>
      <c r="HS111" s="535"/>
      <c r="HT111" s="535"/>
      <c r="HU111" s="535"/>
      <c r="HV111" s="535"/>
      <c r="HW111" s="535"/>
      <c r="HX111" s="535"/>
      <c r="HY111" s="535"/>
      <c r="HZ111" s="535"/>
      <c r="IA111" s="535"/>
      <c r="IB111" s="535"/>
      <c r="IC111" s="535"/>
      <c r="ID111" s="535"/>
      <c r="IE111" s="535"/>
      <c r="IF111" s="535"/>
      <c r="IG111" s="535"/>
      <c r="IH111" s="535"/>
      <c r="II111" s="535"/>
      <c r="IJ111" s="535"/>
      <c r="IK111" s="535"/>
      <c r="IL111" s="535"/>
      <c r="IM111" s="535"/>
      <c r="IN111" s="535"/>
      <c r="IO111" s="535"/>
      <c r="IP111" s="535"/>
      <c r="IQ111" s="535"/>
      <c r="IR111" s="535"/>
      <c r="IS111" s="535"/>
      <c r="IT111" s="535"/>
      <c r="IU111" s="535"/>
      <c r="IV111" s="535"/>
      <c r="IW111" s="535"/>
      <c r="IX111" s="535"/>
      <c r="IY111" s="535"/>
      <c r="IZ111" s="535"/>
      <c r="JA111" s="535"/>
      <c r="JB111" s="535"/>
      <c r="JC111" s="535"/>
      <c r="JD111" s="535"/>
      <c r="JE111" s="535"/>
      <c r="JF111" s="535"/>
      <c r="JG111" s="535"/>
      <c r="JH111" s="535"/>
      <c r="JI111" s="535"/>
      <c r="JJ111" s="535"/>
      <c r="JK111" s="535"/>
      <c r="JL111" s="535"/>
      <c r="JM111" s="535"/>
      <c r="JN111" s="535"/>
      <c r="JO111" s="535"/>
      <c r="JP111" s="535"/>
      <c r="JQ111" s="535"/>
      <c r="JR111" s="535"/>
      <c r="JS111" s="535"/>
      <c r="JT111" s="535"/>
      <c r="JU111" s="535"/>
      <c r="JV111" s="535"/>
      <c r="JW111" s="535"/>
      <c r="JX111" s="535"/>
      <c r="JY111" s="535"/>
      <c r="JZ111" s="535"/>
      <c r="KA111" s="535"/>
      <c r="KB111" s="535"/>
      <c r="KC111" s="535"/>
      <c r="KD111" s="535"/>
      <c r="KE111" s="535"/>
      <c r="KF111" s="535"/>
      <c r="KG111" s="535"/>
      <c r="KH111" s="535"/>
      <c r="KI111" s="535"/>
      <c r="KJ111" s="535"/>
      <c r="KK111" s="535"/>
      <c r="KL111" s="535"/>
      <c r="KM111" s="535"/>
      <c r="KN111" s="535"/>
      <c r="KO111" s="535"/>
      <c r="KP111" s="535"/>
      <c r="KQ111" s="535"/>
      <c r="KR111" s="535"/>
      <c r="KS111" s="535"/>
      <c r="KT111" s="535"/>
      <c r="KU111" s="535"/>
      <c r="KV111" s="535"/>
      <c r="KW111" s="535"/>
      <c r="KX111" s="535"/>
      <c r="KY111" s="535"/>
      <c r="KZ111" s="535"/>
      <c r="LA111" s="535"/>
      <c r="LB111" s="535"/>
      <c r="LC111" s="535"/>
      <c r="LD111" s="535"/>
      <c r="LE111" s="535"/>
      <c r="LF111" s="535"/>
      <c r="LG111" s="535"/>
      <c r="LH111" s="535"/>
      <c r="LI111" s="535"/>
      <c r="LJ111" s="535"/>
      <c r="LK111" s="535"/>
      <c r="LL111" s="535"/>
      <c r="LM111" s="535"/>
      <c r="LN111" s="535"/>
      <c r="LO111" s="535"/>
      <c r="LP111" s="535"/>
      <c r="LQ111" s="535"/>
      <c r="LR111" s="535"/>
      <c r="LS111" s="535"/>
      <c r="LT111" s="535"/>
      <c r="LU111" s="535"/>
      <c r="LV111" s="535"/>
      <c r="LW111" s="535"/>
      <c r="LX111" s="535"/>
      <c r="LY111" s="535"/>
      <c r="LZ111" s="535"/>
      <c r="MA111" s="535"/>
      <c r="MB111" s="535"/>
      <c r="MC111" s="535"/>
      <c r="MD111" s="535"/>
      <c r="ME111" s="535"/>
      <c r="MF111" s="535"/>
      <c r="MG111" s="535"/>
      <c r="MH111" s="535"/>
      <c r="MI111" s="535"/>
      <c r="MJ111" s="535"/>
      <c r="MK111" s="535"/>
      <c r="ML111" s="535"/>
      <c r="MM111" s="535"/>
      <c r="MN111" s="535"/>
      <c r="MO111" s="535"/>
      <c r="MP111" s="535"/>
      <c r="MQ111" s="535"/>
      <c r="MR111" s="535"/>
      <c r="MS111" s="535"/>
      <c r="MT111" s="535"/>
      <c r="MU111" s="535"/>
      <c r="MV111" s="535"/>
      <c r="MW111" s="535"/>
      <c r="MX111" s="535"/>
      <c r="MY111" s="535"/>
      <c r="MZ111" s="535"/>
      <c r="NA111" s="535"/>
      <c r="NB111" s="535"/>
      <c r="NC111" s="535"/>
      <c r="ND111" s="535"/>
      <c r="NE111" s="535"/>
      <c r="NF111" s="535"/>
      <c r="NG111" s="535"/>
      <c r="NH111" s="535"/>
      <c r="NI111" s="535"/>
      <c r="NJ111" s="535"/>
      <c r="NK111" s="535"/>
      <c r="NL111" s="535"/>
      <c r="NM111" s="535"/>
      <c r="NN111" s="535"/>
      <c r="NO111" s="535"/>
      <c r="NP111" s="535"/>
      <c r="NQ111" s="535"/>
      <c r="NR111" s="535"/>
      <c r="NS111" s="535"/>
      <c r="NT111" s="535"/>
      <c r="NU111" s="535"/>
      <c r="NV111" s="535"/>
      <c r="NW111" s="535"/>
      <c r="NX111" s="535"/>
      <c r="NY111" s="535"/>
      <c r="NZ111" s="535"/>
      <c r="OA111" s="535"/>
      <c r="OB111" s="535"/>
      <c r="OC111" s="535"/>
      <c r="OD111" s="535"/>
      <c r="OE111" s="535"/>
      <c r="OF111" s="535"/>
      <c r="OG111" s="535"/>
      <c r="OH111" s="535"/>
      <c r="OI111" s="535"/>
      <c r="OJ111" s="535"/>
      <c r="OK111" s="535"/>
      <c r="OL111" s="535"/>
      <c r="OM111" s="535"/>
      <c r="ON111" s="535"/>
      <c r="OO111" s="535"/>
      <c r="OP111" s="535"/>
      <c r="OQ111" s="535"/>
      <c r="OR111" s="535"/>
      <c r="OS111" s="535"/>
      <c r="OT111" s="535"/>
      <c r="OU111" s="535"/>
      <c r="OV111" s="535"/>
      <c r="OW111" s="535"/>
      <c r="OX111" s="535"/>
      <c r="OY111" s="535"/>
      <c r="OZ111" s="535"/>
      <c r="PA111" s="535"/>
      <c r="PB111" s="535"/>
      <c r="PC111" s="535"/>
      <c r="PD111" s="535"/>
      <c r="PE111" s="535"/>
      <c r="PF111" s="535"/>
      <c r="PG111" s="535"/>
      <c r="PH111" s="535"/>
      <c r="PI111" s="535"/>
      <c r="PJ111" s="535"/>
      <c r="PK111" s="535"/>
      <c r="PL111" s="535"/>
      <c r="PM111" s="535"/>
      <c r="PN111" s="535"/>
      <c r="PO111" s="535"/>
      <c r="PP111" s="535"/>
      <c r="PQ111" s="535"/>
      <c r="PR111" s="535"/>
      <c r="PS111" s="535"/>
      <c r="PT111" s="535"/>
      <c r="PU111" s="535"/>
      <c r="PV111" s="535"/>
      <c r="PW111" s="535"/>
      <c r="PX111" s="535"/>
      <c r="PY111" s="535"/>
      <c r="PZ111" s="535"/>
      <c r="QA111" s="535"/>
      <c r="QB111" s="535"/>
      <c r="QC111" s="535"/>
      <c r="QD111" s="535"/>
      <c r="QE111" s="535"/>
      <c r="QF111" s="535"/>
      <c r="QG111" s="535"/>
      <c r="QH111" s="535"/>
      <c r="QI111" s="535"/>
      <c r="QJ111" s="535"/>
      <c r="QK111" s="535"/>
      <c r="QL111" s="535"/>
      <c r="QM111" s="535"/>
      <c r="QN111" s="535"/>
      <c r="QO111" s="535"/>
      <c r="QP111" s="535"/>
      <c r="QQ111" s="535"/>
      <c r="QR111" s="535"/>
      <c r="QS111" s="535"/>
      <c r="QT111" s="535"/>
      <c r="QU111" s="535"/>
      <c r="QV111" s="535"/>
      <c r="QW111" s="535"/>
      <c r="QX111" s="535"/>
      <c r="QY111" s="535"/>
      <c r="QZ111" s="535"/>
      <c r="RA111" s="535"/>
      <c r="RB111" s="535"/>
      <c r="RC111" s="535"/>
      <c r="RD111" s="535"/>
      <c r="RE111" s="535"/>
      <c r="RF111" s="535"/>
      <c r="RG111" s="535"/>
      <c r="RH111" s="535"/>
      <c r="RI111" s="535"/>
      <c r="RJ111" s="535"/>
      <c r="RK111" s="535"/>
      <c r="RL111" s="535"/>
      <c r="RM111" s="535"/>
      <c r="RN111" s="535"/>
      <c r="RO111" s="535"/>
      <c r="RP111" s="535"/>
      <c r="RQ111" s="535"/>
      <c r="RR111" s="535"/>
      <c r="RS111" s="535"/>
      <c r="RT111" s="535"/>
      <c r="RU111" s="535"/>
      <c r="RV111" s="535"/>
      <c r="RW111" s="535"/>
      <c r="RX111" s="535"/>
      <c r="RY111" s="535"/>
      <c r="RZ111" s="535"/>
      <c r="SA111" s="535"/>
      <c r="SB111" s="535"/>
      <c r="SC111" s="535"/>
      <c r="SD111" s="535"/>
      <c r="SE111" s="535"/>
      <c r="SF111" s="535"/>
      <c r="SG111" s="535"/>
      <c r="SH111" s="535"/>
      <c r="SI111" s="535"/>
      <c r="SJ111" s="535"/>
      <c r="SK111" s="535"/>
      <c r="SL111" s="535"/>
      <c r="SM111" s="535"/>
      <c r="SN111" s="535"/>
      <c r="SO111" s="535"/>
      <c r="SP111" s="535"/>
      <c r="SQ111" s="535"/>
      <c r="SR111" s="535"/>
      <c r="SS111" s="535"/>
      <c r="ST111" s="535"/>
      <c r="SU111" s="535"/>
      <c r="SV111" s="535"/>
      <c r="SW111" s="535"/>
      <c r="SX111" s="535"/>
      <c r="SY111" s="535"/>
      <c r="SZ111" s="535"/>
      <c r="TA111" s="535"/>
      <c r="TB111" s="535"/>
      <c r="TC111" s="535"/>
      <c r="TD111" s="535"/>
      <c r="TE111" s="535"/>
      <c r="TF111" s="535"/>
      <c r="TG111" s="535"/>
      <c r="TH111" s="535"/>
      <c r="TI111" s="535"/>
      <c r="TJ111" s="535"/>
      <c r="TK111" s="535"/>
      <c r="TL111" s="535"/>
      <c r="TM111" s="535"/>
      <c r="TN111" s="535"/>
      <c r="TO111" s="535"/>
      <c r="TP111" s="535"/>
      <c r="TQ111" s="535"/>
      <c r="TR111" s="535"/>
      <c r="TS111" s="535"/>
      <c r="TT111" s="535"/>
      <c r="TU111" s="535"/>
      <c r="TV111" s="535"/>
      <c r="TW111" s="535"/>
      <c r="TX111" s="535"/>
      <c r="TY111" s="535"/>
      <c r="TZ111" s="535"/>
      <c r="UA111" s="535"/>
      <c r="UB111" s="535"/>
      <c r="UC111" s="535"/>
      <c r="UD111" s="535"/>
      <c r="UE111" s="535"/>
      <c r="UF111" s="535"/>
      <c r="UG111" s="535"/>
      <c r="UH111" s="535"/>
      <c r="UI111" s="535"/>
      <c r="UJ111" s="535"/>
      <c r="UK111" s="535"/>
      <c r="UL111" s="535"/>
      <c r="UM111" s="535"/>
      <c r="UN111" s="535"/>
      <c r="UO111" s="535"/>
      <c r="UP111" s="535"/>
      <c r="UQ111" s="535"/>
      <c r="UR111" s="535"/>
      <c r="US111" s="535"/>
      <c r="UT111" s="535"/>
      <c r="UU111" s="535"/>
      <c r="UV111" s="535"/>
      <c r="UW111" s="535"/>
      <c r="UX111" s="535"/>
      <c r="UY111" s="535"/>
      <c r="UZ111" s="535"/>
      <c r="VA111" s="535"/>
      <c r="VB111" s="535"/>
      <c r="VC111" s="535"/>
      <c r="VD111" s="535"/>
      <c r="VE111" s="535"/>
      <c r="VF111" s="535"/>
      <c r="VG111" s="535"/>
      <c r="VH111" s="535"/>
      <c r="VI111" s="535"/>
      <c r="VJ111" s="535"/>
      <c r="VK111" s="535"/>
      <c r="VL111" s="535"/>
      <c r="VM111" s="535"/>
      <c r="VN111" s="535"/>
      <c r="VO111" s="535"/>
      <c r="VP111" s="535"/>
      <c r="VQ111" s="535"/>
      <c r="VR111" s="535"/>
      <c r="VS111" s="535"/>
      <c r="VT111" s="535"/>
      <c r="VU111" s="535"/>
      <c r="VV111" s="535"/>
      <c r="VW111" s="535"/>
      <c r="VX111" s="535"/>
      <c r="VY111" s="535"/>
      <c r="VZ111" s="535"/>
      <c r="WA111" s="535"/>
      <c r="WB111" s="535"/>
      <c r="WC111" s="535"/>
      <c r="WD111" s="535"/>
      <c r="WE111" s="535"/>
      <c r="WF111" s="535"/>
      <c r="WG111" s="535"/>
      <c r="WH111" s="535"/>
      <c r="WI111" s="535"/>
      <c r="WJ111" s="535"/>
      <c r="WK111" s="535"/>
      <c r="WL111" s="535"/>
      <c r="WM111" s="535"/>
      <c r="WN111" s="535"/>
      <c r="WO111" s="535"/>
      <c r="WP111" s="535"/>
      <c r="WQ111" s="535"/>
      <c r="WR111" s="535"/>
      <c r="WS111" s="535"/>
      <c r="WT111" s="535"/>
      <c r="WU111" s="535"/>
      <c r="WV111" s="535"/>
      <c r="WW111" s="535"/>
      <c r="WX111" s="535"/>
      <c r="WY111" s="535"/>
      <c r="WZ111" s="535"/>
      <c r="XA111" s="535"/>
      <c r="XB111" s="535"/>
      <c r="XC111" s="535"/>
      <c r="XD111" s="535"/>
      <c r="XE111" s="535"/>
      <c r="XF111" s="535"/>
      <c r="XG111" s="535"/>
      <c r="XH111" s="535"/>
      <c r="XI111" s="535"/>
      <c r="XJ111" s="535"/>
      <c r="XK111" s="535"/>
      <c r="XL111" s="535"/>
      <c r="XM111" s="535"/>
      <c r="XN111" s="535"/>
      <c r="XO111" s="535"/>
      <c r="XP111" s="535"/>
      <c r="XQ111" s="535"/>
      <c r="XR111" s="535"/>
      <c r="XS111" s="535"/>
      <c r="XT111" s="535"/>
      <c r="XU111" s="535"/>
      <c r="XV111" s="535"/>
      <c r="XW111" s="535"/>
      <c r="XX111" s="535"/>
      <c r="XY111" s="535"/>
      <c r="XZ111" s="535"/>
      <c r="YA111" s="535"/>
      <c r="YB111" s="535"/>
      <c r="YC111" s="535"/>
      <c r="YD111" s="535"/>
      <c r="YE111" s="535"/>
      <c r="YF111" s="535"/>
      <c r="YG111" s="535"/>
      <c r="YH111" s="535"/>
      <c r="YI111" s="535"/>
      <c r="YJ111" s="535"/>
      <c r="YK111" s="535"/>
      <c r="YL111" s="535"/>
      <c r="YM111" s="535"/>
      <c r="YN111" s="535"/>
      <c r="YO111" s="535"/>
      <c r="YP111" s="535"/>
      <c r="YQ111" s="535"/>
      <c r="YR111" s="535"/>
      <c r="YS111" s="535"/>
      <c r="YT111" s="535"/>
      <c r="YU111" s="535"/>
      <c r="YV111" s="535"/>
      <c r="YW111" s="535"/>
      <c r="YX111" s="535"/>
      <c r="YY111" s="535"/>
      <c r="YZ111" s="535"/>
      <c r="ZA111" s="535"/>
      <c r="ZB111" s="535"/>
      <c r="ZC111" s="535"/>
      <c r="ZD111" s="535"/>
      <c r="ZE111" s="535"/>
      <c r="ZF111" s="535"/>
      <c r="ZG111" s="535"/>
      <c r="ZH111" s="535"/>
      <c r="ZI111" s="535"/>
      <c r="ZJ111" s="535"/>
      <c r="ZK111" s="535"/>
      <c r="ZL111" s="535"/>
      <c r="ZM111" s="535"/>
      <c r="ZN111" s="535"/>
      <c r="ZO111" s="535"/>
      <c r="ZP111" s="535"/>
      <c r="ZQ111" s="535"/>
      <c r="ZR111" s="535"/>
      <c r="ZS111" s="535"/>
      <c r="ZT111" s="535"/>
      <c r="ZU111" s="535"/>
      <c r="ZV111" s="535"/>
      <c r="ZW111" s="535"/>
      <c r="ZX111" s="535"/>
      <c r="ZY111" s="535"/>
      <c r="ZZ111" s="535"/>
      <c r="AAA111" s="535"/>
      <c r="AAB111" s="535"/>
      <c r="AAC111" s="535"/>
      <c r="AAD111" s="535"/>
      <c r="AAE111" s="535"/>
      <c r="AAF111" s="535"/>
      <c r="AAG111" s="535"/>
      <c r="AAH111" s="535"/>
      <c r="AAI111" s="535"/>
      <c r="AAJ111" s="535"/>
      <c r="AAK111" s="535"/>
      <c r="AAL111" s="535"/>
      <c r="AAM111" s="535"/>
      <c r="AAN111" s="535"/>
      <c r="AAO111" s="535"/>
      <c r="AAP111" s="535"/>
      <c r="AAQ111" s="535"/>
      <c r="AAR111" s="535"/>
      <c r="AAS111" s="535"/>
      <c r="AAT111" s="535"/>
      <c r="AAU111" s="535"/>
      <c r="AAV111" s="535"/>
      <c r="AAW111" s="535"/>
      <c r="AAX111" s="535"/>
      <c r="AAY111" s="535"/>
      <c r="AAZ111" s="535"/>
      <c r="ABA111" s="535"/>
      <c r="ABB111" s="535"/>
      <c r="ABC111" s="535"/>
      <c r="ABD111" s="535"/>
      <c r="ABE111" s="535"/>
      <c r="ABF111" s="535"/>
      <c r="ABG111" s="535"/>
      <c r="ABH111" s="535"/>
      <c r="ABI111" s="535"/>
      <c r="ABJ111" s="535"/>
      <c r="ABK111" s="535"/>
      <c r="ABL111" s="535"/>
      <c r="ABM111" s="535"/>
      <c r="ABN111" s="535"/>
      <c r="ABO111" s="535"/>
      <c r="ABP111" s="535"/>
      <c r="ABQ111" s="535"/>
      <c r="ABR111" s="535"/>
      <c r="ABS111" s="535"/>
      <c r="ABT111" s="535"/>
      <c r="ABU111" s="535"/>
      <c r="ABV111" s="535"/>
      <c r="ABW111" s="535"/>
      <c r="ABX111" s="535"/>
      <c r="ABY111" s="535"/>
      <c r="ABZ111" s="535"/>
      <c r="ACA111" s="535"/>
      <c r="ACB111" s="535"/>
      <c r="ACC111" s="535"/>
      <c r="ACD111" s="535"/>
      <c r="ACE111" s="535"/>
      <c r="ACF111" s="535"/>
      <c r="ACG111" s="535"/>
      <c r="ACH111" s="535"/>
      <c r="ACI111" s="535"/>
      <c r="ACJ111" s="535"/>
      <c r="ACK111" s="535"/>
      <c r="ACL111" s="535"/>
      <c r="ACM111" s="535"/>
      <c r="ACN111" s="535"/>
      <c r="ACO111" s="535"/>
      <c r="ACP111" s="535"/>
      <c r="ACQ111" s="535"/>
      <c r="ACR111" s="535"/>
      <c r="ACS111" s="535"/>
      <c r="ACT111" s="535"/>
      <c r="ACU111" s="535"/>
      <c r="ACV111" s="535"/>
      <c r="ACW111" s="535"/>
      <c r="ACX111" s="535"/>
      <c r="ACY111" s="535"/>
      <c r="ACZ111" s="535"/>
      <c r="ADA111" s="535"/>
      <c r="ADB111" s="535"/>
      <c r="ADC111" s="535"/>
      <c r="ADD111" s="535"/>
      <c r="ADE111" s="535"/>
      <c r="ADF111" s="535"/>
      <c r="ADG111" s="535"/>
      <c r="ADH111" s="535"/>
      <c r="ADI111" s="535"/>
      <c r="ADJ111" s="535"/>
      <c r="ADK111" s="535"/>
      <c r="ADL111" s="535"/>
      <c r="ADM111" s="535"/>
      <c r="ADN111" s="535"/>
      <c r="ADO111" s="535"/>
      <c r="ADP111" s="535"/>
      <c r="ADQ111" s="535"/>
      <c r="ADR111" s="535"/>
      <c r="ADS111" s="535"/>
      <c r="ADT111" s="535"/>
      <c r="ADU111" s="535"/>
      <c r="ADV111" s="535"/>
      <c r="ADW111" s="535"/>
      <c r="ADX111" s="535"/>
      <c r="ADY111" s="535"/>
      <c r="ADZ111" s="535"/>
      <c r="AEA111" s="535"/>
      <c r="AEB111" s="535"/>
      <c r="AEC111" s="535"/>
      <c r="AED111" s="535"/>
      <c r="AEE111" s="535"/>
      <c r="AEF111" s="535"/>
      <c r="AEG111" s="535"/>
      <c r="AEH111" s="535"/>
      <c r="AEI111" s="535"/>
      <c r="AEJ111" s="535"/>
      <c r="AEK111" s="535"/>
      <c r="AEL111" s="535"/>
      <c r="AEM111" s="535"/>
      <c r="AEN111" s="535"/>
      <c r="AEO111" s="535"/>
      <c r="AEP111" s="535"/>
      <c r="AEQ111" s="535"/>
      <c r="AER111" s="535"/>
      <c r="AES111" s="535"/>
      <c r="AET111" s="535"/>
      <c r="AEU111" s="535"/>
      <c r="AEV111" s="535"/>
      <c r="AEW111" s="535"/>
      <c r="AEX111" s="535"/>
      <c r="AEY111" s="535"/>
      <c r="AEZ111" s="535"/>
      <c r="AFA111" s="535"/>
      <c r="AFB111" s="535"/>
      <c r="AFC111" s="535"/>
      <c r="AFD111" s="535"/>
      <c r="AFE111" s="535"/>
      <c r="AFF111" s="535"/>
      <c r="AFG111" s="535"/>
      <c r="AFH111" s="535"/>
      <c r="AFI111" s="535"/>
      <c r="AFJ111" s="535"/>
      <c r="AFK111" s="535"/>
      <c r="AFL111" s="535"/>
      <c r="AFM111" s="535"/>
      <c r="AFN111" s="535"/>
      <c r="AFO111" s="535"/>
      <c r="AFP111" s="535"/>
      <c r="AFQ111" s="535"/>
      <c r="AFR111" s="535"/>
      <c r="AFS111" s="535"/>
      <c r="AFT111" s="535"/>
      <c r="AFU111" s="535"/>
      <c r="AFV111" s="535"/>
      <c r="AFW111" s="535"/>
      <c r="AFX111" s="535"/>
      <c r="AFY111" s="535"/>
      <c r="AFZ111" s="535"/>
      <c r="AGA111" s="535"/>
      <c r="AGB111" s="535"/>
      <c r="AGC111" s="535"/>
      <c r="AGD111" s="535"/>
      <c r="AGE111" s="535"/>
      <c r="AGF111" s="535"/>
      <c r="AGG111" s="535"/>
      <c r="AGH111" s="535"/>
      <c r="AGI111" s="535"/>
      <c r="AGJ111" s="535"/>
      <c r="AGK111" s="535"/>
      <c r="AGL111" s="535"/>
      <c r="AGM111" s="535"/>
      <c r="AGN111" s="535"/>
      <c r="AGO111" s="535"/>
      <c r="AGP111" s="535"/>
      <c r="AGQ111" s="535"/>
    </row>
    <row r="112" spans="1:875" x14ac:dyDescent="0.2">
      <c r="A112" s="28"/>
      <c r="B112" s="38" t="s">
        <v>1407</v>
      </c>
      <c r="C112" s="39" t="s">
        <v>1407</v>
      </c>
      <c r="D112" s="655"/>
      <c r="E112" s="664"/>
      <c r="F112" s="673"/>
      <c r="G112" s="43"/>
      <c r="H112" s="43"/>
      <c r="I112" s="45"/>
      <c r="J112" s="44"/>
      <c r="K112" s="47"/>
      <c r="L112" s="91"/>
      <c r="M112" s="44"/>
      <c r="N112" s="48"/>
      <c r="O112" s="49"/>
      <c r="P112" s="50"/>
      <c r="Q112" s="592"/>
      <c r="R112" s="611"/>
      <c r="S112" s="516"/>
      <c r="T112" s="581"/>
      <c r="U112" s="541"/>
      <c r="V112" s="56"/>
      <c r="W112" s="56"/>
      <c r="X112" s="56"/>
      <c r="Y112" s="536"/>
      <c r="Z112" s="536"/>
      <c r="AA112" s="536"/>
      <c r="AB112" s="529"/>
      <c r="AC112" s="699"/>
      <c r="AD112" s="699"/>
      <c r="AE112" s="699"/>
      <c r="AF112" s="537"/>
      <c r="AG112" s="352"/>
      <c r="AH112" s="536"/>
      <c r="AI112" s="536"/>
      <c r="AJ112" s="536"/>
      <c r="AK112" s="530"/>
      <c r="AL112" s="62"/>
      <c r="AM112" s="62"/>
      <c r="AN112" s="63"/>
      <c r="AO112" s="64"/>
      <c r="AP112" s="199"/>
      <c r="AQ112" s="563"/>
      <c r="AR112" s="202"/>
      <c r="AS112" s="564"/>
      <c r="AT112" s="201"/>
      <c r="AU112" s="62"/>
      <c r="AV112" s="591"/>
      <c r="AW112" s="591"/>
      <c r="AX112" s="586"/>
      <c r="AY112" s="586"/>
      <c r="AZ112" s="690"/>
      <c r="BA112" s="346"/>
      <c r="BB112" s="682"/>
      <c r="BC112" s="284"/>
      <c r="BD112" s="540"/>
      <c r="BE112" s="598"/>
      <c r="BF112" s="535"/>
      <c r="BG112" s="535"/>
      <c r="BH112" s="535"/>
      <c r="BI112" s="535"/>
      <c r="BJ112" s="535"/>
      <c r="BK112" s="535"/>
      <c r="BL112" s="535"/>
      <c r="BM112" s="535"/>
      <c r="BN112" s="535"/>
      <c r="BO112" s="535"/>
      <c r="BP112" s="535"/>
      <c r="BQ112" s="535"/>
      <c r="BR112" s="535"/>
      <c r="BS112" s="535"/>
      <c r="BT112" s="535"/>
      <c r="BU112" s="535"/>
      <c r="BV112" s="535"/>
      <c r="BW112" s="535"/>
      <c r="BX112" s="535"/>
      <c r="BY112" s="535"/>
      <c r="BZ112" s="535"/>
      <c r="CA112" s="535"/>
      <c r="CB112" s="535"/>
      <c r="CC112" s="535"/>
      <c r="CD112" s="535"/>
      <c r="CE112" s="535"/>
      <c r="CF112" s="535"/>
      <c r="CG112" s="535"/>
      <c r="CH112" s="535"/>
      <c r="CI112" s="535"/>
      <c r="CJ112" s="535"/>
      <c r="CK112" s="535"/>
      <c r="CL112" s="535"/>
      <c r="CM112" s="535"/>
      <c r="CN112" s="535"/>
      <c r="CO112" s="535"/>
      <c r="CP112" s="535"/>
      <c r="CQ112" s="535"/>
      <c r="CR112" s="535"/>
      <c r="CS112" s="535"/>
      <c r="CT112" s="535"/>
      <c r="CU112" s="535"/>
      <c r="CV112" s="535"/>
      <c r="CW112" s="535"/>
      <c r="CX112" s="535"/>
      <c r="CY112" s="535"/>
      <c r="CZ112" s="535"/>
      <c r="DA112" s="535"/>
      <c r="DB112" s="535"/>
      <c r="DC112" s="535"/>
      <c r="DD112" s="535"/>
      <c r="DE112" s="535"/>
      <c r="DF112" s="535"/>
      <c r="DG112" s="535"/>
      <c r="DH112" s="535"/>
      <c r="DI112" s="535"/>
      <c r="DJ112" s="535"/>
      <c r="DK112" s="535"/>
      <c r="DL112" s="535"/>
      <c r="DM112" s="535"/>
      <c r="DN112" s="535"/>
      <c r="DO112" s="535"/>
      <c r="DP112" s="535"/>
      <c r="DQ112" s="535"/>
      <c r="DR112" s="535"/>
      <c r="DS112" s="535"/>
      <c r="DT112" s="535"/>
      <c r="DU112" s="535"/>
      <c r="DV112" s="535"/>
      <c r="DW112" s="535"/>
      <c r="DX112" s="535"/>
      <c r="DY112" s="535"/>
      <c r="DZ112" s="535"/>
      <c r="EA112" s="535"/>
      <c r="EB112" s="535"/>
      <c r="EC112" s="535"/>
      <c r="ED112" s="535"/>
      <c r="EE112" s="535"/>
      <c r="EF112" s="535"/>
      <c r="EG112" s="535"/>
      <c r="EH112" s="535"/>
      <c r="EI112" s="535"/>
      <c r="EJ112" s="535"/>
      <c r="EK112" s="535"/>
      <c r="EL112" s="535"/>
      <c r="EM112" s="535"/>
      <c r="EN112" s="535"/>
      <c r="EO112" s="535"/>
      <c r="EP112" s="535"/>
      <c r="EQ112" s="535"/>
      <c r="ER112" s="535"/>
      <c r="ES112" s="535"/>
      <c r="ET112" s="535"/>
      <c r="EU112" s="535"/>
      <c r="EV112" s="535"/>
      <c r="EW112" s="535"/>
      <c r="EX112" s="535"/>
      <c r="EY112" s="535"/>
      <c r="EZ112" s="535"/>
      <c r="FA112" s="535"/>
      <c r="FB112" s="535"/>
      <c r="FC112" s="535"/>
      <c r="FD112" s="535"/>
      <c r="FE112" s="535"/>
      <c r="FF112" s="535"/>
      <c r="FG112" s="535"/>
      <c r="FH112" s="535"/>
      <c r="FI112" s="535"/>
      <c r="FJ112" s="535"/>
      <c r="FK112" s="535"/>
      <c r="FL112" s="535"/>
      <c r="FM112" s="535"/>
      <c r="FN112" s="535"/>
      <c r="FO112" s="535"/>
      <c r="FP112" s="535"/>
      <c r="FQ112" s="535"/>
      <c r="FR112" s="535"/>
      <c r="FS112" s="535"/>
      <c r="FT112" s="535"/>
      <c r="FU112" s="535"/>
      <c r="FV112" s="535"/>
      <c r="FW112" s="535"/>
      <c r="FX112" s="535"/>
      <c r="FY112" s="535"/>
      <c r="FZ112" s="535"/>
      <c r="GA112" s="535"/>
      <c r="GB112" s="535"/>
      <c r="GC112" s="535"/>
      <c r="GD112" s="535"/>
      <c r="GE112" s="535"/>
      <c r="GF112" s="535"/>
      <c r="GG112" s="535"/>
      <c r="GH112" s="535"/>
      <c r="GI112" s="535"/>
      <c r="GJ112" s="535"/>
      <c r="GK112" s="535"/>
      <c r="GL112" s="535"/>
      <c r="GM112" s="535"/>
      <c r="GN112" s="535"/>
      <c r="GO112" s="535"/>
      <c r="GP112" s="535"/>
      <c r="GQ112" s="535"/>
      <c r="GR112" s="535"/>
      <c r="GS112" s="535"/>
      <c r="GT112" s="535"/>
      <c r="GU112" s="535"/>
      <c r="GV112" s="535"/>
      <c r="GW112" s="535"/>
      <c r="GX112" s="535"/>
      <c r="GY112" s="535"/>
      <c r="GZ112" s="535"/>
      <c r="HA112" s="535"/>
      <c r="HB112" s="535"/>
      <c r="HC112" s="535"/>
      <c r="HD112" s="535"/>
      <c r="HE112" s="535"/>
      <c r="HF112" s="535"/>
      <c r="HG112" s="535"/>
      <c r="HH112" s="535"/>
      <c r="HI112" s="535"/>
      <c r="HJ112" s="535"/>
      <c r="HK112" s="535"/>
      <c r="HL112" s="535"/>
      <c r="HM112" s="535"/>
      <c r="HN112" s="535"/>
      <c r="HO112" s="535"/>
      <c r="HP112" s="535"/>
      <c r="HQ112" s="535"/>
      <c r="HR112" s="535"/>
      <c r="HS112" s="535"/>
      <c r="HT112" s="535"/>
      <c r="HU112" s="535"/>
      <c r="HV112" s="535"/>
      <c r="HW112" s="535"/>
      <c r="HX112" s="535"/>
      <c r="HY112" s="535"/>
      <c r="HZ112" s="535"/>
      <c r="IA112" s="535"/>
      <c r="IB112" s="535"/>
      <c r="IC112" s="535"/>
      <c r="ID112" s="535"/>
      <c r="IE112" s="535"/>
      <c r="IF112" s="535"/>
      <c r="IG112" s="535"/>
      <c r="IH112" s="535"/>
      <c r="II112" s="535"/>
      <c r="IJ112" s="535"/>
      <c r="IK112" s="535"/>
      <c r="IL112" s="535"/>
      <c r="IM112" s="535"/>
      <c r="IN112" s="535"/>
      <c r="IO112" s="535"/>
      <c r="IP112" s="535"/>
      <c r="IQ112" s="535"/>
      <c r="IR112" s="535"/>
      <c r="IS112" s="535"/>
      <c r="IT112" s="535"/>
      <c r="IU112" s="535"/>
      <c r="IV112" s="535"/>
      <c r="IW112" s="535"/>
      <c r="IX112" s="535"/>
      <c r="IY112" s="535"/>
      <c r="IZ112" s="535"/>
      <c r="JA112" s="535"/>
      <c r="JB112" s="535"/>
      <c r="JC112" s="535"/>
      <c r="JD112" s="535"/>
      <c r="JE112" s="535"/>
      <c r="JF112" s="535"/>
      <c r="JG112" s="535"/>
      <c r="JH112" s="535"/>
      <c r="JI112" s="535"/>
      <c r="JJ112" s="535"/>
      <c r="JK112" s="535"/>
      <c r="JL112" s="535"/>
      <c r="JM112" s="535"/>
      <c r="JN112" s="535"/>
      <c r="JO112" s="535"/>
      <c r="JP112" s="535"/>
      <c r="JQ112" s="535"/>
      <c r="JR112" s="535"/>
      <c r="JS112" s="535"/>
      <c r="JT112" s="535"/>
      <c r="JU112" s="535"/>
      <c r="JV112" s="535"/>
      <c r="JW112" s="535"/>
      <c r="JX112" s="535"/>
      <c r="JY112" s="535"/>
      <c r="JZ112" s="535"/>
      <c r="KA112" s="535"/>
      <c r="KB112" s="535"/>
      <c r="KC112" s="535"/>
      <c r="KD112" s="535"/>
      <c r="KE112" s="535"/>
      <c r="KF112" s="535"/>
      <c r="KG112" s="535"/>
      <c r="KH112" s="535"/>
      <c r="KI112" s="535"/>
      <c r="KJ112" s="535"/>
      <c r="KK112" s="535"/>
      <c r="KL112" s="535"/>
      <c r="KM112" s="535"/>
      <c r="KN112" s="535"/>
      <c r="KO112" s="535"/>
      <c r="KP112" s="535"/>
      <c r="KQ112" s="535"/>
      <c r="KR112" s="535"/>
      <c r="KS112" s="535"/>
      <c r="KT112" s="535"/>
      <c r="KU112" s="535"/>
      <c r="KV112" s="535"/>
      <c r="KW112" s="535"/>
      <c r="KX112" s="535"/>
      <c r="KY112" s="535"/>
      <c r="KZ112" s="535"/>
      <c r="LA112" s="535"/>
      <c r="LB112" s="535"/>
      <c r="LC112" s="535"/>
      <c r="LD112" s="535"/>
      <c r="LE112" s="535"/>
      <c r="LF112" s="535"/>
      <c r="LG112" s="535"/>
      <c r="LH112" s="535"/>
      <c r="LI112" s="535"/>
      <c r="LJ112" s="535"/>
      <c r="LK112" s="535"/>
      <c r="LL112" s="535"/>
      <c r="LM112" s="535"/>
      <c r="LN112" s="535"/>
      <c r="LO112" s="535"/>
      <c r="LP112" s="535"/>
      <c r="LQ112" s="535"/>
      <c r="LR112" s="535"/>
      <c r="LS112" s="535"/>
      <c r="LT112" s="535"/>
      <c r="LU112" s="535"/>
      <c r="LV112" s="535"/>
      <c r="LW112" s="535"/>
      <c r="LX112" s="535"/>
      <c r="LY112" s="535"/>
      <c r="LZ112" s="535"/>
      <c r="MA112" s="535"/>
      <c r="MB112" s="535"/>
      <c r="MC112" s="535"/>
      <c r="MD112" s="535"/>
      <c r="ME112" s="535"/>
      <c r="MF112" s="535"/>
      <c r="MG112" s="535"/>
      <c r="MH112" s="535"/>
      <c r="MI112" s="535"/>
      <c r="MJ112" s="535"/>
      <c r="MK112" s="535"/>
      <c r="ML112" s="535"/>
      <c r="MM112" s="535"/>
      <c r="MN112" s="535"/>
      <c r="MO112" s="535"/>
      <c r="MP112" s="535"/>
      <c r="MQ112" s="535"/>
      <c r="MR112" s="535"/>
      <c r="MS112" s="535"/>
      <c r="MT112" s="535"/>
      <c r="MU112" s="535"/>
      <c r="MV112" s="535"/>
      <c r="MW112" s="535"/>
      <c r="MX112" s="535"/>
      <c r="MY112" s="535"/>
      <c r="MZ112" s="535"/>
      <c r="NA112" s="535"/>
      <c r="NB112" s="535"/>
      <c r="NC112" s="535"/>
      <c r="ND112" s="535"/>
      <c r="NE112" s="535"/>
      <c r="NF112" s="535"/>
      <c r="NG112" s="535"/>
      <c r="NH112" s="535"/>
      <c r="NI112" s="535"/>
      <c r="NJ112" s="535"/>
      <c r="NK112" s="535"/>
      <c r="NL112" s="535"/>
      <c r="NM112" s="535"/>
      <c r="NN112" s="535"/>
      <c r="NO112" s="535"/>
      <c r="NP112" s="535"/>
      <c r="NQ112" s="535"/>
      <c r="NR112" s="535"/>
      <c r="NS112" s="535"/>
      <c r="NT112" s="535"/>
      <c r="NU112" s="535"/>
      <c r="NV112" s="535"/>
      <c r="NW112" s="535"/>
      <c r="NX112" s="535"/>
      <c r="NY112" s="535"/>
      <c r="NZ112" s="535"/>
      <c r="OA112" s="535"/>
      <c r="OB112" s="535"/>
      <c r="OC112" s="535"/>
      <c r="OD112" s="535"/>
      <c r="OE112" s="535"/>
      <c r="OF112" s="535"/>
      <c r="OG112" s="535"/>
      <c r="OH112" s="535"/>
      <c r="OI112" s="535"/>
      <c r="OJ112" s="535"/>
      <c r="OK112" s="535"/>
      <c r="OL112" s="535"/>
      <c r="OM112" s="535"/>
      <c r="ON112" s="535"/>
      <c r="OO112" s="535"/>
      <c r="OP112" s="535"/>
      <c r="OQ112" s="535"/>
      <c r="OR112" s="535"/>
      <c r="OS112" s="535"/>
      <c r="OT112" s="535"/>
      <c r="OU112" s="535"/>
      <c r="OV112" s="535"/>
      <c r="OW112" s="535"/>
      <c r="OX112" s="535"/>
      <c r="OY112" s="535"/>
      <c r="OZ112" s="535"/>
      <c r="PA112" s="535"/>
      <c r="PB112" s="535"/>
      <c r="PC112" s="535"/>
      <c r="PD112" s="535"/>
      <c r="PE112" s="535"/>
      <c r="PF112" s="535"/>
      <c r="PG112" s="535"/>
      <c r="PH112" s="535"/>
      <c r="PI112" s="535"/>
      <c r="PJ112" s="535"/>
      <c r="PK112" s="535"/>
      <c r="PL112" s="535"/>
      <c r="PM112" s="535"/>
      <c r="PN112" s="535"/>
      <c r="PO112" s="535"/>
      <c r="PP112" s="535"/>
      <c r="PQ112" s="535"/>
      <c r="PR112" s="535"/>
      <c r="PS112" s="535"/>
      <c r="PT112" s="535"/>
      <c r="PU112" s="535"/>
      <c r="PV112" s="535"/>
      <c r="PW112" s="535"/>
      <c r="PX112" s="535"/>
      <c r="PY112" s="535"/>
      <c r="PZ112" s="535"/>
      <c r="QA112" s="535"/>
      <c r="QB112" s="535"/>
      <c r="QC112" s="535"/>
      <c r="QD112" s="535"/>
      <c r="QE112" s="535"/>
      <c r="QF112" s="535"/>
      <c r="QG112" s="535"/>
      <c r="QH112" s="535"/>
      <c r="QI112" s="535"/>
      <c r="QJ112" s="535"/>
      <c r="QK112" s="535"/>
      <c r="QL112" s="535"/>
      <c r="QM112" s="535"/>
      <c r="QN112" s="535"/>
      <c r="QO112" s="535"/>
      <c r="QP112" s="535"/>
      <c r="QQ112" s="535"/>
      <c r="QR112" s="535"/>
      <c r="QS112" s="535"/>
      <c r="QT112" s="535"/>
      <c r="QU112" s="535"/>
      <c r="QV112" s="535"/>
      <c r="QW112" s="535"/>
      <c r="QX112" s="535"/>
      <c r="QY112" s="535"/>
      <c r="QZ112" s="535"/>
      <c r="RA112" s="535"/>
      <c r="RB112" s="535"/>
      <c r="RC112" s="535"/>
      <c r="RD112" s="535"/>
      <c r="RE112" s="535"/>
      <c r="RF112" s="535"/>
      <c r="RG112" s="535"/>
      <c r="RH112" s="535"/>
      <c r="RI112" s="535"/>
      <c r="RJ112" s="535"/>
      <c r="RK112" s="535"/>
      <c r="RL112" s="535"/>
      <c r="RM112" s="535"/>
      <c r="RN112" s="535"/>
      <c r="RO112" s="535"/>
      <c r="RP112" s="535"/>
      <c r="RQ112" s="535"/>
      <c r="RR112" s="535"/>
      <c r="RS112" s="535"/>
      <c r="RT112" s="535"/>
      <c r="RU112" s="535"/>
      <c r="RV112" s="535"/>
      <c r="RW112" s="535"/>
      <c r="RX112" s="535"/>
      <c r="RY112" s="535"/>
      <c r="RZ112" s="535"/>
      <c r="SA112" s="535"/>
      <c r="SB112" s="535"/>
      <c r="SC112" s="535"/>
      <c r="SD112" s="535"/>
      <c r="SE112" s="535"/>
      <c r="SF112" s="535"/>
      <c r="SG112" s="535"/>
      <c r="SH112" s="535"/>
      <c r="SI112" s="535"/>
      <c r="SJ112" s="535"/>
      <c r="SK112" s="535"/>
      <c r="SL112" s="535"/>
      <c r="SM112" s="535"/>
      <c r="SN112" s="535"/>
      <c r="SO112" s="535"/>
      <c r="SP112" s="535"/>
      <c r="SQ112" s="535"/>
      <c r="SR112" s="535"/>
      <c r="SS112" s="535"/>
      <c r="ST112" s="535"/>
      <c r="SU112" s="535"/>
      <c r="SV112" s="535"/>
      <c r="SW112" s="535"/>
      <c r="SX112" s="535"/>
      <c r="SY112" s="535"/>
      <c r="SZ112" s="535"/>
      <c r="TA112" s="535"/>
      <c r="TB112" s="535"/>
      <c r="TC112" s="535"/>
      <c r="TD112" s="535"/>
      <c r="TE112" s="535"/>
      <c r="TF112" s="535"/>
      <c r="TG112" s="535"/>
      <c r="TH112" s="535"/>
      <c r="TI112" s="535"/>
      <c r="TJ112" s="535"/>
      <c r="TK112" s="535"/>
      <c r="TL112" s="535"/>
      <c r="TM112" s="535"/>
      <c r="TN112" s="535"/>
      <c r="TO112" s="535"/>
      <c r="TP112" s="535"/>
      <c r="TQ112" s="535"/>
      <c r="TR112" s="535"/>
      <c r="TS112" s="535"/>
      <c r="TT112" s="535"/>
      <c r="TU112" s="535"/>
      <c r="TV112" s="535"/>
      <c r="TW112" s="535"/>
      <c r="TX112" s="535"/>
      <c r="TY112" s="535"/>
      <c r="TZ112" s="535"/>
      <c r="UA112" s="535"/>
      <c r="UB112" s="535"/>
      <c r="UC112" s="535"/>
      <c r="UD112" s="535"/>
      <c r="UE112" s="535"/>
      <c r="UF112" s="535"/>
      <c r="UG112" s="535"/>
      <c r="UH112" s="535"/>
      <c r="UI112" s="535"/>
      <c r="UJ112" s="535"/>
      <c r="UK112" s="535"/>
      <c r="UL112" s="535"/>
      <c r="UM112" s="535"/>
      <c r="UN112" s="535"/>
      <c r="UO112" s="535"/>
      <c r="UP112" s="535"/>
      <c r="UQ112" s="535"/>
      <c r="UR112" s="535"/>
      <c r="US112" s="535"/>
      <c r="UT112" s="535"/>
      <c r="UU112" s="535"/>
      <c r="UV112" s="535"/>
      <c r="UW112" s="535"/>
      <c r="UX112" s="535"/>
      <c r="UY112" s="535"/>
      <c r="UZ112" s="535"/>
      <c r="VA112" s="535"/>
      <c r="VB112" s="535"/>
      <c r="VC112" s="535"/>
      <c r="VD112" s="535"/>
      <c r="VE112" s="535"/>
      <c r="VF112" s="535"/>
      <c r="VG112" s="535"/>
      <c r="VH112" s="535"/>
      <c r="VI112" s="535"/>
      <c r="VJ112" s="535"/>
      <c r="VK112" s="535"/>
      <c r="VL112" s="535"/>
      <c r="VM112" s="535"/>
      <c r="VN112" s="535"/>
      <c r="VO112" s="535"/>
      <c r="VP112" s="535"/>
      <c r="VQ112" s="535"/>
      <c r="VR112" s="535"/>
      <c r="VS112" s="535"/>
      <c r="VT112" s="535"/>
      <c r="VU112" s="535"/>
      <c r="VV112" s="535"/>
      <c r="VW112" s="535"/>
      <c r="VX112" s="535"/>
      <c r="VY112" s="535"/>
      <c r="VZ112" s="535"/>
      <c r="WA112" s="535"/>
      <c r="WB112" s="535"/>
      <c r="WC112" s="535"/>
      <c r="WD112" s="535"/>
      <c r="WE112" s="535"/>
      <c r="WF112" s="535"/>
      <c r="WG112" s="535"/>
      <c r="WH112" s="535"/>
      <c r="WI112" s="535"/>
      <c r="WJ112" s="535"/>
      <c r="WK112" s="535"/>
      <c r="WL112" s="535"/>
      <c r="WM112" s="535"/>
      <c r="WN112" s="535"/>
      <c r="WO112" s="535"/>
      <c r="WP112" s="535"/>
      <c r="WQ112" s="535"/>
      <c r="WR112" s="535"/>
      <c r="WS112" s="535"/>
      <c r="WT112" s="535"/>
      <c r="WU112" s="535"/>
      <c r="WV112" s="535"/>
      <c r="WW112" s="535"/>
      <c r="WX112" s="535"/>
      <c r="WY112" s="535"/>
      <c r="WZ112" s="535"/>
      <c r="XA112" s="535"/>
      <c r="XB112" s="535"/>
      <c r="XC112" s="535"/>
      <c r="XD112" s="535"/>
      <c r="XE112" s="535"/>
      <c r="XF112" s="535"/>
      <c r="XG112" s="535"/>
      <c r="XH112" s="535"/>
      <c r="XI112" s="535"/>
      <c r="XJ112" s="535"/>
      <c r="XK112" s="535"/>
      <c r="XL112" s="535"/>
      <c r="XM112" s="535"/>
      <c r="XN112" s="535"/>
      <c r="XO112" s="535"/>
      <c r="XP112" s="535"/>
      <c r="XQ112" s="535"/>
      <c r="XR112" s="535"/>
      <c r="XS112" s="535"/>
      <c r="XT112" s="535"/>
      <c r="XU112" s="535"/>
      <c r="XV112" s="535"/>
      <c r="XW112" s="535"/>
      <c r="XX112" s="535"/>
      <c r="XY112" s="535"/>
      <c r="XZ112" s="535"/>
      <c r="YA112" s="535"/>
      <c r="YB112" s="535"/>
      <c r="YC112" s="535"/>
      <c r="YD112" s="535"/>
      <c r="YE112" s="535"/>
      <c r="YF112" s="535"/>
      <c r="YG112" s="535"/>
      <c r="YH112" s="535"/>
      <c r="YI112" s="535"/>
      <c r="YJ112" s="535"/>
      <c r="YK112" s="535"/>
      <c r="YL112" s="535"/>
      <c r="YM112" s="535"/>
      <c r="YN112" s="535"/>
      <c r="YO112" s="535"/>
      <c r="YP112" s="535"/>
      <c r="YQ112" s="535"/>
      <c r="YR112" s="535"/>
      <c r="YS112" s="535"/>
      <c r="YT112" s="535"/>
      <c r="YU112" s="535"/>
      <c r="YV112" s="535"/>
      <c r="YW112" s="535"/>
      <c r="YX112" s="535"/>
      <c r="YY112" s="535"/>
      <c r="YZ112" s="535"/>
      <c r="ZA112" s="535"/>
      <c r="ZB112" s="535"/>
      <c r="ZC112" s="535"/>
      <c r="ZD112" s="535"/>
      <c r="ZE112" s="535"/>
      <c r="ZF112" s="535"/>
      <c r="ZG112" s="535"/>
      <c r="ZH112" s="535"/>
      <c r="ZI112" s="535"/>
      <c r="ZJ112" s="535"/>
      <c r="ZK112" s="535"/>
      <c r="ZL112" s="535"/>
      <c r="ZM112" s="535"/>
      <c r="ZN112" s="535"/>
      <c r="ZO112" s="535"/>
      <c r="ZP112" s="535"/>
      <c r="ZQ112" s="535"/>
      <c r="ZR112" s="535"/>
      <c r="ZS112" s="535"/>
      <c r="ZT112" s="535"/>
      <c r="ZU112" s="535"/>
      <c r="ZV112" s="535"/>
      <c r="ZW112" s="535"/>
      <c r="ZX112" s="535"/>
      <c r="ZY112" s="535"/>
      <c r="ZZ112" s="535"/>
      <c r="AAA112" s="535"/>
      <c r="AAB112" s="535"/>
      <c r="AAC112" s="535"/>
      <c r="AAD112" s="535"/>
      <c r="AAE112" s="535"/>
      <c r="AAF112" s="535"/>
      <c r="AAG112" s="535"/>
      <c r="AAH112" s="535"/>
      <c r="AAI112" s="535"/>
      <c r="AAJ112" s="535"/>
      <c r="AAK112" s="535"/>
      <c r="AAL112" s="535"/>
      <c r="AAM112" s="535"/>
      <c r="AAN112" s="535"/>
      <c r="AAO112" s="535"/>
      <c r="AAP112" s="535"/>
      <c r="AAQ112" s="535"/>
      <c r="AAR112" s="535"/>
      <c r="AAS112" s="535"/>
      <c r="AAT112" s="535"/>
      <c r="AAU112" s="535"/>
      <c r="AAV112" s="535"/>
      <c r="AAW112" s="535"/>
      <c r="AAX112" s="535"/>
      <c r="AAY112" s="535"/>
      <c r="AAZ112" s="535"/>
      <c r="ABA112" s="535"/>
      <c r="ABB112" s="535"/>
      <c r="ABC112" s="535"/>
      <c r="ABD112" s="535"/>
      <c r="ABE112" s="535"/>
      <c r="ABF112" s="535"/>
      <c r="ABG112" s="535"/>
      <c r="ABH112" s="535"/>
      <c r="ABI112" s="535"/>
      <c r="ABJ112" s="535"/>
      <c r="ABK112" s="535"/>
      <c r="ABL112" s="535"/>
      <c r="ABM112" s="535"/>
      <c r="ABN112" s="535"/>
      <c r="ABO112" s="535"/>
      <c r="ABP112" s="535"/>
      <c r="ABQ112" s="535"/>
      <c r="ABR112" s="535"/>
      <c r="ABS112" s="535"/>
      <c r="ABT112" s="535"/>
      <c r="ABU112" s="535"/>
      <c r="ABV112" s="535"/>
      <c r="ABW112" s="535"/>
      <c r="ABX112" s="535"/>
      <c r="ABY112" s="535"/>
      <c r="ABZ112" s="535"/>
      <c r="ACA112" s="535"/>
      <c r="ACB112" s="535"/>
      <c r="ACC112" s="535"/>
      <c r="ACD112" s="535"/>
      <c r="ACE112" s="535"/>
      <c r="ACF112" s="535"/>
      <c r="ACG112" s="535"/>
      <c r="ACH112" s="535"/>
      <c r="ACI112" s="535"/>
      <c r="ACJ112" s="535"/>
      <c r="ACK112" s="535"/>
      <c r="ACL112" s="535"/>
      <c r="ACM112" s="535"/>
      <c r="ACN112" s="535"/>
      <c r="ACO112" s="535"/>
      <c r="ACP112" s="535"/>
      <c r="ACQ112" s="535"/>
      <c r="ACR112" s="535"/>
      <c r="ACS112" s="535"/>
      <c r="ACT112" s="535"/>
      <c r="ACU112" s="535"/>
      <c r="ACV112" s="535"/>
      <c r="ACW112" s="535"/>
      <c r="ACX112" s="535"/>
      <c r="ACY112" s="535"/>
      <c r="ACZ112" s="535"/>
      <c r="ADA112" s="535"/>
      <c r="ADB112" s="535"/>
      <c r="ADC112" s="535"/>
      <c r="ADD112" s="535"/>
      <c r="ADE112" s="535"/>
      <c r="ADF112" s="535"/>
      <c r="ADG112" s="535"/>
      <c r="ADH112" s="535"/>
      <c r="ADI112" s="535"/>
      <c r="ADJ112" s="535"/>
      <c r="ADK112" s="535"/>
      <c r="ADL112" s="535"/>
      <c r="ADM112" s="535"/>
      <c r="ADN112" s="535"/>
      <c r="ADO112" s="535"/>
      <c r="ADP112" s="535"/>
      <c r="ADQ112" s="535"/>
      <c r="ADR112" s="535"/>
      <c r="ADS112" s="535"/>
      <c r="ADT112" s="535"/>
      <c r="ADU112" s="535"/>
      <c r="ADV112" s="535"/>
      <c r="ADW112" s="535"/>
      <c r="ADX112" s="535"/>
      <c r="ADY112" s="535"/>
      <c r="ADZ112" s="535"/>
      <c r="AEA112" s="535"/>
      <c r="AEB112" s="535"/>
      <c r="AEC112" s="535"/>
      <c r="AED112" s="535"/>
      <c r="AEE112" s="535"/>
      <c r="AEF112" s="535"/>
      <c r="AEG112" s="535"/>
      <c r="AEH112" s="535"/>
      <c r="AEI112" s="535"/>
      <c r="AEJ112" s="535"/>
      <c r="AEK112" s="535"/>
      <c r="AEL112" s="535"/>
      <c r="AEM112" s="535"/>
      <c r="AEN112" s="535"/>
      <c r="AEO112" s="535"/>
      <c r="AEP112" s="535"/>
      <c r="AEQ112" s="535"/>
      <c r="AER112" s="535"/>
      <c r="AES112" s="535"/>
      <c r="AET112" s="535"/>
      <c r="AEU112" s="535"/>
      <c r="AEV112" s="535"/>
      <c r="AEW112" s="535"/>
      <c r="AEX112" s="535"/>
      <c r="AEY112" s="535"/>
      <c r="AEZ112" s="535"/>
      <c r="AFA112" s="535"/>
      <c r="AFB112" s="535"/>
      <c r="AFC112" s="535"/>
      <c r="AFD112" s="535"/>
      <c r="AFE112" s="535"/>
      <c r="AFF112" s="535"/>
      <c r="AFG112" s="535"/>
      <c r="AFH112" s="535"/>
      <c r="AFI112" s="535"/>
      <c r="AFJ112" s="535"/>
      <c r="AFK112" s="535"/>
      <c r="AFL112" s="535"/>
      <c r="AFM112" s="535"/>
      <c r="AFN112" s="535"/>
      <c r="AFO112" s="535"/>
      <c r="AFP112" s="535"/>
      <c r="AFQ112" s="535"/>
      <c r="AFR112" s="535"/>
      <c r="AFS112" s="535"/>
      <c r="AFT112" s="535"/>
      <c r="AFU112" s="535"/>
      <c r="AFV112" s="535"/>
      <c r="AFW112" s="535"/>
      <c r="AFX112" s="535"/>
      <c r="AFY112" s="535"/>
      <c r="AFZ112" s="535"/>
      <c r="AGA112" s="535"/>
      <c r="AGB112" s="535"/>
      <c r="AGC112" s="535"/>
      <c r="AGD112" s="535"/>
      <c r="AGE112" s="535"/>
      <c r="AGF112" s="535"/>
      <c r="AGG112" s="535"/>
      <c r="AGH112" s="535"/>
      <c r="AGI112" s="535"/>
      <c r="AGJ112" s="535"/>
      <c r="AGK112" s="535"/>
      <c r="AGL112" s="535"/>
      <c r="AGM112" s="535"/>
      <c r="AGN112" s="535"/>
      <c r="AGO112" s="535"/>
      <c r="AGP112" s="535"/>
      <c r="AGQ112" s="535"/>
    </row>
    <row r="113" spans="1:875" x14ac:dyDescent="0.2">
      <c r="A113" s="613"/>
      <c r="B113" s="298" t="s">
        <v>1408</v>
      </c>
      <c r="C113" s="299" t="s">
        <v>1408</v>
      </c>
      <c r="D113" s="654"/>
      <c r="E113" s="663"/>
      <c r="F113" s="672"/>
      <c r="G113" s="414"/>
      <c r="H113" s="414"/>
      <c r="I113" s="416"/>
      <c r="J113" s="415"/>
      <c r="K113" s="417"/>
      <c r="L113" s="725"/>
      <c r="M113" s="415"/>
      <c r="N113" s="726"/>
      <c r="O113" s="418"/>
      <c r="P113" s="419"/>
      <c r="Q113" s="727"/>
      <c r="R113" s="728"/>
      <c r="S113" s="729"/>
      <c r="T113" s="420"/>
      <c r="U113" s="421"/>
      <c r="V113" s="422"/>
      <c r="W113" s="422"/>
      <c r="X113" s="422"/>
      <c r="Y113" s="423"/>
      <c r="Z113" s="423"/>
      <c r="AA113" s="423"/>
      <c r="AB113" s="434"/>
      <c r="AC113" s="424"/>
      <c r="AD113" s="424"/>
      <c r="AE113" s="424"/>
      <c r="AF113" s="433"/>
      <c r="AG113" s="425"/>
      <c r="AH113" s="423"/>
      <c r="AI113" s="425"/>
      <c r="AJ113" s="423"/>
      <c r="AK113" s="424"/>
      <c r="AL113" s="426"/>
      <c r="AM113" s="426"/>
      <c r="AN113" s="427"/>
      <c r="AO113" s="428"/>
      <c r="AP113" s="429"/>
      <c r="AQ113" s="430"/>
      <c r="AR113" s="431"/>
      <c r="AS113" s="431"/>
      <c r="AT113" s="430"/>
      <c r="AU113" s="426"/>
      <c r="AV113" s="432"/>
      <c r="AW113" s="432"/>
      <c r="AX113" s="426"/>
      <c r="AY113" s="426"/>
      <c r="AZ113" s="690"/>
      <c r="BA113" s="346"/>
      <c r="BB113" s="682"/>
      <c r="BC113" s="284"/>
      <c r="BD113" s="540"/>
      <c r="BE113" s="598"/>
      <c r="BF113" s="535"/>
      <c r="BG113" s="535"/>
      <c r="BH113" s="535"/>
      <c r="BI113" s="535"/>
      <c r="BJ113" s="535"/>
      <c r="BK113" s="535"/>
      <c r="BL113" s="535"/>
      <c r="BM113" s="535"/>
      <c r="BN113" s="535"/>
      <c r="BO113" s="535"/>
      <c r="BP113" s="535"/>
      <c r="BQ113" s="535"/>
      <c r="BR113" s="535"/>
      <c r="BS113" s="535"/>
      <c r="BT113" s="535"/>
      <c r="BU113" s="535"/>
      <c r="BV113" s="535"/>
      <c r="BW113" s="535"/>
      <c r="BX113" s="535"/>
      <c r="BY113" s="535"/>
      <c r="BZ113" s="535"/>
      <c r="CA113" s="535"/>
      <c r="CB113" s="535"/>
      <c r="CC113" s="535"/>
      <c r="CD113" s="535"/>
      <c r="CE113" s="535"/>
      <c r="CF113" s="535"/>
      <c r="CG113" s="535"/>
      <c r="CH113" s="535"/>
      <c r="CI113" s="535"/>
      <c r="CJ113" s="535"/>
      <c r="CK113" s="535"/>
      <c r="CL113" s="535"/>
      <c r="CM113" s="535"/>
      <c r="CN113" s="535"/>
      <c r="CO113" s="535"/>
      <c r="CP113" s="535"/>
      <c r="CQ113" s="535"/>
      <c r="CR113" s="535"/>
      <c r="CS113" s="535"/>
      <c r="CT113" s="535"/>
      <c r="CU113" s="535"/>
      <c r="CV113" s="535"/>
      <c r="CW113" s="535"/>
      <c r="CX113" s="535"/>
      <c r="CY113" s="535"/>
      <c r="CZ113" s="535"/>
      <c r="DA113" s="535"/>
      <c r="DB113" s="535"/>
      <c r="DC113" s="535"/>
      <c r="DD113" s="535"/>
      <c r="DE113" s="535"/>
      <c r="DF113" s="535"/>
      <c r="DG113" s="535"/>
      <c r="DH113" s="535"/>
      <c r="DI113" s="535"/>
      <c r="DJ113" s="535"/>
      <c r="DK113" s="535"/>
      <c r="DL113" s="535"/>
      <c r="DM113" s="535"/>
      <c r="DN113" s="535"/>
      <c r="DO113" s="535"/>
      <c r="DP113" s="535"/>
      <c r="DQ113" s="535"/>
      <c r="DR113" s="535"/>
      <c r="DS113" s="535"/>
      <c r="DT113" s="535"/>
      <c r="DU113" s="535"/>
      <c r="DV113" s="535"/>
      <c r="DW113" s="535"/>
      <c r="DX113" s="535"/>
      <c r="DY113" s="535"/>
      <c r="DZ113" s="535"/>
      <c r="EA113" s="535"/>
      <c r="EB113" s="535"/>
      <c r="EC113" s="535"/>
      <c r="ED113" s="535"/>
      <c r="EE113" s="535"/>
      <c r="EF113" s="535"/>
      <c r="EG113" s="535"/>
      <c r="EH113" s="535"/>
      <c r="EI113" s="535"/>
      <c r="EJ113" s="535"/>
      <c r="EK113" s="535"/>
      <c r="EL113" s="535"/>
      <c r="EM113" s="535"/>
      <c r="EN113" s="535"/>
      <c r="EO113" s="535"/>
      <c r="EP113" s="535"/>
      <c r="EQ113" s="535"/>
      <c r="ER113" s="535"/>
      <c r="ES113" s="535"/>
      <c r="ET113" s="535"/>
      <c r="EU113" s="535"/>
      <c r="EV113" s="535"/>
      <c r="EW113" s="535"/>
      <c r="EX113" s="535"/>
      <c r="EY113" s="535"/>
      <c r="EZ113" s="535"/>
      <c r="FA113" s="535"/>
      <c r="FB113" s="535"/>
      <c r="FC113" s="535"/>
      <c r="FD113" s="535"/>
      <c r="FE113" s="535"/>
      <c r="FF113" s="535"/>
      <c r="FG113" s="535"/>
      <c r="FH113" s="535"/>
      <c r="FI113" s="535"/>
      <c r="FJ113" s="535"/>
      <c r="FK113" s="535"/>
      <c r="FL113" s="535"/>
      <c r="FM113" s="535"/>
      <c r="FN113" s="535"/>
      <c r="FO113" s="535"/>
      <c r="FP113" s="535"/>
      <c r="FQ113" s="535"/>
      <c r="FR113" s="535"/>
      <c r="FS113" s="535"/>
      <c r="FT113" s="535"/>
      <c r="FU113" s="535"/>
      <c r="FV113" s="535"/>
      <c r="FW113" s="535"/>
      <c r="FX113" s="535"/>
      <c r="FY113" s="535"/>
      <c r="FZ113" s="535"/>
      <c r="GA113" s="535"/>
      <c r="GB113" s="535"/>
      <c r="GC113" s="535"/>
      <c r="GD113" s="535"/>
      <c r="GE113" s="535"/>
      <c r="GF113" s="535"/>
      <c r="GG113" s="535"/>
      <c r="GH113" s="535"/>
      <c r="GI113" s="535"/>
      <c r="GJ113" s="535"/>
      <c r="GK113" s="535"/>
      <c r="GL113" s="535"/>
      <c r="GM113" s="535"/>
      <c r="GN113" s="535"/>
      <c r="GO113" s="535"/>
      <c r="GP113" s="535"/>
      <c r="GQ113" s="535"/>
      <c r="GR113" s="535"/>
      <c r="GS113" s="535"/>
      <c r="GT113" s="535"/>
      <c r="GU113" s="535"/>
      <c r="GV113" s="535"/>
      <c r="GW113" s="535"/>
      <c r="GX113" s="535"/>
      <c r="GY113" s="535"/>
      <c r="GZ113" s="535"/>
      <c r="HA113" s="535"/>
      <c r="HB113" s="535"/>
      <c r="HC113" s="535"/>
      <c r="HD113" s="535"/>
      <c r="HE113" s="535"/>
      <c r="HF113" s="535"/>
      <c r="HG113" s="535"/>
      <c r="HH113" s="535"/>
      <c r="HI113" s="535"/>
      <c r="HJ113" s="535"/>
      <c r="HK113" s="535"/>
      <c r="HL113" s="535"/>
      <c r="HM113" s="535"/>
      <c r="HN113" s="535"/>
      <c r="HO113" s="535"/>
      <c r="HP113" s="535"/>
      <c r="HQ113" s="535"/>
      <c r="HR113" s="535"/>
      <c r="HS113" s="535"/>
      <c r="HT113" s="535"/>
      <c r="HU113" s="535"/>
      <c r="HV113" s="535"/>
      <c r="HW113" s="535"/>
      <c r="HX113" s="535"/>
      <c r="HY113" s="535"/>
      <c r="HZ113" s="535"/>
      <c r="IA113" s="535"/>
      <c r="IB113" s="535"/>
      <c r="IC113" s="535"/>
      <c r="ID113" s="535"/>
      <c r="IE113" s="535"/>
      <c r="IF113" s="535"/>
      <c r="IG113" s="535"/>
      <c r="IH113" s="535"/>
      <c r="II113" s="535"/>
      <c r="IJ113" s="535"/>
      <c r="IK113" s="535"/>
      <c r="IL113" s="535"/>
      <c r="IM113" s="535"/>
      <c r="IN113" s="535"/>
      <c r="IO113" s="535"/>
      <c r="IP113" s="535"/>
      <c r="IQ113" s="535"/>
      <c r="IR113" s="535"/>
      <c r="IS113" s="535"/>
      <c r="IT113" s="535"/>
      <c r="IU113" s="535"/>
      <c r="IV113" s="535"/>
      <c r="IW113" s="535"/>
      <c r="IX113" s="535"/>
      <c r="IY113" s="535"/>
      <c r="IZ113" s="535"/>
      <c r="JA113" s="535"/>
      <c r="JB113" s="535"/>
      <c r="JC113" s="535"/>
      <c r="JD113" s="535"/>
      <c r="JE113" s="535"/>
      <c r="JF113" s="535"/>
      <c r="JG113" s="535"/>
      <c r="JH113" s="535"/>
      <c r="JI113" s="535"/>
      <c r="JJ113" s="535"/>
      <c r="JK113" s="535"/>
      <c r="JL113" s="535"/>
      <c r="JM113" s="535"/>
      <c r="JN113" s="535"/>
      <c r="JO113" s="535"/>
      <c r="JP113" s="535"/>
      <c r="JQ113" s="535"/>
      <c r="JR113" s="535"/>
      <c r="JS113" s="535"/>
      <c r="JT113" s="535"/>
      <c r="JU113" s="535"/>
      <c r="JV113" s="535"/>
      <c r="JW113" s="535"/>
      <c r="JX113" s="535"/>
      <c r="JY113" s="535"/>
      <c r="JZ113" s="535"/>
      <c r="KA113" s="535"/>
      <c r="KB113" s="535"/>
      <c r="KC113" s="535"/>
      <c r="KD113" s="535"/>
      <c r="KE113" s="535"/>
      <c r="KF113" s="535"/>
      <c r="KG113" s="535"/>
      <c r="KH113" s="535"/>
      <c r="KI113" s="535"/>
      <c r="KJ113" s="535"/>
      <c r="KK113" s="535"/>
      <c r="KL113" s="535"/>
      <c r="KM113" s="535"/>
      <c r="KN113" s="535"/>
      <c r="KO113" s="535"/>
      <c r="KP113" s="535"/>
      <c r="KQ113" s="535"/>
      <c r="KR113" s="535"/>
      <c r="KS113" s="535"/>
      <c r="KT113" s="535"/>
      <c r="KU113" s="535"/>
      <c r="KV113" s="535"/>
      <c r="KW113" s="535"/>
      <c r="KX113" s="535"/>
      <c r="KY113" s="535"/>
      <c r="KZ113" s="535"/>
      <c r="LA113" s="535"/>
      <c r="LB113" s="535"/>
      <c r="LC113" s="535"/>
      <c r="LD113" s="535"/>
      <c r="LE113" s="535"/>
      <c r="LF113" s="535"/>
      <c r="LG113" s="535"/>
      <c r="LH113" s="535"/>
      <c r="LI113" s="535"/>
      <c r="LJ113" s="535"/>
      <c r="LK113" s="535"/>
      <c r="LL113" s="535"/>
      <c r="LM113" s="535"/>
      <c r="LN113" s="535"/>
      <c r="LO113" s="535"/>
      <c r="LP113" s="535"/>
      <c r="LQ113" s="535"/>
      <c r="LR113" s="535"/>
      <c r="LS113" s="535"/>
      <c r="LT113" s="535"/>
      <c r="LU113" s="535"/>
      <c r="LV113" s="535"/>
      <c r="LW113" s="535"/>
      <c r="LX113" s="535"/>
      <c r="LY113" s="535"/>
      <c r="LZ113" s="535"/>
      <c r="MA113" s="535"/>
      <c r="MB113" s="535"/>
      <c r="MC113" s="535"/>
      <c r="MD113" s="535"/>
      <c r="ME113" s="535"/>
      <c r="MF113" s="535"/>
      <c r="MG113" s="535"/>
      <c r="MH113" s="535"/>
      <c r="MI113" s="535"/>
      <c r="MJ113" s="535"/>
      <c r="MK113" s="535"/>
      <c r="ML113" s="535"/>
      <c r="MM113" s="535"/>
      <c r="MN113" s="535"/>
      <c r="MO113" s="535"/>
      <c r="MP113" s="535"/>
      <c r="MQ113" s="535"/>
      <c r="MR113" s="535"/>
      <c r="MS113" s="535"/>
      <c r="MT113" s="535"/>
      <c r="MU113" s="535"/>
      <c r="MV113" s="535"/>
      <c r="MW113" s="535"/>
      <c r="MX113" s="535"/>
      <c r="MY113" s="535"/>
      <c r="MZ113" s="535"/>
      <c r="NA113" s="535"/>
      <c r="NB113" s="535"/>
      <c r="NC113" s="535"/>
      <c r="ND113" s="535"/>
      <c r="NE113" s="535"/>
      <c r="NF113" s="535"/>
      <c r="NG113" s="535"/>
      <c r="NH113" s="535"/>
      <c r="NI113" s="535"/>
      <c r="NJ113" s="535"/>
      <c r="NK113" s="535"/>
      <c r="NL113" s="535"/>
      <c r="NM113" s="535"/>
      <c r="NN113" s="535"/>
      <c r="NO113" s="535"/>
      <c r="NP113" s="535"/>
      <c r="NQ113" s="535"/>
      <c r="NR113" s="535"/>
      <c r="NS113" s="535"/>
      <c r="NT113" s="535"/>
      <c r="NU113" s="535"/>
      <c r="NV113" s="535"/>
      <c r="NW113" s="535"/>
      <c r="NX113" s="535"/>
      <c r="NY113" s="535"/>
      <c r="NZ113" s="535"/>
      <c r="OA113" s="535"/>
      <c r="OB113" s="535"/>
      <c r="OC113" s="535"/>
      <c r="OD113" s="535"/>
      <c r="OE113" s="535"/>
      <c r="OF113" s="535"/>
      <c r="OG113" s="535"/>
      <c r="OH113" s="535"/>
      <c r="OI113" s="535"/>
      <c r="OJ113" s="535"/>
      <c r="OK113" s="535"/>
      <c r="OL113" s="535"/>
      <c r="OM113" s="535"/>
      <c r="ON113" s="535"/>
      <c r="OO113" s="535"/>
      <c r="OP113" s="535"/>
      <c r="OQ113" s="535"/>
      <c r="OR113" s="535"/>
      <c r="OS113" s="535"/>
      <c r="OT113" s="535"/>
      <c r="OU113" s="535"/>
      <c r="OV113" s="535"/>
      <c r="OW113" s="535"/>
      <c r="OX113" s="535"/>
      <c r="OY113" s="535"/>
      <c r="OZ113" s="535"/>
      <c r="PA113" s="535"/>
      <c r="PB113" s="535"/>
      <c r="PC113" s="535"/>
      <c r="PD113" s="535"/>
      <c r="PE113" s="535"/>
      <c r="PF113" s="535"/>
      <c r="PG113" s="535"/>
      <c r="PH113" s="535"/>
      <c r="PI113" s="535"/>
      <c r="PJ113" s="535"/>
      <c r="PK113" s="535"/>
      <c r="PL113" s="535"/>
      <c r="PM113" s="535"/>
      <c r="PN113" s="535"/>
      <c r="PO113" s="535"/>
      <c r="PP113" s="535"/>
      <c r="PQ113" s="535"/>
      <c r="PR113" s="535"/>
      <c r="PS113" s="535"/>
      <c r="PT113" s="535"/>
      <c r="PU113" s="535"/>
      <c r="PV113" s="535"/>
      <c r="PW113" s="535"/>
      <c r="PX113" s="535"/>
      <c r="PY113" s="535"/>
      <c r="PZ113" s="535"/>
      <c r="QA113" s="535"/>
      <c r="QB113" s="535"/>
      <c r="QC113" s="535"/>
      <c r="QD113" s="535"/>
      <c r="QE113" s="535"/>
      <c r="QF113" s="535"/>
      <c r="QG113" s="535"/>
      <c r="QH113" s="535"/>
      <c r="QI113" s="535"/>
      <c r="QJ113" s="535"/>
      <c r="QK113" s="535"/>
      <c r="QL113" s="535"/>
      <c r="QM113" s="535"/>
      <c r="QN113" s="535"/>
      <c r="QO113" s="535"/>
      <c r="QP113" s="535"/>
      <c r="QQ113" s="535"/>
      <c r="QR113" s="535"/>
      <c r="QS113" s="535"/>
      <c r="QT113" s="535"/>
      <c r="QU113" s="535"/>
      <c r="QV113" s="535"/>
      <c r="QW113" s="535"/>
      <c r="QX113" s="535"/>
      <c r="QY113" s="535"/>
      <c r="QZ113" s="535"/>
      <c r="RA113" s="535"/>
      <c r="RB113" s="535"/>
      <c r="RC113" s="535"/>
      <c r="RD113" s="535"/>
      <c r="RE113" s="535"/>
      <c r="RF113" s="535"/>
      <c r="RG113" s="535"/>
      <c r="RH113" s="535"/>
      <c r="RI113" s="535"/>
      <c r="RJ113" s="535"/>
      <c r="RK113" s="535"/>
      <c r="RL113" s="535"/>
      <c r="RM113" s="535"/>
      <c r="RN113" s="535"/>
      <c r="RO113" s="535"/>
      <c r="RP113" s="535"/>
      <c r="RQ113" s="535"/>
      <c r="RR113" s="535"/>
      <c r="RS113" s="535"/>
      <c r="RT113" s="535"/>
      <c r="RU113" s="535"/>
      <c r="RV113" s="535"/>
      <c r="RW113" s="535"/>
      <c r="RX113" s="535"/>
      <c r="RY113" s="535"/>
      <c r="RZ113" s="535"/>
      <c r="SA113" s="535"/>
      <c r="SB113" s="535"/>
      <c r="SC113" s="535"/>
      <c r="SD113" s="535"/>
      <c r="SE113" s="535"/>
      <c r="SF113" s="535"/>
      <c r="SG113" s="535"/>
      <c r="SH113" s="535"/>
      <c r="SI113" s="535"/>
      <c r="SJ113" s="535"/>
      <c r="SK113" s="535"/>
      <c r="SL113" s="535"/>
      <c r="SM113" s="535"/>
      <c r="SN113" s="535"/>
      <c r="SO113" s="535"/>
      <c r="SP113" s="535"/>
      <c r="SQ113" s="535"/>
      <c r="SR113" s="535"/>
      <c r="SS113" s="535"/>
      <c r="ST113" s="535"/>
      <c r="SU113" s="535"/>
      <c r="SV113" s="535"/>
      <c r="SW113" s="535"/>
      <c r="SX113" s="535"/>
      <c r="SY113" s="535"/>
      <c r="SZ113" s="535"/>
      <c r="TA113" s="535"/>
      <c r="TB113" s="535"/>
      <c r="TC113" s="535"/>
      <c r="TD113" s="535"/>
      <c r="TE113" s="535"/>
      <c r="TF113" s="535"/>
      <c r="TG113" s="535"/>
      <c r="TH113" s="535"/>
      <c r="TI113" s="535"/>
      <c r="TJ113" s="535"/>
      <c r="TK113" s="535"/>
      <c r="TL113" s="535"/>
      <c r="TM113" s="535"/>
      <c r="TN113" s="535"/>
      <c r="TO113" s="535"/>
      <c r="TP113" s="535"/>
      <c r="TQ113" s="535"/>
      <c r="TR113" s="535"/>
      <c r="TS113" s="535"/>
      <c r="TT113" s="535"/>
      <c r="TU113" s="535"/>
      <c r="TV113" s="535"/>
      <c r="TW113" s="535"/>
      <c r="TX113" s="535"/>
      <c r="TY113" s="535"/>
      <c r="TZ113" s="535"/>
      <c r="UA113" s="535"/>
      <c r="UB113" s="535"/>
      <c r="UC113" s="535"/>
      <c r="UD113" s="535"/>
      <c r="UE113" s="535"/>
      <c r="UF113" s="535"/>
      <c r="UG113" s="535"/>
      <c r="UH113" s="535"/>
      <c r="UI113" s="535"/>
      <c r="UJ113" s="535"/>
      <c r="UK113" s="535"/>
      <c r="UL113" s="535"/>
      <c r="UM113" s="535"/>
      <c r="UN113" s="535"/>
      <c r="UO113" s="535"/>
      <c r="UP113" s="535"/>
      <c r="UQ113" s="535"/>
      <c r="UR113" s="535"/>
      <c r="US113" s="535"/>
      <c r="UT113" s="535"/>
      <c r="UU113" s="535"/>
      <c r="UV113" s="535"/>
      <c r="UW113" s="535"/>
      <c r="UX113" s="535"/>
      <c r="UY113" s="535"/>
      <c r="UZ113" s="535"/>
      <c r="VA113" s="535"/>
      <c r="VB113" s="535"/>
      <c r="VC113" s="535"/>
      <c r="VD113" s="535"/>
      <c r="VE113" s="535"/>
      <c r="VF113" s="535"/>
      <c r="VG113" s="535"/>
      <c r="VH113" s="535"/>
      <c r="VI113" s="535"/>
      <c r="VJ113" s="535"/>
      <c r="VK113" s="535"/>
      <c r="VL113" s="535"/>
      <c r="VM113" s="535"/>
      <c r="VN113" s="535"/>
      <c r="VO113" s="535"/>
      <c r="VP113" s="535"/>
      <c r="VQ113" s="535"/>
      <c r="VR113" s="535"/>
      <c r="VS113" s="535"/>
      <c r="VT113" s="535"/>
      <c r="VU113" s="535"/>
      <c r="VV113" s="535"/>
      <c r="VW113" s="535"/>
      <c r="VX113" s="535"/>
      <c r="VY113" s="535"/>
      <c r="VZ113" s="535"/>
      <c r="WA113" s="535"/>
      <c r="WB113" s="535"/>
      <c r="WC113" s="535"/>
      <c r="WD113" s="535"/>
      <c r="WE113" s="535"/>
      <c r="WF113" s="535"/>
      <c r="WG113" s="535"/>
      <c r="WH113" s="535"/>
      <c r="WI113" s="535"/>
      <c r="WJ113" s="535"/>
      <c r="WK113" s="535"/>
      <c r="WL113" s="535"/>
      <c r="WM113" s="535"/>
      <c r="WN113" s="535"/>
      <c r="WO113" s="535"/>
      <c r="WP113" s="535"/>
      <c r="WQ113" s="535"/>
      <c r="WR113" s="535"/>
      <c r="WS113" s="535"/>
      <c r="WT113" s="535"/>
      <c r="WU113" s="535"/>
      <c r="WV113" s="535"/>
      <c r="WW113" s="535"/>
      <c r="WX113" s="535"/>
      <c r="WY113" s="535"/>
      <c r="WZ113" s="535"/>
      <c r="XA113" s="535"/>
      <c r="XB113" s="535"/>
      <c r="XC113" s="535"/>
      <c r="XD113" s="535"/>
      <c r="XE113" s="535"/>
      <c r="XF113" s="535"/>
      <c r="XG113" s="535"/>
      <c r="XH113" s="535"/>
      <c r="XI113" s="535"/>
      <c r="XJ113" s="535"/>
      <c r="XK113" s="535"/>
      <c r="XL113" s="535"/>
      <c r="XM113" s="535"/>
      <c r="XN113" s="535"/>
      <c r="XO113" s="535"/>
      <c r="XP113" s="535"/>
      <c r="XQ113" s="535"/>
      <c r="XR113" s="535"/>
      <c r="XS113" s="535"/>
      <c r="XT113" s="535"/>
      <c r="XU113" s="535"/>
      <c r="XV113" s="535"/>
      <c r="XW113" s="535"/>
      <c r="XX113" s="535"/>
      <c r="XY113" s="535"/>
      <c r="XZ113" s="535"/>
      <c r="YA113" s="535"/>
      <c r="YB113" s="535"/>
      <c r="YC113" s="535"/>
      <c r="YD113" s="535"/>
      <c r="YE113" s="535"/>
      <c r="YF113" s="535"/>
      <c r="YG113" s="535"/>
      <c r="YH113" s="535"/>
      <c r="YI113" s="535"/>
      <c r="YJ113" s="535"/>
      <c r="YK113" s="535"/>
      <c r="YL113" s="535"/>
      <c r="YM113" s="535"/>
      <c r="YN113" s="535"/>
      <c r="YO113" s="535"/>
      <c r="YP113" s="535"/>
      <c r="YQ113" s="535"/>
      <c r="YR113" s="535"/>
      <c r="YS113" s="535"/>
      <c r="YT113" s="535"/>
      <c r="YU113" s="535"/>
      <c r="YV113" s="535"/>
      <c r="YW113" s="535"/>
      <c r="YX113" s="535"/>
      <c r="YY113" s="535"/>
      <c r="YZ113" s="535"/>
      <c r="ZA113" s="535"/>
      <c r="ZB113" s="535"/>
      <c r="ZC113" s="535"/>
      <c r="ZD113" s="535"/>
      <c r="ZE113" s="535"/>
      <c r="ZF113" s="535"/>
      <c r="ZG113" s="535"/>
      <c r="ZH113" s="535"/>
      <c r="ZI113" s="535"/>
      <c r="ZJ113" s="535"/>
      <c r="ZK113" s="535"/>
      <c r="ZL113" s="535"/>
      <c r="ZM113" s="535"/>
      <c r="ZN113" s="535"/>
      <c r="ZO113" s="535"/>
      <c r="ZP113" s="535"/>
      <c r="ZQ113" s="535"/>
      <c r="ZR113" s="535"/>
      <c r="ZS113" s="535"/>
      <c r="ZT113" s="535"/>
      <c r="ZU113" s="535"/>
      <c r="ZV113" s="535"/>
      <c r="ZW113" s="535"/>
      <c r="ZX113" s="535"/>
      <c r="ZY113" s="535"/>
      <c r="ZZ113" s="535"/>
      <c r="AAA113" s="535"/>
      <c r="AAB113" s="535"/>
      <c r="AAC113" s="535"/>
      <c r="AAD113" s="535"/>
      <c r="AAE113" s="535"/>
      <c r="AAF113" s="535"/>
      <c r="AAG113" s="535"/>
      <c r="AAH113" s="535"/>
      <c r="AAI113" s="535"/>
      <c r="AAJ113" s="535"/>
      <c r="AAK113" s="535"/>
      <c r="AAL113" s="535"/>
      <c r="AAM113" s="535"/>
      <c r="AAN113" s="535"/>
      <c r="AAO113" s="535"/>
      <c r="AAP113" s="535"/>
      <c r="AAQ113" s="535"/>
      <c r="AAR113" s="535"/>
      <c r="AAS113" s="535"/>
      <c r="AAT113" s="535"/>
      <c r="AAU113" s="535"/>
      <c r="AAV113" s="535"/>
      <c r="AAW113" s="535"/>
      <c r="AAX113" s="535"/>
      <c r="AAY113" s="535"/>
      <c r="AAZ113" s="535"/>
      <c r="ABA113" s="535"/>
      <c r="ABB113" s="535"/>
      <c r="ABC113" s="535"/>
      <c r="ABD113" s="535"/>
      <c r="ABE113" s="535"/>
      <c r="ABF113" s="535"/>
      <c r="ABG113" s="535"/>
      <c r="ABH113" s="535"/>
      <c r="ABI113" s="535"/>
      <c r="ABJ113" s="535"/>
      <c r="ABK113" s="535"/>
      <c r="ABL113" s="535"/>
      <c r="ABM113" s="535"/>
      <c r="ABN113" s="535"/>
      <c r="ABO113" s="535"/>
      <c r="ABP113" s="535"/>
      <c r="ABQ113" s="535"/>
      <c r="ABR113" s="535"/>
      <c r="ABS113" s="535"/>
      <c r="ABT113" s="535"/>
      <c r="ABU113" s="535"/>
      <c r="ABV113" s="535"/>
      <c r="ABW113" s="535"/>
      <c r="ABX113" s="535"/>
      <c r="ABY113" s="535"/>
      <c r="ABZ113" s="535"/>
      <c r="ACA113" s="535"/>
      <c r="ACB113" s="535"/>
      <c r="ACC113" s="535"/>
      <c r="ACD113" s="535"/>
      <c r="ACE113" s="535"/>
      <c r="ACF113" s="535"/>
      <c r="ACG113" s="535"/>
      <c r="ACH113" s="535"/>
      <c r="ACI113" s="535"/>
      <c r="ACJ113" s="535"/>
      <c r="ACK113" s="535"/>
      <c r="ACL113" s="535"/>
      <c r="ACM113" s="535"/>
      <c r="ACN113" s="535"/>
      <c r="ACO113" s="535"/>
      <c r="ACP113" s="535"/>
      <c r="ACQ113" s="535"/>
      <c r="ACR113" s="535"/>
      <c r="ACS113" s="535"/>
      <c r="ACT113" s="535"/>
      <c r="ACU113" s="535"/>
      <c r="ACV113" s="535"/>
      <c r="ACW113" s="535"/>
      <c r="ACX113" s="535"/>
      <c r="ACY113" s="535"/>
      <c r="ACZ113" s="535"/>
      <c r="ADA113" s="535"/>
      <c r="ADB113" s="535"/>
      <c r="ADC113" s="535"/>
      <c r="ADD113" s="535"/>
      <c r="ADE113" s="535"/>
      <c r="ADF113" s="535"/>
      <c r="ADG113" s="535"/>
      <c r="ADH113" s="535"/>
      <c r="ADI113" s="535"/>
      <c r="ADJ113" s="535"/>
      <c r="ADK113" s="535"/>
      <c r="ADL113" s="535"/>
      <c r="ADM113" s="535"/>
      <c r="ADN113" s="535"/>
      <c r="ADO113" s="535"/>
      <c r="ADP113" s="535"/>
      <c r="ADQ113" s="535"/>
      <c r="ADR113" s="535"/>
      <c r="ADS113" s="535"/>
      <c r="ADT113" s="535"/>
      <c r="ADU113" s="535"/>
      <c r="ADV113" s="535"/>
      <c r="ADW113" s="535"/>
      <c r="ADX113" s="535"/>
      <c r="ADY113" s="535"/>
      <c r="ADZ113" s="535"/>
      <c r="AEA113" s="535"/>
      <c r="AEB113" s="535"/>
      <c r="AEC113" s="535"/>
      <c r="AED113" s="535"/>
      <c r="AEE113" s="535"/>
      <c r="AEF113" s="535"/>
      <c r="AEG113" s="535"/>
      <c r="AEH113" s="535"/>
      <c r="AEI113" s="535"/>
      <c r="AEJ113" s="535"/>
      <c r="AEK113" s="535"/>
      <c r="AEL113" s="535"/>
      <c r="AEM113" s="535"/>
      <c r="AEN113" s="535"/>
      <c r="AEO113" s="535"/>
      <c r="AEP113" s="535"/>
      <c r="AEQ113" s="535"/>
      <c r="AER113" s="535"/>
      <c r="AES113" s="535"/>
      <c r="AET113" s="535"/>
      <c r="AEU113" s="535"/>
      <c r="AEV113" s="535"/>
      <c r="AEW113" s="535"/>
      <c r="AEX113" s="535"/>
      <c r="AEY113" s="535"/>
      <c r="AEZ113" s="535"/>
      <c r="AFA113" s="535"/>
      <c r="AFB113" s="535"/>
      <c r="AFC113" s="535"/>
      <c r="AFD113" s="535"/>
      <c r="AFE113" s="535"/>
      <c r="AFF113" s="535"/>
      <c r="AFG113" s="535"/>
      <c r="AFH113" s="535"/>
      <c r="AFI113" s="535"/>
      <c r="AFJ113" s="535"/>
      <c r="AFK113" s="535"/>
      <c r="AFL113" s="535"/>
      <c r="AFM113" s="535"/>
      <c r="AFN113" s="535"/>
      <c r="AFO113" s="535"/>
      <c r="AFP113" s="535"/>
      <c r="AFQ113" s="535"/>
      <c r="AFR113" s="535"/>
      <c r="AFS113" s="535"/>
      <c r="AFT113" s="535"/>
      <c r="AFU113" s="535"/>
      <c r="AFV113" s="535"/>
      <c r="AFW113" s="535"/>
      <c r="AFX113" s="535"/>
      <c r="AFY113" s="535"/>
      <c r="AFZ113" s="535"/>
      <c r="AGA113" s="535"/>
      <c r="AGB113" s="535"/>
      <c r="AGC113" s="535"/>
      <c r="AGD113" s="535"/>
      <c r="AGE113" s="535"/>
      <c r="AGF113" s="535"/>
      <c r="AGG113" s="535"/>
      <c r="AGH113" s="535"/>
      <c r="AGI113" s="535"/>
      <c r="AGJ113" s="535"/>
      <c r="AGK113" s="535"/>
      <c r="AGL113" s="535"/>
      <c r="AGM113" s="535"/>
      <c r="AGN113" s="535"/>
      <c r="AGO113" s="535"/>
      <c r="AGP113" s="535"/>
      <c r="AGQ113" s="535"/>
    </row>
    <row r="114" spans="1:875" x14ac:dyDescent="0.2">
      <c r="A114" s="28"/>
      <c r="B114" s="38" t="s">
        <v>1409</v>
      </c>
      <c r="C114" s="39" t="s">
        <v>1409</v>
      </c>
      <c r="D114" s="655"/>
      <c r="E114" s="664"/>
      <c r="F114" s="673"/>
      <c r="G114" s="43"/>
      <c r="H114" s="43"/>
      <c r="I114" s="45"/>
      <c r="J114" s="44"/>
      <c r="K114" s="47"/>
      <c r="L114" s="91"/>
      <c r="M114" s="44"/>
      <c r="N114" s="48"/>
      <c r="O114" s="49"/>
      <c r="P114" s="50"/>
      <c r="Q114" s="592"/>
      <c r="R114" s="611"/>
      <c r="S114" s="516"/>
      <c r="T114" s="581"/>
      <c r="U114" s="541"/>
      <c r="V114" s="582"/>
      <c r="W114" s="582"/>
      <c r="X114" s="582"/>
      <c r="Y114" s="536"/>
      <c r="Z114" s="536"/>
      <c r="AA114" s="536"/>
      <c r="AB114" s="500"/>
      <c r="AC114" s="500"/>
      <c r="AD114" s="500"/>
      <c r="AE114" s="500"/>
      <c r="AF114" s="537"/>
      <c r="AG114" s="352"/>
      <c r="AH114" s="536"/>
      <c r="AI114" s="352"/>
      <c r="AJ114" s="536"/>
      <c r="AK114" s="530"/>
      <c r="AL114" s="62"/>
      <c r="AM114" s="62"/>
      <c r="AN114" s="63"/>
      <c r="AO114" s="64"/>
      <c r="AP114" s="199"/>
      <c r="AQ114" s="201"/>
      <c r="AR114" s="202"/>
      <c r="AS114" s="202"/>
      <c r="AT114" s="201"/>
      <c r="AU114" s="62"/>
      <c r="AV114" s="591"/>
      <c r="AW114" s="591"/>
      <c r="AX114" s="586"/>
      <c r="AY114" s="586"/>
      <c r="AZ114" s="690"/>
      <c r="BA114" s="346"/>
      <c r="BB114" s="682"/>
      <c r="BC114" s="284"/>
      <c r="BD114" s="540"/>
      <c r="BE114" s="598"/>
      <c r="BF114" s="535"/>
      <c r="BG114" s="535"/>
      <c r="BH114" s="535"/>
      <c r="BI114" s="535"/>
      <c r="BJ114" s="535"/>
      <c r="BK114" s="535"/>
      <c r="BL114" s="535"/>
      <c r="BM114" s="535"/>
      <c r="BN114" s="535"/>
      <c r="BO114" s="535"/>
      <c r="BP114" s="535"/>
      <c r="BQ114" s="535"/>
      <c r="BR114" s="535"/>
      <c r="BS114" s="535"/>
      <c r="BT114" s="535"/>
      <c r="BU114" s="535"/>
      <c r="BV114" s="535"/>
      <c r="BW114" s="535"/>
      <c r="BX114" s="535"/>
      <c r="BY114" s="535"/>
      <c r="BZ114" s="535"/>
      <c r="CA114" s="535"/>
      <c r="CB114" s="535"/>
      <c r="CC114" s="535"/>
      <c r="CD114" s="535"/>
      <c r="CE114" s="535"/>
      <c r="CF114" s="535"/>
      <c r="CG114" s="535"/>
      <c r="CH114" s="535"/>
      <c r="CI114" s="535"/>
      <c r="CJ114" s="535"/>
      <c r="CK114" s="535"/>
      <c r="CL114" s="535"/>
      <c r="CM114" s="535"/>
      <c r="CN114" s="535"/>
      <c r="CO114" s="535"/>
      <c r="CP114" s="535"/>
      <c r="CQ114" s="535"/>
      <c r="CR114" s="535"/>
      <c r="CS114" s="535"/>
      <c r="CT114" s="535"/>
      <c r="CU114" s="535"/>
      <c r="CV114" s="535"/>
      <c r="CW114" s="535"/>
      <c r="CX114" s="535"/>
      <c r="CY114" s="535"/>
      <c r="CZ114" s="535"/>
      <c r="DA114" s="535"/>
      <c r="DB114" s="535"/>
      <c r="DC114" s="535"/>
      <c r="DD114" s="535"/>
      <c r="DE114" s="535"/>
      <c r="DF114" s="535"/>
      <c r="DG114" s="535"/>
      <c r="DH114" s="535"/>
      <c r="DI114" s="535"/>
      <c r="DJ114" s="535"/>
      <c r="DK114" s="535"/>
      <c r="DL114" s="535"/>
      <c r="DM114" s="535"/>
      <c r="DN114" s="535"/>
      <c r="DO114" s="535"/>
      <c r="DP114" s="535"/>
      <c r="DQ114" s="535"/>
      <c r="DR114" s="535"/>
      <c r="DS114" s="535"/>
      <c r="DT114" s="535"/>
      <c r="DU114" s="535"/>
      <c r="DV114" s="535"/>
      <c r="DW114" s="535"/>
      <c r="DX114" s="535"/>
      <c r="DY114" s="535"/>
      <c r="DZ114" s="535"/>
      <c r="EA114" s="535"/>
      <c r="EB114" s="535"/>
      <c r="EC114" s="535"/>
      <c r="ED114" s="535"/>
      <c r="EE114" s="535"/>
      <c r="EF114" s="535"/>
      <c r="EG114" s="535"/>
      <c r="EH114" s="535"/>
      <c r="EI114" s="535"/>
      <c r="EJ114" s="535"/>
      <c r="EK114" s="535"/>
      <c r="EL114" s="535"/>
      <c r="EM114" s="535"/>
      <c r="EN114" s="535"/>
      <c r="EO114" s="535"/>
      <c r="EP114" s="535"/>
      <c r="EQ114" s="535"/>
      <c r="ER114" s="535"/>
      <c r="ES114" s="535"/>
      <c r="ET114" s="535"/>
      <c r="EU114" s="535"/>
      <c r="EV114" s="535"/>
      <c r="EW114" s="535"/>
      <c r="EX114" s="535"/>
      <c r="EY114" s="535"/>
      <c r="EZ114" s="535"/>
      <c r="FA114" s="535"/>
      <c r="FB114" s="535"/>
      <c r="FC114" s="535"/>
      <c r="FD114" s="535"/>
      <c r="FE114" s="535"/>
      <c r="FF114" s="535"/>
      <c r="FG114" s="535"/>
      <c r="FH114" s="535"/>
      <c r="FI114" s="535"/>
      <c r="FJ114" s="535"/>
      <c r="FK114" s="535"/>
      <c r="FL114" s="535"/>
      <c r="FM114" s="535"/>
      <c r="FN114" s="535"/>
      <c r="FO114" s="535"/>
      <c r="FP114" s="535"/>
      <c r="FQ114" s="535"/>
      <c r="FR114" s="535"/>
      <c r="FS114" s="535"/>
      <c r="FT114" s="535"/>
      <c r="FU114" s="535"/>
      <c r="FV114" s="535"/>
      <c r="FW114" s="535"/>
      <c r="FX114" s="535"/>
      <c r="FY114" s="535"/>
      <c r="FZ114" s="535"/>
      <c r="GA114" s="535"/>
      <c r="GB114" s="535"/>
      <c r="GC114" s="535"/>
      <c r="GD114" s="535"/>
      <c r="GE114" s="535"/>
      <c r="GF114" s="535"/>
      <c r="GG114" s="535"/>
      <c r="GH114" s="535"/>
      <c r="GI114" s="535"/>
      <c r="GJ114" s="535"/>
      <c r="GK114" s="535"/>
      <c r="GL114" s="535"/>
      <c r="GM114" s="535"/>
      <c r="GN114" s="535"/>
      <c r="GO114" s="535"/>
      <c r="GP114" s="535"/>
      <c r="GQ114" s="535"/>
      <c r="GR114" s="535"/>
      <c r="GS114" s="535"/>
      <c r="GT114" s="535"/>
      <c r="GU114" s="535"/>
      <c r="GV114" s="535"/>
      <c r="GW114" s="535"/>
      <c r="GX114" s="535"/>
      <c r="GY114" s="535"/>
      <c r="GZ114" s="535"/>
      <c r="HA114" s="535"/>
      <c r="HB114" s="535"/>
      <c r="HC114" s="535"/>
      <c r="HD114" s="535"/>
      <c r="HE114" s="535"/>
      <c r="HF114" s="535"/>
      <c r="HG114" s="535"/>
      <c r="HH114" s="535"/>
      <c r="HI114" s="535"/>
      <c r="HJ114" s="535"/>
      <c r="HK114" s="535"/>
      <c r="HL114" s="535"/>
      <c r="HM114" s="535"/>
      <c r="HN114" s="535"/>
      <c r="HO114" s="535"/>
      <c r="HP114" s="535"/>
      <c r="HQ114" s="535"/>
      <c r="HR114" s="535"/>
      <c r="HS114" s="535"/>
      <c r="HT114" s="535"/>
      <c r="HU114" s="535"/>
      <c r="HV114" s="535"/>
      <c r="HW114" s="535"/>
      <c r="HX114" s="535"/>
      <c r="HY114" s="535"/>
      <c r="HZ114" s="535"/>
      <c r="IA114" s="535"/>
      <c r="IB114" s="535"/>
      <c r="IC114" s="535"/>
      <c r="ID114" s="535"/>
      <c r="IE114" s="535"/>
      <c r="IF114" s="535"/>
      <c r="IG114" s="535"/>
      <c r="IH114" s="535"/>
      <c r="II114" s="535"/>
      <c r="IJ114" s="535"/>
      <c r="IK114" s="535"/>
      <c r="IL114" s="535"/>
      <c r="IM114" s="535"/>
      <c r="IN114" s="535"/>
      <c r="IO114" s="535"/>
      <c r="IP114" s="535"/>
      <c r="IQ114" s="535"/>
      <c r="IR114" s="535"/>
      <c r="IS114" s="535"/>
      <c r="IT114" s="535"/>
      <c r="IU114" s="535"/>
      <c r="IV114" s="535"/>
      <c r="IW114" s="535"/>
      <c r="IX114" s="535"/>
      <c r="IY114" s="535"/>
      <c r="IZ114" s="535"/>
      <c r="JA114" s="535"/>
      <c r="JB114" s="535"/>
      <c r="JC114" s="535"/>
      <c r="JD114" s="535"/>
      <c r="JE114" s="535"/>
      <c r="JF114" s="535"/>
      <c r="JG114" s="535"/>
      <c r="JH114" s="535"/>
      <c r="JI114" s="535"/>
      <c r="JJ114" s="535"/>
      <c r="JK114" s="535"/>
      <c r="JL114" s="535"/>
      <c r="JM114" s="535"/>
      <c r="JN114" s="535"/>
      <c r="JO114" s="535"/>
      <c r="JP114" s="535"/>
      <c r="JQ114" s="535"/>
      <c r="JR114" s="535"/>
      <c r="JS114" s="535"/>
      <c r="JT114" s="535"/>
      <c r="JU114" s="535"/>
      <c r="JV114" s="535"/>
      <c r="JW114" s="535"/>
      <c r="JX114" s="535"/>
      <c r="JY114" s="535"/>
      <c r="JZ114" s="535"/>
      <c r="KA114" s="535"/>
      <c r="KB114" s="535"/>
      <c r="KC114" s="535"/>
      <c r="KD114" s="535"/>
      <c r="KE114" s="535"/>
      <c r="KF114" s="535"/>
      <c r="KG114" s="535"/>
      <c r="KH114" s="535"/>
      <c r="KI114" s="535"/>
      <c r="KJ114" s="535"/>
      <c r="KK114" s="535"/>
      <c r="KL114" s="535"/>
      <c r="KM114" s="535"/>
      <c r="KN114" s="535"/>
      <c r="KO114" s="535"/>
      <c r="KP114" s="535"/>
      <c r="KQ114" s="535"/>
      <c r="KR114" s="535"/>
      <c r="KS114" s="535"/>
      <c r="KT114" s="535"/>
      <c r="KU114" s="535"/>
      <c r="KV114" s="535"/>
      <c r="KW114" s="535"/>
      <c r="KX114" s="535"/>
      <c r="KY114" s="535"/>
      <c r="KZ114" s="535"/>
      <c r="LA114" s="535"/>
      <c r="LB114" s="535"/>
      <c r="LC114" s="535"/>
      <c r="LD114" s="535"/>
      <c r="LE114" s="535"/>
      <c r="LF114" s="535"/>
      <c r="LG114" s="535"/>
      <c r="LH114" s="535"/>
      <c r="LI114" s="535"/>
      <c r="LJ114" s="535"/>
      <c r="LK114" s="535"/>
      <c r="LL114" s="535"/>
      <c r="LM114" s="535"/>
      <c r="LN114" s="535"/>
      <c r="LO114" s="535"/>
      <c r="LP114" s="535"/>
      <c r="LQ114" s="535"/>
      <c r="LR114" s="535"/>
      <c r="LS114" s="535"/>
      <c r="LT114" s="535"/>
      <c r="LU114" s="535"/>
      <c r="LV114" s="535"/>
      <c r="LW114" s="535"/>
      <c r="LX114" s="535"/>
      <c r="LY114" s="535"/>
      <c r="LZ114" s="535"/>
      <c r="MA114" s="535"/>
      <c r="MB114" s="535"/>
      <c r="MC114" s="535"/>
      <c r="MD114" s="535"/>
      <c r="ME114" s="535"/>
      <c r="MF114" s="535"/>
      <c r="MG114" s="535"/>
      <c r="MH114" s="535"/>
      <c r="MI114" s="535"/>
      <c r="MJ114" s="535"/>
      <c r="MK114" s="535"/>
      <c r="ML114" s="535"/>
      <c r="MM114" s="535"/>
      <c r="MN114" s="535"/>
      <c r="MO114" s="535"/>
      <c r="MP114" s="535"/>
      <c r="MQ114" s="535"/>
      <c r="MR114" s="535"/>
      <c r="MS114" s="535"/>
      <c r="MT114" s="535"/>
      <c r="MU114" s="535"/>
      <c r="MV114" s="535"/>
      <c r="MW114" s="535"/>
      <c r="MX114" s="535"/>
      <c r="MY114" s="535"/>
      <c r="MZ114" s="535"/>
      <c r="NA114" s="535"/>
      <c r="NB114" s="535"/>
      <c r="NC114" s="535"/>
      <c r="ND114" s="535"/>
      <c r="NE114" s="535"/>
      <c r="NF114" s="535"/>
      <c r="NG114" s="535"/>
      <c r="NH114" s="535"/>
      <c r="NI114" s="535"/>
      <c r="NJ114" s="535"/>
      <c r="NK114" s="535"/>
      <c r="NL114" s="535"/>
      <c r="NM114" s="535"/>
      <c r="NN114" s="535"/>
      <c r="NO114" s="535"/>
      <c r="NP114" s="535"/>
      <c r="NQ114" s="535"/>
      <c r="NR114" s="535"/>
      <c r="NS114" s="535"/>
      <c r="NT114" s="535"/>
      <c r="NU114" s="535"/>
      <c r="NV114" s="535"/>
      <c r="NW114" s="535"/>
      <c r="NX114" s="535"/>
      <c r="NY114" s="535"/>
      <c r="NZ114" s="535"/>
      <c r="OA114" s="535"/>
      <c r="OB114" s="535"/>
      <c r="OC114" s="535"/>
      <c r="OD114" s="535"/>
      <c r="OE114" s="535"/>
      <c r="OF114" s="535"/>
      <c r="OG114" s="535"/>
      <c r="OH114" s="535"/>
      <c r="OI114" s="535"/>
      <c r="OJ114" s="535"/>
      <c r="OK114" s="535"/>
      <c r="OL114" s="535"/>
      <c r="OM114" s="535"/>
      <c r="ON114" s="535"/>
      <c r="OO114" s="535"/>
      <c r="OP114" s="535"/>
      <c r="OQ114" s="535"/>
      <c r="OR114" s="535"/>
      <c r="OS114" s="535"/>
      <c r="OT114" s="535"/>
      <c r="OU114" s="535"/>
      <c r="OV114" s="535"/>
      <c r="OW114" s="535"/>
      <c r="OX114" s="535"/>
      <c r="OY114" s="535"/>
      <c r="OZ114" s="535"/>
      <c r="PA114" s="535"/>
      <c r="PB114" s="535"/>
      <c r="PC114" s="535"/>
      <c r="PD114" s="535"/>
      <c r="PE114" s="535"/>
      <c r="PF114" s="535"/>
      <c r="PG114" s="535"/>
      <c r="PH114" s="535"/>
      <c r="PI114" s="535"/>
      <c r="PJ114" s="535"/>
      <c r="PK114" s="535"/>
      <c r="PL114" s="535"/>
      <c r="PM114" s="535"/>
      <c r="PN114" s="535"/>
      <c r="PO114" s="535"/>
      <c r="PP114" s="535"/>
      <c r="PQ114" s="535"/>
      <c r="PR114" s="535"/>
      <c r="PS114" s="535"/>
      <c r="PT114" s="535"/>
      <c r="PU114" s="535"/>
      <c r="PV114" s="535"/>
      <c r="PW114" s="535"/>
      <c r="PX114" s="535"/>
      <c r="PY114" s="535"/>
      <c r="PZ114" s="535"/>
      <c r="QA114" s="535"/>
      <c r="QB114" s="535"/>
      <c r="QC114" s="535"/>
      <c r="QD114" s="535"/>
      <c r="QE114" s="535"/>
      <c r="QF114" s="535"/>
      <c r="QG114" s="535"/>
      <c r="QH114" s="535"/>
      <c r="QI114" s="535"/>
      <c r="QJ114" s="535"/>
      <c r="QK114" s="535"/>
      <c r="QL114" s="535"/>
      <c r="QM114" s="535"/>
      <c r="QN114" s="535"/>
      <c r="QO114" s="535"/>
      <c r="QP114" s="535"/>
      <c r="QQ114" s="535"/>
      <c r="QR114" s="535"/>
      <c r="QS114" s="535"/>
      <c r="QT114" s="535"/>
      <c r="QU114" s="535"/>
      <c r="QV114" s="535"/>
      <c r="QW114" s="535"/>
      <c r="QX114" s="535"/>
      <c r="QY114" s="535"/>
      <c r="QZ114" s="535"/>
      <c r="RA114" s="535"/>
      <c r="RB114" s="535"/>
      <c r="RC114" s="535"/>
      <c r="RD114" s="535"/>
      <c r="RE114" s="535"/>
      <c r="RF114" s="535"/>
      <c r="RG114" s="535"/>
      <c r="RH114" s="535"/>
      <c r="RI114" s="535"/>
      <c r="RJ114" s="535"/>
      <c r="RK114" s="535"/>
      <c r="RL114" s="535"/>
      <c r="RM114" s="535"/>
      <c r="RN114" s="535"/>
      <c r="RO114" s="535"/>
      <c r="RP114" s="535"/>
      <c r="RQ114" s="535"/>
      <c r="RR114" s="535"/>
      <c r="RS114" s="535"/>
      <c r="RT114" s="535"/>
      <c r="RU114" s="535"/>
      <c r="RV114" s="535"/>
      <c r="RW114" s="535"/>
      <c r="RX114" s="535"/>
      <c r="RY114" s="535"/>
      <c r="RZ114" s="535"/>
      <c r="SA114" s="535"/>
      <c r="SB114" s="535"/>
      <c r="SC114" s="535"/>
      <c r="SD114" s="535"/>
      <c r="SE114" s="535"/>
      <c r="SF114" s="535"/>
      <c r="SG114" s="535"/>
      <c r="SH114" s="535"/>
      <c r="SI114" s="535"/>
      <c r="SJ114" s="535"/>
      <c r="SK114" s="535"/>
      <c r="SL114" s="535"/>
      <c r="SM114" s="535"/>
      <c r="SN114" s="535"/>
      <c r="SO114" s="535"/>
      <c r="SP114" s="535"/>
      <c r="SQ114" s="535"/>
      <c r="SR114" s="535"/>
      <c r="SS114" s="535"/>
      <c r="ST114" s="535"/>
      <c r="SU114" s="535"/>
      <c r="SV114" s="535"/>
      <c r="SW114" s="535"/>
      <c r="SX114" s="535"/>
      <c r="SY114" s="535"/>
      <c r="SZ114" s="535"/>
      <c r="TA114" s="535"/>
      <c r="TB114" s="535"/>
      <c r="TC114" s="535"/>
      <c r="TD114" s="535"/>
      <c r="TE114" s="535"/>
      <c r="TF114" s="535"/>
      <c r="TG114" s="535"/>
      <c r="TH114" s="535"/>
      <c r="TI114" s="535"/>
      <c r="TJ114" s="535"/>
      <c r="TK114" s="535"/>
      <c r="TL114" s="535"/>
      <c r="TM114" s="535"/>
      <c r="TN114" s="535"/>
      <c r="TO114" s="535"/>
      <c r="TP114" s="535"/>
      <c r="TQ114" s="535"/>
      <c r="TR114" s="535"/>
      <c r="TS114" s="535"/>
      <c r="TT114" s="535"/>
      <c r="TU114" s="535"/>
      <c r="TV114" s="535"/>
      <c r="TW114" s="535"/>
      <c r="TX114" s="535"/>
      <c r="TY114" s="535"/>
      <c r="TZ114" s="535"/>
      <c r="UA114" s="535"/>
      <c r="UB114" s="535"/>
      <c r="UC114" s="535"/>
      <c r="UD114" s="535"/>
      <c r="UE114" s="535"/>
      <c r="UF114" s="535"/>
      <c r="UG114" s="535"/>
      <c r="UH114" s="535"/>
      <c r="UI114" s="535"/>
      <c r="UJ114" s="535"/>
      <c r="UK114" s="535"/>
      <c r="UL114" s="535"/>
      <c r="UM114" s="535"/>
      <c r="UN114" s="535"/>
      <c r="UO114" s="535"/>
      <c r="UP114" s="535"/>
      <c r="UQ114" s="535"/>
      <c r="UR114" s="535"/>
      <c r="US114" s="535"/>
      <c r="UT114" s="535"/>
      <c r="UU114" s="535"/>
      <c r="UV114" s="535"/>
      <c r="UW114" s="535"/>
      <c r="UX114" s="535"/>
      <c r="UY114" s="535"/>
      <c r="UZ114" s="535"/>
      <c r="VA114" s="535"/>
      <c r="VB114" s="535"/>
      <c r="VC114" s="535"/>
      <c r="VD114" s="535"/>
      <c r="VE114" s="535"/>
      <c r="VF114" s="535"/>
      <c r="VG114" s="535"/>
      <c r="VH114" s="535"/>
      <c r="VI114" s="535"/>
      <c r="VJ114" s="535"/>
      <c r="VK114" s="535"/>
      <c r="VL114" s="535"/>
      <c r="VM114" s="535"/>
      <c r="VN114" s="535"/>
      <c r="VO114" s="535"/>
      <c r="VP114" s="535"/>
      <c r="VQ114" s="535"/>
      <c r="VR114" s="535"/>
      <c r="VS114" s="535"/>
      <c r="VT114" s="535"/>
      <c r="VU114" s="535"/>
      <c r="VV114" s="535"/>
      <c r="VW114" s="535"/>
      <c r="VX114" s="535"/>
      <c r="VY114" s="535"/>
      <c r="VZ114" s="535"/>
      <c r="WA114" s="535"/>
      <c r="WB114" s="535"/>
      <c r="WC114" s="535"/>
      <c r="WD114" s="535"/>
      <c r="WE114" s="535"/>
      <c r="WF114" s="535"/>
      <c r="WG114" s="535"/>
      <c r="WH114" s="535"/>
      <c r="WI114" s="535"/>
      <c r="WJ114" s="535"/>
      <c r="WK114" s="535"/>
      <c r="WL114" s="535"/>
      <c r="WM114" s="535"/>
      <c r="WN114" s="535"/>
      <c r="WO114" s="535"/>
      <c r="WP114" s="535"/>
      <c r="WQ114" s="535"/>
      <c r="WR114" s="535"/>
      <c r="WS114" s="535"/>
      <c r="WT114" s="535"/>
      <c r="WU114" s="535"/>
      <c r="WV114" s="535"/>
      <c r="WW114" s="535"/>
      <c r="WX114" s="535"/>
      <c r="WY114" s="535"/>
      <c r="WZ114" s="535"/>
      <c r="XA114" s="535"/>
      <c r="XB114" s="535"/>
      <c r="XC114" s="535"/>
      <c r="XD114" s="535"/>
      <c r="XE114" s="535"/>
      <c r="XF114" s="535"/>
      <c r="XG114" s="535"/>
      <c r="XH114" s="535"/>
      <c r="XI114" s="535"/>
      <c r="XJ114" s="535"/>
      <c r="XK114" s="535"/>
      <c r="XL114" s="535"/>
      <c r="XM114" s="535"/>
      <c r="XN114" s="535"/>
      <c r="XO114" s="535"/>
      <c r="XP114" s="535"/>
      <c r="XQ114" s="535"/>
      <c r="XR114" s="535"/>
      <c r="XS114" s="535"/>
      <c r="XT114" s="535"/>
      <c r="XU114" s="535"/>
      <c r="XV114" s="535"/>
      <c r="XW114" s="535"/>
      <c r="XX114" s="535"/>
      <c r="XY114" s="535"/>
      <c r="XZ114" s="535"/>
      <c r="YA114" s="535"/>
      <c r="YB114" s="535"/>
      <c r="YC114" s="535"/>
      <c r="YD114" s="535"/>
      <c r="YE114" s="535"/>
      <c r="YF114" s="535"/>
      <c r="YG114" s="535"/>
      <c r="YH114" s="535"/>
      <c r="YI114" s="535"/>
      <c r="YJ114" s="535"/>
      <c r="YK114" s="535"/>
      <c r="YL114" s="535"/>
      <c r="YM114" s="535"/>
      <c r="YN114" s="535"/>
      <c r="YO114" s="535"/>
      <c r="YP114" s="535"/>
      <c r="YQ114" s="535"/>
      <c r="YR114" s="535"/>
      <c r="YS114" s="535"/>
      <c r="YT114" s="535"/>
      <c r="YU114" s="535"/>
      <c r="YV114" s="535"/>
      <c r="YW114" s="535"/>
      <c r="YX114" s="535"/>
      <c r="YY114" s="535"/>
      <c r="YZ114" s="535"/>
      <c r="ZA114" s="535"/>
      <c r="ZB114" s="535"/>
      <c r="ZC114" s="535"/>
      <c r="ZD114" s="535"/>
      <c r="ZE114" s="535"/>
      <c r="ZF114" s="535"/>
      <c r="ZG114" s="535"/>
      <c r="ZH114" s="535"/>
      <c r="ZI114" s="535"/>
      <c r="ZJ114" s="535"/>
      <c r="ZK114" s="535"/>
      <c r="ZL114" s="535"/>
      <c r="ZM114" s="535"/>
      <c r="ZN114" s="535"/>
      <c r="ZO114" s="535"/>
      <c r="ZP114" s="535"/>
      <c r="ZQ114" s="535"/>
      <c r="ZR114" s="535"/>
      <c r="ZS114" s="535"/>
      <c r="ZT114" s="535"/>
      <c r="ZU114" s="535"/>
      <c r="ZV114" s="535"/>
      <c r="ZW114" s="535"/>
      <c r="ZX114" s="535"/>
      <c r="ZY114" s="535"/>
      <c r="ZZ114" s="535"/>
      <c r="AAA114" s="535"/>
      <c r="AAB114" s="535"/>
      <c r="AAC114" s="535"/>
      <c r="AAD114" s="535"/>
      <c r="AAE114" s="535"/>
      <c r="AAF114" s="535"/>
      <c r="AAG114" s="535"/>
      <c r="AAH114" s="535"/>
      <c r="AAI114" s="535"/>
      <c r="AAJ114" s="535"/>
      <c r="AAK114" s="535"/>
      <c r="AAL114" s="535"/>
      <c r="AAM114" s="535"/>
      <c r="AAN114" s="535"/>
      <c r="AAO114" s="535"/>
      <c r="AAP114" s="535"/>
      <c r="AAQ114" s="535"/>
      <c r="AAR114" s="535"/>
      <c r="AAS114" s="535"/>
      <c r="AAT114" s="535"/>
      <c r="AAU114" s="535"/>
      <c r="AAV114" s="535"/>
      <c r="AAW114" s="535"/>
      <c r="AAX114" s="535"/>
      <c r="AAY114" s="535"/>
      <c r="AAZ114" s="535"/>
      <c r="ABA114" s="535"/>
      <c r="ABB114" s="535"/>
      <c r="ABC114" s="535"/>
      <c r="ABD114" s="535"/>
      <c r="ABE114" s="535"/>
      <c r="ABF114" s="535"/>
      <c r="ABG114" s="535"/>
      <c r="ABH114" s="535"/>
      <c r="ABI114" s="535"/>
      <c r="ABJ114" s="535"/>
      <c r="ABK114" s="535"/>
      <c r="ABL114" s="535"/>
      <c r="ABM114" s="535"/>
      <c r="ABN114" s="535"/>
      <c r="ABO114" s="535"/>
      <c r="ABP114" s="535"/>
      <c r="ABQ114" s="535"/>
      <c r="ABR114" s="535"/>
      <c r="ABS114" s="535"/>
      <c r="ABT114" s="535"/>
      <c r="ABU114" s="535"/>
      <c r="ABV114" s="535"/>
      <c r="ABW114" s="535"/>
      <c r="ABX114" s="535"/>
      <c r="ABY114" s="535"/>
      <c r="ABZ114" s="535"/>
      <c r="ACA114" s="535"/>
      <c r="ACB114" s="535"/>
      <c r="ACC114" s="535"/>
      <c r="ACD114" s="535"/>
      <c r="ACE114" s="535"/>
      <c r="ACF114" s="535"/>
      <c r="ACG114" s="535"/>
      <c r="ACH114" s="535"/>
      <c r="ACI114" s="535"/>
      <c r="ACJ114" s="535"/>
      <c r="ACK114" s="535"/>
      <c r="ACL114" s="535"/>
      <c r="ACM114" s="535"/>
      <c r="ACN114" s="535"/>
      <c r="ACO114" s="535"/>
      <c r="ACP114" s="535"/>
      <c r="ACQ114" s="535"/>
      <c r="ACR114" s="535"/>
      <c r="ACS114" s="535"/>
      <c r="ACT114" s="535"/>
      <c r="ACU114" s="535"/>
      <c r="ACV114" s="535"/>
      <c r="ACW114" s="535"/>
      <c r="ACX114" s="535"/>
      <c r="ACY114" s="535"/>
      <c r="ACZ114" s="535"/>
      <c r="ADA114" s="535"/>
      <c r="ADB114" s="535"/>
      <c r="ADC114" s="535"/>
      <c r="ADD114" s="535"/>
      <c r="ADE114" s="535"/>
      <c r="ADF114" s="535"/>
      <c r="ADG114" s="535"/>
      <c r="ADH114" s="535"/>
      <c r="ADI114" s="535"/>
      <c r="ADJ114" s="535"/>
      <c r="ADK114" s="535"/>
      <c r="ADL114" s="535"/>
      <c r="ADM114" s="535"/>
      <c r="ADN114" s="535"/>
      <c r="ADO114" s="535"/>
      <c r="ADP114" s="535"/>
      <c r="ADQ114" s="535"/>
      <c r="ADR114" s="535"/>
      <c r="ADS114" s="535"/>
      <c r="ADT114" s="535"/>
      <c r="ADU114" s="535"/>
      <c r="ADV114" s="535"/>
      <c r="ADW114" s="535"/>
      <c r="ADX114" s="535"/>
      <c r="ADY114" s="535"/>
      <c r="ADZ114" s="535"/>
      <c r="AEA114" s="535"/>
      <c r="AEB114" s="535"/>
      <c r="AEC114" s="535"/>
      <c r="AED114" s="535"/>
      <c r="AEE114" s="535"/>
      <c r="AEF114" s="535"/>
      <c r="AEG114" s="535"/>
      <c r="AEH114" s="535"/>
      <c r="AEI114" s="535"/>
      <c r="AEJ114" s="535"/>
      <c r="AEK114" s="535"/>
      <c r="AEL114" s="535"/>
      <c r="AEM114" s="535"/>
      <c r="AEN114" s="535"/>
      <c r="AEO114" s="535"/>
      <c r="AEP114" s="535"/>
      <c r="AEQ114" s="535"/>
      <c r="AER114" s="535"/>
      <c r="AES114" s="535"/>
      <c r="AET114" s="535"/>
      <c r="AEU114" s="535"/>
      <c r="AEV114" s="535"/>
      <c r="AEW114" s="535"/>
      <c r="AEX114" s="535"/>
      <c r="AEY114" s="535"/>
      <c r="AEZ114" s="535"/>
      <c r="AFA114" s="535"/>
      <c r="AFB114" s="535"/>
      <c r="AFC114" s="535"/>
      <c r="AFD114" s="535"/>
      <c r="AFE114" s="535"/>
      <c r="AFF114" s="535"/>
      <c r="AFG114" s="535"/>
      <c r="AFH114" s="535"/>
      <c r="AFI114" s="535"/>
      <c r="AFJ114" s="535"/>
      <c r="AFK114" s="535"/>
      <c r="AFL114" s="535"/>
      <c r="AFM114" s="535"/>
      <c r="AFN114" s="535"/>
      <c r="AFO114" s="535"/>
      <c r="AFP114" s="535"/>
      <c r="AFQ114" s="535"/>
      <c r="AFR114" s="535"/>
      <c r="AFS114" s="535"/>
      <c r="AFT114" s="535"/>
      <c r="AFU114" s="535"/>
      <c r="AFV114" s="535"/>
      <c r="AFW114" s="535"/>
      <c r="AFX114" s="535"/>
      <c r="AFY114" s="535"/>
      <c r="AFZ114" s="535"/>
      <c r="AGA114" s="535"/>
      <c r="AGB114" s="535"/>
      <c r="AGC114" s="535"/>
      <c r="AGD114" s="535"/>
      <c r="AGE114" s="535"/>
      <c r="AGF114" s="535"/>
      <c r="AGG114" s="535"/>
      <c r="AGH114" s="535"/>
      <c r="AGI114" s="535"/>
      <c r="AGJ114" s="535"/>
      <c r="AGK114" s="535"/>
      <c r="AGL114" s="535"/>
      <c r="AGM114" s="535"/>
      <c r="AGN114" s="535"/>
      <c r="AGO114" s="535"/>
      <c r="AGP114" s="535"/>
      <c r="AGQ114" s="535"/>
    </row>
    <row r="115" spans="1:875" x14ac:dyDescent="0.2">
      <c r="A115" s="28"/>
      <c r="B115" s="545" t="s">
        <v>1410</v>
      </c>
      <c r="C115" s="570" t="s">
        <v>1410</v>
      </c>
      <c r="D115" s="653"/>
      <c r="E115" s="662"/>
      <c r="F115" s="671"/>
      <c r="G115" s="546"/>
      <c r="H115" s="546"/>
      <c r="I115" s="547"/>
      <c r="J115" s="548"/>
      <c r="K115" s="548"/>
      <c r="L115" s="91"/>
      <c r="M115" s="548"/>
      <c r="N115" s="548"/>
      <c r="O115" s="552"/>
      <c r="P115" s="553"/>
      <c r="Q115" s="566"/>
      <c r="R115" s="344"/>
      <c r="S115" s="702"/>
      <c r="T115" s="554"/>
      <c r="U115" s="555"/>
      <c r="V115" s="730"/>
      <c r="W115" s="556"/>
      <c r="X115" s="556"/>
      <c r="Y115" s="542"/>
      <c r="Z115" s="542"/>
      <c r="AA115" s="542"/>
      <c r="AB115" s="331"/>
      <c r="AC115" s="723"/>
      <c r="AD115" s="723"/>
      <c r="AE115" s="723"/>
      <c r="AF115" s="558"/>
      <c r="AG115" s="599"/>
      <c r="AH115" s="542"/>
      <c r="AI115" s="542"/>
      <c r="AJ115" s="542"/>
      <c r="AK115" s="557"/>
      <c r="AL115" s="559"/>
      <c r="AM115" s="559"/>
      <c r="AN115" s="560"/>
      <c r="AO115" s="561"/>
      <c r="AP115" s="562"/>
      <c r="AQ115" s="563"/>
      <c r="AR115" s="564"/>
      <c r="AS115" s="564"/>
      <c r="AT115" s="563"/>
      <c r="AU115" s="559"/>
      <c r="AV115" s="565"/>
      <c r="AW115" s="565"/>
      <c r="AX115" s="559"/>
      <c r="AY115" s="559"/>
      <c r="AZ115" s="689"/>
      <c r="BA115" s="601"/>
      <c r="BB115" s="681"/>
      <c r="BC115" s="572"/>
      <c r="BD115" s="348"/>
      <c r="BE115" s="603"/>
      <c r="BF115" s="359"/>
      <c r="BG115" s="359"/>
      <c r="BH115" s="359"/>
      <c r="BI115" s="359"/>
      <c r="BJ115" s="359"/>
      <c r="BK115" s="359"/>
      <c r="BL115" s="359"/>
      <c r="BM115" s="359"/>
      <c r="BN115" s="359"/>
      <c r="BO115" s="359"/>
      <c r="BP115" s="359"/>
      <c r="BQ115" s="359"/>
      <c r="BR115" s="359"/>
      <c r="BS115" s="359"/>
      <c r="BT115" s="359"/>
      <c r="BU115" s="359"/>
      <c r="BV115" s="359"/>
      <c r="BW115" s="359"/>
      <c r="BX115" s="359"/>
      <c r="BY115" s="359"/>
      <c r="BZ115" s="359"/>
      <c r="CA115" s="359"/>
      <c r="CB115" s="359"/>
      <c r="CC115" s="359"/>
      <c r="CD115" s="359"/>
      <c r="CE115" s="359"/>
      <c r="CF115" s="359"/>
      <c r="CG115" s="359"/>
      <c r="CH115" s="359"/>
      <c r="CI115" s="359"/>
      <c r="CJ115" s="359"/>
      <c r="CK115" s="359"/>
      <c r="CL115" s="359"/>
      <c r="CM115" s="359"/>
      <c r="CN115" s="359"/>
      <c r="CO115" s="359"/>
      <c r="CP115" s="359"/>
      <c r="CQ115" s="359"/>
      <c r="CR115" s="359"/>
      <c r="CS115" s="359"/>
      <c r="CT115" s="359"/>
      <c r="CU115" s="359"/>
      <c r="CV115" s="359"/>
      <c r="CW115" s="359"/>
      <c r="CX115" s="359"/>
      <c r="CY115" s="359"/>
      <c r="CZ115" s="359"/>
      <c r="DA115" s="359"/>
      <c r="DB115" s="359"/>
      <c r="DC115" s="359"/>
      <c r="DD115" s="359"/>
      <c r="DE115" s="359"/>
      <c r="DF115" s="359"/>
      <c r="DG115" s="359"/>
      <c r="DH115" s="359"/>
      <c r="DI115" s="359"/>
      <c r="DJ115" s="359"/>
      <c r="DK115" s="359"/>
      <c r="DL115" s="359"/>
      <c r="DM115" s="359"/>
      <c r="DN115" s="359"/>
      <c r="DO115" s="359"/>
      <c r="DP115" s="359"/>
      <c r="DQ115" s="359"/>
      <c r="DR115" s="359"/>
      <c r="DS115" s="359"/>
      <c r="DT115" s="359"/>
      <c r="DU115" s="359"/>
      <c r="DV115" s="359"/>
      <c r="DW115" s="359"/>
      <c r="DX115" s="359"/>
      <c r="DY115" s="359"/>
      <c r="DZ115" s="359"/>
      <c r="EA115" s="359"/>
      <c r="EB115" s="359"/>
      <c r="EC115" s="359"/>
      <c r="ED115" s="359"/>
      <c r="EE115" s="359"/>
      <c r="EF115" s="359"/>
      <c r="EG115" s="359"/>
      <c r="EH115" s="359"/>
      <c r="EI115" s="359"/>
      <c r="EJ115" s="359"/>
      <c r="EK115" s="359"/>
      <c r="EL115" s="359"/>
      <c r="EM115" s="359"/>
      <c r="EN115" s="359"/>
      <c r="EO115" s="359"/>
      <c r="EP115" s="359"/>
      <c r="EQ115" s="359"/>
      <c r="ER115" s="359"/>
      <c r="ES115" s="359"/>
      <c r="ET115" s="359"/>
      <c r="EU115" s="359"/>
      <c r="EV115" s="359"/>
      <c r="EW115" s="359"/>
      <c r="EX115" s="359"/>
      <c r="EY115" s="359"/>
      <c r="EZ115" s="359"/>
      <c r="FA115" s="359"/>
      <c r="FB115" s="359"/>
      <c r="FC115" s="359"/>
      <c r="FD115" s="359"/>
      <c r="FE115" s="359"/>
      <c r="FF115" s="359"/>
      <c r="FG115" s="359"/>
      <c r="FH115" s="359"/>
      <c r="FI115" s="359"/>
      <c r="FJ115" s="359"/>
      <c r="FK115" s="359"/>
      <c r="FL115" s="359"/>
      <c r="FM115" s="359"/>
      <c r="FN115" s="359"/>
      <c r="FO115" s="359"/>
      <c r="FP115" s="359"/>
      <c r="FQ115" s="359"/>
      <c r="FR115" s="359"/>
      <c r="FS115" s="359"/>
      <c r="FT115" s="359"/>
      <c r="FU115" s="359"/>
      <c r="FV115" s="359"/>
      <c r="FW115" s="359"/>
      <c r="FX115" s="359"/>
      <c r="FY115" s="359"/>
      <c r="FZ115" s="359"/>
      <c r="GA115" s="359"/>
      <c r="GB115" s="359"/>
      <c r="GC115" s="359"/>
      <c r="GD115" s="359"/>
      <c r="GE115" s="359"/>
      <c r="GF115" s="359"/>
      <c r="GG115" s="359"/>
      <c r="GH115" s="359"/>
      <c r="GI115" s="359"/>
      <c r="GJ115" s="359"/>
      <c r="GK115" s="359"/>
      <c r="GL115" s="359"/>
      <c r="GM115" s="359"/>
      <c r="GN115" s="359"/>
      <c r="GO115" s="359"/>
      <c r="GP115" s="359"/>
      <c r="GQ115" s="359"/>
      <c r="GR115" s="359"/>
      <c r="GS115" s="359"/>
      <c r="GT115" s="359"/>
      <c r="GU115" s="359"/>
      <c r="GV115" s="359"/>
      <c r="GW115" s="359"/>
      <c r="GX115" s="359"/>
      <c r="GY115" s="359"/>
      <c r="GZ115" s="359"/>
      <c r="HA115" s="359"/>
      <c r="HB115" s="359"/>
      <c r="HC115" s="359"/>
      <c r="HD115" s="359"/>
      <c r="HE115" s="359"/>
      <c r="HF115" s="359"/>
      <c r="HG115" s="359"/>
      <c r="HH115" s="359"/>
      <c r="HI115" s="359"/>
      <c r="HJ115" s="359"/>
      <c r="HK115" s="359"/>
      <c r="HL115" s="359"/>
      <c r="HM115" s="359"/>
      <c r="HN115" s="359"/>
      <c r="HO115" s="359"/>
      <c r="HP115" s="359"/>
      <c r="HQ115" s="359"/>
      <c r="HR115" s="359"/>
      <c r="HS115" s="359"/>
      <c r="HT115" s="359"/>
      <c r="HU115" s="359"/>
      <c r="HV115" s="359"/>
      <c r="HW115" s="359"/>
      <c r="HX115" s="359"/>
      <c r="HY115" s="359"/>
      <c r="HZ115" s="359"/>
      <c r="IA115" s="359"/>
      <c r="IB115" s="359"/>
      <c r="IC115" s="359"/>
      <c r="ID115" s="359"/>
      <c r="IE115" s="359"/>
      <c r="IF115" s="359"/>
      <c r="IG115" s="359"/>
      <c r="IH115" s="359"/>
      <c r="II115" s="359"/>
      <c r="IJ115" s="359"/>
      <c r="IK115" s="359"/>
      <c r="IL115" s="359"/>
      <c r="IM115" s="359"/>
      <c r="IN115" s="359"/>
      <c r="IO115" s="359"/>
      <c r="IP115" s="359"/>
      <c r="IQ115" s="359"/>
      <c r="IR115" s="359"/>
      <c r="IS115" s="359"/>
      <c r="IT115" s="359"/>
      <c r="IU115" s="359"/>
      <c r="IV115" s="359"/>
      <c r="IW115" s="359"/>
      <c r="IX115" s="359"/>
      <c r="IY115" s="359"/>
      <c r="IZ115" s="359"/>
      <c r="JA115" s="359"/>
      <c r="JB115" s="359"/>
      <c r="JC115" s="359"/>
      <c r="JD115" s="359"/>
      <c r="JE115" s="359"/>
      <c r="JF115" s="359"/>
      <c r="JG115" s="359"/>
      <c r="JH115" s="359"/>
      <c r="JI115" s="359"/>
      <c r="JJ115" s="359"/>
      <c r="JK115" s="359"/>
      <c r="JL115" s="359"/>
      <c r="JM115" s="359"/>
      <c r="JN115" s="359"/>
      <c r="JO115" s="359"/>
      <c r="JP115" s="359"/>
      <c r="JQ115" s="359"/>
      <c r="JR115" s="359"/>
      <c r="JS115" s="359"/>
      <c r="JT115" s="359"/>
      <c r="JU115" s="359"/>
      <c r="JV115" s="359"/>
      <c r="JW115" s="359"/>
      <c r="JX115" s="359"/>
      <c r="JY115" s="359"/>
      <c r="JZ115" s="359"/>
      <c r="KA115" s="359"/>
      <c r="KB115" s="359"/>
      <c r="KC115" s="359"/>
      <c r="KD115" s="359"/>
      <c r="KE115" s="359"/>
      <c r="KF115" s="359"/>
      <c r="KG115" s="359"/>
      <c r="KH115" s="359"/>
      <c r="KI115" s="359"/>
      <c r="KJ115" s="359"/>
      <c r="KK115" s="359"/>
      <c r="KL115" s="359"/>
      <c r="KM115" s="359"/>
      <c r="KN115" s="359"/>
      <c r="KO115" s="359"/>
      <c r="KP115" s="359"/>
      <c r="KQ115" s="359"/>
      <c r="KR115" s="359"/>
      <c r="KS115" s="359"/>
      <c r="KT115" s="359"/>
      <c r="KU115" s="359"/>
      <c r="KV115" s="359"/>
      <c r="KW115" s="359"/>
      <c r="KX115" s="359"/>
      <c r="KY115" s="359"/>
      <c r="KZ115" s="359"/>
      <c r="LA115" s="359"/>
      <c r="LB115" s="359"/>
      <c r="LC115" s="359"/>
      <c r="LD115" s="359"/>
      <c r="LE115" s="359"/>
      <c r="LF115" s="359"/>
      <c r="LG115" s="359"/>
      <c r="LH115" s="359"/>
      <c r="LI115" s="359"/>
      <c r="LJ115" s="359"/>
      <c r="LK115" s="359"/>
      <c r="LL115" s="359"/>
      <c r="LM115" s="359"/>
      <c r="LN115" s="359"/>
      <c r="LO115" s="359"/>
      <c r="LP115" s="359"/>
      <c r="LQ115" s="359"/>
      <c r="LR115" s="359"/>
      <c r="LS115" s="359"/>
      <c r="LT115" s="359"/>
      <c r="LU115" s="359"/>
      <c r="LV115" s="359"/>
      <c r="LW115" s="359"/>
      <c r="LX115" s="359"/>
      <c r="LY115" s="359"/>
      <c r="LZ115" s="359"/>
      <c r="MA115" s="359"/>
      <c r="MB115" s="359"/>
      <c r="MC115" s="359"/>
      <c r="MD115" s="359"/>
      <c r="ME115" s="359"/>
      <c r="MF115" s="359"/>
      <c r="MG115" s="359"/>
      <c r="MH115" s="359"/>
      <c r="MI115" s="359"/>
      <c r="MJ115" s="359"/>
      <c r="MK115" s="359"/>
      <c r="ML115" s="359"/>
      <c r="MM115" s="359"/>
      <c r="MN115" s="359"/>
      <c r="MO115" s="359"/>
      <c r="MP115" s="359"/>
      <c r="MQ115" s="359"/>
      <c r="MR115" s="359"/>
      <c r="MS115" s="359"/>
      <c r="MT115" s="359"/>
      <c r="MU115" s="359"/>
      <c r="MV115" s="359"/>
      <c r="MW115" s="359"/>
      <c r="MX115" s="359"/>
      <c r="MY115" s="359"/>
      <c r="MZ115" s="359"/>
      <c r="NA115" s="359"/>
      <c r="NB115" s="359"/>
      <c r="NC115" s="359"/>
      <c r="ND115" s="359"/>
      <c r="NE115" s="359"/>
      <c r="NF115" s="359"/>
      <c r="NG115" s="359"/>
      <c r="NH115" s="359"/>
      <c r="NI115" s="359"/>
      <c r="NJ115" s="359"/>
      <c r="NK115" s="359"/>
      <c r="NL115" s="359"/>
      <c r="NM115" s="359"/>
      <c r="NN115" s="359"/>
      <c r="NO115" s="359"/>
      <c r="NP115" s="359"/>
      <c r="NQ115" s="359"/>
      <c r="NR115" s="359"/>
      <c r="NS115" s="359"/>
      <c r="NT115" s="359"/>
      <c r="NU115" s="359"/>
      <c r="NV115" s="359"/>
      <c r="NW115" s="359"/>
      <c r="NX115" s="359"/>
      <c r="NY115" s="359"/>
      <c r="NZ115" s="359"/>
      <c r="OA115" s="359"/>
      <c r="OB115" s="359"/>
      <c r="OC115" s="359"/>
      <c r="OD115" s="359"/>
      <c r="OE115" s="359"/>
      <c r="OF115" s="359"/>
      <c r="OG115" s="359"/>
      <c r="OH115" s="359"/>
      <c r="OI115" s="359"/>
      <c r="OJ115" s="359"/>
      <c r="OK115" s="359"/>
      <c r="OL115" s="359"/>
      <c r="OM115" s="359"/>
      <c r="ON115" s="359"/>
      <c r="OO115" s="359"/>
      <c r="OP115" s="359"/>
      <c r="OQ115" s="359"/>
      <c r="OR115" s="359"/>
      <c r="OS115" s="359"/>
      <c r="OT115" s="359"/>
      <c r="OU115" s="359"/>
      <c r="OV115" s="359"/>
      <c r="OW115" s="359"/>
      <c r="OX115" s="359"/>
      <c r="OY115" s="359"/>
      <c r="OZ115" s="359"/>
      <c r="PA115" s="359"/>
      <c r="PB115" s="359"/>
      <c r="PC115" s="359"/>
      <c r="PD115" s="359"/>
      <c r="PE115" s="359"/>
      <c r="PF115" s="359"/>
      <c r="PG115" s="359"/>
      <c r="PH115" s="359"/>
      <c r="PI115" s="359"/>
      <c r="PJ115" s="359"/>
      <c r="PK115" s="359"/>
      <c r="PL115" s="359"/>
      <c r="PM115" s="359"/>
      <c r="PN115" s="359"/>
      <c r="PO115" s="359"/>
      <c r="PP115" s="359"/>
      <c r="PQ115" s="359"/>
      <c r="PR115" s="359"/>
      <c r="PS115" s="359"/>
      <c r="PT115" s="359"/>
      <c r="PU115" s="359"/>
      <c r="PV115" s="359"/>
      <c r="PW115" s="359"/>
      <c r="PX115" s="359"/>
      <c r="PY115" s="359"/>
      <c r="PZ115" s="359"/>
      <c r="QA115" s="359"/>
      <c r="QB115" s="359"/>
      <c r="QC115" s="359"/>
      <c r="QD115" s="359"/>
      <c r="QE115" s="359"/>
      <c r="QF115" s="359"/>
      <c r="QG115" s="359"/>
      <c r="QH115" s="359"/>
      <c r="QI115" s="359"/>
      <c r="QJ115" s="359"/>
      <c r="QK115" s="359"/>
      <c r="QL115" s="359"/>
      <c r="QM115" s="359"/>
      <c r="QN115" s="359"/>
      <c r="QO115" s="359"/>
      <c r="QP115" s="359"/>
      <c r="QQ115" s="359"/>
      <c r="QR115" s="359"/>
      <c r="QS115" s="359"/>
      <c r="QT115" s="359"/>
      <c r="QU115" s="359"/>
      <c r="QV115" s="359"/>
      <c r="QW115" s="359"/>
      <c r="QX115" s="359"/>
      <c r="QY115" s="359"/>
      <c r="QZ115" s="359"/>
      <c r="RA115" s="359"/>
      <c r="RB115" s="359"/>
      <c r="RC115" s="359"/>
      <c r="RD115" s="359"/>
      <c r="RE115" s="359"/>
      <c r="RF115" s="359"/>
      <c r="RG115" s="359"/>
      <c r="RH115" s="359"/>
      <c r="RI115" s="359"/>
      <c r="RJ115" s="359"/>
      <c r="RK115" s="359"/>
      <c r="RL115" s="359"/>
      <c r="RM115" s="359"/>
      <c r="RN115" s="359"/>
      <c r="RO115" s="359"/>
      <c r="RP115" s="359"/>
      <c r="RQ115" s="359"/>
      <c r="RR115" s="359"/>
      <c r="RS115" s="359"/>
      <c r="RT115" s="359"/>
      <c r="RU115" s="359"/>
      <c r="RV115" s="359"/>
      <c r="RW115" s="359"/>
      <c r="RX115" s="359"/>
      <c r="RY115" s="359"/>
      <c r="RZ115" s="359"/>
      <c r="SA115" s="359"/>
      <c r="SB115" s="359"/>
      <c r="SC115" s="359"/>
      <c r="SD115" s="359"/>
      <c r="SE115" s="359"/>
      <c r="SF115" s="359"/>
      <c r="SG115" s="359"/>
      <c r="SH115" s="359"/>
      <c r="SI115" s="359"/>
      <c r="SJ115" s="359"/>
      <c r="SK115" s="359"/>
      <c r="SL115" s="359"/>
      <c r="SM115" s="359"/>
      <c r="SN115" s="359"/>
      <c r="SO115" s="359"/>
      <c r="SP115" s="359"/>
      <c r="SQ115" s="359"/>
      <c r="SR115" s="359"/>
      <c r="SS115" s="359"/>
      <c r="ST115" s="359"/>
      <c r="SU115" s="359"/>
      <c r="SV115" s="359"/>
      <c r="SW115" s="359"/>
      <c r="SX115" s="359"/>
      <c r="SY115" s="359"/>
      <c r="SZ115" s="359"/>
      <c r="TA115" s="359"/>
      <c r="TB115" s="359"/>
      <c r="TC115" s="359"/>
      <c r="TD115" s="359"/>
      <c r="TE115" s="359"/>
      <c r="TF115" s="359"/>
      <c r="TG115" s="359"/>
      <c r="TH115" s="359"/>
      <c r="TI115" s="359"/>
      <c r="TJ115" s="359"/>
      <c r="TK115" s="359"/>
      <c r="TL115" s="359"/>
      <c r="TM115" s="359"/>
      <c r="TN115" s="359"/>
      <c r="TO115" s="359"/>
      <c r="TP115" s="359"/>
      <c r="TQ115" s="359"/>
      <c r="TR115" s="359"/>
      <c r="TS115" s="359"/>
      <c r="TT115" s="359"/>
      <c r="TU115" s="359"/>
      <c r="TV115" s="359"/>
      <c r="TW115" s="359"/>
      <c r="TX115" s="359"/>
      <c r="TY115" s="359"/>
      <c r="TZ115" s="359"/>
      <c r="UA115" s="359"/>
      <c r="UB115" s="359"/>
      <c r="UC115" s="359"/>
      <c r="UD115" s="359"/>
      <c r="UE115" s="359"/>
      <c r="UF115" s="359"/>
      <c r="UG115" s="359"/>
      <c r="UH115" s="359"/>
      <c r="UI115" s="359"/>
      <c r="UJ115" s="359"/>
      <c r="UK115" s="359"/>
      <c r="UL115" s="359"/>
      <c r="UM115" s="359"/>
      <c r="UN115" s="359"/>
      <c r="UO115" s="359"/>
      <c r="UP115" s="359"/>
      <c r="UQ115" s="359"/>
      <c r="UR115" s="359"/>
      <c r="US115" s="359"/>
      <c r="UT115" s="359"/>
      <c r="UU115" s="359"/>
      <c r="UV115" s="359"/>
      <c r="UW115" s="359"/>
      <c r="UX115" s="359"/>
      <c r="UY115" s="359"/>
      <c r="UZ115" s="359"/>
      <c r="VA115" s="359"/>
      <c r="VB115" s="359"/>
      <c r="VC115" s="359"/>
      <c r="VD115" s="359"/>
      <c r="VE115" s="359"/>
      <c r="VF115" s="359"/>
      <c r="VG115" s="359"/>
      <c r="VH115" s="359"/>
      <c r="VI115" s="359"/>
      <c r="VJ115" s="359"/>
      <c r="VK115" s="359"/>
      <c r="VL115" s="359"/>
      <c r="VM115" s="359"/>
      <c r="VN115" s="359"/>
      <c r="VO115" s="359"/>
      <c r="VP115" s="359"/>
      <c r="VQ115" s="359"/>
      <c r="VR115" s="359"/>
      <c r="VS115" s="359"/>
      <c r="VT115" s="359"/>
      <c r="VU115" s="359"/>
      <c r="VV115" s="359"/>
      <c r="VW115" s="359"/>
      <c r="VX115" s="359"/>
      <c r="VY115" s="359"/>
      <c r="VZ115" s="359"/>
      <c r="WA115" s="359"/>
      <c r="WB115" s="359"/>
      <c r="WC115" s="359"/>
      <c r="WD115" s="359"/>
      <c r="WE115" s="359"/>
      <c r="WF115" s="359"/>
      <c r="WG115" s="359"/>
      <c r="WH115" s="359"/>
      <c r="WI115" s="359"/>
      <c r="WJ115" s="359"/>
      <c r="WK115" s="359"/>
      <c r="WL115" s="359"/>
      <c r="WM115" s="359"/>
      <c r="WN115" s="359"/>
      <c r="WO115" s="359"/>
      <c r="WP115" s="359"/>
      <c r="WQ115" s="359"/>
      <c r="WR115" s="359"/>
      <c r="WS115" s="359"/>
      <c r="WT115" s="359"/>
      <c r="WU115" s="359"/>
      <c r="WV115" s="359"/>
      <c r="WW115" s="359"/>
      <c r="WX115" s="359"/>
      <c r="WY115" s="359"/>
      <c r="WZ115" s="359"/>
      <c r="XA115" s="359"/>
      <c r="XB115" s="359"/>
      <c r="XC115" s="359"/>
      <c r="XD115" s="359"/>
      <c r="XE115" s="359"/>
      <c r="XF115" s="359"/>
      <c r="XG115" s="359"/>
      <c r="XH115" s="359"/>
      <c r="XI115" s="359"/>
      <c r="XJ115" s="359"/>
      <c r="XK115" s="359"/>
      <c r="XL115" s="359"/>
      <c r="XM115" s="359"/>
      <c r="XN115" s="359"/>
      <c r="XO115" s="359"/>
      <c r="XP115" s="359"/>
      <c r="XQ115" s="359"/>
      <c r="XR115" s="359"/>
      <c r="XS115" s="359"/>
      <c r="XT115" s="359"/>
      <c r="XU115" s="359"/>
      <c r="XV115" s="359"/>
      <c r="XW115" s="359"/>
      <c r="XX115" s="359"/>
      <c r="XY115" s="359"/>
      <c r="XZ115" s="359"/>
      <c r="YA115" s="359"/>
      <c r="YB115" s="359"/>
      <c r="YC115" s="359"/>
      <c r="YD115" s="359"/>
      <c r="YE115" s="359"/>
      <c r="YF115" s="359"/>
      <c r="YG115" s="359"/>
      <c r="YH115" s="359"/>
      <c r="YI115" s="359"/>
      <c r="YJ115" s="359"/>
      <c r="YK115" s="359"/>
      <c r="YL115" s="359"/>
      <c r="YM115" s="359"/>
      <c r="YN115" s="359"/>
      <c r="YO115" s="359"/>
      <c r="YP115" s="359"/>
      <c r="YQ115" s="359"/>
      <c r="YR115" s="359"/>
      <c r="YS115" s="359"/>
      <c r="YT115" s="359"/>
      <c r="YU115" s="359"/>
      <c r="YV115" s="359"/>
      <c r="YW115" s="359"/>
      <c r="YX115" s="359"/>
      <c r="YY115" s="359"/>
      <c r="YZ115" s="359"/>
      <c r="ZA115" s="359"/>
      <c r="ZB115" s="359"/>
      <c r="ZC115" s="359"/>
      <c r="ZD115" s="359"/>
      <c r="ZE115" s="359"/>
      <c r="ZF115" s="359"/>
      <c r="ZG115" s="359"/>
      <c r="ZH115" s="359"/>
      <c r="ZI115" s="359"/>
      <c r="ZJ115" s="359"/>
      <c r="ZK115" s="359"/>
      <c r="ZL115" s="359"/>
      <c r="ZM115" s="359"/>
      <c r="ZN115" s="359"/>
      <c r="ZO115" s="359"/>
      <c r="ZP115" s="359"/>
      <c r="ZQ115" s="359"/>
      <c r="ZR115" s="359"/>
      <c r="ZS115" s="359"/>
      <c r="ZT115" s="359"/>
      <c r="ZU115" s="359"/>
      <c r="ZV115" s="359"/>
      <c r="ZW115" s="359"/>
      <c r="ZX115" s="359"/>
      <c r="ZY115" s="359"/>
      <c r="ZZ115" s="359"/>
      <c r="AAA115" s="359"/>
      <c r="AAB115" s="359"/>
      <c r="AAC115" s="359"/>
      <c r="AAD115" s="359"/>
      <c r="AAE115" s="359"/>
      <c r="AAF115" s="359"/>
      <c r="AAG115" s="359"/>
      <c r="AAH115" s="359"/>
      <c r="AAI115" s="359"/>
      <c r="AAJ115" s="359"/>
      <c r="AAK115" s="359"/>
      <c r="AAL115" s="359"/>
      <c r="AAM115" s="359"/>
      <c r="AAN115" s="359"/>
      <c r="AAO115" s="359"/>
      <c r="AAP115" s="359"/>
      <c r="AAQ115" s="359"/>
      <c r="AAR115" s="359"/>
      <c r="AAS115" s="359"/>
      <c r="AAT115" s="359"/>
      <c r="AAU115" s="359"/>
      <c r="AAV115" s="359"/>
      <c r="AAW115" s="359"/>
      <c r="AAX115" s="359"/>
      <c r="AAY115" s="359"/>
      <c r="AAZ115" s="359"/>
      <c r="ABA115" s="359"/>
      <c r="ABB115" s="359"/>
      <c r="ABC115" s="359"/>
      <c r="ABD115" s="359"/>
      <c r="ABE115" s="359"/>
      <c r="ABF115" s="359"/>
      <c r="ABG115" s="359"/>
      <c r="ABH115" s="359"/>
      <c r="ABI115" s="359"/>
      <c r="ABJ115" s="359"/>
      <c r="ABK115" s="359"/>
      <c r="ABL115" s="359"/>
      <c r="ABM115" s="359"/>
      <c r="ABN115" s="359"/>
      <c r="ABO115" s="359"/>
      <c r="ABP115" s="359"/>
      <c r="ABQ115" s="359"/>
      <c r="ABR115" s="359"/>
      <c r="ABS115" s="359"/>
      <c r="ABT115" s="359"/>
      <c r="ABU115" s="359"/>
      <c r="ABV115" s="359"/>
      <c r="ABW115" s="359"/>
      <c r="ABX115" s="359"/>
      <c r="ABY115" s="359"/>
      <c r="ABZ115" s="359"/>
      <c r="ACA115" s="359"/>
      <c r="ACB115" s="359"/>
      <c r="ACC115" s="359"/>
      <c r="ACD115" s="359"/>
      <c r="ACE115" s="359"/>
      <c r="ACF115" s="359"/>
      <c r="ACG115" s="359"/>
      <c r="ACH115" s="359"/>
      <c r="ACI115" s="359"/>
      <c r="ACJ115" s="359"/>
      <c r="ACK115" s="359"/>
      <c r="ACL115" s="359"/>
      <c r="ACM115" s="359"/>
      <c r="ACN115" s="359"/>
      <c r="ACO115" s="359"/>
      <c r="ACP115" s="359"/>
      <c r="ACQ115" s="359"/>
      <c r="ACR115" s="359"/>
      <c r="ACS115" s="359"/>
      <c r="ACT115" s="359"/>
      <c r="ACU115" s="359"/>
      <c r="ACV115" s="359"/>
      <c r="ACW115" s="359"/>
      <c r="ACX115" s="359"/>
      <c r="ACY115" s="359"/>
      <c r="ACZ115" s="359"/>
      <c r="ADA115" s="359"/>
      <c r="ADB115" s="359"/>
      <c r="ADC115" s="359"/>
      <c r="ADD115" s="359"/>
      <c r="ADE115" s="359"/>
      <c r="ADF115" s="359"/>
      <c r="ADG115" s="359"/>
      <c r="ADH115" s="359"/>
      <c r="ADI115" s="359"/>
      <c r="ADJ115" s="359"/>
      <c r="ADK115" s="359"/>
      <c r="ADL115" s="359"/>
      <c r="ADM115" s="359"/>
      <c r="ADN115" s="359"/>
      <c r="ADO115" s="359"/>
      <c r="ADP115" s="359"/>
      <c r="ADQ115" s="359"/>
      <c r="ADR115" s="359"/>
      <c r="ADS115" s="359"/>
      <c r="ADT115" s="359"/>
      <c r="ADU115" s="359"/>
      <c r="ADV115" s="359"/>
      <c r="ADW115" s="359"/>
      <c r="ADX115" s="359"/>
      <c r="ADY115" s="359"/>
      <c r="ADZ115" s="359"/>
      <c r="AEA115" s="359"/>
      <c r="AEB115" s="359"/>
      <c r="AEC115" s="359"/>
      <c r="AED115" s="359"/>
      <c r="AEE115" s="359"/>
      <c r="AEF115" s="359"/>
      <c r="AEG115" s="359"/>
      <c r="AEH115" s="359"/>
      <c r="AEI115" s="359"/>
      <c r="AEJ115" s="359"/>
      <c r="AEK115" s="359"/>
      <c r="AEL115" s="359"/>
      <c r="AEM115" s="359"/>
      <c r="AEN115" s="359"/>
      <c r="AEO115" s="359"/>
      <c r="AEP115" s="359"/>
      <c r="AEQ115" s="359"/>
      <c r="AER115" s="359"/>
      <c r="AES115" s="359"/>
      <c r="AET115" s="359"/>
      <c r="AEU115" s="359"/>
      <c r="AEV115" s="359"/>
      <c r="AEW115" s="359"/>
      <c r="AEX115" s="359"/>
      <c r="AEY115" s="359"/>
      <c r="AEZ115" s="359"/>
      <c r="AFA115" s="359"/>
      <c r="AFB115" s="359"/>
      <c r="AFC115" s="359"/>
      <c r="AFD115" s="359"/>
      <c r="AFE115" s="359"/>
      <c r="AFF115" s="359"/>
      <c r="AFG115" s="359"/>
      <c r="AFH115" s="359"/>
      <c r="AFI115" s="359"/>
      <c r="AFJ115" s="359"/>
      <c r="AFK115" s="359"/>
      <c r="AFL115" s="359"/>
      <c r="AFM115" s="359"/>
      <c r="AFN115" s="359"/>
      <c r="AFO115" s="359"/>
      <c r="AFP115" s="359"/>
      <c r="AFQ115" s="359"/>
      <c r="AFR115" s="359"/>
      <c r="AFS115" s="359"/>
      <c r="AFT115" s="359"/>
      <c r="AFU115" s="359"/>
      <c r="AFV115" s="359"/>
      <c r="AFW115" s="359"/>
      <c r="AFX115" s="359"/>
      <c r="AFY115" s="359"/>
      <c r="AFZ115" s="359"/>
      <c r="AGA115" s="359"/>
      <c r="AGB115" s="359"/>
      <c r="AGC115" s="359"/>
      <c r="AGD115" s="359"/>
      <c r="AGE115" s="359"/>
      <c r="AGF115" s="359"/>
      <c r="AGG115" s="359"/>
      <c r="AGH115" s="359"/>
      <c r="AGI115" s="359"/>
      <c r="AGJ115" s="359"/>
      <c r="AGK115" s="359"/>
      <c r="AGL115" s="359"/>
      <c r="AGM115" s="359"/>
      <c r="AGN115" s="359"/>
      <c r="AGO115" s="535"/>
      <c r="AGP115" s="535"/>
      <c r="AGQ115" s="535"/>
    </row>
    <row r="116" spans="1:875" x14ac:dyDescent="0.2">
      <c r="A116" s="28"/>
      <c r="B116" s="38" t="s">
        <v>1411</v>
      </c>
      <c r="C116" s="39" t="s">
        <v>1411</v>
      </c>
      <c r="D116" s="655"/>
      <c r="E116" s="664"/>
      <c r="F116" s="673"/>
      <c r="G116" s="43"/>
      <c r="H116" s="43"/>
      <c r="I116" s="45"/>
      <c r="J116" s="44"/>
      <c r="K116" s="47"/>
      <c r="L116" s="43"/>
      <c r="M116" s="44"/>
      <c r="N116" s="48"/>
      <c r="O116" s="49"/>
      <c r="P116" s="50"/>
      <c r="Q116" s="592"/>
      <c r="R116" s="731"/>
      <c r="S116" s="99"/>
      <c r="T116" s="54"/>
      <c r="U116" s="55"/>
      <c r="V116" s="56"/>
      <c r="W116" s="56"/>
      <c r="X116" s="56"/>
      <c r="Y116" s="536"/>
      <c r="Z116" s="536"/>
      <c r="AA116" s="536"/>
      <c r="AB116" s="536"/>
      <c r="AC116" s="699"/>
      <c r="AD116" s="699"/>
      <c r="AE116" s="699"/>
      <c r="AF116" s="537"/>
      <c r="AG116" s="352"/>
      <c r="AH116" s="536"/>
      <c r="AI116" s="536"/>
      <c r="AJ116" s="352"/>
      <c r="AK116" s="536"/>
      <c r="AL116" s="62"/>
      <c r="AM116" s="62"/>
      <c r="AN116" s="63"/>
      <c r="AO116" s="64"/>
      <c r="AP116" s="199"/>
      <c r="AQ116" s="201"/>
      <c r="AR116" s="202"/>
      <c r="AS116" s="202"/>
      <c r="AT116" s="201"/>
      <c r="AU116" s="62"/>
      <c r="AV116" s="591"/>
      <c r="AW116" s="591"/>
      <c r="AX116" s="586"/>
      <c r="AY116" s="586"/>
      <c r="AZ116" s="690"/>
      <c r="BA116" s="346"/>
      <c r="BB116" s="682"/>
      <c r="BC116" s="284"/>
      <c r="BD116" s="540"/>
      <c r="BE116" s="598"/>
      <c r="BF116" s="535"/>
      <c r="BG116" s="535"/>
      <c r="BH116" s="535"/>
      <c r="BI116" s="535"/>
      <c r="BJ116" s="535"/>
      <c r="BK116" s="535"/>
      <c r="BL116" s="535"/>
      <c r="BM116" s="535"/>
      <c r="BN116" s="535"/>
      <c r="BO116" s="535"/>
      <c r="BP116" s="535"/>
      <c r="BQ116" s="535"/>
      <c r="BR116" s="535"/>
      <c r="BS116" s="535"/>
      <c r="BT116" s="535"/>
      <c r="BU116" s="535"/>
      <c r="BV116" s="535"/>
      <c r="BW116" s="535"/>
      <c r="BX116" s="535"/>
      <c r="BY116" s="535"/>
      <c r="BZ116" s="535"/>
      <c r="CA116" s="535"/>
      <c r="CB116" s="535"/>
      <c r="CC116" s="535"/>
      <c r="CD116" s="535"/>
      <c r="CE116" s="535"/>
      <c r="CF116" s="535"/>
      <c r="CG116" s="535"/>
      <c r="CH116" s="535"/>
      <c r="CI116" s="535"/>
      <c r="CJ116" s="535"/>
      <c r="CK116" s="535"/>
      <c r="CL116" s="535"/>
      <c r="CM116" s="535"/>
      <c r="CN116" s="535"/>
      <c r="CO116" s="535"/>
      <c r="CP116" s="535"/>
      <c r="CQ116" s="535"/>
      <c r="CR116" s="535"/>
      <c r="CS116" s="535"/>
      <c r="CT116" s="535"/>
      <c r="CU116" s="535"/>
      <c r="CV116" s="535"/>
      <c r="CW116" s="535"/>
      <c r="CX116" s="535"/>
      <c r="CY116" s="535"/>
      <c r="CZ116" s="535"/>
      <c r="DA116" s="535"/>
      <c r="DB116" s="535"/>
      <c r="DC116" s="535"/>
      <c r="DD116" s="535"/>
      <c r="DE116" s="535"/>
      <c r="DF116" s="535"/>
      <c r="DG116" s="535"/>
      <c r="DH116" s="535"/>
      <c r="DI116" s="535"/>
      <c r="DJ116" s="535"/>
      <c r="DK116" s="535"/>
      <c r="DL116" s="535"/>
      <c r="DM116" s="535"/>
      <c r="DN116" s="535"/>
      <c r="DO116" s="535"/>
      <c r="DP116" s="535"/>
      <c r="DQ116" s="535"/>
      <c r="DR116" s="535"/>
      <c r="DS116" s="535"/>
      <c r="DT116" s="535"/>
      <c r="DU116" s="535"/>
      <c r="DV116" s="535"/>
      <c r="DW116" s="535"/>
      <c r="DX116" s="535"/>
      <c r="DY116" s="535"/>
      <c r="DZ116" s="535"/>
      <c r="EA116" s="535"/>
      <c r="EB116" s="535"/>
      <c r="EC116" s="535"/>
      <c r="ED116" s="535"/>
      <c r="EE116" s="535"/>
      <c r="EF116" s="535"/>
      <c r="EG116" s="535"/>
      <c r="EH116" s="535"/>
      <c r="EI116" s="535"/>
      <c r="EJ116" s="535"/>
      <c r="EK116" s="535"/>
      <c r="EL116" s="535"/>
      <c r="EM116" s="535"/>
      <c r="EN116" s="535"/>
      <c r="EO116" s="535"/>
      <c r="EP116" s="535"/>
      <c r="EQ116" s="535"/>
      <c r="ER116" s="535"/>
      <c r="ES116" s="535"/>
      <c r="ET116" s="535"/>
      <c r="EU116" s="535"/>
      <c r="EV116" s="535"/>
      <c r="EW116" s="535"/>
      <c r="EX116" s="535"/>
      <c r="EY116" s="535"/>
      <c r="EZ116" s="535"/>
      <c r="FA116" s="535"/>
      <c r="FB116" s="535"/>
      <c r="FC116" s="535"/>
      <c r="FD116" s="535"/>
      <c r="FE116" s="535"/>
      <c r="FF116" s="535"/>
      <c r="FG116" s="535"/>
      <c r="FH116" s="535"/>
      <c r="FI116" s="535"/>
      <c r="FJ116" s="535"/>
      <c r="FK116" s="535"/>
      <c r="FL116" s="535"/>
      <c r="FM116" s="535"/>
      <c r="FN116" s="535"/>
      <c r="FO116" s="535"/>
      <c r="FP116" s="535"/>
      <c r="FQ116" s="535"/>
      <c r="FR116" s="535"/>
      <c r="FS116" s="535"/>
      <c r="FT116" s="535"/>
      <c r="FU116" s="535"/>
      <c r="FV116" s="535"/>
      <c r="FW116" s="535"/>
      <c r="FX116" s="535"/>
      <c r="FY116" s="535"/>
      <c r="FZ116" s="535"/>
      <c r="GA116" s="535"/>
      <c r="GB116" s="535"/>
      <c r="GC116" s="535"/>
      <c r="GD116" s="535"/>
      <c r="GE116" s="535"/>
      <c r="GF116" s="535"/>
      <c r="GG116" s="535"/>
      <c r="GH116" s="535"/>
      <c r="GI116" s="535"/>
      <c r="GJ116" s="535"/>
      <c r="GK116" s="535"/>
      <c r="GL116" s="535"/>
      <c r="GM116" s="535"/>
      <c r="GN116" s="535"/>
      <c r="GO116" s="535"/>
      <c r="GP116" s="535"/>
      <c r="GQ116" s="535"/>
      <c r="GR116" s="535"/>
      <c r="GS116" s="535"/>
      <c r="GT116" s="535"/>
      <c r="GU116" s="535"/>
      <c r="GV116" s="535"/>
      <c r="GW116" s="535"/>
      <c r="GX116" s="535"/>
      <c r="GY116" s="535"/>
      <c r="GZ116" s="535"/>
      <c r="HA116" s="535"/>
      <c r="HB116" s="535"/>
      <c r="HC116" s="535"/>
      <c r="HD116" s="535"/>
      <c r="HE116" s="535"/>
      <c r="HF116" s="535"/>
      <c r="HG116" s="535"/>
      <c r="HH116" s="535"/>
      <c r="HI116" s="535"/>
      <c r="HJ116" s="535"/>
      <c r="HK116" s="535"/>
      <c r="HL116" s="535"/>
      <c r="HM116" s="535"/>
      <c r="HN116" s="535"/>
      <c r="HO116" s="535"/>
      <c r="HP116" s="535"/>
      <c r="HQ116" s="535"/>
      <c r="HR116" s="535"/>
      <c r="HS116" s="535"/>
      <c r="HT116" s="535"/>
      <c r="HU116" s="535"/>
      <c r="HV116" s="535"/>
      <c r="HW116" s="535"/>
      <c r="HX116" s="535"/>
      <c r="HY116" s="535"/>
      <c r="HZ116" s="535"/>
      <c r="IA116" s="535"/>
      <c r="IB116" s="535"/>
      <c r="IC116" s="535"/>
      <c r="ID116" s="535"/>
      <c r="IE116" s="535"/>
      <c r="IF116" s="535"/>
      <c r="IG116" s="535"/>
      <c r="IH116" s="535"/>
      <c r="II116" s="535"/>
      <c r="IJ116" s="535"/>
      <c r="IK116" s="535"/>
      <c r="IL116" s="535"/>
      <c r="IM116" s="535"/>
      <c r="IN116" s="535"/>
      <c r="IO116" s="535"/>
      <c r="IP116" s="535"/>
      <c r="IQ116" s="535"/>
      <c r="IR116" s="535"/>
      <c r="IS116" s="535"/>
      <c r="IT116" s="535"/>
      <c r="IU116" s="535"/>
      <c r="IV116" s="535"/>
      <c r="IW116" s="535"/>
      <c r="IX116" s="535"/>
      <c r="IY116" s="535"/>
      <c r="IZ116" s="535"/>
      <c r="JA116" s="535"/>
      <c r="JB116" s="535"/>
      <c r="JC116" s="535"/>
      <c r="JD116" s="535"/>
      <c r="JE116" s="535"/>
      <c r="JF116" s="535"/>
      <c r="JG116" s="535"/>
      <c r="JH116" s="535"/>
      <c r="JI116" s="535"/>
      <c r="JJ116" s="535"/>
      <c r="JK116" s="535"/>
      <c r="JL116" s="535"/>
      <c r="JM116" s="535"/>
      <c r="JN116" s="535"/>
      <c r="JO116" s="535"/>
      <c r="JP116" s="535"/>
      <c r="JQ116" s="535"/>
      <c r="JR116" s="535"/>
      <c r="JS116" s="535"/>
      <c r="JT116" s="535"/>
      <c r="JU116" s="535"/>
      <c r="JV116" s="535"/>
      <c r="JW116" s="535"/>
      <c r="JX116" s="535"/>
      <c r="JY116" s="535"/>
      <c r="JZ116" s="535"/>
      <c r="KA116" s="535"/>
      <c r="KB116" s="535"/>
      <c r="KC116" s="535"/>
      <c r="KD116" s="535"/>
      <c r="KE116" s="535"/>
      <c r="KF116" s="535"/>
      <c r="KG116" s="535"/>
      <c r="KH116" s="535"/>
      <c r="KI116" s="535"/>
      <c r="KJ116" s="535"/>
      <c r="KK116" s="535"/>
      <c r="KL116" s="535"/>
      <c r="KM116" s="535"/>
      <c r="KN116" s="535"/>
      <c r="KO116" s="535"/>
      <c r="KP116" s="535"/>
      <c r="KQ116" s="535"/>
      <c r="KR116" s="535"/>
      <c r="KS116" s="535"/>
      <c r="KT116" s="535"/>
      <c r="KU116" s="535"/>
      <c r="KV116" s="535"/>
      <c r="KW116" s="535"/>
      <c r="KX116" s="535"/>
      <c r="KY116" s="535"/>
      <c r="KZ116" s="535"/>
      <c r="LA116" s="535"/>
      <c r="LB116" s="535"/>
      <c r="LC116" s="535"/>
      <c r="LD116" s="535"/>
      <c r="LE116" s="535"/>
      <c r="LF116" s="535"/>
      <c r="LG116" s="535"/>
      <c r="LH116" s="535"/>
      <c r="LI116" s="535"/>
      <c r="LJ116" s="535"/>
      <c r="LK116" s="535"/>
      <c r="LL116" s="535"/>
      <c r="LM116" s="535"/>
      <c r="LN116" s="535"/>
      <c r="LO116" s="535"/>
      <c r="LP116" s="535"/>
      <c r="LQ116" s="535"/>
      <c r="LR116" s="535"/>
      <c r="LS116" s="535"/>
      <c r="LT116" s="535"/>
      <c r="LU116" s="535"/>
      <c r="LV116" s="535"/>
      <c r="LW116" s="535"/>
      <c r="LX116" s="535"/>
      <c r="LY116" s="535"/>
      <c r="LZ116" s="535"/>
      <c r="MA116" s="535"/>
      <c r="MB116" s="535"/>
      <c r="MC116" s="535"/>
      <c r="MD116" s="535"/>
      <c r="ME116" s="535"/>
      <c r="MF116" s="535"/>
      <c r="MG116" s="535"/>
      <c r="MH116" s="535"/>
      <c r="MI116" s="535"/>
      <c r="MJ116" s="535"/>
      <c r="MK116" s="535"/>
      <c r="ML116" s="535"/>
      <c r="MM116" s="535"/>
      <c r="MN116" s="535"/>
      <c r="MO116" s="535"/>
      <c r="MP116" s="535"/>
      <c r="MQ116" s="535"/>
      <c r="MR116" s="535"/>
      <c r="MS116" s="535"/>
      <c r="MT116" s="535"/>
      <c r="MU116" s="535"/>
      <c r="MV116" s="535"/>
      <c r="MW116" s="535"/>
      <c r="MX116" s="535"/>
      <c r="MY116" s="535"/>
      <c r="MZ116" s="535"/>
      <c r="NA116" s="535"/>
      <c r="NB116" s="535"/>
      <c r="NC116" s="535"/>
      <c r="ND116" s="535"/>
      <c r="NE116" s="535"/>
      <c r="NF116" s="535"/>
      <c r="NG116" s="535"/>
      <c r="NH116" s="535"/>
      <c r="NI116" s="535"/>
      <c r="NJ116" s="535"/>
      <c r="NK116" s="535"/>
      <c r="NL116" s="535"/>
      <c r="NM116" s="535"/>
      <c r="NN116" s="535"/>
      <c r="NO116" s="535"/>
      <c r="NP116" s="535"/>
      <c r="NQ116" s="535"/>
      <c r="NR116" s="535"/>
      <c r="NS116" s="535"/>
      <c r="NT116" s="535"/>
      <c r="NU116" s="535"/>
      <c r="NV116" s="535"/>
      <c r="NW116" s="535"/>
      <c r="NX116" s="535"/>
      <c r="NY116" s="535"/>
      <c r="NZ116" s="535"/>
      <c r="OA116" s="535"/>
      <c r="OB116" s="535"/>
      <c r="OC116" s="535"/>
      <c r="OD116" s="535"/>
      <c r="OE116" s="535"/>
      <c r="OF116" s="535"/>
      <c r="OG116" s="535"/>
      <c r="OH116" s="535"/>
      <c r="OI116" s="535"/>
      <c r="OJ116" s="535"/>
      <c r="OK116" s="535"/>
      <c r="OL116" s="535"/>
      <c r="OM116" s="535"/>
      <c r="ON116" s="535"/>
      <c r="OO116" s="535"/>
      <c r="OP116" s="535"/>
      <c r="OQ116" s="535"/>
      <c r="OR116" s="535"/>
      <c r="OS116" s="535"/>
      <c r="OT116" s="535"/>
      <c r="OU116" s="535"/>
      <c r="OV116" s="535"/>
      <c r="OW116" s="535"/>
      <c r="OX116" s="535"/>
      <c r="OY116" s="535"/>
      <c r="OZ116" s="535"/>
      <c r="PA116" s="535"/>
      <c r="PB116" s="535"/>
      <c r="PC116" s="535"/>
      <c r="PD116" s="535"/>
      <c r="PE116" s="535"/>
      <c r="PF116" s="535"/>
      <c r="PG116" s="535"/>
      <c r="PH116" s="535"/>
      <c r="PI116" s="535"/>
      <c r="PJ116" s="535"/>
      <c r="PK116" s="535"/>
      <c r="PL116" s="535"/>
      <c r="PM116" s="535"/>
      <c r="PN116" s="535"/>
      <c r="PO116" s="535"/>
      <c r="PP116" s="535"/>
      <c r="PQ116" s="535"/>
      <c r="PR116" s="535"/>
      <c r="PS116" s="535"/>
      <c r="PT116" s="535"/>
      <c r="PU116" s="535"/>
      <c r="PV116" s="535"/>
      <c r="PW116" s="535"/>
      <c r="PX116" s="535"/>
      <c r="PY116" s="535"/>
      <c r="PZ116" s="535"/>
      <c r="QA116" s="535"/>
      <c r="QB116" s="535"/>
      <c r="QC116" s="535"/>
      <c r="QD116" s="535"/>
      <c r="QE116" s="535"/>
      <c r="QF116" s="535"/>
      <c r="QG116" s="535"/>
      <c r="QH116" s="535"/>
      <c r="QI116" s="535"/>
      <c r="QJ116" s="535"/>
      <c r="QK116" s="535"/>
      <c r="QL116" s="535"/>
      <c r="QM116" s="535"/>
      <c r="QN116" s="535"/>
      <c r="QO116" s="535"/>
      <c r="QP116" s="535"/>
      <c r="QQ116" s="535"/>
      <c r="QR116" s="535"/>
      <c r="QS116" s="535"/>
      <c r="QT116" s="535"/>
      <c r="QU116" s="535"/>
      <c r="QV116" s="535"/>
      <c r="QW116" s="535"/>
      <c r="QX116" s="535"/>
      <c r="QY116" s="535"/>
      <c r="QZ116" s="535"/>
      <c r="RA116" s="535"/>
      <c r="RB116" s="535"/>
      <c r="RC116" s="535"/>
      <c r="RD116" s="535"/>
      <c r="RE116" s="535"/>
      <c r="RF116" s="535"/>
      <c r="RG116" s="535"/>
      <c r="RH116" s="535"/>
      <c r="RI116" s="535"/>
      <c r="RJ116" s="535"/>
      <c r="RK116" s="535"/>
      <c r="RL116" s="535"/>
      <c r="RM116" s="535"/>
      <c r="RN116" s="535"/>
      <c r="RO116" s="535"/>
      <c r="RP116" s="535"/>
      <c r="RQ116" s="535"/>
      <c r="RR116" s="535"/>
      <c r="RS116" s="535"/>
      <c r="RT116" s="535"/>
      <c r="RU116" s="535"/>
      <c r="RV116" s="535"/>
      <c r="RW116" s="535"/>
      <c r="RX116" s="535"/>
      <c r="RY116" s="535"/>
      <c r="RZ116" s="535"/>
      <c r="SA116" s="535"/>
      <c r="SB116" s="535"/>
      <c r="SC116" s="535"/>
      <c r="SD116" s="535"/>
      <c r="SE116" s="535"/>
      <c r="SF116" s="535"/>
      <c r="SG116" s="535"/>
      <c r="SH116" s="535"/>
      <c r="SI116" s="535"/>
      <c r="SJ116" s="535"/>
      <c r="SK116" s="535"/>
      <c r="SL116" s="535"/>
      <c r="SM116" s="535"/>
      <c r="SN116" s="535"/>
      <c r="SO116" s="535"/>
      <c r="SP116" s="535"/>
      <c r="SQ116" s="535"/>
      <c r="SR116" s="535"/>
      <c r="SS116" s="535"/>
      <c r="ST116" s="535"/>
      <c r="SU116" s="535"/>
      <c r="SV116" s="535"/>
      <c r="SW116" s="535"/>
      <c r="SX116" s="535"/>
      <c r="SY116" s="535"/>
      <c r="SZ116" s="535"/>
      <c r="TA116" s="535"/>
      <c r="TB116" s="535"/>
      <c r="TC116" s="535"/>
      <c r="TD116" s="535"/>
      <c r="TE116" s="535"/>
      <c r="TF116" s="535"/>
      <c r="TG116" s="535"/>
      <c r="TH116" s="535"/>
      <c r="TI116" s="535"/>
      <c r="TJ116" s="535"/>
      <c r="TK116" s="535"/>
      <c r="TL116" s="535"/>
      <c r="TM116" s="535"/>
      <c r="TN116" s="535"/>
      <c r="TO116" s="535"/>
      <c r="TP116" s="535"/>
      <c r="TQ116" s="535"/>
      <c r="TR116" s="535"/>
      <c r="TS116" s="535"/>
      <c r="TT116" s="535"/>
      <c r="TU116" s="535"/>
      <c r="TV116" s="535"/>
      <c r="TW116" s="535"/>
      <c r="TX116" s="535"/>
      <c r="TY116" s="535"/>
      <c r="TZ116" s="535"/>
      <c r="UA116" s="535"/>
      <c r="UB116" s="535"/>
      <c r="UC116" s="535"/>
      <c r="UD116" s="535"/>
      <c r="UE116" s="535"/>
      <c r="UF116" s="535"/>
      <c r="UG116" s="535"/>
      <c r="UH116" s="535"/>
      <c r="UI116" s="535"/>
      <c r="UJ116" s="535"/>
      <c r="UK116" s="535"/>
      <c r="UL116" s="535"/>
      <c r="UM116" s="535"/>
      <c r="UN116" s="535"/>
      <c r="UO116" s="535"/>
      <c r="UP116" s="535"/>
      <c r="UQ116" s="535"/>
      <c r="UR116" s="535"/>
      <c r="US116" s="535"/>
      <c r="UT116" s="535"/>
      <c r="UU116" s="535"/>
      <c r="UV116" s="535"/>
      <c r="UW116" s="535"/>
      <c r="UX116" s="535"/>
      <c r="UY116" s="535"/>
      <c r="UZ116" s="535"/>
      <c r="VA116" s="535"/>
      <c r="VB116" s="535"/>
      <c r="VC116" s="535"/>
      <c r="VD116" s="535"/>
      <c r="VE116" s="535"/>
      <c r="VF116" s="535"/>
      <c r="VG116" s="535"/>
      <c r="VH116" s="535"/>
      <c r="VI116" s="535"/>
      <c r="VJ116" s="535"/>
      <c r="VK116" s="535"/>
      <c r="VL116" s="535"/>
      <c r="VM116" s="535"/>
      <c r="VN116" s="535"/>
      <c r="VO116" s="535"/>
      <c r="VP116" s="535"/>
      <c r="VQ116" s="535"/>
      <c r="VR116" s="535"/>
      <c r="VS116" s="535"/>
      <c r="VT116" s="535"/>
      <c r="VU116" s="535"/>
      <c r="VV116" s="535"/>
      <c r="VW116" s="535"/>
      <c r="VX116" s="535"/>
      <c r="VY116" s="535"/>
      <c r="VZ116" s="535"/>
      <c r="WA116" s="535"/>
      <c r="WB116" s="535"/>
      <c r="WC116" s="535"/>
      <c r="WD116" s="535"/>
      <c r="WE116" s="535"/>
      <c r="WF116" s="535"/>
      <c r="WG116" s="535"/>
      <c r="WH116" s="535"/>
      <c r="WI116" s="535"/>
      <c r="WJ116" s="535"/>
      <c r="WK116" s="535"/>
      <c r="WL116" s="535"/>
      <c r="WM116" s="535"/>
      <c r="WN116" s="535"/>
      <c r="WO116" s="535"/>
      <c r="WP116" s="535"/>
      <c r="WQ116" s="535"/>
      <c r="WR116" s="535"/>
      <c r="WS116" s="535"/>
      <c r="WT116" s="535"/>
      <c r="WU116" s="535"/>
      <c r="WV116" s="535"/>
      <c r="WW116" s="535"/>
      <c r="WX116" s="535"/>
      <c r="WY116" s="535"/>
      <c r="WZ116" s="535"/>
      <c r="XA116" s="535"/>
      <c r="XB116" s="535"/>
      <c r="XC116" s="535"/>
      <c r="XD116" s="535"/>
      <c r="XE116" s="535"/>
      <c r="XF116" s="535"/>
      <c r="XG116" s="535"/>
      <c r="XH116" s="535"/>
      <c r="XI116" s="535"/>
      <c r="XJ116" s="535"/>
      <c r="XK116" s="535"/>
      <c r="XL116" s="535"/>
      <c r="XM116" s="535"/>
      <c r="XN116" s="535"/>
      <c r="XO116" s="535"/>
      <c r="XP116" s="535"/>
      <c r="XQ116" s="535"/>
      <c r="XR116" s="535"/>
      <c r="XS116" s="535"/>
      <c r="XT116" s="535"/>
      <c r="XU116" s="535"/>
      <c r="XV116" s="535"/>
      <c r="XW116" s="535"/>
      <c r="XX116" s="535"/>
      <c r="XY116" s="535"/>
      <c r="XZ116" s="535"/>
      <c r="YA116" s="535"/>
      <c r="YB116" s="535"/>
      <c r="YC116" s="535"/>
      <c r="YD116" s="535"/>
      <c r="YE116" s="535"/>
      <c r="YF116" s="535"/>
      <c r="YG116" s="535"/>
      <c r="YH116" s="535"/>
      <c r="YI116" s="535"/>
      <c r="YJ116" s="535"/>
      <c r="YK116" s="535"/>
      <c r="YL116" s="535"/>
      <c r="YM116" s="535"/>
      <c r="YN116" s="535"/>
      <c r="YO116" s="535"/>
      <c r="YP116" s="535"/>
      <c r="YQ116" s="535"/>
      <c r="YR116" s="535"/>
      <c r="YS116" s="535"/>
      <c r="YT116" s="535"/>
      <c r="YU116" s="535"/>
      <c r="YV116" s="535"/>
      <c r="YW116" s="535"/>
      <c r="YX116" s="535"/>
      <c r="YY116" s="535"/>
      <c r="YZ116" s="535"/>
      <c r="ZA116" s="535"/>
      <c r="ZB116" s="535"/>
      <c r="ZC116" s="535"/>
      <c r="ZD116" s="535"/>
      <c r="ZE116" s="535"/>
      <c r="ZF116" s="535"/>
      <c r="ZG116" s="535"/>
      <c r="ZH116" s="535"/>
      <c r="ZI116" s="535"/>
      <c r="ZJ116" s="535"/>
      <c r="ZK116" s="535"/>
      <c r="ZL116" s="535"/>
      <c r="ZM116" s="535"/>
      <c r="ZN116" s="535"/>
      <c r="ZO116" s="535"/>
      <c r="ZP116" s="535"/>
      <c r="ZQ116" s="535"/>
      <c r="ZR116" s="535"/>
      <c r="ZS116" s="535"/>
      <c r="ZT116" s="535"/>
      <c r="ZU116" s="535"/>
      <c r="ZV116" s="535"/>
      <c r="ZW116" s="535"/>
      <c r="ZX116" s="535"/>
      <c r="ZY116" s="535"/>
      <c r="ZZ116" s="535"/>
      <c r="AAA116" s="535"/>
      <c r="AAB116" s="535"/>
      <c r="AAC116" s="535"/>
      <c r="AAD116" s="535"/>
      <c r="AAE116" s="535"/>
      <c r="AAF116" s="535"/>
      <c r="AAG116" s="535"/>
      <c r="AAH116" s="535"/>
      <c r="AAI116" s="535"/>
      <c r="AAJ116" s="535"/>
      <c r="AAK116" s="535"/>
      <c r="AAL116" s="535"/>
      <c r="AAM116" s="535"/>
      <c r="AAN116" s="535"/>
      <c r="AAO116" s="535"/>
      <c r="AAP116" s="535"/>
      <c r="AAQ116" s="535"/>
      <c r="AAR116" s="535"/>
      <c r="AAS116" s="535"/>
      <c r="AAT116" s="535"/>
      <c r="AAU116" s="535"/>
      <c r="AAV116" s="535"/>
      <c r="AAW116" s="535"/>
      <c r="AAX116" s="535"/>
      <c r="AAY116" s="535"/>
      <c r="AAZ116" s="535"/>
      <c r="ABA116" s="535"/>
      <c r="ABB116" s="535"/>
      <c r="ABC116" s="535"/>
      <c r="ABD116" s="535"/>
      <c r="ABE116" s="535"/>
      <c r="ABF116" s="535"/>
      <c r="ABG116" s="535"/>
      <c r="ABH116" s="535"/>
      <c r="ABI116" s="535"/>
      <c r="ABJ116" s="535"/>
      <c r="ABK116" s="535"/>
      <c r="ABL116" s="535"/>
      <c r="ABM116" s="535"/>
      <c r="ABN116" s="535"/>
      <c r="ABO116" s="535"/>
      <c r="ABP116" s="535"/>
      <c r="ABQ116" s="535"/>
      <c r="ABR116" s="535"/>
      <c r="ABS116" s="535"/>
      <c r="ABT116" s="535"/>
      <c r="ABU116" s="535"/>
      <c r="ABV116" s="535"/>
      <c r="ABW116" s="535"/>
      <c r="ABX116" s="535"/>
      <c r="ABY116" s="535"/>
      <c r="ABZ116" s="535"/>
      <c r="ACA116" s="535"/>
      <c r="ACB116" s="535"/>
      <c r="ACC116" s="535"/>
      <c r="ACD116" s="535"/>
      <c r="ACE116" s="535"/>
      <c r="ACF116" s="535"/>
      <c r="ACG116" s="535"/>
      <c r="ACH116" s="535"/>
      <c r="ACI116" s="535"/>
      <c r="ACJ116" s="535"/>
      <c r="ACK116" s="535"/>
      <c r="ACL116" s="535"/>
      <c r="ACM116" s="535"/>
      <c r="ACN116" s="535"/>
      <c r="ACO116" s="535"/>
      <c r="ACP116" s="535"/>
      <c r="ACQ116" s="535"/>
      <c r="ACR116" s="535"/>
      <c r="ACS116" s="535"/>
      <c r="ACT116" s="535"/>
      <c r="ACU116" s="535"/>
      <c r="ACV116" s="535"/>
      <c r="ACW116" s="535"/>
      <c r="ACX116" s="535"/>
      <c r="ACY116" s="535"/>
      <c r="ACZ116" s="535"/>
      <c r="ADA116" s="535"/>
      <c r="ADB116" s="535"/>
      <c r="ADC116" s="535"/>
      <c r="ADD116" s="535"/>
      <c r="ADE116" s="535"/>
      <c r="ADF116" s="535"/>
      <c r="ADG116" s="535"/>
      <c r="ADH116" s="535"/>
      <c r="ADI116" s="535"/>
      <c r="ADJ116" s="535"/>
      <c r="ADK116" s="535"/>
      <c r="ADL116" s="535"/>
      <c r="ADM116" s="535"/>
      <c r="ADN116" s="535"/>
      <c r="ADO116" s="535"/>
      <c r="ADP116" s="535"/>
      <c r="ADQ116" s="535"/>
      <c r="ADR116" s="535"/>
      <c r="ADS116" s="535"/>
      <c r="ADT116" s="535"/>
      <c r="ADU116" s="535"/>
      <c r="ADV116" s="535"/>
      <c r="ADW116" s="535"/>
      <c r="ADX116" s="535"/>
      <c r="ADY116" s="535"/>
      <c r="ADZ116" s="535"/>
      <c r="AEA116" s="535"/>
      <c r="AEB116" s="535"/>
      <c r="AEC116" s="535"/>
      <c r="AED116" s="535"/>
      <c r="AEE116" s="535"/>
      <c r="AEF116" s="535"/>
      <c r="AEG116" s="535"/>
      <c r="AEH116" s="535"/>
      <c r="AEI116" s="535"/>
      <c r="AEJ116" s="535"/>
      <c r="AEK116" s="535"/>
      <c r="AEL116" s="535"/>
      <c r="AEM116" s="535"/>
      <c r="AEN116" s="535"/>
      <c r="AEO116" s="535"/>
      <c r="AEP116" s="535"/>
      <c r="AEQ116" s="535"/>
      <c r="AER116" s="535"/>
      <c r="AES116" s="535"/>
      <c r="AET116" s="535"/>
      <c r="AEU116" s="535"/>
      <c r="AEV116" s="535"/>
      <c r="AEW116" s="535"/>
      <c r="AEX116" s="535"/>
      <c r="AEY116" s="535"/>
      <c r="AEZ116" s="535"/>
      <c r="AFA116" s="535"/>
      <c r="AFB116" s="535"/>
      <c r="AFC116" s="535"/>
      <c r="AFD116" s="535"/>
      <c r="AFE116" s="535"/>
      <c r="AFF116" s="535"/>
      <c r="AFG116" s="535"/>
      <c r="AFH116" s="535"/>
      <c r="AFI116" s="535"/>
      <c r="AFJ116" s="535"/>
      <c r="AFK116" s="535"/>
      <c r="AFL116" s="535"/>
      <c r="AFM116" s="535"/>
      <c r="AFN116" s="535"/>
      <c r="AFO116" s="535"/>
      <c r="AFP116" s="535"/>
      <c r="AFQ116" s="535"/>
      <c r="AFR116" s="535"/>
      <c r="AFS116" s="535"/>
      <c r="AFT116" s="535"/>
      <c r="AFU116" s="535"/>
      <c r="AFV116" s="535"/>
      <c r="AFW116" s="535"/>
      <c r="AFX116" s="535"/>
      <c r="AFY116" s="535"/>
      <c r="AFZ116" s="535"/>
      <c r="AGA116" s="535"/>
      <c r="AGB116" s="535"/>
      <c r="AGC116" s="535"/>
      <c r="AGD116" s="535"/>
      <c r="AGE116" s="535"/>
      <c r="AGF116" s="535"/>
      <c r="AGG116" s="535"/>
      <c r="AGH116" s="535"/>
      <c r="AGI116" s="535"/>
      <c r="AGJ116" s="535"/>
      <c r="AGK116" s="535"/>
      <c r="AGL116" s="535"/>
      <c r="AGM116" s="535"/>
      <c r="AGN116" s="535"/>
      <c r="AGO116" s="535"/>
      <c r="AGP116" s="535"/>
      <c r="AGQ116" s="535"/>
    </row>
    <row r="117" spans="1:875" x14ac:dyDescent="0.2">
      <c r="A117" s="28"/>
      <c r="B117" s="391" t="s">
        <v>1412</v>
      </c>
      <c r="C117" s="478" t="s">
        <v>1412</v>
      </c>
      <c r="D117" s="656"/>
      <c r="E117" s="665"/>
      <c r="F117" s="675"/>
      <c r="G117" s="394"/>
      <c r="H117" s="394"/>
      <c r="I117" s="396"/>
      <c r="J117" s="395"/>
      <c r="K117" s="397"/>
      <c r="L117" s="398"/>
      <c r="M117" s="395"/>
      <c r="N117" s="399"/>
      <c r="O117" s="400"/>
      <c r="P117" s="401"/>
      <c r="Q117" s="436"/>
      <c r="R117" s="643"/>
      <c r="S117" s="732"/>
      <c r="T117" s="480"/>
      <c r="U117" s="481"/>
      <c r="V117" s="482"/>
      <c r="W117" s="482"/>
      <c r="X117" s="482"/>
      <c r="Y117" s="402"/>
      <c r="Z117" s="402"/>
      <c r="AA117" s="402"/>
      <c r="AB117" s="402"/>
      <c r="AC117" s="733"/>
      <c r="AD117" s="403"/>
      <c r="AE117" s="403"/>
      <c r="AF117" s="404"/>
      <c r="AG117" s="407"/>
      <c r="AH117" s="402"/>
      <c r="AI117" s="402"/>
      <c r="AJ117" s="402"/>
      <c r="AK117" s="403"/>
      <c r="AL117" s="408"/>
      <c r="AM117" s="408"/>
      <c r="AN117" s="409"/>
      <c r="AO117" s="410"/>
      <c r="AP117" s="411"/>
      <c r="AQ117" s="412"/>
      <c r="AR117" s="413"/>
      <c r="AS117" s="413"/>
      <c r="AT117" s="412"/>
      <c r="AU117" s="408"/>
      <c r="AV117" s="405"/>
      <c r="AW117" s="405"/>
      <c r="AX117" s="408"/>
      <c r="AY117" s="408"/>
      <c r="AZ117" s="691"/>
      <c r="BA117" s="483"/>
      <c r="BB117" s="683"/>
      <c r="BC117" s="484"/>
      <c r="BD117" s="524"/>
      <c r="BE117" s="525"/>
      <c r="BF117" s="606"/>
      <c r="BG117" s="606"/>
      <c r="BH117" s="606"/>
      <c r="BI117" s="606"/>
      <c r="BJ117" s="606"/>
      <c r="BK117" s="606"/>
      <c r="BL117" s="606"/>
      <c r="BM117" s="606"/>
      <c r="BN117" s="606"/>
      <c r="BO117" s="606"/>
      <c r="BP117" s="606"/>
      <c r="BQ117" s="606"/>
      <c r="BR117" s="606"/>
      <c r="BS117" s="606"/>
      <c r="BT117" s="606"/>
      <c r="BU117" s="606"/>
      <c r="BV117" s="606"/>
      <c r="BW117" s="606"/>
      <c r="BX117" s="606"/>
      <c r="BY117" s="606"/>
      <c r="BZ117" s="606"/>
      <c r="CA117" s="606"/>
      <c r="CB117" s="606"/>
      <c r="CC117" s="606"/>
      <c r="CD117" s="606"/>
      <c r="CE117" s="606"/>
      <c r="CF117" s="606"/>
      <c r="CG117" s="606"/>
      <c r="CH117" s="606"/>
      <c r="CI117" s="606"/>
      <c r="CJ117" s="606"/>
      <c r="CK117" s="606"/>
      <c r="CL117" s="606"/>
      <c r="CM117" s="606"/>
      <c r="CN117" s="606"/>
      <c r="CO117" s="606"/>
      <c r="CP117" s="606"/>
      <c r="CQ117" s="606"/>
      <c r="CR117" s="606"/>
      <c r="CS117" s="606"/>
      <c r="CT117" s="606"/>
      <c r="CU117" s="606"/>
      <c r="CV117" s="606"/>
      <c r="CW117" s="606"/>
      <c r="CX117" s="606"/>
      <c r="CY117" s="606"/>
      <c r="CZ117" s="606"/>
      <c r="DA117" s="606"/>
      <c r="DB117" s="606"/>
      <c r="DC117" s="606"/>
      <c r="DD117" s="606"/>
      <c r="DE117" s="606"/>
      <c r="DF117" s="606"/>
      <c r="DG117" s="606"/>
      <c r="DH117" s="606"/>
      <c r="DI117" s="606"/>
      <c r="DJ117" s="606"/>
      <c r="DK117" s="606"/>
      <c r="DL117" s="606"/>
      <c r="DM117" s="606"/>
      <c r="DN117" s="606"/>
      <c r="DO117" s="606"/>
      <c r="DP117" s="606"/>
      <c r="DQ117" s="606"/>
      <c r="DR117" s="606"/>
      <c r="DS117" s="606"/>
      <c r="DT117" s="606"/>
      <c r="DU117" s="606"/>
      <c r="DV117" s="606"/>
      <c r="DW117" s="606"/>
      <c r="DX117" s="606"/>
      <c r="DY117" s="606"/>
      <c r="DZ117" s="606"/>
      <c r="EA117" s="606"/>
      <c r="EB117" s="606"/>
      <c r="EC117" s="606"/>
      <c r="ED117" s="606"/>
      <c r="EE117" s="606"/>
      <c r="EF117" s="606"/>
      <c r="EG117" s="606"/>
      <c r="EH117" s="606"/>
      <c r="EI117" s="606"/>
      <c r="EJ117" s="606"/>
      <c r="EK117" s="606"/>
      <c r="EL117" s="606"/>
      <c r="EM117" s="606"/>
      <c r="EN117" s="606"/>
      <c r="EO117" s="606"/>
      <c r="EP117" s="606"/>
      <c r="EQ117" s="606"/>
      <c r="ER117" s="606"/>
      <c r="ES117" s="606"/>
      <c r="ET117" s="606"/>
      <c r="EU117" s="606"/>
      <c r="EV117" s="606"/>
      <c r="EW117" s="606"/>
      <c r="EX117" s="606"/>
      <c r="EY117" s="606"/>
      <c r="EZ117" s="606"/>
      <c r="FA117" s="606"/>
      <c r="FB117" s="606"/>
      <c r="FC117" s="606"/>
      <c r="FD117" s="606"/>
      <c r="FE117" s="606"/>
      <c r="FF117" s="606"/>
      <c r="FG117" s="606"/>
      <c r="FH117" s="606"/>
      <c r="FI117" s="606"/>
      <c r="FJ117" s="606"/>
      <c r="FK117" s="606"/>
      <c r="FL117" s="606"/>
      <c r="FM117" s="606"/>
      <c r="FN117" s="606"/>
      <c r="FO117" s="606"/>
      <c r="FP117" s="606"/>
      <c r="FQ117" s="606"/>
      <c r="FR117" s="606"/>
      <c r="FS117" s="606"/>
      <c r="FT117" s="606"/>
      <c r="FU117" s="606"/>
      <c r="FV117" s="606"/>
      <c r="FW117" s="606"/>
      <c r="FX117" s="606"/>
      <c r="FY117" s="606"/>
      <c r="FZ117" s="606"/>
      <c r="GA117" s="606"/>
      <c r="GB117" s="606"/>
      <c r="GC117" s="606"/>
      <c r="GD117" s="606"/>
      <c r="GE117" s="606"/>
      <c r="GF117" s="606"/>
      <c r="GG117" s="606"/>
      <c r="GH117" s="606"/>
      <c r="GI117" s="606"/>
      <c r="GJ117" s="606"/>
      <c r="GK117" s="606"/>
      <c r="GL117" s="606"/>
      <c r="GM117" s="606"/>
      <c r="GN117" s="606"/>
      <c r="GO117" s="606"/>
      <c r="GP117" s="606"/>
      <c r="GQ117" s="606"/>
      <c r="GR117" s="606"/>
      <c r="GS117" s="606"/>
      <c r="GT117" s="606"/>
      <c r="GU117" s="606"/>
      <c r="GV117" s="606"/>
      <c r="GW117" s="606"/>
      <c r="GX117" s="606"/>
      <c r="GY117" s="606"/>
      <c r="GZ117" s="606"/>
      <c r="HA117" s="606"/>
      <c r="HB117" s="606"/>
      <c r="HC117" s="606"/>
      <c r="HD117" s="606"/>
      <c r="HE117" s="606"/>
      <c r="HF117" s="606"/>
      <c r="HG117" s="606"/>
      <c r="HH117" s="606"/>
      <c r="HI117" s="606"/>
      <c r="HJ117" s="606"/>
      <c r="HK117" s="606"/>
      <c r="HL117" s="606"/>
      <c r="HM117" s="606"/>
      <c r="HN117" s="606"/>
      <c r="HO117" s="606"/>
      <c r="HP117" s="606"/>
      <c r="HQ117" s="606"/>
      <c r="HR117" s="606"/>
      <c r="HS117" s="606"/>
      <c r="HT117" s="606"/>
      <c r="HU117" s="606"/>
      <c r="HV117" s="606"/>
      <c r="HW117" s="606"/>
      <c r="HX117" s="606"/>
      <c r="HY117" s="606"/>
      <c r="HZ117" s="606"/>
      <c r="IA117" s="606"/>
      <c r="IB117" s="606"/>
      <c r="IC117" s="606"/>
      <c r="ID117" s="606"/>
      <c r="IE117" s="606"/>
      <c r="IF117" s="606"/>
      <c r="IG117" s="606"/>
      <c r="IH117" s="606"/>
      <c r="II117" s="606"/>
      <c r="IJ117" s="606"/>
      <c r="IK117" s="606"/>
      <c r="IL117" s="606"/>
      <c r="IM117" s="606"/>
      <c r="IN117" s="606"/>
      <c r="IO117" s="606"/>
      <c r="IP117" s="606"/>
      <c r="IQ117" s="606"/>
      <c r="IR117" s="606"/>
      <c r="IS117" s="606"/>
      <c r="IT117" s="606"/>
      <c r="IU117" s="606"/>
      <c r="IV117" s="606"/>
      <c r="IW117" s="606"/>
      <c r="IX117" s="606"/>
      <c r="IY117" s="606"/>
      <c r="IZ117" s="606"/>
      <c r="JA117" s="606"/>
      <c r="JB117" s="606"/>
      <c r="JC117" s="606"/>
      <c r="JD117" s="606"/>
      <c r="JE117" s="606"/>
      <c r="JF117" s="606"/>
      <c r="JG117" s="606"/>
      <c r="JH117" s="606"/>
      <c r="JI117" s="606"/>
      <c r="JJ117" s="606"/>
      <c r="JK117" s="606"/>
      <c r="JL117" s="606"/>
      <c r="JM117" s="606"/>
      <c r="JN117" s="606"/>
      <c r="JO117" s="606"/>
      <c r="JP117" s="606"/>
      <c r="JQ117" s="606"/>
      <c r="JR117" s="606"/>
      <c r="JS117" s="606"/>
      <c r="JT117" s="606"/>
      <c r="JU117" s="606"/>
      <c r="JV117" s="606"/>
      <c r="JW117" s="606"/>
      <c r="JX117" s="606"/>
      <c r="JY117" s="606"/>
      <c r="JZ117" s="606"/>
      <c r="KA117" s="606"/>
      <c r="KB117" s="606"/>
      <c r="KC117" s="606"/>
      <c r="KD117" s="606"/>
      <c r="KE117" s="606"/>
      <c r="KF117" s="606"/>
      <c r="KG117" s="606"/>
      <c r="KH117" s="606"/>
      <c r="KI117" s="606"/>
      <c r="KJ117" s="606"/>
      <c r="KK117" s="606"/>
      <c r="KL117" s="606"/>
      <c r="KM117" s="606"/>
      <c r="KN117" s="606"/>
      <c r="KO117" s="606"/>
      <c r="KP117" s="606"/>
      <c r="KQ117" s="606"/>
      <c r="KR117" s="606"/>
      <c r="KS117" s="606"/>
      <c r="KT117" s="606"/>
      <c r="KU117" s="606"/>
      <c r="KV117" s="606"/>
      <c r="KW117" s="606"/>
      <c r="KX117" s="606"/>
      <c r="KY117" s="606"/>
      <c r="KZ117" s="606"/>
      <c r="LA117" s="606"/>
      <c r="LB117" s="606"/>
      <c r="LC117" s="606"/>
      <c r="LD117" s="606"/>
      <c r="LE117" s="606"/>
      <c r="LF117" s="606"/>
      <c r="LG117" s="606"/>
      <c r="LH117" s="606"/>
      <c r="LI117" s="606"/>
      <c r="LJ117" s="606"/>
      <c r="LK117" s="606"/>
      <c r="LL117" s="606"/>
      <c r="LM117" s="606"/>
      <c r="LN117" s="606"/>
      <c r="LO117" s="606"/>
      <c r="LP117" s="606"/>
      <c r="LQ117" s="606"/>
      <c r="LR117" s="606"/>
      <c r="LS117" s="606"/>
      <c r="LT117" s="606"/>
      <c r="LU117" s="606"/>
      <c r="LV117" s="606"/>
      <c r="LW117" s="606"/>
      <c r="LX117" s="606"/>
      <c r="LY117" s="606"/>
      <c r="LZ117" s="606"/>
      <c r="MA117" s="606"/>
      <c r="MB117" s="606"/>
      <c r="MC117" s="606"/>
      <c r="MD117" s="606"/>
      <c r="ME117" s="606"/>
      <c r="MF117" s="606"/>
      <c r="MG117" s="606"/>
      <c r="MH117" s="606"/>
      <c r="MI117" s="606"/>
      <c r="MJ117" s="606"/>
      <c r="MK117" s="606"/>
      <c r="ML117" s="606"/>
      <c r="MM117" s="606"/>
      <c r="MN117" s="606"/>
      <c r="MO117" s="606"/>
      <c r="MP117" s="606"/>
      <c r="MQ117" s="606"/>
      <c r="MR117" s="606"/>
      <c r="MS117" s="606"/>
      <c r="MT117" s="606"/>
      <c r="MU117" s="606"/>
      <c r="MV117" s="606"/>
      <c r="MW117" s="606"/>
      <c r="MX117" s="606"/>
      <c r="MY117" s="606"/>
      <c r="MZ117" s="606"/>
      <c r="NA117" s="606"/>
      <c r="NB117" s="606"/>
      <c r="NC117" s="606"/>
      <c r="ND117" s="606"/>
      <c r="NE117" s="606"/>
      <c r="NF117" s="606"/>
      <c r="NG117" s="606"/>
      <c r="NH117" s="606"/>
      <c r="NI117" s="606"/>
      <c r="NJ117" s="606"/>
      <c r="NK117" s="606"/>
      <c r="NL117" s="606"/>
      <c r="NM117" s="606"/>
      <c r="NN117" s="606"/>
      <c r="NO117" s="606"/>
      <c r="NP117" s="606"/>
      <c r="NQ117" s="606"/>
      <c r="NR117" s="606"/>
      <c r="NS117" s="606"/>
      <c r="NT117" s="606"/>
      <c r="NU117" s="606"/>
      <c r="NV117" s="606"/>
      <c r="NW117" s="606"/>
      <c r="NX117" s="606"/>
      <c r="NY117" s="606"/>
      <c r="NZ117" s="606"/>
      <c r="OA117" s="606"/>
      <c r="OB117" s="606"/>
      <c r="OC117" s="606"/>
      <c r="OD117" s="606"/>
      <c r="OE117" s="606"/>
      <c r="OF117" s="606"/>
      <c r="OG117" s="606"/>
      <c r="OH117" s="606"/>
      <c r="OI117" s="606"/>
      <c r="OJ117" s="606"/>
      <c r="OK117" s="606"/>
      <c r="OL117" s="606"/>
      <c r="OM117" s="606"/>
      <c r="ON117" s="606"/>
      <c r="OO117" s="606"/>
      <c r="OP117" s="606"/>
      <c r="OQ117" s="606"/>
      <c r="OR117" s="606"/>
      <c r="OS117" s="606"/>
      <c r="OT117" s="606"/>
      <c r="OU117" s="606"/>
      <c r="OV117" s="606"/>
      <c r="OW117" s="606"/>
      <c r="OX117" s="606"/>
      <c r="OY117" s="606"/>
      <c r="OZ117" s="606"/>
      <c r="PA117" s="606"/>
      <c r="PB117" s="606"/>
      <c r="PC117" s="606"/>
      <c r="PD117" s="606"/>
      <c r="PE117" s="606"/>
      <c r="PF117" s="606"/>
      <c r="PG117" s="606"/>
      <c r="PH117" s="606"/>
      <c r="PI117" s="606"/>
      <c r="PJ117" s="606"/>
      <c r="PK117" s="606"/>
      <c r="PL117" s="606"/>
      <c r="PM117" s="606"/>
      <c r="PN117" s="606"/>
      <c r="PO117" s="606"/>
      <c r="PP117" s="606"/>
      <c r="PQ117" s="606"/>
      <c r="PR117" s="606"/>
      <c r="PS117" s="606"/>
      <c r="PT117" s="606"/>
      <c r="PU117" s="606"/>
      <c r="PV117" s="606"/>
      <c r="PW117" s="606"/>
      <c r="PX117" s="606"/>
      <c r="PY117" s="606"/>
      <c r="PZ117" s="606"/>
      <c r="QA117" s="606"/>
      <c r="QB117" s="606"/>
      <c r="QC117" s="606"/>
      <c r="QD117" s="606"/>
      <c r="QE117" s="606"/>
      <c r="QF117" s="606"/>
      <c r="QG117" s="606"/>
      <c r="QH117" s="606"/>
      <c r="QI117" s="606"/>
      <c r="QJ117" s="606"/>
      <c r="QK117" s="606"/>
      <c r="QL117" s="606"/>
      <c r="QM117" s="606"/>
      <c r="QN117" s="606"/>
      <c r="QO117" s="606"/>
      <c r="QP117" s="606"/>
      <c r="QQ117" s="606"/>
      <c r="QR117" s="606"/>
      <c r="QS117" s="606"/>
      <c r="QT117" s="606"/>
      <c r="QU117" s="606"/>
      <c r="QV117" s="606"/>
      <c r="QW117" s="606"/>
      <c r="QX117" s="606"/>
      <c r="QY117" s="606"/>
      <c r="QZ117" s="606"/>
      <c r="RA117" s="606"/>
      <c r="RB117" s="606"/>
      <c r="RC117" s="606"/>
      <c r="RD117" s="606"/>
      <c r="RE117" s="606"/>
      <c r="RF117" s="606"/>
      <c r="RG117" s="606"/>
      <c r="RH117" s="606"/>
      <c r="RI117" s="606"/>
      <c r="RJ117" s="606"/>
      <c r="RK117" s="606"/>
      <c r="RL117" s="606"/>
      <c r="RM117" s="606"/>
      <c r="RN117" s="606"/>
      <c r="RO117" s="606"/>
      <c r="RP117" s="606"/>
      <c r="RQ117" s="606"/>
      <c r="RR117" s="606"/>
      <c r="RS117" s="606"/>
      <c r="RT117" s="606"/>
      <c r="RU117" s="606"/>
      <c r="RV117" s="606"/>
      <c r="RW117" s="606"/>
      <c r="RX117" s="606"/>
      <c r="RY117" s="606"/>
      <c r="RZ117" s="606"/>
      <c r="SA117" s="606"/>
      <c r="SB117" s="606"/>
      <c r="SC117" s="606"/>
      <c r="SD117" s="606"/>
      <c r="SE117" s="606"/>
      <c r="SF117" s="606"/>
      <c r="SG117" s="606"/>
      <c r="SH117" s="606"/>
      <c r="SI117" s="606"/>
      <c r="SJ117" s="606"/>
      <c r="SK117" s="606"/>
      <c r="SL117" s="606"/>
      <c r="SM117" s="606"/>
      <c r="SN117" s="606"/>
      <c r="SO117" s="606"/>
      <c r="SP117" s="606"/>
      <c r="SQ117" s="606"/>
      <c r="SR117" s="606"/>
      <c r="SS117" s="606"/>
      <c r="ST117" s="606"/>
      <c r="SU117" s="606"/>
      <c r="SV117" s="606"/>
      <c r="SW117" s="606"/>
      <c r="SX117" s="606"/>
      <c r="SY117" s="606"/>
      <c r="SZ117" s="606"/>
      <c r="TA117" s="606"/>
      <c r="TB117" s="606"/>
      <c r="TC117" s="606"/>
      <c r="TD117" s="606"/>
      <c r="TE117" s="606"/>
      <c r="TF117" s="606"/>
      <c r="TG117" s="606"/>
      <c r="TH117" s="606"/>
      <c r="TI117" s="606"/>
      <c r="TJ117" s="606"/>
      <c r="TK117" s="606"/>
      <c r="TL117" s="606"/>
      <c r="TM117" s="606"/>
      <c r="TN117" s="606"/>
      <c r="TO117" s="606"/>
      <c r="TP117" s="606"/>
      <c r="TQ117" s="606"/>
      <c r="TR117" s="606"/>
      <c r="TS117" s="606"/>
      <c r="TT117" s="606"/>
      <c r="TU117" s="606"/>
      <c r="TV117" s="606"/>
      <c r="TW117" s="606"/>
      <c r="TX117" s="606"/>
      <c r="TY117" s="606"/>
      <c r="TZ117" s="606"/>
      <c r="UA117" s="606"/>
      <c r="UB117" s="606"/>
      <c r="UC117" s="606"/>
      <c r="UD117" s="606"/>
      <c r="UE117" s="606"/>
      <c r="UF117" s="606"/>
      <c r="UG117" s="606"/>
      <c r="UH117" s="606"/>
      <c r="UI117" s="606"/>
      <c r="UJ117" s="606"/>
      <c r="UK117" s="606"/>
      <c r="UL117" s="606"/>
      <c r="UM117" s="606"/>
      <c r="UN117" s="606"/>
      <c r="UO117" s="606"/>
      <c r="UP117" s="606"/>
      <c r="UQ117" s="606"/>
      <c r="UR117" s="606"/>
      <c r="US117" s="606"/>
      <c r="UT117" s="606"/>
      <c r="UU117" s="606"/>
      <c r="UV117" s="606"/>
      <c r="UW117" s="606"/>
      <c r="UX117" s="606"/>
      <c r="UY117" s="606"/>
      <c r="UZ117" s="606"/>
      <c r="VA117" s="606"/>
      <c r="VB117" s="606"/>
      <c r="VC117" s="606"/>
      <c r="VD117" s="606"/>
      <c r="VE117" s="606"/>
      <c r="VF117" s="606"/>
      <c r="VG117" s="606"/>
      <c r="VH117" s="606"/>
      <c r="VI117" s="606"/>
      <c r="VJ117" s="606"/>
      <c r="VK117" s="606"/>
      <c r="VL117" s="606"/>
      <c r="VM117" s="606"/>
      <c r="VN117" s="606"/>
      <c r="VO117" s="606"/>
      <c r="VP117" s="606"/>
      <c r="VQ117" s="606"/>
      <c r="VR117" s="606"/>
      <c r="VS117" s="606"/>
      <c r="VT117" s="606"/>
      <c r="VU117" s="606"/>
      <c r="VV117" s="606"/>
      <c r="VW117" s="606"/>
      <c r="VX117" s="606"/>
      <c r="VY117" s="606"/>
      <c r="VZ117" s="606"/>
      <c r="WA117" s="606"/>
      <c r="WB117" s="606"/>
      <c r="WC117" s="606"/>
      <c r="WD117" s="606"/>
      <c r="WE117" s="606"/>
      <c r="WF117" s="606"/>
      <c r="WG117" s="606"/>
      <c r="WH117" s="606"/>
      <c r="WI117" s="606"/>
      <c r="WJ117" s="606"/>
      <c r="WK117" s="606"/>
      <c r="WL117" s="606"/>
      <c r="WM117" s="606"/>
      <c r="WN117" s="606"/>
      <c r="WO117" s="606"/>
      <c r="WP117" s="606"/>
      <c r="WQ117" s="606"/>
      <c r="WR117" s="606"/>
      <c r="WS117" s="606"/>
      <c r="WT117" s="606"/>
      <c r="WU117" s="606"/>
      <c r="WV117" s="606"/>
      <c r="WW117" s="606"/>
      <c r="WX117" s="606"/>
      <c r="WY117" s="606"/>
      <c r="WZ117" s="606"/>
      <c r="XA117" s="606"/>
      <c r="XB117" s="606"/>
      <c r="XC117" s="606"/>
      <c r="XD117" s="606"/>
      <c r="XE117" s="606"/>
      <c r="XF117" s="606"/>
      <c r="XG117" s="606"/>
      <c r="XH117" s="606"/>
      <c r="XI117" s="606"/>
      <c r="XJ117" s="606"/>
      <c r="XK117" s="606"/>
      <c r="XL117" s="606"/>
      <c r="XM117" s="606"/>
      <c r="XN117" s="606"/>
      <c r="XO117" s="606"/>
      <c r="XP117" s="606"/>
      <c r="XQ117" s="606"/>
      <c r="XR117" s="606"/>
      <c r="XS117" s="606"/>
      <c r="XT117" s="606"/>
      <c r="XU117" s="606"/>
      <c r="XV117" s="606"/>
      <c r="XW117" s="606"/>
      <c r="XX117" s="606"/>
      <c r="XY117" s="606"/>
      <c r="XZ117" s="606"/>
      <c r="YA117" s="606"/>
      <c r="YB117" s="606"/>
      <c r="YC117" s="606"/>
      <c r="YD117" s="606"/>
      <c r="YE117" s="606"/>
      <c r="YF117" s="606"/>
      <c r="YG117" s="606"/>
      <c r="YH117" s="606"/>
      <c r="YI117" s="606"/>
      <c r="YJ117" s="606"/>
      <c r="YK117" s="606"/>
      <c r="YL117" s="606"/>
      <c r="YM117" s="606"/>
      <c r="YN117" s="606"/>
      <c r="YO117" s="606"/>
      <c r="YP117" s="606"/>
      <c r="YQ117" s="606"/>
      <c r="YR117" s="606"/>
      <c r="YS117" s="606"/>
      <c r="YT117" s="606"/>
      <c r="YU117" s="606"/>
      <c r="YV117" s="606"/>
      <c r="YW117" s="606"/>
      <c r="YX117" s="606"/>
      <c r="YY117" s="606"/>
      <c r="YZ117" s="606"/>
      <c r="ZA117" s="606"/>
      <c r="ZB117" s="606"/>
      <c r="ZC117" s="606"/>
      <c r="ZD117" s="606"/>
      <c r="ZE117" s="606"/>
      <c r="ZF117" s="606"/>
      <c r="ZG117" s="606"/>
      <c r="ZH117" s="606"/>
      <c r="ZI117" s="606"/>
      <c r="ZJ117" s="606"/>
      <c r="ZK117" s="606"/>
      <c r="ZL117" s="606"/>
      <c r="ZM117" s="606"/>
      <c r="ZN117" s="606"/>
      <c r="ZO117" s="606"/>
      <c r="ZP117" s="606"/>
      <c r="ZQ117" s="606"/>
      <c r="ZR117" s="606"/>
      <c r="ZS117" s="606"/>
      <c r="ZT117" s="606"/>
      <c r="ZU117" s="606"/>
      <c r="ZV117" s="606"/>
      <c r="ZW117" s="606"/>
      <c r="ZX117" s="606"/>
      <c r="ZY117" s="606"/>
      <c r="ZZ117" s="606"/>
      <c r="AAA117" s="606"/>
      <c r="AAB117" s="606"/>
      <c r="AAC117" s="606"/>
      <c r="AAD117" s="606"/>
      <c r="AAE117" s="606"/>
      <c r="AAF117" s="606"/>
      <c r="AAG117" s="606"/>
      <c r="AAH117" s="606"/>
      <c r="AAI117" s="606"/>
      <c r="AAJ117" s="606"/>
      <c r="AAK117" s="606"/>
      <c r="AAL117" s="606"/>
      <c r="AAM117" s="606"/>
      <c r="AAN117" s="606"/>
      <c r="AAO117" s="606"/>
      <c r="AAP117" s="606"/>
      <c r="AAQ117" s="606"/>
      <c r="AAR117" s="606"/>
      <c r="AAS117" s="606"/>
      <c r="AAT117" s="606"/>
      <c r="AAU117" s="606"/>
      <c r="AAV117" s="606"/>
      <c r="AAW117" s="606"/>
      <c r="AAX117" s="606"/>
      <c r="AAY117" s="606"/>
      <c r="AAZ117" s="606"/>
      <c r="ABA117" s="606"/>
      <c r="ABB117" s="606"/>
      <c r="ABC117" s="606"/>
      <c r="ABD117" s="606"/>
      <c r="ABE117" s="606"/>
      <c r="ABF117" s="606"/>
      <c r="ABG117" s="606"/>
      <c r="ABH117" s="606"/>
      <c r="ABI117" s="606"/>
      <c r="ABJ117" s="606"/>
      <c r="ABK117" s="606"/>
      <c r="ABL117" s="606"/>
      <c r="ABM117" s="606"/>
      <c r="ABN117" s="606"/>
      <c r="ABO117" s="606"/>
      <c r="ABP117" s="606"/>
      <c r="ABQ117" s="606"/>
      <c r="ABR117" s="606"/>
      <c r="ABS117" s="606"/>
      <c r="ABT117" s="606"/>
      <c r="ABU117" s="606"/>
      <c r="ABV117" s="606"/>
      <c r="ABW117" s="606"/>
      <c r="ABX117" s="606"/>
      <c r="ABY117" s="606"/>
      <c r="ABZ117" s="606"/>
      <c r="ACA117" s="606"/>
      <c r="ACB117" s="606"/>
      <c r="ACC117" s="606"/>
      <c r="ACD117" s="606"/>
      <c r="ACE117" s="606"/>
      <c r="ACF117" s="606"/>
      <c r="ACG117" s="606"/>
      <c r="ACH117" s="606"/>
      <c r="ACI117" s="606"/>
      <c r="ACJ117" s="606"/>
      <c r="ACK117" s="606"/>
      <c r="ACL117" s="606"/>
      <c r="ACM117" s="606"/>
      <c r="ACN117" s="606"/>
      <c r="ACO117" s="606"/>
      <c r="ACP117" s="606"/>
      <c r="ACQ117" s="606"/>
      <c r="ACR117" s="606"/>
      <c r="ACS117" s="606"/>
      <c r="ACT117" s="606"/>
      <c r="ACU117" s="606"/>
      <c r="ACV117" s="606"/>
      <c r="ACW117" s="606"/>
      <c r="ACX117" s="606"/>
      <c r="ACY117" s="606"/>
      <c r="ACZ117" s="606"/>
      <c r="ADA117" s="606"/>
      <c r="ADB117" s="606"/>
      <c r="ADC117" s="606"/>
      <c r="ADD117" s="606"/>
      <c r="ADE117" s="606"/>
      <c r="ADF117" s="606"/>
      <c r="ADG117" s="606"/>
      <c r="ADH117" s="606"/>
      <c r="ADI117" s="606"/>
      <c r="ADJ117" s="606"/>
      <c r="ADK117" s="606"/>
      <c r="ADL117" s="606"/>
      <c r="ADM117" s="606"/>
      <c r="ADN117" s="606"/>
      <c r="ADO117" s="606"/>
      <c r="ADP117" s="606"/>
      <c r="ADQ117" s="606"/>
      <c r="ADR117" s="606"/>
      <c r="ADS117" s="606"/>
      <c r="ADT117" s="606"/>
      <c r="ADU117" s="606"/>
      <c r="ADV117" s="606"/>
      <c r="ADW117" s="606"/>
      <c r="ADX117" s="606"/>
      <c r="ADY117" s="606"/>
      <c r="ADZ117" s="606"/>
      <c r="AEA117" s="606"/>
      <c r="AEB117" s="606"/>
      <c r="AEC117" s="606"/>
      <c r="AED117" s="606"/>
      <c r="AEE117" s="606"/>
      <c r="AEF117" s="606"/>
      <c r="AEG117" s="606"/>
      <c r="AEH117" s="606"/>
      <c r="AEI117" s="606"/>
      <c r="AEJ117" s="606"/>
      <c r="AEK117" s="606"/>
      <c r="AEL117" s="606"/>
      <c r="AEM117" s="606"/>
      <c r="AEN117" s="606"/>
      <c r="AEO117" s="606"/>
      <c r="AEP117" s="606"/>
      <c r="AEQ117" s="606"/>
      <c r="AER117" s="606"/>
      <c r="AES117" s="606"/>
      <c r="AET117" s="606"/>
      <c r="AEU117" s="606"/>
      <c r="AEV117" s="606"/>
      <c r="AEW117" s="606"/>
      <c r="AEX117" s="606"/>
      <c r="AEY117" s="606"/>
      <c r="AEZ117" s="606"/>
      <c r="AFA117" s="606"/>
      <c r="AFB117" s="606"/>
      <c r="AFC117" s="606"/>
      <c r="AFD117" s="606"/>
      <c r="AFE117" s="606"/>
      <c r="AFF117" s="606"/>
      <c r="AFG117" s="606"/>
      <c r="AFH117" s="606"/>
      <c r="AFI117" s="606"/>
      <c r="AFJ117" s="606"/>
      <c r="AFK117" s="606"/>
      <c r="AFL117" s="606"/>
      <c r="AFM117" s="606"/>
      <c r="AFN117" s="606"/>
      <c r="AFO117" s="606"/>
      <c r="AFP117" s="606"/>
      <c r="AFQ117" s="606"/>
      <c r="AFR117" s="606"/>
      <c r="AFS117" s="606"/>
      <c r="AFT117" s="606"/>
      <c r="AFU117" s="606"/>
      <c r="AFV117" s="606"/>
      <c r="AFW117" s="606"/>
      <c r="AFX117" s="606"/>
      <c r="AFY117" s="606"/>
      <c r="AFZ117" s="606"/>
      <c r="AGA117" s="606"/>
      <c r="AGB117" s="606"/>
      <c r="AGC117" s="606"/>
      <c r="AGD117" s="606"/>
      <c r="AGE117" s="606"/>
      <c r="AGF117" s="606"/>
      <c r="AGG117" s="606"/>
      <c r="AGH117" s="606"/>
      <c r="AGI117" s="606"/>
      <c r="AGJ117" s="606"/>
      <c r="AGK117" s="606"/>
      <c r="AGL117" s="606"/>
      <c r="AGM117" s="606"/>
      <c r="AGN117" s="606"/>
      <c r="AGO117" s="606"/>
    </row>
    <row r="118" spans="1:875" x14ac:dyDescent="0.2">
      <c r="A118" s="28"/>
      <c r="B118" s="462" t="s">
        <v>1413</v>
      </c>
      <c r="C118" s="368" t="s">
        <v>1413</v>
      </c>
      <c r="D118" s="660"/>
      <c r="E118" s="669"/>
      <c r="F118" s="679"/>
      <c r="G118" s="372"/>
      <c r="H118" s="372"/>
      <c r="I118" s="718"/>
      <c r="J118" s="719"/>
      <c r="K118" s="720"/>
      <c r="L118" s="373"/>
      <c r="M118" s="719"/>
      <c r="N118" s="374"/>
      <c r="O118" s="604"/>
      <c r="P118" s="376"/>
      <c r="Q118" s="377"/>
      <c r="R118" s="734"/>
      <c r="S118" s="471"/>
      <c r="T118" s="464"/>
      <c r="U118" s="721"/>
      <c r="V118" s="600"/>
      <c r="W118" s="600"/>
      <c r="X118" s="600"/>
      <c r="Y118" s="378"/>
      <c r="Z118" s="378"/>
      <c r="AA118" s="378"/>
      <c r="AB118" s="378"/>
      <c r="AC118" s="735"/>
      <c r="AD118" s="382"/>
      <c r="AE118" s="382"/>
      <c r="AF118" s="383"/>
      <c r="AG118" s="379"/>
      <c r="AH118" s="378"/>
      <c r="AI118" s="378"/>
      <c r="AJ118" s="378"/>
      <c r="AK118" s="382"/>
      <c r="AL118" s="384"/>
      <c r="AM118" s="384"/>
      <c r="AN118" s="385"/>
      <c r="AO118" s="386"/>
      <c r="AP118" s="411"/>
      <c r="AQ118" s="412"/>
      <c r="AR118" s="389"/>
      <c r="AS118" s="389"/>
      <c r="AT118" s="388"/>
      <c r="AU118" s="384"/>
      <c r="AV118" s="380"/>
      <c r="AW118" s="380"/>
      <c r="AX118" s="384"/>
      <c r="AY118" s="384"/>
      <c r="AZ118" s="697"/>
      <c r="BA118" s="473"/>
      <c r="BB118" s="687"/>
      <c r="BC118" s="474"/>
      <c r="BD118" s="540"/>
      <c r="BE118" s="476"/>
      <c r="BF118" s="470"/>
      <c r="BG118" s="470"/>
      <c r="BH118" s="470"/>
      <c r="BI118" s="470"/>
      <c r="BJ118" s="470"/>
      <c r="BK118" s="470"/>
      <c r="BL118" s="470"/>
      <c r="BM118" s="470"/>
      <c r="BN118" s="470"/>
      <c r="BO118" s="470"/>
      <c r="BP118" s="470"/>
      <c r="BQ118" s="470"/>
      <c r="BR118" s="470"/>
      <c r="BS118" s="470"/>
      <c r="BT118" s="470"/>
      <c r="BU118" s="470"/>
      <c r="BV118" s="470"/>
      <c r="BW118" s="470"/>
      <c r="BX118" s="470"/>
      <c r="BY118" s="470"/>
      <c r="BZ118" s="470"/>
      <c r="CA118" s="470"/>
      <c r="CB118" s="470"/>
      <c r="CC118" s="470"/>
      <c r="CD118" s="470"/>
      <c r="CE118" s="470"/>
      <c r="CF118" s="470"/>
      <c r="CG118" s="470"/>
      <c r="CH118" s="470"/>
      <c r="CI118" s="470"/>
      <c r="CJ118" s="470"/>
      <c r="CK118" s="470"/>
      <c r="CL118" s="470"/>
      <c r="CM118" s="470"/>
      <c r="CN118" s="470"/>
      <c r="CO118" s="470"/>
      <c r="CP118" s="470"/>
      <c r="CQ118" s="470"/>
      <c r="CR118" s="470"/>
      <c r="CS118" s="470"/>
      <c r="CT118" s="470"/>
      <c r="CU118" s="470"/>
      <c r="CV118" s="470"/>
      <c r="CW118" s="470"/>
      <c r="CX118" s="470"/>
      <c r="CY118" s="470"/>
      <c r="CZ118" s="470"/>
      <c r="DA118" s="470"/>
      <c r="DB118" s="470"/>
      <c r="DC118" s="470"/>
      <c r="DD118" s="470"/>
      <c r="DE118" s="470"/>
      <c r="DF118" s="470"/>
      <c r="DG118" s="470"/>
      <c r="DH118" s="470"/>
      <c r="DI118" s="470"/>
      <c r="DJ118" s="470"/>
      <c r="DK118" s="470"/>
      <c r="DL118" s="470"/>
      <c r="DM118" s="470"/>
      <c r="DN118" s="470"/>
      <c r="DO118" s="470"/>
      <c r="DP118" s="470"/>
      <c r="DQ118" s="470"/>
      <c r="DR118" s="470"/>
      <c r="DS118" s="470"/>
      <c r="DT118" s="470"/>
      <c r="DU118" s="470"/>
      <c r="DV118" s="470"/>
      <c r="DW118" s="470"/>
      <c r="DX118" s="470"/>
      <c r="DY118" s="470"/>
      <c r="DZ118" s="470"/>
      <c r="EA118" s="470"/>
      <c r="EB118" s="470"/>
      <c r="EC118" s="470"/>
      <c r="ED118" s="470"/>
      <c r="EE118" s="470"/>
      <c r="EF118" s="470"/>
      <c r="EG118" s="470"/>
      <c r="EH118" s="470"/>
      <c r="EI118" s="470"/>
      <c r="EJ118" s="470"/>
      <c r="EK118" s="470"/>
      <c r="EL118" s="470"/>
      <c r="EM118" s="470"/>
      <c r="EN118" s="470"/>
      <c r="EO118" s="470"/>
      <c r="EP118" s="470"/>
      <c r="EQ118" s="470"/>
      <c r="ER118" s="470"/>
      <c r="ES118" s="470"/>
      <c r="ET118" s="470"/>
      <c r="EU118" s="470"/>
      <c r="EV118" s="470"/>
      <c r="EW118" s="470"/>
      <c r="EX118" s="470"/>
      <c r="EY118" s="470"/>
      <c r="EZ118" s="470"/>
      <c r="FA118" s="470"/>
      <c r="FB118" s="470"/>
      <c r="FC118" s="470"/>
      <c r="FD118" s="470"/>
      <c r="FE118" s="470"/>
      <c r="FF118" s="470"/>
      <c r="FG118" s="470"/>
      <c r="FH118" s="470"/>
      <c r="FI118" s="470"/>
      <c r="FJ118" s="470"/>
      <c r="FK118" s="470"/>
      <c r="FL118" s="470"/>
      <c r="FM118" s="470"/>
      <c r="FN118" s="470"/>
      <c r="FO118" s="470"/>
      <c r="FP118" s="470"/>
      <c r="FQ118" s="470"/>
      <c r="FR118" s="470"/>
      <c r="FS118" s="470"/>
      <c r="FT118" s="470"/>
      <c r="FU118" s="470"/>
      <c r="FV118" s="470"/>
      <c r="FW118" s="470"/>
      <c r="FX118" s="470"/>
      <c r="FY118" s="470"/>
      <c r="FZ118" s="470"/>
      <c r="GA118" s="470"/>
      <c r="GB118" s="470"/>
      <c r="GC118" s="470"/>
      <c r="GD118" s="470"/>
      <c r="GE118" s="470"/>
      <c r="GF118" s="470"/>
      <c r="GG118" s="470"/>
      <c r="GH118" s="470"/>
      <c r="GI118" s="470"/>
      <c r="GJ118" s="470"/>
      <c r="GK118" s="470"/>
      <c r="GL118" s="470"/>
      <c r="GM118" s="470"/>
      <c r="GN118" s="470"/>
      <c r="GO118" s="470"/>
      <c r="GP118" s="470"/>
      <c r="GQ118" s="470"/>
      <c r="GR118" s="470"/>
      <c r="GS118" s="470"/>
      <c r="GT118" s="470"/>
      <c r="GU118" s="470"/>
      <c r="GV118" s="470"/>
      <c r="GW118" s="470"/>
      <c r="GX118" s="470"/>
      <c r="GY118" s="470"/>
      <c r="GZ118" s="470"/>
      <c r="HA118" s="470"/>
      <c r="HB118" s="470"/>
      <c r="HC118" s="470"/>
      <c r="HD118" s="470"/>
      <c r="HE118" s="470"/>
      <c r="HF118" s="470"/>
      <c r="HG118" s="470"/>
      <c r="HH118" s="470"/>
      <c r="HI118" s="470"/>
      <c r="HJ118" s="470"/>
      <c r="HK118" s="470"/>
      <c r="HL118" s="470"/>
      <c r="HM118" s="470"/>
      <c r="HN118" s="470"/>
      <c r="HO118" s="470"/>
      <c r="HP118" s="470"/>
      <c r="HQ118" s="470"/>
      <c r="HR118" s="470"/>
      <c r="HS118" s="470"/>
      <c r="HT118" s="470"/>
      <c r="HU118" s="470"/>
      <c r="HV118" s="470"/>
      <c r="HW118" s="470"/>
      <c r="HX118" s="470"/>
      <c r="HY118" s="470"/>
      <c r="HZ118" s="470"/>
      <c r="IA118" s="470"/>
      <c r="IB118" s="470"/>
      <c r="IC118" s="470"/>
      <c r="ID118" s="470"/>
      <c r="IE118" s="470"/>
      <c r="IF118" s="470"/>
      <c r="IG118" s="470"/>
      <c r="IH118" s="470"/>
      <c r="II118" s="470"/>
      <c r="IJ118" s="470"/>
      <c r="IK118" s="470"/>
      <c r="IL118" s="470"/>
      <c r="IM118" s="470"/>
      <c r="IN118" s="470"/>
      <c r="IO118" s="470"/>
      <c r="IP118" s="470"/>
      <c r="IQ118" s="470"/>
      <c r="IR118" s="470"/>
      <c r="IS118" s="470"/>
      <c r="IT118" s="470"/>
      <c r="IU118" s="470"/>
      <c r="IV118" s="470"/>
      <c r="IW118" s="470"/>
      <c r="IX118" s="470"/>
      <c r="IY118" s="470"/>
      <c r="IZ118" s="470"/>
      <c r="JA118" s="470"/>
      <c r="JB118" s="470"/>
      <c r="JC118" s="470"/>
      <c r="JD118" s="470"/>
      <c r="JE118" s="470"/>
      <c r="JF118" s="470"/>
      <c r="JG118" s="470"/>
      <c r="JH118" s="470"/>
      <c r="JI118" s="470"/>
      <c r="JJ118" s="470"/>
      <c r="JK118" s="470"/>
      <c r="JL118" s="470"/>
      <c r="JM118" s="470"/>
      <c r="JN118" s="470"/>
      <c r="JO118" s="470"/>
      <c r="JP118" s="470"/>
      <c r="JQ118" s="470"/>
      <c r="JR118" s="470"/>
      <c r="JS118" s="470"/>
      <c r="JT118" s="470"/>
      <c r="JU118" s="470"/>
      <c r="JV118" s="470"/>
      <c r="JW118" s="470"/>
      <c r="JX118" s="470"/>
      <c r="JY118" s="470"/>
      <c r="JZ118" s="470"/>
      <c r="KA118" s="470"/>
      <c r="KB118" s="470"/>
      <c r="KC118" s="470"/>
      <c r="KD118" s="470"/>
      <c r="KE118" s="470"/>
      <c r="KF118" s="470"/>
      <c r="KG118" s="470"/>
      <c r="KH118" s="470"/>
      <c r="KI118" s="470"/>
      <c r="KJ118" s="470"/>
      <c r="KK118" s="470"/>
      <c r="KL118" s="470"/>
      <c r="KM118" s="470"/>
      <c r="KN118" s="470"/>
      <c r="KO118" s="470"/>
      <c r="KP118" s="470"/>
      <c r="KQ118" s="470"/>
      <c r="KR118" s="470"/>
      <c r="KS118" s="470"/>
      <c r="KT118" s="470"/>
      <c r="KU118" s="470"/>
      <c r="KV118" s="470"/>
      <c r="KW118" s="470"/>
      <c r="KX118" s="470"/>
      <c r="KY118" s="470"/>
      <c r="KZ118" s="470"/>
      <c r="LA118" s="470"/>
      <c r="LB118" s="470"/>
      <c r="LC118" s="470"/>
      <c r="LD118" s="470"/>
      <c r="LE118" s="470"/>
      <c r="LF118" s="470"/>
      <c r="LG118" s="470"/>
      <c r="LH118" s="470"/>
      <c r="LI118" s="470"/>
      <c r="LJ118" s="470"/>
      <c r="LK118" s="470"/>
      <c r="LL118" s="470"/>
      <c r="LM118" s="470"/>
      <c r="LN118" s="470"/>
      <c r="LO118" s="470"/>
      <c r="LP118" s="470"/>
      <c r="LQ118" s="470"/>
      <c r="LR118" s="470"/>
      <c r="LS118" s="470"/>
      <c r="LT118" s="470"/>
      <c r="LU118" s="470"/>
      <c r="LV118" s="470"/>
      <c r="LW118" s="470"/>
      <c r="LX118" s="470"/>
      <c r="LY118" s="470"/>
      <c r="LZ118" s="470"/>
      <c r="MA118" s="470"/>
      <c r="MB118" s="470"/>
      <c r="MC118" s="470"/>
      <c r="MD118" s="470"/>
      <c r="ME118" s="470"/>
      <c r="MF118" s="470"/>
      <c r="MG118" s="470"/>
      <c r="MH118" s="470"/>
      <c r="MI118" s="470"/>
      <c r="MJ118" s="470"/>
      <c r="MK118" s="470"/>
      <c r="ML118" s="470"/>
      <c r="MM118" s="470"/>
      <c r="MN118" s="470"/>
      <c r="MO118" s="470"/>
      <c r="MP118" s="470"/>
      <c r="MQ118" s="470"/>
      <c r="MR118" s="470"/>
      <c r="MS118" s="470"/>
      <c r="MT118" s="470"/>
      <c r="MU118" s="470"/>
      <c r="MV118" s="470"/>
      <c r="MW118" s="470"/>
      <c r="MX118" s="470"/>
      <c r="MY118" s="470"/>
      <c r="MZ118" s="470"/>
      <c r="NA118" s="470"/>
      <c r="NB118" s="470"/>
      <c r="NC118" s="470"/>
      <c r="ND118" s="470"/>
      <c r="NE118" s="470"/>
      <c r="NF118" s="470"/>
      <c r="NG118" s="470"/>
      <c r="NH118" s="470"/>
      <c r="NI118" s="470"/>
      <c r="NJ118" s="470"/>
      <c r="NK118" s="470"/>
      <c r="NL118" s="470"/>
      <c r="NM118" s="470"/>
      <c r="NN118" s="470"/>
      <c r="NO118" s="470"/>
      <c r="NP118" s="470"/>
      <c r="NQ118" s="470"/>
      <c r="NR118" s="470"/>
      <c r="NS118" s="470"/>
      <c r="NT118" s="470"/>
      <c r="NU118" s="470"/>
      <c r="NV118" s="470"/>
      <c r="NW118" s="470"/>
      <c r="NX118" s="470"/>
      <c r="NY118" s="470"/>
      <c r="NZ118" s="470"/>
      <c r="OA118" s="470"/>
      <c r="OB118" s="470"/>
      <c r="OC118" s="470"/>
      <c r="OD118" s="470"/>
      <c r="OE118" s="470"/>
      <c r="OF118" s="470"/>
      <c r="OG118" s="470"/>
      <c r="OH118" s="470"/>
      <c r="OI118" s="470"/>
      <c r="OJ118" s="470"/>
      <c r="OK118" s="470"/>
      <c r="OL118" s="470"/>
      <c r="OM118" s="470"/>
      <c r="ON118" s="470"/>
      <c r="OO118" s="470"/>
      <c r="OP118" s="470"/>
      <c r="OQ118" s="470"/>
      <c r="OR118" s="470"/>
      <c r="OS118" s="470"/>
      <c r="OT118" s="470"/>
      <c r="OU118" s="470"/>
      <c r="OV118" s="470"/>
      <c r="OW118" s="470"/>
      <c r="OX118" s="470"/>
      <c r="OY118" s="470"/>
      <c r="OZ118" s="470"/>
      <c r="PA118" s="470"/>
      <c r="PB118" s="470"/>
      <c r="PC118" s="470"/>
      <c r="PD118" s="470"/>
      <c r="PE118" s="470"/>
      <c r="PF118" s="470"/>
      <c r="PG118" s="470"/>
      <c r="PH118" s="470"/>
      <c r="PI118" s="470"/>
      <c r="PJ118" s="470"/>
      <c r="PK118" s="470"/>
      <c r="PL118" s="470"/>
      <c r="PM118" s="470"/>
      <c r="PN118" s="470"/>
      <c r="PO118" s="470"/>
      <c r="PP118" s="470"/>
      <c r="PQ118" s="470"/>
      <c r="PR118" s="470"/>
      <c r="PS118" s="470"/>
      <c r="PT118" s="470"/>
      <c r="PU118" s="470"/>
      <c r="PV118" s="470"/>
      <c r="PW118" s="470"/>
      <c r="PX118" s="470"/>
      <c r="PY118" s="470"/>
      <c r="PZ118" s="470"/>
      <c r="QA118" s="470"/>
      <c r="QB118" s="470"/>
      <c r="QC118" s="470"/>
      <c r="QD118" s="470"/>
      <c r="QE118" s="470"/>
      <c r="QF118" s="470"/>
      <c r="QG118" s="470"/>
      <c r="QH118" s="470"/>
      <c r="QI118" s="470"/>
      <c r="QJ118" s="470"/>
      <c r="QK118" s="470"/>
      <c r="QL118" s="470"/>
      <c r="QM118" s="470"/>
      <c r="QN118" s="470"/>
      <c r="QO118" s="470"/>
      <c r="QP118" s="470"/>
      <c r="QQ118" s="470"/>
      <c r="QR118" s="470"/>
      <c r="QS118" s="470"/>
      <c r="QT118" s="470"/>
      <c r="QU118" s="470"/>
      <c r="QV118" s="470"/>
      <c r="QW118" s="470"/>
      <c r="QX118" s="470"/>
      <c r="QY118" s="470"/>
      <c r="QZ118" s="470"/>
      <c r="RA118" s="470"/>
      <c r="RB118" s="470"/>
      <c r="RC118" s="470"/>
      <c r="RD118" s="470"/>
      <c r="RE118" s="470"/>
      <c r="RF118" s="470"/>
      <c r="RG118" s="470"/>
      <c r="RH118" s="470"/>
      <c r="RI118" s="470"/>
      <c r="RJ118" s="470"/>
      <c r="RK118" s="470"/>
      <c r="RL118" s="470"/>
      <c r="RM118" s="470"/>
      <c r="RN118" s="470"/>
      <c r="RO118" s="470"/>
      <c r="RP118" s="470"/>
      <c r="RQ118" s="470"/>
      <c r="RR118" s="470"/>
      <c r="RS118" s="470"/>
      <c r="RT118" s="470"/>
      <c r="RU118" s="470"/>
      <c r="RV118" s="470"/>
      <c r="RW118" s="470"/>
      <c r="RX118" s="470"/>
      <c r="RY118" s="470"/>
      <c r="RZ118" s="470"/>
      <c r="SA118" s="470"/>
      <c r="SB118" s="470"/>
      <c r="SC118" s="470"/>
      <c r="SD118" s="470"/>
      <c r="SE118" s="470"/>
      <c r="SF118" s="470"/>
      <c r="SG118" s="470"/>
      <c r="SH118" s="470"/>
      <c r="SI118" s="470"/>
      <c r="SJ118" s="470"/>
      <c r="SK118" s="470"/>
      <c r="SL118" s="470"/>
      <c r="SM118" s="470"/>
      <c r="SN118" s="470"/>
      <c r="SO118" s="470"/>
      <c r="SP118" s="470"/>
      <c r="SQ118" s="470"/>
      <c r="SR118" s="470"/>
      <c r="SS118" s="470"/>
      <c r="ST118" s="470"/>
      <c r="SU118" s="470"/>
      <c r="SV118" s="470"/>
      <c r="SW118" s="470"/>
      <c r="SX118" s="470"/>
      <c r="SY118" s="470"/>
      <c r="SZ118" s="470"/>
      <c r="TA118" s="470"/>
      <c r="TB118" s="470"/>
      <c r="TC118" s="470"/>
      <c r="TD118" s="470"/>
      <c r="TE118" s="470"/>
      <c r="TF118" s="470"/>
      <c r="TG118" s="470"/>
      <c r="TH118" s="470"/>
      <c r="TI118" s="470"/>
      <c r="TJ118" s="470"/>
      <c r="TK118" s="470"/>
      <c r="TL118" s="470"/>
      <c r="TM118" s="470"/>
      <c r="TN118" s="470"/>
      <c r="TO118" s="470"/>
      <c r="TP118" s="470"/>
      <c r="TQ118" s="470"/>
      <c r="TR118" s="470"/>
      <c r="TS118" s="470"/>
      <c r="TT118" s="470"/>
      <c r="TU118" s="470"/>
      <c r="TV118" s="470"/>
      <c r="TW118" s="470"/>
      <c r="TX118" s="470"/>
      <c r="TY118" s="470"/>
      <c r="TZ118" s="470"/>
      <c r="UA118" s="470"/>
      <c r="UB118" s="470"/>
      <c r="UC118" s="470"/>
      <c r="UD118" s="470"/>
      <c r="UE118" s="470"/>
      <c r="UF118" s="470"/>
      <c r="UG118" s="470"/>
      <c r="UH118" s="470"/>
      <c r="UI118" s="470"/>
      <c r="UJ118" s="470"/>
      <c r="UK118" s="470"/>
      <c r="UL118" s="470"/>
      <c r="UM118" s="470"/>
      <c r="UN118" s="470"/>
      <c r="UO118" s="470"/>
      <c r="UP118" s="470"/>
      <c r="UQ118" s="470"/>
      <c r="UR118" s="470"/>
      <c r="US118" s="470"/>
      <c r="UT118" s="470"/>
      <c r="UU118" s="470"/>
      <c r="UV118" s="470"/>
      <c r="UW118" s="470"/>
      <c r="UX118" s="470"/>
      <c r="UY118" s="470"/>
      <c r="UZ118" s="470"/>
      <c r="VA118" s="470"/>
      <c r="VB118" s="470"/>
      <c r="VC118" s="470"/>
      <c r="VD118" s="470"/>
      <c r="VE118" s="470"/>
      <c r="VF118" s="470"/>
      <c r="VG118" s="470"/>
      <c r="VH118" s="470"/>
      <c r="VI118" s="470"/>
      <c r="VJ118" s="470"/>
      <c r="VK118" s="470"/>
      <c r="VL118" s="470"/>
      <c r="VM118" s="470"/>
      <c r="VN118" s="470"/>
      <c r="VO118" s="470"/>
      <c r="VP118" s="470"/>
      <c r="VQ118" s="470"/>
      <c r="VR118" s="470"/>
      <c r="VS118" s="470"/>
      <c r="VT118" s="470"/>
      <c r="VU118" s="470"/>
      <c r="VV118" s="470"/>
      <c r="VW118" s="470"/>
      <c r="VX118" s="470"/>
      <c r="VY118" s="470"/>
      <c r="VZ118" s="470"/>
      <c r="WA118" s="470"/>
      <c r="WB118" s="470"/>
      <c r="WC118" s="470"/>
      <c r="WD118" s="470"/>
      <c r="WE118" s="470"/>
      <c r="WF118" s="470"/>
      <c r="WG118" s="470"/>
      <c r="WH118" s="470"/>
      <c r="WI118" s="470"/>
      <c r="WJ118" s="470"/>
      <c r="WK118" s="470"/>
      <c r="WL118" s="470"/>
      <c r="WM118" s="470"/>
      <c r="WN118" s="470"/>
      <c r="WO118" s="470"/>
      <c r="WP118" s="470"/>
      <c r="WQ118" s="470"/>
      <c r="WR118" s="470"/>
      <c r="WS118" s="470"/>
      <c r="WT118" s="470"/>
      <c r="WU118" s="470"/>
      <c r="WV118" s="470"/>
      <c r="WW118" s="470"/>
      <c r="WX118" s="470"/>
      <c r="WY118" s="470"/>
      <c r="WZ118" s="470"/>
      <c r="XA118" s="470"/>
      <c r="XB118" s="470"/>
      <c r="XC118" s="470"/>
      <c r="XD118" s="470"/>
      <c r="XE118" s="470"/>
      <c r="XF118" s="470"/>
      <c r="XG118" s="470"/>
      <c r="XH118" s="470"/>
      <c r="XI118" s="470"/>
      <c r="XJ118" s="470"/>
      <c r="XK118" s="470"/>
      <c r="XL118" s="470"/>
      <c r="XM118" s="470"/>
      <c r="XN118" s="470"/>
      <c r="XO118" s="470"/>
      <c r="XP118" s="470"/>
      <c r="XQ118" s="470"/>
      <c r="XR118" s="470"/>
      <c r="XS118" s="470"/>
      <c r="XT118" s="470"/>
      <c r="XU118" s="470"/>
      <c r="XV118" s="470"/>
      <c r="XW118" s="470"/>
      <c r="XX118" s="470"/>
      <c r="XY118" s="470"/>
      <c r="XZ118" s="470"/>
      <c r="YA118" s="470"/>
      <c r="YB118" s="470"/>
      <c r="YC118" s="470"/>
      <c r="YD118" s="470"/>
      <c r="YE118" s="470"/>
      <c r="YF118" s="470"/>
      <c r="YG118" s="470"/>
      <c r="YH118" s="470"/>
      <c r="YI118" s="470"/>
      <c r="YJ118" s="470"/>
      <c r="YK118" s="470"/>
      <c r="YL118" s="470"/>
      <c r="YM118" s="470"/>
      <c r="YN118" s="470"/>
      <c r="YO118" s="470"/>
      <c r="YP118" s="470"/>
      <c r="YQ118" s="470"/>
      <c r="YR118" s="470"/>
      <c r="YS118" s="470"/>
      <c r="YT118" s="470"/>
      <c r="YU118" s="470"/>
      <c r="YV118" s="470"/>
      <c r="YW118" s="470"/>
      <c r="YX118" s="470"/>
      <c r="YY118" s="470"/>
      <c r="YZ118" s="470"/>
      <c r="ZA118" s="470"/>
      <c r="ZB118" s="470"/>
      <c r="ZC118" s="470"/>
      <c r="ZD118" s="470"/>
      <c r="ZE118" s="470"/>
      <c r="ZF118" s="470"/>
      <c r="ZG118" s="470"/>
      <c r="ZH118" s="470"/>
      <c r="ZI118" s="470"/>
      <c r="ZJ118" s="470"/>
      <c r="ZK118" s="470"/>
      <c r="ZL118" s="470"/>
      <c r="ZM118" s="470"/>
      <c r="ZN118" s="470"/>
      <c r="ZO118" s="470"/>
      <c r="ZP118" s="470"/>
      <c r="ZQ118" s="470"/>
      <c r="ZR118" s="470"/>
      <c r="ZS118" s="470"/>
      <c r="ZT118" s="470"/>
      <c r="ZU118" s="470"/>
      <c r="ZV118" s="470"/>
      <c r="ZW118" s="470"/>
      <c r="ZX118" s="470"/>
      <c r="ZY118" s="470"/>
      <c r="ZZ118" s="470"/>
      <c r="AAA118" s="470"/>
      <c r="AAB118" s="470"/>
      <c r="AAC118" s="470"/>
      <c r="AAD118" s="470"/>
      <c r="AAE118" s="470"/>
      <c r="AAF118" s="470"/>
      <c r="AAG118" s="470"/>
      <c r="AAH118" s="470"/>
      <c r="AAI118" s="470"/>
      <c r="AAJ118" s="470"/>
      <c r="AAK118" s="470"/>
      <c r="AAL118" s="470"/>
      <c r="AAM118" s="470"/>
      <c r="AAN118" s="470"/>
      <c r="AAO118" s="470"/>
      <c r="AAP118" s="470"/>
      <c r="AAQ118" s="470"/>
      <c r="AAR118" s="470"/>
      <c r="AAS118" s="470"/>
      <c r="AAT118" s="470"/>
      <c r="AAU118" s="470"/>
      <c r="AAV118" s="470"/>
      <c r="AAW118" s="470"/>
      <c r="AAX118" s="470"/>
      <c r="AAY118" s="470"/>
      <c r="AAZ118" s="470"/>
      <c r="ABA118" s="470"/>
      <c r="ABB118" s="470"/>
      <c r="ABC118" s="470"/>
      <c r="ABD118" s="470"/>
      <c r="ABE118" s="470"/>
      <c r="ABF118" s="470"/>
      <c r="ABG118" s="470"/>
      <c r="ABH118" s="470"/>
      <c r="ABI118" s="470"/>
      <c r="ABJ118" s="470"/>
      <c r="ABK118" s="470"/>
      <c r="ABL118" s="470"/>
      <c r="ABM118" s="470"/>
      <c r="ABN118" s="470"/>
      <c r="ABO118" s="470"/>
      <c r="ABP118" s="470"/>
      <c r="ABQ118" s="470"/>
      <c r="ABR118" s="470"/>
      <c r="ABS118" s="470"/>
      <c r="ABT118" s="470"/>
      <c r="ABU118" s="470"/>
      <c r="ABV118" s="470"/>
      <c r="ABW118" s="470"/>
      <c r="ABX118" s="470"/>
      <c r="ABY118" s="470"/>
      <c r="ABZ118" s="470"/>
      <c r="ACA118" s="470"/>
      <c r="ACB118" s="470"/>
      <c r="ACC118" s="470"/>
      <c r="ACD118" s="470"/>
      <c r="ACE118" s="470"/>
      <c r="ACF118" s="470"/>
      <c r="ACG118" s="470"/>
      <c r="ACH118" s="470"/>
      <c r="ACI118" s="470"/>
      <c r="ACJ118" s="470"/>
      <c r="ACK118" s="470"/>
      <c r="ACL118" s="470"/>
      <c r="ACM118" s="470"/>
      <c r="ACN118" s="470"/>
      <c r="ACO118" s="470"/>
      <c r="ACP118" s="470"/>
      <c r="ACQ118" s="470"/>
      <c r="ACR118" s="470"/>
      <c r="ACS118" s="470"/>
      <c r="ACT118" s="470"/>
      <c r="ACU118" s="470"/>
      <c r="ACV118" s="470"/>
      <c r="ACW118" s="470"/>
      <c r="ACX118" s="470"/>
      <c r="ACY118" s="470"/>
      <c r="ACZ118" s="470"/>
      <c r="ADA118" s="470"/>
      <c r="ADB118" s="470"/>
      <c r="ADC118" s="470"/>
      <c r="ADD118" s="470"/>
      <c r="ADE118" s="470"/>
      <c r="ADF118" s="470"/>
      <c r="ADG118" s="470"/>
      <c r="ADH118" s="470"/>
      <c r="ADI118" s="470"/>
      <c r="ADJ118" s="470"/>
      <c r="ADK118" s="470"/>
      <c r="ADL118" s="470"/>
      <c r="ADM118" s="470"/>
      <c r="ADN118" s="470"/>
      <c r="ADO118" s="470"/>
      <c r="ADP118" s="470"/>
      <c r="ADQ118" s="470"/>
      <c r="ADR118" s="470"/>
      <c r="ADS118" s="470"/>
      <c r="ADT118" s="470"/>
      <c r="ADU118" s="470"/>
      <c r="ADV118" s="470"/>
      <c r="ADW118" s="470"/>
      <c r="ADX118" s="470"/>
      <c r="ADY118" s="470"/>
      <c r="ADZ118" s="470"/>
      <c r="AEA118" s="470"/>
      <c r="AEB118" s="470"/>
      <c r="AEC118" s="470"/>
      <c r="AED118" s="470"/>
      <c r="AEE118" s="470"/>
      <c r="AEF118" s="470"/>
      <c r="AEG118" s="470"/>
      <c r="AEH118" s="470"/>
      <c r="AEI118" s="470"/>
      <c r="AEJ118" s="470"/>
      <c r="AEK118" s="470"/>
      <c r="AEL118" s="470"/>
      <c r="AEM118" s="470"/>
      <c r="AEN118" s="470"/>
      <c r="AEO118" s="470"/>
      <c r="AEP118" s="470"/>
      <c r="AEQ118" s="470"/>
      <c r="AER118" s="470"/>
      <c r="AES118" s="470"/>
      <c r="AET118" s="470"/>
      <c r="AEU118" s="470"/>
      <c r="AEV118" s="470"/>
      <c r="AEW118" s="470"/>
      <c r="AEX118" s="470"/>
      <c r="AEY118" s="470"/>
      <c r="AEZ118" s="470"/>
      <c r="AFA118" s="470"/>
      <c r="AFB118" s="470"/>
      <c r="AFC118" s="470"/>
      <c r="AFD118" s="470"/>
      <c r="AFE118" s="470"/>
      <c r="AFF118" s="470"/>
      <c r="AFG118" s="470"/>
      <c r="AFH118" s="470"/>
      <c r="AFI118" s="470"/>
      <c r="AFJ118" s="470"/>
      <c r="AFK118" s="470"/>
      <c r="AFL118" s="470"/>
      <c r="AFM118" s="470"/>
      <c r="AFN118" s="470"/>
      <c r="AFO118" s="470"/>
      <c r="AFP118" s="470"/>
      <c r="AFQ118" s="470"/>
      <c r="AFR118" s="470"/>
      <c r="AFS118" s="470"/>
      <c r="AFT118" s="470"/>
      <c r="AFU118" s="470"/>
      <c r="AFV118" s="470"/>
      <c r="AFW118" s="470"/>
      <c r="AFX118" s="470"/>
      <c r="AFY118" s="470"/>
      <c r="AFZ118" s="470"/>
      <c r="AGA118" s="470"/>
      <c r="AGB118" s="470"/>
      <c r="AGC118" s="470"/>
      <c r="AGD118" s="470"/>
    </row>
    <row r="119" spans="1:875" x14ac:dyDescent="0.2">
      <c r="A119" s="28"/>
      <c r="B119" s="38" t="s">
        <v>1414</v>
      </c>
      <c r="C119" s="39" t="s">
        <v>1414</v>
      </c>
      <c r="D119" s="655"/>
      <c r="E119" s="664"/>
      <c r="F119" s="673"/>
      <c r="G119" s="43"/>
      <c r="H119" s="43"/>
      <c r="I119" s="45"/>
      <c r="J119" s="44"/>
      <c r="K119" s="47"/>
      <c r="L119" s="91"/>
      <c r="M119" s="44"/>
      <c r="N119" s="48"/>
      <c r="O119" s="49"/>
      <c r="P119" s="50"/>
      <c r="Q119" s="90"/>
      <c r="R119" s="270"/>
      <c r="S119" s="99"/>
      <c r="T119" s="54"/>
      <c r="U119" s="55"/>
      <c r="V119" s="56"/>
      <c r="W119" s="56"/>
      <c r="X119" s="56"/>
      <c r="Y119" s="536"/>
      <c r="Z119" s="536"/>
      <c r="AA119" s="536"/>
      <c r="AB119" s="378"/>
      <c r="AC119" s="382"/>
      <c r="AD119" s="382"/>
      <c r="AE119" s="382"/>
      <c r="AF119" s="383"/>
      <c r="AG119" s="379"/>
      <c r="AH119" s="378"/>
      <c r="AI119" s="379"/>
      <c r="AJ119" s="378"/>
      <c r="AK119" s="382"/>
      <c r="AL119" s="62"/>
      <c r="AM119" s="62"/>
      <c r="AN119" s="63"/>
      <c r="AO119" s="64"/>
      <c r="AP119" s="411"/>
      <c r="AQ119" s="412"/>
      <c r="AR119" s="389"/>
      <c r="AS119" s="202"/>
      <c r="AT119" s="388"/>
      <c r="AU119" s="62"/>
      <c r="AV119" s="66"/>
      <c r="AW119" s="66"/>
      <c r="AX119" s="62"/>
      <c r="AY119" s="62"/>
      <c r="AZ119" s="690"/>
      <c r="BA119" s="346"/>
      <c r="BB119" s="682"/>
      <c r="BC119" s="284"/>
      <c r="BD119" s="540"/>
      <c r="BE119" s="598"/>
      <c r="BF119" s="535"/>
      <c r="BG119" s="535"/>
      <c r="BH119" s="535"/>
      <c r="BI119" s="535"/>
      <c r="BJ119" s="535"/>
      <c r="BK119" s="535"/>
      <c r="BL119" s="535"/>
      <c r="BM119" s="535"/>
      <c r="BN119" s="535"/>
      <c r="BO119" s="535"/>
      <c r="BP119" s="535"/>
      <c r="BQ119" s="535"/>
      <c r="BR119" s="535"/>
      <c r="BS119" s="535"/>
      <c r="BT119" s="535"/>
      <c r="BU119" s="535"/>
      <c r="BV119" s="535"/>
      <c r="BW119" s="535"/>
      <c r="BX119" s="535"/>
      <c r="BY119" s="535"/>
      <c r="BZ119" s="535"/>
      <c r="CA119" s="535"/>
      <c r="CB119" s="535"/>
      <c r="CC119" s="535"/>
      <c r="CD119" s="535"/>
      <c r="CE119" s="535"/>
      <c r="CF119" s="535"/>
      <c r="CG119" s="535"/>
      <c r="CH119" s="535"/>
      <c r="CI119" s="535"/>
      <c r="CJ119" s="535"/>
      <c r="CK119" s="535"/>
      <c r="CL119" s="535"/>
      <c r="CM119" s="535"/>
      <c r="CN119" s="535"/>
      <c r="CO119" s="535"/>
      <c r="CP119" s="535"/>
      <c r="CQ119" s="535"/>
      <c r="CR119" s="535"/>
      <c r="CS119" s="535"/>
      <c r="CT119" s="535"/>
      <c r="CU119" s="535"/>
      <c r="CV119" s="535"/>
      <c r="CW119" s="535"/>
      <c r="CX119" s="535"/>
      <c r="CY119" s="535"/>
      <c r="CZ119" s="535"/>
      <c r="DA119" s="535"/>
      <c r="DB119" s="535"/>
      <c r="DC119" s="535"/>
      <c r="DD119" s="535"/>
      <c r="DE119" s="535"/>
      <c r="DF119" s="535"/>
      <c r="DG119" s="535"/>
      <c r="DH119" s="535"/>
      <c r="DI119" s="535"/>
      <c r="DJ119" s="535"/>
      <c r="DK119" s="535"/>
      <c r="DL119" s="535"/>
      <c r="DM119" s="535"/>
      <c r="DN119" s="535"/>
      <c r="DO119" s="535"/>
      <c r="DP119" s="535"/>
      <c r="DQ119" s="535"/>
      <c r="DR119" s="535"/>
      <c r="DS119" s="535"/>
      <c r="DT119" s="535"/>
      <c r="DU119" s="535"/>
      <c r="DV119" s="535"/>
      <c r="DW119" s="535"/>
      <c r="DX119" s="535"/>
      <c r="DY119" s="535"/>
      <c r="DZ119" s="535"/>
      <c r="EA119" s="535"/>
      <c r="EB119" s="535"/>
      <c r="EC119" s="535"/>
      <c r="ED119" s="535"/>
      <c r="EE119" s="535"/>
      <c r="EF119" s="535"/>
      <c r="EG119" s="535"/>
      <c r="EH119" s="535"/>
      <c r="EI119" s="535"/>
      <c r="EJ119" s="535"/>
      <c r="EK119" s="535"/>
      <c r="EL119" s="535"/>
      <c r="EM119" s="535"/>
      <c r="EN119" s="535"/>
      <c r="EO119" s="535"/>
      <c r="EP119" s="535"/>
      <c r="EQ119" s="535"/>
      <c r="ER119" s="535"/>
      <c r="ES119" s="535"/>
      <c r="ET119" s="535"/>
      <c r="EU119" s="535"/>
      <c r="EV119" s="535"/>
      <c r="EW119" s="535"/>
      <c r="EX119" s="535"/>
      <c r="EY119" s="535"/>
      <c r="EZ119" s="535"/>
      <c r="FA119" s="535"/>
      <c r="FB119" s="535"/>
      <c r="FC119" s="535"/>
      <c r="FD119" s="535"/>
      <c r="FE119" s="535"/>
      <c r="FF119" s="535"/>
      <c r="FG119" s="535"/>
      <c r="FH119" s="535"/>
      <c r="FI119" s="535"/>
      <c r="FJ119" s="535"/>
      <c r="FK119" s="535"/>
      <c r="FL119" s="535"/>
      <c r="FM119" s="535"/>
      <c r="FN119" s="535"/>
      <c r="FO119" s="535"/>
      <c r="FP119" s="535"/>
      <c r="FQ119" s="535"/>
      <c r="FR119" s="535"/>
      <c r="FS119" s="535"/>
      <c r="FT119" s="535"/>
      <c r="FU119" s="535"/>
      <c r="FV119" s="535"/>
      <c r="FW119" s="535"/>
      <c r="FX119" s="535"/>
      <c r="FY119" s="535"/>
      <c r="FZ119" s="535"/>
      <c r="GA119" s="535"/>
      <c r="GB119" s="535"/>
      <c r="GC119" s="535"/>
      <c r="GD119" s="535"/>
      <c r="GE119" s="535"/>
      <c r="GF119" s="535"/>
      <c r="GG119" s="535"/>
      <c r="GH119" s="535"/>
      <c r="GI119" s="535"/>
      <c r="GJ119" s="535"/>
      <c r="GK119" s="535"/>
      <c r="GL119" s="535"/>
      <c r="GM119" s="535"/>
      <c r="GN119" s="535"/>
      <c r="GO119" s="535"/>
      <c r="GP119" s="535"/>
      <c r="GQ119" s="535"/>
      <c r="GR119" s="535"/>
      <c r="GS119" s="535"/>
      <c r="GT119" s="535"/>
      <c r="GU119" s="535"/>
      <c r="GV119" s="535"/>
      <c r="GW119" s="535"/>
      <c r="GX119" s="535"/>
      <c r="GY119" s="535"/>
      <c r="GZ119" s="535"/>
      <c r="HA119" s="535"/>
      <c r="HB119" s="535"/>
      <c r="HC119" s="535"/>
      <c r="HD119" s="535"/>
      <c r="HE119" s="535"/>
      <c r="HF119" s="535"/>
      <c r="HG119" s="535"/>
      <c r="HH119" s="535"/>
      <c r="HI119" s="535"/>
      <c r="HJ119" s="535"/>
      <c r="HK119" s="535"/>
      <c r="HL119" s="535"/>
      <c r="HM119" s="535"/>
      <c r="HN119" s="535"/>
      <c r="HO119" s="535"/>
      <c r="HP119" s="535"/>
      <c r="HQ119" s="535"/>
      <c r="HR119" s="535"/>
      <c r="HS119" s="535"/>
      <c r="HT119" s="535"/>
      <c r="HU119" s="535"/>
      <c r="HV119" s="535"/>
      <c r="HW119" s="535"/>
      <c r="HX119" s="535"/>
      <c r="HY119" s="535"/>
      <c r="HZ119" s="535"/>
      <c r="IA119" s="535"/>
      <c r="IB119" s="535"/>
      <c r="IC119" s="535"/>
      <c r="ID119" s="535"/>
      <c r="IE119" s="535"/>
      <c r="IF119" s="535"/>
      <c r="IG119" s="535"/>
      <c r="IH119" s="535"/>
      <c r="II119" s="535"/>
      <c r="IJ119" s="535"/>
      <c r="IK119" s="535"/>
      <c r="IL119" s="535"/>
      <c r="IM119" s="535"/>
      <c r="IN119" s="535"/>
      <c r="IO119" s="535"/>
      <c r="IP119" s="535"/>
      <c r="IQ119" s="535"/>
      <c r="IR119" s="535"/>
      <c r="IS119" s="535"/>
      <c r="IT119" s="535"/>
      <c r="IU119" s="535"/>
      <c r="IV119" s="535"/>
      <c r="IW119" s="535"/>
      <c r="IX119" s="535"/>
      <c r="IY119" s="535"/>
      <c r="IZ119" s="535"/>
      <c r="JA119" s="535"/>
      <c r="JB119" s="535"/>
      <c r="JC119" s="535"/>
      <c r="JD119" s="535"/>
      <c r="JE119" s="535"/>
      <c r="JF119" s="535"/>
      <c r="JG119" s="535"/>
      <c r="JH119" s="535"/>
      <c r="JI119" s="535"/>
      <c r="JJ119" s="535"/>
      <c r="JK119" s="535"/>
      <c r="JL119" s="535"/>
      <c r="JM119" s="535"/>
      <c r="JN119" s="535"/>
      <c r="JO119" s="535"/>
      <c r="JP119" s="535"/>
      <c r="JQ119" s="535"/>
      <c r="JR119" s="535"/>
      <c r="JS119" s="535"/>
      <c r="JT119" s="535"/>
      <c r="JU119" s="535"/>
      <c r="JV119" s="535"/>
      <c r="JW119" s="535"/>
      <c r="JX119" s="535"/>
      <c r="JY119" s="535"/>
      <c r="JZ119" s="535"/>
      <c r="KA119" s="535"/>
      <c r="KB119" s="535"/>
      <c r="KC119" s="535"/>
      <c r="KD119" s="535"/>
      <c r="KE119" s="535"/>
      <c r="KF119" s="535"/>
      <c r="KG119" s="535"/>
      <c r="KH119" s="535"/>
      <c r="KI119" s="535"/>
      <c r="KJ119" s="535"/>
      <c r="KK119" s="535"/>
      <c r="KL119" s="535"/>
      <c r="KM119" s="535"/>
      <c r="KN119" s="535"/>
      <c r="KO119" s="535"/>
      <c r="KP119" s="535"/>
      <c r="KQ119" s="535"/>
      <c r="KR119" s="535"/>
      <c r="KS119" s="535"/>
      <c r="KT119" s="535"/>
      <c r="KU119" s="535"/>
      <c r="KV119" s="535"/>
      <c r="KW119" s="535"/>
      <c r="KX119" s="535"/>
      <c r="KY119" s="535"/>
      <c r="KZ119" s="535"/>
      <c r="LA119" s="535"/>
      <c r="LB119" s="535"/>
      <c r="LC119" s="535"/>
      <c r="LD119" s="535"/>
      <c r="LE119" s="535"/>
      <c r="LF119" s="535"/>
      <c r="LG119" s="535"/>
      <c r="LH119" s="535"/>
      <c r="LI119" s="535"/>
      <c r="LJ119" s="535"/>
      <c r="LK119" s="535"/>
      <c r="LL119" s="535"/>
      <c r="LM119" s="535"/>
      <c r="LN119" s="535"/>
      <c r="LO119" s="535"/>
      <c r="LP119" s="535"/>
      <c r="LQ119" s="535"/>
      <c r="LR119" s="535"/>
      <c r="LS119" s="535"/>
      <c r="LT119" s="535"/>
      <c r="LU119" s="535"/>
      <c r="LV119" s="535"/>
      <c r="LW119" s="535"/>
      <c r="LX119" s="535"/>
      <c r="LY119" s="535"/>
      <c r="LZ119" s="535"/>
      <c r="MA119" s="535"/>
      <c r="MB119" s="535"/>
      <c r="MC119" s="535"/>
      <c r="MD119" s="535"/>
      <c r="ME119" s="535"/>
      <c r="MF119" s="535"/>
      <c r="MG119" s="535"/>
      <c r="MH119" s="535"/>
      <c r="MI119" s="535"/>
      <c r="MJ119" s="535"/>
      <c r="MK119" s="535"/>
      <c r="ML119" s="535"/>
      <c r="MM119" s="535"/>
      <c r="MN119" s="535"/>
      <c r="MO119" s="535"/>
      <c r="MP119" s="535"/>
      <c r="MQ119" s="535"/>
      <c r="MR119" s="535"/>
      <c r="MS119" s="535"/>
      <c r="MT119" s="535"/>
      <c r="MU119" s="535"/>
      <c r="MV119" s="535"/>
      <c r="MW119" s="535"/>
      <c r="MX119" s="535"/>
      <c r="MY119" s="535"/>
      <c r="MZ119" s="535"/>
      <c r="NA119" s="535"/>
      <c r="NB119" s="535"/>
      <c r="NC119" s="535"/>
      <c r="ND119" s="535"/>
      <c r="NE119" s="535"/>
      <c r="NF119" s="535"/>
      <c r="NG119" s="535"/>
      <c r="NH119" s="535"/>
      <c r="NI119" s="535"/>
      <c r="NJ119" s="535"/>
      <c r="NK119" s="535"/>
      <c r="NL119" s="535"/>
      <c r="NM119" s="535"/>
      <c r="NN119" s="535"/>
      <c r="NO119" s="535"/>
      <c r="NP119" s="535"/>
      <c r="NQ119" s="535"/>
      <c r="NR119" s="535"/>
      <c r="NS119" s="535"/>
      <c r="NT119" s="535"/>
      <c r="NU119" s="535"/>
      <c r="NV119" s="535"/>
      <c r="NW119" s="535"/>
      <c r="NX119" s="535"/>
      <c r="NY119" s="535"/>
      <c r="NZ119" s="535"/>
      <c r="OA119" s="535"/>
      <c r="OB119" s="535"/>
      <c r="OC119" s="535"/>
      <c r="OD119" s="535"/>
      <c r="OE119" s="535"/>
      <c r="OF119" s="535"/>
      <c r="OG119" s="535"/>
      <c r="OH119" s="535"/>
      <c r="OI119" s="535"/>
      <c r="OJ119" s="535"/>
      <c r="OK119" s="535"/>
      <c r="OL119" s="535"/>
      <c r="OM119" s="535"/>
      <c r="ON119" s="535"/>
      <c r="OO119" s="535"/>
      <c r="OP119" s="535"/>
      <c r="OQ119" s="535"/>
      <c r="OR119" s="535"/>
      <c r="OS119" s="535"/>
      <c r="OT119" s="535"/>
      <c r="OU119" s="535"/>
      <c r="OV119" s="535"/>
      <c r="OW119" s="535"/>
      <c r="OX119" s="535"/>
      <c r="OY119" s="535"/>
      <c r="OZ119" s="535"/>
      <c r="PA119" s="535"/>
      <c r="PB119" s="535"/>
      <c r="PC119" s="535"/>
      <c r="PD119" s="535"/>
      <c r="PE119" s="535"/>
      <c r="PF119" s="535"/>
      <c r="PG119" s="535"/>
      <c r="PH119" s="535"/>
      <c r="PI119" s="535"/>
      <c r="PJ119" s="535"/>
      <c r="PK119" s="535"/>
      <c r="PL119" s="535"/>
      <c r="PM119" s="535"/>
      <c r="PN119" s="535"/>
      <c r="PO119" s="535"/>
      <c r="PP119" s="535"/>
      <c r="PQ119" s="535"/>
      <c r="PR119" s="535"/>
      <c r="PS119" s="535"/>
      <c r="PT119" s="535"/>
      <c r="PU119" s="535"/>
      <c r="PV119" s="535"/>
      <c r="PW119" s="535"/>
      <c r="PX119" s="535"/>
      <c r="PY119" s="535"/>
      <c r="PZ119" s="535"/>
      <c r="QA119" s="535"/>
      <c r="QB119" s="535"/>
      <c r="QC119" s="535"/>
      <c r="QD119" s="535"/>
      <c r="QE119" s="535"/>
      <c r="QF119" s="535"/>
      <c r="QG119" s="535"/>
      <c r="QH119" s="535"/>
      <c r="QI119" s="535"/>
      <c r="QJ119" s="535"/>
      <c r="QK119" s="535"/>
      <c r="QL119" s="535"/>
      <c r="QM119" s="535"/>
      <c r="QN119" s="535"/>
      <c r="QO119" s="535"/>
      <c r="QP119" s="535"/>
      <c r="QQ119" s="535"/>
      <c r="QR119" s="535"/>
      <c r="QS119" s="535"/>
      <c r="QT119" s="535"/>
      <c r="QU119" s="535"/>
      <c r="QV119" s="535"/>
      <c r="QW119" s="535"/>
      <c r="QX119" s="535"/>
      <c r="QY119" s="535"/>
      <c r="QZ119" s="535"/>
      <c r="RA119" s="535"/>
      <c r="RB119" s="535"/>
      <c r="RC119" s="535"/>
      <c r="RD119" s="535"/>
      <c r="RE119" s="535"/>
      <c r="RF119" s="535"/>
      <c r="RG119" s="535"/>
      <c r="RH119" s="535"/>
      <c r="RI119" s="535"/>
      <c r="RJ119" s="535"/>
      <c r="RK119" s="535"/>
      <c r="RL119" s="535"/>
      <c r="RM119" s="535"/>
      <c r="RN119" s="535"/>
      <c r="RO119" s="535"/>
      <c r="RP119" s="535"/>
      <c r="RQ119" s="535"/>
      <c r="RR119" s="535"/>
      <c r="RS119" s="535"/>
      <c r="RT119" s="535"/>
      <c r="RU119" s="535"/>
      <c r="RV119" s="535"/>
      <c r="RW119" s="535"/>
      <c r="RX119" s="535"/>
      <c r="RY119" s="535"/>
      <c r="RZ119" s="535"/>
      <c r="SA119" s="535"/>
      <c r="SB119" s="535"/>
      <c r="SC119" s="535"/>
      <c r="SD119" s="535"/>
      <c r="SE119" s="535"/>
      <c r="SF119" s="535"/>
      <c r="SG119" s="535"/>
      <c r="SH119" s="535"/>
      <c r="SI119" s="535"/>
      <c r="SJ119" s="535"/>
      <c r="SK119" s="535"/>
      <c r="SL119" s="535"/>
      <c r="SM119" s="535"/>
      <c r="SN119" s="535"/>
      <c r="SO119" s="535"/>
      <c r="SP119" s="535"/>
      <c r="SQ119" s="535"/>
      <c r="SR119" s="535"/>
      <c r="SS119" s="535"/>
      <c r="ST119" s="535"/>
      <c r="SU119" s="535"/>
      <c r="SV119" s="535"/>
      <c r="SW119" s="535"/>
      <c r="SX119" s="535"/>
      <c r="SY119" s="535"/>
      <c r="SZ119" s="535"/>
      <c r="TA119" s="535"/>
      <c r="TB119" s="535"/>
      <c r="TC119" s="535"/>
      <c r="TD119" s="535"/>
      <c r="TE119" s="535"/>
      <c r="TF119" s="535"/>
      <c r="TG119" s="535"/>
      <c r="TH119" s="535"/>
      <c r="TI119" s="535"/>
      <c r="TJ119" s="535"/>
      <c r="TK119" s="535"/>
      <c r="TL119" s="535"/>
      <c r="TM119" s="535"/>
      <c r="TN119" s="535"/>
      <c r="TO119" s="535"/>
      <c r="TP119" s="535"/>
      <c r="TQ119" s="535"/>
      <c r="TR119" s="535"/>
      <c r="TS119" s="535"/>
      <c r="TT119" s="535"/>
      <c r="TU119" s="535"/>
      <c r="TV119" s="535"/>
      <c r="TW119" s="535"/>
      <c r="TX119" s="535"/>
      <c r="TY119" s="535"/>
      <c r="TZ119" s="535"/>
      <c r="UA119" s="535"/>
      <c r="UB119" s="535"/>
      <c r="UC119" s="535"/>
      <c r="UD119" s="535"/>
      <c r="UE119" s="535"/>
      <c r="UF119" s="535"/>
      <c r="UG119" s="535"/>
      <c r="UH119" s="535"/>
      <c r="UI119" s="535"/>
      <c r="UJ119" s="535"/>
      <c r="UK119" s="535"/>
      <c r="UL119" s="535"/>
      <c r="UM119" s="535"/>
      <c r="UN119" s="535"/>
      <c r="UO119" s="535"/>
      <c r="UP119" s="535"/>
      <c r="UQ119" s="535"/>
      <c r="UR119" s="535"/>
      <c r="US119" s="535"/>
      <c r="UT119" s="535"/>
      <c r="UU119" s="535"/>
      <c r="UV119" s="535"/>
      <c r="UW119" s="535"/>
      <c r="UX119" s="535"/>
      <c r="UY119" s="535"/>
      <c r="UZ119" s="535"/>
      <c r="VA119" s="535"/>
      <c r="VB119" s="535"/>
      <c r="VC119" s="535"/>
      <c r="VD119" s="535"/>
      <c r="VE119" s="535"/>
      <c r="VF119" s="535"/>
      <c r="VG119" s="535"/>
      <c r="VH119" s="535"/>
      <c r="VI119" s="535"/>
      <c r="VJ119" s="535"/>
      <c r="VK119" s="535"/>
      <c r="VL119" s="535"/>
      <c r="VM119" s="535"/>
      <c r="VN119" s="535"/>
      <c r="VO119" s="535"/>
      <c r="VP119" s="535"/>
      <c r="VQ119" s="535"/>
      <c r="VR119" s="535"/>
      <c r="VS119" s="535"/>
      <c r="VT119" s="535"/>
      <c r="VU119" s="535"/>
      <c r="VV119" s="535"/>
      <c r="VW119" s="535"/>
      <c r="VX119" s="535"/>
      <c r="VY119" s="535"/>
      <c r="VZ119" s="535"/>
      <c r="WA119" s="535"/>
      <c r="WB119" s="535"/>
      <c r="WC119" s="535"/>
      <c r="WD119" s="535"/>
      <c r="WE119" s="535"/>
      <c r="WF119" s="535"/>
      <c r="WG119" s="535"/>
      <c r="WH119" s="535"/>
      <c r="WI119" s="535"/>
      <c r="WJ119" s="535"/>
      <c r="WK119" s="535"/>
      <c r="WL119" s="535"/>
      <c r="WM119" s="535"/>
      <c r="WN119" s="535"/>
      <c r="WO119" s="535"/>
      <c r="WP119" s="535"/>
      <c r="WQ119" s="535"/>
      <c r="WR119" s="535"/>
      <c r="WS119" s="535"/>
      <c r="WT119" s="535"/>
      <c r="WU119" s="535"/>
      <c r="WV119" s="535"/>
      <c r="WW119" s="535"/>
      <c r="WX119" s="535"/>
      <c r="WY119" s="535"/>
      <c r="WZ119" s="535"/>
      <c r="XA119" s="535"/>
      <c r="XB119" s="535"/>
      <c r="XC119" s="535"/>
      <c r="XD119" s="535"/>
      <c r="XE119" s="535"/>
      <c r="XF119" s="535"/>
      <c r="XG119" s="535"/>
      <c r="XH119" s="535"/>
      <c r="XI119" s="535"/>
      <c r="XJ119" s="535"/>
      <c r="XK119" s="535"/>
      <c r="XL119" s="535"/>
      <c r="XM119" s="535"/>
      <c r="XN119" s="535"/>
      <c r="XO119" s="535"/>
      <c r="XP119" s="535"/>
      <c r="XQ119" s="535"/>
      <c r="XR119" s="535"/>
      <c r="XS119" s="535"/>
      <c r="XT119" s="535"/>
      <c r="XU119" s="535"/>
      <c r="XV119" s="535"/>
      <c r="XW119" s="535"/>
      <c r="XX119" s="535"/>
      <c r="XY119" s="535"/>
      <c r="XZ119" s="535"/>
      <c r="YA119" s="535"/>
      <c r="YB119" s="535"/>
      <c r="YC119" s="535"/>
      <c r="YD119" s="535"/>
      <c r="YE119" s="535"/>
      <c r="YF119" s="535"/>
      <c r="YG119" s="535"/>
      <c r="YH119" s="535"/>
      <c r="YI119" s="535"/>
      <c r="YJ119" s="535"/>
      <c r="YK119" s="535"/>
      <c r="YL119" s="535"/>
      <c r="YM119" s="535"/>
      <c r="YN119" s="535"/>
      <c r="YO119" s="535"/>
      <c r="YP119" s="535"/>
      <c r="YQ119" s="535"/>
      <c r="YR119" s="535"/>
      <c r="YS119" s="535"/>
      <c r="YT119" s="535"/>
      <c r="YU119" s="535"/>
      <c r="YV119" s="535"/>
      <c r="YW119" s="535"/>
      <c r="YX119" s="535"/>
      <c r="YY119" s="535"/>
      <c r="YZ119" s="535"/>
      <c r="ZA119" s="535"/>
      <c r="ZB119" s="535"/>
      <c r="ZC119" s="535"/>
      <c r="ZD119" s="535"/>
      <c r="ZE119" s="535"/>
      <c r="ZF119" s="535"/>
      <c r="ZG119" s="535"/>
      <c r="ZH119" s="535"/>
      <c r="ZI119" s="535"/>
      <c r="ZJ119" s="535"/>
      <c r="ZK119" s="535"/>
      <c r="ZL119" s="535"/>
      <c r="ZM119" s="535"/>
      <c r="ZN119" s="535"/>
      <c r="ZO119" s="535"/>
      <c r="ZP119" s="535"/>
      <c r="ZQ119" s="535"/>
      <c r="ZR119" s="535"/>
      <c r="ZS119" s="535"/>
      <c r="ZT119" s="535"/>
      <c r="ZU119" s="535"/>
      <c r="ZV119" s="535"/>
      <c r="ZW119" s="535"/>
      <c r="ZX119" s="535"/>
      <c r="ZY119" s="535"/>
      <c r="ZZ119" s="535"/>
      <c r="AAA119" s="535"/>
      <c r="AAB119" s="535"/>
      <c r="AAC119" s="535"/>
      <c r="AAD119" s="535"/>
      <c r="AAE119" s="535"/>
      <c r="AAF119" s="535"/>
      <c r="AAG119" s="535"/>
      <c r="AAH119" s="535"/>
      <c r="AAI119" s="535"/>
      <c r="AAJ119" s="535"/>
      <c r="AAK119" s="535"/>
      <c r="AAL119" s="535"/>
      <c r="AAM119" s="535"/>
      <c r="AAN119" s="535"/>
      <c r="AAO119" s="535"/>
      <c r="AAP119" s="535"/>
      <c r="AAQ119" s="535"/>
      <c r="AAR119" s="535"/>
      <c r="AAS119" s="535"/>
      <c r="AAT119" s="535"/>
      <c r="AAU119" s="535"/>
      <c r="AAV119" s="535"/>
      <c r="AAW119" s="535"/>
      <c r="AAX119" s="535"/>
      <c r="AAY119" s="535"/>
      <c r="AAZ119" s="535"/>
      <c r="ABA119" s="535"/>
      <c r="ABB119" s="535"/>
      <c r="ABC119" s="535"/>
      <c r="ABD119" s="535"/>
      <c r="ABE119" s="535"/>
      <c r="ABF119" s="535"/>
      <c r="ABG119" s="535"/>
      <c r="ABH119" s="535"/>
      <c r="ABI119" s="535"/>
      <c r="ABJ119" s="535"/>
      <c r="ABK119" s="535"/>
      <c r="ABL119" s="535"/>
      <c r="ABM119" s="535"/>
      <c r="ABN119" s="535"/>
      <c r="ABO119" s="535"/>
      <c r="ABP119" s="535"/>
      <c r="ABQ119" s="535"/>
      <c r="ABR119" s="535"/>
      <c r="ABS119" s="535"/>
      <c r="ABT119" s="535"/>
      <c r="ABU119" s="535"/>
      <c r="ABV119" s="535"/>
      <c r="ABW119" s="535"/>
      <c r="ABX119" s="535"/>
      <c r="ABY119" s="535"/>
      <c r="ABZ119" s="535"/>
      <c r="ACA119" s="535"/>
      <c r="ACB119" s="535"/>
      <c r="ACC119" s="535"/>
      <c r="ACD119" s="535"/>
      <c r="ACE119" s="535"/>
      <c r="ACF119" s="535"/>
      <c r="ACG119" s="535"/>
      <c r="ACH119" s="535"/>
      <c r="ACI119" s="535"/>
      <c r="ACJ119" s="535"/>
      <c r="ACK119" s="535"/>
      <c r="ACL119" s="535"/>
      <c r="ACM119" s="535"/>
      <c r="ACN119" s="535"/>
      <c r="ACO119" s="535"/>
      <c r="ACP119" s="535"/>
      <c r="ACQ119" s="535"/>
      <c r="ACR119" s="535"/>
      <c r="ACS119" s="535"/>
      <c r="ACT119" s="535"/>
      <c r="ACU119" s="535"/>
      <c r="ACV119" s="535"/>
      <c r="ACW119" s="535"/>
      <c r="ACX119" s="535"/>
      <c r="ACY119" s="535"/>
      <c r="ACZ119" s="535"/>
      <c r="ADA119" s="535"/>
      <c r="ADB119" s="535"/>
      <c r="ADC119" s="535"/>
      <c r="ADD119" s="535"/>
      <c r="ADE119" s="535"/>
      <c r="ADF119" s="535"/>
      <c r="ADG119" s="535"/>
      <c r="ADH119" s="535"/>
      <c r="ADI119" s="535"/>
      <c r="ADJ119" s="535"/>
      <c r="ADK119" s="535"/>
      <c r="ADL119" s="535"/>
      <c r="ADM119" s="535"/>
      <c r="ADN119" s="535"/>
      <c r="ADO119" s="535"/>
      <c r="ADP119" s="535"/>
      <c r="ADQ119" s="535"/>
      <c r="ADR119" s="535"/>
      <c r="ADS119" s="535"/>
      <c r="ADT119" s="535"/>
      <c r="ADU119" s="535"/>
      <c r="ADV119" s="535"/>
      <c r="ADW119" s="535"/>
      <c r="ADX119" s="535"/>
      <c r="ADY119" s="535"/>
      <c r="ADZ119" s="535"/>
      <c r="AEA119" s="535"/>
      <c r="AEB119" s="535"/>
      <c r="AEC119" s="535"/>
      <c r="AED119" s="535"/>
      <c r="AEE119" s="535"/>
      <c r="AEF119" s="535"/>
      <c r="AEG119" s="535"/>
      <c r="AEH119" s="535"/>
      <c r="AEI119" s="535"/>
      <c r="AEJ119" s="535"/>
      <c r="AEK119" s="535"/>
      <c r="AEL119" s="535"/>
      <c r="AEM119" s="535"/>
      <c r="AEN119" s="535"/>
      <c r="AEO119" s="535"/>
      <c r="AEP119" s="535"/>
      <c r="AEQ119" s="535"/>
      <c r="AER119" s="535"/>
      <c r="AES119" s="535"/>
      <c r="AET119" s="535"/>
      <c r="AEU119" s="535"/>
      <c r="AEV119" s="535"/>
      <c r="AEW119" s="535"/>
      <c r="AEX119" s="535"/>
      <c r="AEY119" s="535"/>
      <c r="AEZ119" s="535"/>
      <c r="AFA119" s="535"/>
      <c r="AFB119" s="535"/>
      <c r="AFC119" s="535"/>
      <c r="AFD119" s="535"/>
      <c r="AFE119" s="535"/>
      <c r="AFF119" s="535"/>
      <c r="AFG119" s="535"/>
      <c r="AFH119" s="535"/>
      <c r="AFI119" s="535"/>
      <c r="AFJ119" s="535"/>
      <c r="AFK119" s="535"/>
      <c r="AFL119" s="535"/>
      <c r="AFM119" s="535"/>
      <c r="AFN119" s="535"/>
      <c r="AFO119" s="535"/>
      <c r="AFP119" s="535"/>
      <c r="AFQ119" s="535"/>
      <c r="AFR119" s="535"/>
      <c r="AFS119" s="535"/>
      <c r="AFT119" s="535"/>
      <c r="AFU119" s="535"/>
      <c r="AFV119" s="535"/>
      <c r="AFW119" s="535"/>
      <c r="AFX119" s="535"/>
      <c r="AFY119" s="535"/>
      <c r="AFZ119" s="535"/>
      <c r="AGA119" s="535"/>
      <c r="AGB119" s="535"/>
      <c r="AGC119" s="535"/>
      <c r="AGD119" s="535"/>
      <c r="AGE119" s="535"/>
      <c r="AGF119" s="535"/>
      <c r="AGG119" s="535"/>
      <c r="AGH119" s="535"/>
      <c r="AGI119" s="535"/>
      <c r="AGJ119" s="535"/>
      <c r="AGK119" s="535"/>
      <c r="AGL119" s="535"/>
    </row>
    <row r="120" spans="1:875" x14ac:dyDescent="0.2">
      <c r="A120" s="28"/>
      <c r="B120" s="38" t="s">
        <v>1415</v>
      </c>
      <c r="C120" s="39" t="s">
        <v>1415</v>
      </c>
      <c r="D120" s="655"/>
      <c r="E120" s="664"/>
      <c r="F120" s="673"/>
      <c r="G120" s="43"/>
      <c r="H120" s="43"/>
      <c r="I120" s="45"/>
      <c r="J120" s="44"/>
      <c r="K120" s="47"/>
      <c r="L120" s="91"/>
      <c r="M120" s="44"/>
      <c r="N120" s="48"/>
      <c r="O120" s="49"/>
      <c r="P120" s="50"/>
      <c r="Q120" s="90"/>
      <c r="R120" s="270"/>
      <c r="S120" s="99"/>
      <c r="T120" s="54"/>
      <c r="U120" s="55"/>
      <c r="V120" s="56"/>
      <c r="W120" s="56"/>
      <c r="X120" s="56"/>
      <c r="Y120" s="536"/>
      <c r="Z120" s="536"/>
      <c r="AA120" s="536"/>
      <c r="AB120" s="378"/>
      <c r="AC120" s="382"/>
      <c r="AD120" s="382"/>
      <c r="AE120" s="382"/>
      <c r="AF120" s="383"/>
      <c r="AG120" s="379"/>
      <c r="AH120" s="378"/>
      <c r="AI120" s="379"/>
      <c r="AJ120" s="378"/>
      <c r="AK120" s="382"/>
      <c r="AL120" s="62"/>
      <c r="AM120" s="62"/>
      <c r="AN120" s="63"/>
      <c r="AO120" s="64"/>
      <c r="AP120" s="411"/>
      <c r="AQ120" s="412"/>
      <c r="AR120" s="389"/>
      <c r="AS120" s="202"/>
      <c r="AT120" s="388"/>
      <c r="AU120" s="62"/>
      <c r="AV120" s="66"/>
      <c r="AW120" s="66"/>
      <c r="AX120" s="62"/>
      <c r="AY120" s="62"/>
      <c r="AZ120" s="690"/>
      <c r="BA120" s="346"/>
      <c r="BB120" s="682"/>
      <c r="BC120" s="284"/>
      <c r="BD120" s="540"/>
      <c r="BE120" s="598"/>
      <c r="BF120" s="535"/>
      <c r="BG120" s="535"/>
      <c r="BH120" s="535"/>
      <c r="BI120" s="535"/>
      <c r="BJ120" s="535"/>
      <c r="BK120" s="535"/>
      <c r="BL120" s="535"/>
      <c r="BM120" s="535"/>
      <c r="BN120" s="535"/>
      <c r="BO120" s="535"/>
      <c r="BP120" s="535"/>
      <c r="BQ120" s="535"/>
      <c r="BR120" s="535"/>
      <c r="BS120" s="535"/>
      <c r="BT120" s="535"/>
      <c r="BU120" s="535"/>
      <c r="BV120" s="535"/>
      <c r="BW120" s="535"/>
      <c r="BX120" s="535"/>
      <c r="BY120" s="535"/>
      <c r="BZ120" s="535"/>
      <c r="CA120" s="535"/>
      <c r="CB120" s="535"/>
      <c r="CC120" s="535"/>
      <c r="CD120" s="535"/>
      <c r="CE120" s="535"/>
      <c r="CF120" s="535"/>
      <c r="CG120" s="535"/>
      <c r="CH120" s="535"/>
      <c r="CI120" s="535"/>
      <c r="CJ120" s="535"/>
      <c r="CK120" s="535"/>
      <c r="CL120" s="535"/>
      <c r="CM120" s="535"/>
      <c r="CN120" s="535"/>
      <c r="CO120" s="535"/>
      <c r="CP120" s="535"/>
      <c r="CQ120" s="535"/>
      <c r="CR120" s="535"/>
      <c r="CS120" s="535"/>
      <c r="CT120" s="535"/>
      <c r="CU120" s="535"/>
      <c r="CV120" s="535"/>
      <c r="CW120" s="535"/>
      <c r="CX120" s="535"/>
      <c r="CY120" s="535"/>
      <c r="CZ120" s="535"/>
      <c r="DA120" s="535"/>
      <c r="DB120" s="535"/>
      <c r="DC120" s="535"/>
      <c r="DD120" s="535"/>
      <c r="DE120" s="535"/>
      <c r="DF120" s="535"/>
      <c r="DG120" s="535"/>
      <c r="DH120" s="535"/>
      <c r="DI120" s="535"/>
      <c r="DJ120" s="535"/>
      <c r="DK120" s="535"/>
      <c r="DL120" s="535"/>
      <c r="DM120" s="535"/>
      <c r="DN120" s="535"/>
      <c r="DO120" s="535"/>
      <c r="DP120" s="535"/>
      <c r="DQ120" s="535"/>
      <c r="DR120" s="535"/>
      <c r="DS120" s="535"/>
      <c r="DT120" s="535"/>
      <c r="DU120" s="535"/>
      <c r="DV120" s="535"/>
      <c r="DW120" s="535"/>
      <c r="DX120" s="535"/>
      <c r="DY120" s="535"/>
      <c r="DZ120" s="535"/>
      <c r="EA120" s="535"/>
      <c r="EB120" s="535"/>
      <c r="EC120" s="535"/>
      <c r="ED120" s="535"/>
      <c r="EE120" s="535"/>
      <c r="EF120" s="535"/>
      <c r="EG120" s="535"/>
      <c r="EH120" s="535"/>
      <c r="EI120" s="535"/>
      <c r="EJ120" s="535"/>
      <c r="EK120" s="535"/>
      <c r="EL120" s="535"/>
      <c r="EM120" s="535"/>
      <c r="EN120" s="535"/>
      <c r="EO120" s="535"/>
      <c r="EP120" s="535"/>
      <c r="EQ120" s="535"/>
      <c r="ER120" s="535"/>
      <c r="ES120" s="535"/>
      <c r="ET120" s="535"/>
      <c r="EU120" s="535"/>
      <c r="EV120" s="535"/>
      <c r="EW120" s="535"/>
      <c r="EX120" s="535"/>
      <c r="EY120" s="535"/>
      <c r="EZ120" s="535"/>
      <c r="FA120" s="535"/>
      <c r="FB120" s="535"/>
      <c r="FC120" s="535"/>
      <c r="FD120" s="535"/>
      <c r="FE120" s="535"/>
      <c r="FF120" s="535"/>
      <c r="FG120" s="535"/>
      <c r="FH120" s="535"/>
      <c r="FI120" s="535"/>
      <c r="FJ120" s="535"/>
      <c r="FK120" s="535"/>
      <c r="FL120" s="535"/>
      <c r="FM120" s="535"/>
      <c r="FN120" s="535"/>
      <c r="FO120" s="535"/>
      <c r="FP120" s="535"/>
      <c r="FQ120" s="535"/>
      <c r="FR120" s="535"/>
      <c r="FS120" s="535"/>
      <c r="FT120" s="535"/>
      <c r="FU120" s="535"/>
      <c r="FV120" s="535"/>
      <c r="FW120" s="535"/>
      <c r="FX120" s="535"/>
      <c r="FY120" s="535"/>
      <c r="FZ120" s="535"/>
      <c r="GA120" s="535"/>
      <c r="GB120" s="535"/>
      <c r="GC120" s="535"/>
      <c r="GD120" s="535"/>
      <c r="GE120" s="535"/>
      <c r="GF120" s="535"/>
      <c r="GG120" s="535"/>
      <c r="GH120" s="535"/>
      <c r="GI120" s="535"/>
      <c r="GJ120" s="535"/>
      <c r="GK120" s="535"/>
      <c r="GL120" s="535"/>
      <c r="GM120" s="535"/>
      <c r="GN120" s="535"/>
      <c r="GO120" s="535"/>
      <c r="GP120" s="535"/>
      <c r="GQ120" s="535"/>
      <c r="GR120" s="535"/>
      <c r="GS120" s="535"/>
      <c r="GT120" s="535"/>
      <c r="GU120" s="535"/>
      <c r="GV120" s="535"/>
      <c r="GW120" s="535"/>
      <c r="GX120" s="535"/>
      <c r="GY120" s="535"/>
      <c r="GZ120" s="535"/>
      <c r="HA120" s="535"/>
      <c r="HB120" s="535"/>
      <c r="HC120" s="535"/>
      <c r="HD120" s="535"/>
      <c r="HE120" s="535"/>
      <c r="HF120" s="535"/>
      <c r="HG120" s="535"/>
      <c r="HH120" s="535"/>
      <c r="HI120" s="535"/>
      <c r="HJ120" s="535"/>
      <c r="HK120" s="535"/>
      <c r="HL120" s="535"/>
      <c r="HM120" s="535"/>
      <c r="HN120" s="535"/>
      <c r="HO120" s="535"/>
      <c r="HP120" s="535"/>
      <c r="HQ120" s="535"/>
      <c r="HR120" s="535"/>
      <c r="HS120" s="535"/>
      <c r="HT120" s="535"/>
      <c r="HU120" s="535"/>
      <c r="HV120" s="535"/>
      <c r="HW120" s="535"/>
      <c r="HX120" s="535"/>
      <c r="HY120" s="535"/>
      <c r="HZ120" s="535"/>
      <c r="IA120" s="535"/>
      <c r="IB120" s="535"/>
      <c r="IC120" s="535"/>
      <c r="ID120" s="535"/>
      <c r="IE120" s="535"/>
      <c r="IF120" s="535"/>
      <c r="IG120" s="535"/>
      <c r="IH120" s="535"/>
      <c r="II120" s="535"/>
      <c r="IJ120" s="535"/>
      <c r="IK120" s="535"/>
      <c r="IL120" s="535"/>
      <c r="IM120" s="535"/>
      <c r="IN120" s="535"/>
      <c r="IO120" s="535"/>
      <c r="IP120" s="535"/>
      <c r="IQ120" s="535"/>
      <c r="IR120" s="535"/>
      <c r="IS120" s="535"/>
      <c r="IT120" s="535"/>
      <c r="IU120" s="535"/>
      <c r="IV120" s="535"/>
      <c r="IW120" s="535"/>
      <c r="IX120" s="535"/>
      <c r="IY120" s="535"/>
      <c r="IZ120" s="535"/>
      <c r="JA120" s="535"/>
      <c r="JB120" s="535"/>
      <c r="JC120" s="535"/>
      <c r="JD120" s="535"/>
      <c r="JE120" s="535"/>
      <c r="JF120" s="535"/>
      <c r="JG120" s="535"/>
      <c r="JH120" s="535"/>
      <c r="JI120" s="535"/>
      <c r="JJ120" s="535"/>
      <c r="JK120" s="535"/>
      <c r="JL120" s="535"/>
      <c r="JM120" s="535"/>
      <c r="JN120" s="535"/>
      <c r="JO120" s="535"/>
      <c r="JP120" s="535"/>
      <c r="JQ120" s="535"/>
      <c r="JR120" s="535"/>
      <c r="JS120" s="535"/>
      <c r="JT120" s="535"/>
      <c r="JU120" s="535"/>
      <c r="JV120" s="535"/>
      <c r="JW120" s="535"/>
      <c r="JX120" s="535"/>
      <c r="JY120" s="535"/>
      <c r="JZ120" s="535"/>
      <c r="KA120" s="535"/>
      <c r="KB120" s="535"/>
      <c r="KC120" s="535"/>
      <c r="KD120" s="535"/>
      <c r="KE120" s="535"/>
      <c r="KF120" s="535"/>
      <c r="KG120" s="535"/>
      <c r="KH120" s="535"/>
      <c r="KI120" s="535"/>
      <c r="KJ120" s="535"/>
      <c r="KK120" s="535"/>
      <c r="KL120" s="535"/>
      <c r="KM120" s="535"/>
      <c r="KN120" s="535"/>
      <c r="KO120" s="535"/>
      <c r="KP120" s="535"/>
      <c r="KQ120" s="535"/>
      <c r="KR120" s="535"/>
      <c r="KS120" s="535"/>
      <c r="KT120" s="535"/>
      <c r="KU120" s="535"/>
      <c r="KV120" s="535"/>
      <c r="KW120" s="535"/>
      <c r="KX120" s="535"/>
      <c r="KY120" s="535"/>
      <c r="KZ120" s="535"/>
      <c r="LA120" s="535"/>
      <c r="LB120" s="535"/>
      <c r="LC120" s="535"/>
      <c r="LD120" s="535"/>
      <c r="LE120" s="535"/>
      <c r="LF120" s="535"/>
      <c r="LG120" s="535"/>
      <c r="LH120" s="535"/>
      <c r="LI120" s="535"/>
      <c r="LJ120" s="535"/>
      <c r="LK120" s="535"/>
      <c r="LL120" s="535"/>
      <c r="LM120" s="535"/>
      <c r="LN120" s="535"/>
      <c r="LO120" s="535"/>
      <c r="LP120" s="535"/>
      <c r="LQ120" s="535"/>
      <c r="LR120" s="535"/>
      <c r="LS120" s="535"/>
      <c r="LT120" s="535"/>
      <c r="LU120" s="535"/>
      <c r="LV120" s="535"/>
      <c r="LW120" s="535"/>
      <c r="LX120" s="535"/>
      <c r="LY120" s="535"/>
      <c r="LZ120" s="535"/>
      <c r="MA120" s="535"/>
      <c r="MB120" s="535"/>
      <c r="MC120" s="535"/>
      <c r="MD120" s="535"/>
      <c r="ME120" s="535"/>
      <c r="MF120" s="535"/>
      <c r="MG120" s="535"/>
      <c r="MH120" s="535"/>
      <c r="MI120" s="535"/>
      <c r="MJ120" s="535"/>
      <c r="MK120" s="535"/>
      <c r="ML120" s="535"/>
      <c r="MM120" s="535"/>
      <c r="MN120" s="535"/>
      <c r="MO120" s="535"/>
      <c r="MP120" s="535"/>
      <c r="MQ120" s="535"/>
      <c r="MR120" s="535"/>
      <c r="MS120" s="535"/>
      <c r="MT120" s="535"/>
      <c r="MU120" s="535"/>
      <c r="MV120" s="535"/>
      <c r="MW120" s="535"/>
      <c r="MX120" s="535"/>
      <c r="MY120" s="535"/>
      <c r="MZ120" s="535"/>
      <c r="NA120" s="535"/>
      <c r="NB120" s="535"/>
      <c r="NC120" s="535"/>
      <c r="ND120" s="535"/>
      <c r="NE120" s="535"/>
      <c r="NF120" s="535"/>
      <c r="NG120" s="535"/>
      <c r="NH120" s="535"/>
      <c r="NI120" s="535"/>
      <c r="NJ120" s="535"/>
      <c r="NK120" s="535"/>
      <c r="NL120" s="535"/>
      <c r="NM120" s="535"/>
      <c r="NN120" s="535"/>
      <c r="NO120" s="535"/>
      <c r="NP120" s="535"/>
      <c r="NQ120" s="535"/>
      <c r="NR120" s="535"/>
      <c r="NS120" s="535"/>
      <c r="NT120" s="535"/>
      <c r="NU120" s="535"/>
      <c r="NV120" s="535"/>
      <c r="NW120" s="535"/>
      <c r="NX120" s="535"/>
      <c r="NY120" s="535"/>
      <c r="NZ120" s="535"/>
      <c r="OA120" s="535"/>
      <c r="OB120" s="535"/>
      <c r="OC120" s="535"/>
      <c r="OD120" s="535"/>
      <c r="OE120" s="535"/>
      <c r="OF120" s="535"/>
      <c r="OG120" s="535"/>
      <c r="OH120" s="535"/>
      <c r="OI120" s="535"/>
      <c r="OJ120" s="535"/>
      <c r="OK120" s="535"/>
      <c r="OL120" s="535"/>
      <c r="OM120" s="535"/>
      <c r="ON120" s="535"/>
      <c r="OO120" s="535"/>
      <c r="OP120" s="535"/>
      <c r="OQ120" s="535"/>
      <c r="OR120" s="535"/>
      <c r="OS120" s="535"/>
      <c r="OT120" s="535"/>
      <c r="OU120" s="535"/>
      <c r="OV120" s="535"/>
      <c r="OW120" s="535"/>
      <c r="OX120" s="535"/>
      <c r="OY120" s="535"/>
      <c r="OZ120" s="535"/>
      <c r="PA120" s="535"/>
      <c r="PB120" s="535"/>
      <c r="PC120" s="535"/>
      <c r="PD120" s="535"/>
      <c r="PE120" s="535"/>
      <c r="PF120" s="535"/>
      <c r="PG120" s="535"/>
      <c r="PH120" s="535"/>
      <c r="PI120" s="535"/>
      <c r="PJ120" s="535"/>
      <c r="PK120" s="535"/>
      <c r="PL120" s="535"/>
      <c r="PM120" s="535"/>
      <c r="PN120" s="535"/>
      <c r="PO120" s="535"/>
      <c r="PP120" s="535"/>
      <c r="PQ120" s="535"/>
      <c r="PR120" s="535"/>
      <c r="PS120" s="535"/>
      <c r="PT120" s="535"/>
      <c r="PU120" s="535"/>
      <c r="PV120" s="535"/>
      <c r="PW120" s="535"/>
      <c r="PX120" s="535"/>
      <c r="PY120" s="535"/>
      <c r="PZ120" s="535"/>
      <c r="QA120" s="535"/>
      <c r="QB120" s="535"/>
      <c r="QC120" s="535"/>
      <c r="QD120" s="535"/>
      <c r="QE120" s="535"/>
      <c r="QF120" s="535"/>
      <c r="QG120" s="535"/>
      <c r="QH120" s="535"/>
      <c r="QI120" s="535"/>
      <c r="QJ120" s="535"/>
      <c r="QK120" s="535"/>
      <c r="QL120" s="535"/>
      <c r="QM120" s="535"/>
      <c r="QN120" s="535"/>
      <c r="QO120" s="535"/>
      <c r="QP120" s="535"/>
      <c r="QQ120" s="535"/>
      <c r="QR120" s="535"/>
      <c r="QS120" s="535"/>
      <c r="QT120" s="535"/>
      <c r="QU120" s="535"/>
      <c r="QV120" s="535"/>
      <c r="QW120" s="535"/>
      <c r="QX120" s="535"/>
      <c r="QY120" s="535"/>
      <c r="QZ120" s="535"/>
      <c r="RA120" s="535"/>
      <c r="RB120" s="535"/>
      <c r="RC120" s="535"/>
      <c r="RD120" s="535"/>
      <c r="RE120" s="535"/>
      <c r="RF120" s="535"/>
      <c r="RG120" s="535"/>
      <c r="RH120" s="535"/>
      <c r="RI120" s="535"/>
      <c r="RJ120" s="535"/>
      <c r="RK120" s="535"/>
      <c r="RL120" s="535"/>
      <c r="RM120" s="535"/>
      <c r="RN120" s="535"/>
      <c r="RO120" s="535"/>
      <c r="RP120" s="535"/>
      <c r="RQ120" s="535"/>
      <c r="RR120" s="535"/>
      <c r="RS120" s="535"/>
      <c r="RT120" s="535"/>
      <c r="RU120" s="535"/>
      <c r="RV120" s="535"/>
      <c r="RW120" s="535"/>
      <c r="RX120" s="535"/>
      <c r="RY120" s="535"/>
      <c r="RZ120" s="535"/>
      <c r="SA120" s="535"/>
      <c r="SB120" s="535"/>
      <c r="SC120" s="535"/>
      <c r="SD120" s="535"/>
      <c r="SE120" s="535"/>
      <c r="SF120" s="535"/>
      <c r="SG120" s="535"/>
      <c r="SH120" s="535"/>
      <c r="SI120" s="535"/>
      <c r="SJ120" s="535"/>
      <c r="SK120" s="535"/>
      <c r="SL120" s="535"/>
      <c r="SM120" s="535"/>
      <c r="SN120" s="535"/>
      <c r="SO120" s="535"/>
      <c r="SP120" s="535"/>
      <c r="SQ120" s="535"/>
      <c r="SR120" s="535"/>
      <c r="SS120" s="535"/>
      <c r="ST120" s="535"/>
      <c r="SU120" s="535"/>
      <c r="SV120" s="535"/>
      <c r="SW120" s="535"/>
      <c r="SX120" s="535"/>
      <c r="SY120" s="535"/>
      <c r="SZ120" s="535"/>
      <c r="TA120" s="535"/>
      <c r="TB120" s="535"/>
      <c r="TC120" s="535"/>
      <c r="TD120" s="535"/>
      <c r="TE120" s="535"/>
      <c r="TF120" s="535"/>
      <c r="TG120" s="535"/>
      <c r="TH120" s="535"/>
      <c r="TI120" s="535"/>
      <c r="TJ120" s="535"/>
      <c r="TK120" s="535"/>
      <c r="TL120" s="535"/>
      <c r="TM120" s="535"/>
      <c r="TN120" s="535"/>
      <c r="TO120" s="535"/>
      <c r="TP120" s="535"/>
      <c r="TQ120" s="535"/>
      <c r="TR120" s="535"/>
      <c r="TS120" s="535"/>
      <c r="TT120" s="535"/>
      <c r="TU120" s="535"/>
      <c r="TV120" s="535"/>
      <c r="TW120" s="535"/>
      <c r="TX120" s="535"/>
      <c r="TY120" s="535"/>
      <c r="TZ120" s="535"/>
      <c r="UA120" s="535"/>
      <c r="UB120" s="535"/>
      <c r="UC120" s="535"/>
      <c r="UD120" s="535"/>
      <c r="UE120" s="535"/>
      <c r="UF120" s="535"/>
      <c r="UG120" s="535"/>
      <c r="UH120" s="535"/>
      <c r="UI120" s="535"/>
      <c r="UJ120" s="535"/>
      <c r="UK120" s="535"/>
      <c r="UL120" s="535"/>
      <c r="UM120" s="535"/>
      <c r="UN120" s="535"/>
      <c r="UO120" s="535"/>
      <c r="UP120" s="535"/>
      <c r="UQ120" s="535"/>
      <c r="UR120" s="535"/>
      <c r="US120" s="535"/>
      <c r="UT120" s="535"/>
      <c r="UU120" s="535"/>
      <c r="UV120" s="535"/>
      <c r="UW120" s="535"/>
      <c r="UX120" s="535"/>
      <c r="UY120" s="535"/>
      <c r="UZ120" s="535"/>
      <c r="VA120" s="535"/>
      <c r="VB120" s="535"/>
      <c r="VC120" s="535"/>
      <c r="VD120" s="535"/>
      <c r="VE120" s="535"/>
      <c r="VF120" s="535"/>
      <c r="VG120" s="535"/>
      <c r="VH120" s="535"/>
      <c r="VI120" s="535"/>
      <c r="VJ120" s="535"/>
      <c r="VK120" s="535"/>
      <c r="VL120" s="535"/>
      <c r="VM120" s="535"/>
      <c r="VN120" s="535"/>
      <c r="VO120" s="535"/>
      <c r="VP120" s="535"/>
      <c r="VQ120" s="535"/>
      <c r="VR120" s="535"/>
      <c r="VS120" s="535"/>
      <c r="VT120" s="535"/>
      <c r="VU120" s="535"/>
      <c r="VV120" s="535"/>
      <c r="VW120" s="535"/>
      <c r="VX120" s="535"/>
      <c r="VY120" s="535"/>
      <c r="VZ120" s="535"/>
      <c r="WA120" s="535"/>
      <c r="WB120" s="535"/>
      <c r="WC120" s="535"/>
      <c r="WD120" s="535"/>
      <c r="WE120" s="535"/>
      <c r="WF120" s="535"/>
      <c r="WG120" s="535"/>
      <c r="WH120" s="535"/>
      <c r="WI120" s="535"/>
      <c r="WJ120" s="535"/>
      <c r="WK120" s="535"/>
      <c r="WL120" s="535"/>
      <c r="WM120" s="535"/>
      <c r="WN120" s="535"/>
      <c r="WO120" s="535"/>
      <c r="WP120" s="535"/>
      <c r="WQ120" s="535"/>
      <c r="WR120" s="535"/>
      <c r="WS120" s="535"/>
      <c r="WT120" s="535"/>
      <c r="WU120" s="535"/>
      <c r="WV120" s="535"/>
      <c r="WW120" s="535"/>
      <c r="WX120" s="535"/>
      <c r="WY120" s="535"/>
      <c r="WZ120" s="535"/>
      <c r="XA120" s="535"/>
      <c r="XB120" s="535"/>
      <c r="XC120" s="535"/>
      <c r="XD120" s="535"/>
      <c r="XE120" s="535"/>
      <c r="XF120" s="535"/>
      <c r="XG120" s="535"/>
      <c r="XH120" s="535"/>
      <c r="XI120" s="535"/>
      <c r="XJ120" s="535"/>
      <c r="XK120" s="535"/>
      <c r="XL120" s="535"/>
      <c r="XM120" s="535"/>
      <c r="XN120" s="535"/>
      <c r="XO120" s="535"/>
      <c r="XP120" s="535"/>
      <c r="XQ120" s="535"/>
      <c r="XR120" s="535"/>
      <c r="XS120" s="535"/>
      <c r="XT120" s="535"/>
      <c r="XU120" s="535"/>
      <c r="XV120" s="535"/>
      <c r="XW120" s="535"/>
      <c r="XX120" s="535"/>
      <c r="XY120" s="535"/>
      <c r="XZ120" s="535"/>
      <c r="YA120" s="535"/>
      <c r="YB120" s="535"/>
      <c r="YC120" s="535"/>
      <c r="YD120" s="535"/>
      <c r="YE120" s="535"/>
      <c r="YF120" s="535"/>
      <c r="YG120" s="535"/>
      <c r="YH120" s="535"/>
      <c r="YI120" s="535"/>
      <c r="YJ120" s="535"/>
      <c r="YK120" s="535"/>
      <c r="YL120" s="535"/>
      <c r="YM120" s="535"/>
      <c r="YN120" s="535"/>
      <c r="YO120" s="535"/>
      <c r="YP120" s="535"/>
      <c r="YQ120" s="535"/>
      <c r="YR120" s="535"/>
      <c r="YS120" s="535"/>
      <c r="YT120" s="535"/>
      <c r="YU120" s="535"/>
      <c r="YV120" s="535"/>
      <c r="YW120" s="535"/>
      <c r="YX120" s="535"/>
      <c r="YY120" s="535"/>
      <c r="YZ120" s="535"/>
      <c r="ZA120" s="535"/>
      <c r="ZB120" s="535"/>
      <c r="ZC120" s="535"/>
      <c r="ZD120" s="535"/>
      <c r="ZE120" s="535"/>
      <c r="ZF120" s="535"/>
      <c r="ZG120" s="535"/>
      <c r="ZH120" s="535"/>
      <c r="ZI120" s="535"/>
      <c r="ZJ120" s="535"/>
      <c r="ZK120" s="535"/>
      <c r="ZL120" s="535"/>
      <c r="ZM120" s="535"/>
      <c r="ZN120" s="535"/>
      <c r="ZO120" s="535"/>
      <c r="ZP120" s="535"/>
      <c r="ZQ120" s="535"/>
      <c r="ZR120" s="535"/>
      <c r="ZS120" s="535"/>
      <c r="ZT120" s="535"/>
      <c r="ZU120" s="535"/>
      <c r="ZV120" s="535"/>
      <c r="ZW120" s="535"/>
      <c r="ZX120" s="535"/>
      <c r="ZY120" s="535"/>
      <c r="ZZ120" s="535"/>
      <c r="AAA120" s="535"/>
      <c r="AAB120" s="535"/>
      <c r="AAC120" s="535"/>
      <c r="AAD120" s="535"/>
      <c r="AAE120" s="535"/>
      <c r="AAF120" s="535"/>
      <c r="AAG120" s="535"/>
      <c r="AAH120" s="535"/>
      <c r="AAI120" s="535"/>
      <c r="AAJ120" s="535"/>
      <c r="AAK120" s="535"/>
      <c r="AAL120" s="535"/>
      <c r="AAM120" s="535"/>
      <c r="AAN120" s="535"/>
      <c r="AAO120" s="535"/>
      <c r="AAP120" s="535"/>
      <c r="AAQ120" s="535"/>
      <c r="AAR120" s="535"/>
      <c r="AAS120" s="535"/>
      <c r="AAT120" s="535"/>
      <c r="AAU120" s="535"/>
      <c r="AAV120" s="535"/>
      <c r="AAW120" s="535"/>
      <c r="AAX120" s="535"/>
      <c r="AAY120" s="535"/>
      <c r="AAZ120" s="535"/>
      <c r="ABA120" s="535"/>
      <c r="ABB120" s="535"/>
      <c r="ABC120" s="535"/>
      <c r="ABD120" s="535"/>
      <c r="ABE120" s="535"/>
      <c r="ABF120" s="535"/>
      <c r="ABG120" s="535"/>
      <c r="ABH120" s="535"/>
      <c r="ABI120" s="535"/>
      <c r="ABJ120" s="535"/>
      <c r="ABK120" s="535"/>
      <c r="ABL120" s="535"/>
      <c r="ABM120" s="535"/>
      <c r="ABN120" s="535"/>
      <c r="ABO120" s="535"/>
      <c r="ABP120" s="535"/>
      <c r="ABQ120" s="535"/>
      <c r="ABR120" s="535"/>
      <c r="ABS120" s="535"/>
      <c r="ABT120" s="535"/>
      <c r="ABU120" s="535"/>
      <c r="ABV120" s="535"/>
      <c r="ABW120" s="535"/>
      <c r="ABX120" s="535"/>
      <c r="ABY120" s="535"/>
      <c r="ABZ120" s="535"/>
      <c r="ACA120" s="535"/>
      <c r="ACB120" s="535"/>
      <c r="ACC120" s="535"/>
      <c r="ACD120" s="535"/>
      <c r="ACE120" s="535"/>
      <c r="ACF120" s="535"/>
      <c r="ACG120" s="535"/>
      <c r="ACH120" s="535"/>
      <c r="ACI120" s="535"/>
      <c r="ACJ120" s="535"/>
      <c r="ACK120" s="535"/>
      <c r="ACL120" s="535"/>
      <c r="ACM120" s="535"/>
      <c r="ACN120" s="535"/>
      <c r="ACO120" s="535"/>
      <c r="ACP120" s="535"/>
      <c r="ACQ120" s="535"/>
      <c r="ACR120" s="535"/>
      <c r="ACS120" s="535"/>
      <c r="ACT120" s="535"/>
      <c r="ACU120" s="535"/>
      <c r="ACV120" s="535"/>
      <c r="ACW120" s="535"/>
      <c r="ACX120" s="535"/>
      <c r="ACY120" s="535"/>
      <c r="ACZ120" s="535"/>
      <c r="ADA120" s="535"/>
      <c r="ADB120" s="535"/>
      <c r="ADC120" s="535"/>
      <c r="ADD120" s="535"/>
      <c r="ADE120" s="535"/>
      <c r="ADF120" s="535"/>
      <c r="ADG120" s="535"/>
      <c r="ADH120" s="535"/>
      <c r="ADI120" s="535"/>
      <c r="ADJ120" s="535"/>
      <c r="ADK120" s="535"/>
      <c r="ADL120" s="535"/>
      <c r="ADM120" s="535"/>
      <c r="ADN120" s="535"/>
      <c r="ADO120" s="535"/>
      <c r="ADP120" s="535"/>
      <c r="ADQ120" s="535"/>
      <c r="ADR120" s="535"/>
      <c r="ADS120" s="535"/>
      <c r="ADT120" s="535"/>
      <c r="ADU120" s="535"/>
      <c r="ADV120" s="535"/>
      <c r="ADW120" s="535"/>
      <c r="ADX120" s="535"/>
      <c r="ADY120" s="535"/>
      <c r="ADZ120" s="535"/>
      <c r="AEA120" s="535"/>
      <c r="AEB120" s="535"/>
      <c r="AEC120" s="535"/>
      <c r="AED120" s="535"/>
      <c r="AEE120" s="535"/>
      <c r="AEF120" s="535"/>
      <c r="AEG120" s="535"/>
      <c r="AEH120" s="535"/>
      <c r="AEI120" s="535"/>
      <c r="AEJ120" s="535"/>
      <c r="AEK120" s="535"/>
      <c r="AEL120" s="535"/>
      <c r="AEM120" s="535"/>
      <c r="AEN120" s="535"/>
      <c r="AEO120" s="535"/>
      <c r="AEP120" s="535"/>
      <c r="AEQ120" s="535"/>
      <c r="AER120" s="535"/>
      <c r="AES120" s="535"/>
      <c r="AET120" s="535"/>
      <c r="AEU120" s="535"/>
      <c r="AEV120" s="535"/>
      <c r="AEW120" s="535"/>
      <c r="AEX120" s="535"/>
      <c r="AEY120" s="535"/>
      <c r="AEZ120" s="535"/>
      <c r="AFA120" s="535"/>
      <c r="AFB120" s="535"/>
      <c r="AFC120" s="535"/>
      <c r="AFD120" s="535"/>
      <c r="AFE120" s="535"/>
      <c r="AFF120" s="535"/>
      <c r="AFG120" s="535"/>
      <c r="AFH120" s="535"/>
      <c r="AFI120" s="535"/>
      <c r="AFJ120" s="535"/>
      <c r="AFK120" s="535"/>
      <c r="AFL120" s="535"/>
      <c r="AFM120" s="535"/>
      <c r="AFN120" s="535"/>
      <c r="AFO120" s="535"/>
      <c r="AFP120" s="535"/>
      <c r="AFQ120" s="535"/>
      <c r="AFR120" s="535"/>
      <c r="AFS120" s="535"/>
      <c r="AFT120" s="535"/>
      <c r="AFU120" s="535"/>
      <c r="AFV120" s="535"/>
      <c r="AFW120" s="535"/>
      <c r="AFX120" s="535"/>
      <c r="AFY120" s="535"/>
      <c r="AFZ120" s="535"/>
      <c r="AGA120" s="535"/>
      <c r="AGB120" s="535"/>
      <c r="AGC120" s="535"/>
      <c r="AGD120" s="535"/>
      <c r="AGE120" s="535"/>
      <c r="AGF120" s="535"/>
      <c r="AGG120" s="535"/>
      <c r="AGH120" s="535"/>
      <c r="AGI120" s="535"/>
      <c r="AGJ120" s="535"/>
      <c r="AGK120" s="535"/>
      <c r="AGL120" s="535"/>
    </row>
    <row r="121" spans="1:875" x14ac:dyDescent="0.2">
      <c r="A121" s="28"/>
      <c r="B121" s="545" t="s">
        <v>1416</v>
      </c>
      <c r="C121" s="570" t="s">
        <v>1416</v>
      </c>
      <c r="D121" s="653"/>
      <c r="E121" s="662"/>
      <c r="F121" s="671"/>
      <c r="G121" s="546"/>
      <c r="H121" s="546"/>
      <c r="I121" s="547"/>
      <c r="J121" s="548"/>
      <c r="K121" s="549"/>
      <c r="L121" s="550"/>
      <c r="M121" s="548"/>
      <c r="N121" s="551"/>
      <c r="O121" s="552"/>
      <c r="P121" s="553"/>
      <c r="Q121" s="566"/>
      <c r="R121" s="344"/>
      <c r="S121" s="702"/>
      <c r="T121" s="554"/>
      <c r="U121" s="555"/>
      <c r="V121" s="556"/>
      <c r="W121" s="556"/>
      <c r="X121" s="556"/>
      <c r="Y121" s="542"/>
      <c r="Z121" s="542"/>
      <c r="AA121" s="542"/>
      <c r="AB121" s="542"/>
      <c r="AC121" s="357"/>
      <c r="AD121" s="557"/>
      <c r="AE121" s="557"/>
      <c r="AF121" s="558"/>
      <c r="AG121" s="599"/>
      <c r="AH121" s="402"/>
      <c r="AI121" s="542"/>
      <c r="AJ121" s="542"/>
      <c r="AK121" s="557"/>
      <c r="AL121" s="559"/>
      <c r="AM121" s="559"/>
      <c r="AN121" s="560"/>
      <c r="AO121" s="561"/>
      <c r="AP121" s="562"/>
      <c r="AQ121" s="563"/>
      <c r="AR121" s="564"/>
      <c r="AS121" s="564"/>
      <c r="AT121" s="563"/>
      <c r="AU121" s="559"/>
      <c r="AV121" s="565"/>
      <c r="AW121" s="565"/>
      <c r="AX121" s="559"/>
      <c r="AY121" s="559"/>
      <c r="AZ121" s="689"/>
      <c r="BA121" s="601"/>
      <c r="BB121" s="681"/>
      <c r="BC121" s="572"/>
      <c r="BD121" s="348"/>
      <c r="BE121" s="603"/>
      <c r="BF121" s="359"/>
      <c r="BG121" s="359"/>
      <c r="BH121" s="359"/>
      <c r="BI121" s="359"/>
      <c r="BJ121" s="359"/>
      <c r="BK121" s="359"/>
      <c r="BL121" s="359"/>
      <c r="BM121" s="359"/>
      <c r="BN121" s="359"/>
      <c r="BO121" s="359"/>
      <c r="BP121" s="359"/>
      <c r="BQ121" s="359"/>
      <c r="BR121" s="359"/>
      <c r="BS121" s="359"/>
      <c r="BT121" s="359"/>
      <c r="BU121" s="359"/>
      <c r="BV121" s="359"/>
      <c r="BW121" s="359"/>
      <c r="BX121" s="359"/>
      <c r="BY121" s="359"/>
      <c r="BZ121" s="359"/>
      <c r="CA121" s="359"/>
      <c r="CB121" s="359"/>
      <c r="CC121" s="359"/>
      <c r="CD121" s="359"/>
      <c r="CE121" s="359"/>
      <c r="CF121" s="359"/>
      <c r="CG121" s="359"/>
      <c r="CH121" s="359"/>
      <c r="CI121" s="359"/>
      <c r="CJ121" s="359"/>
      <c r="CK121" s="359"/>
      <c r="CL121" s="359"/>
      <c r="CM121" s="359"/>
      <c r="CN121" s="359"/>
      <c r="CO121" s="359"/>
      <c r="CP121" s="359"/>
      <c r="CQ121" s="359"/>
      <c r="CR121" s="359"/>
      <c r="CS121" s="359"/>
      <c r="CT121" s="359"/>
      <c r="CU121" s="359"/>
      <c r="CV121" s="359"/>
      <c r="CW121" s="359"/>
      <c r="CX121" s="359"/>
      <c r="CY121" s="359"/>
      <c r="CZ121" s="359"/>
      <c r="DA121" s="359"/>
      <c r="DB121" s="359"/>
      <c r="DC121" s="359"/>
      <c r="DD121" s="359"/>
      <c r="DE121" s="359"/>
      <c r="DF121" s="359"/>
      <c r="DG121" s="359"/>
      <c r="DH121" s="359"/>
      <c r="DI121" s="359"/>
      <c r="DJ121" s="359"/>
      <c r="DK121" s="359"/>
      <c r="DL121" s="359"/>
      <c r="DM121" s="359"/>
      <c r="DN121" s="359"/>
      <c r="DO121" s="359"/>
      <c r="DP121" s="359"/>
      <c r="DQ121" s="359"/>
      <c r="DR121" s="359"/>
      <c r="DS121" s="359"/>
      <c r="DT121" s="359"/>
      <c r="DU121" s="359"/>
      <c r="DV121" s="359"/>
      <c r="DW121" s="359"/>
      <c r="DX121" s="359"/>
      <c r="DY121" s="359"/>
      <c r="DZ121" s="359"/>
      <c r="EA121" s="359"/>
      <c r="EB121" s="359"/>
      <c r="EC121" s="359"/>
      <c r="ED121" s="359"/>
      <c r="EE121" s="359"/>
      <c r="EF121" s="359"/>
      <c r="EG121" s="359"/>
      <c r="EH121" s="359"/>
      <c r="EI121" s="359"/>
      <c r="EJ121" s="359"/>
      <c r="EK121" s="359"/>
      <c r="EL121" s="359"/>
      <c r="EM121" s="359"/>
      <c r="EN121" s="359"/>
      <c r="EO121" s="359"/>
      <c r="EP121" s="359"/>
      <c r="EQ121" s="359"/>
      <c r="ER121" s="359"/>
      <c r="ES121" s="359"/>
      <c r="ET121" s="359"/>
      <c r="EU121" s="359"/>
      <c r="EV121" s="359"/>
      <c r="EW121" s="359"/>
      <c r="EX121" s="359"/>
      <c r="EY121" s="359"/>
      <c r="EZ121" s="359"/>
      <c r="FA121" s="359"/>
      <c r="FB121" s="359"/>
      <c r="FC121" s="359"/>
      <c r="FD121" s="359"/>
      <c r="FE121" s="359"/>
      <c r="FF121" s="359"/>
      <c r="FG121" s="359"/>
      <c r="FH121" s="359"/>
      <c r="FI121" s="359"/>
      <c r="FJ121" s="359"/>
      <c r="FK121" s="359"/>
      <c r="FL121" s="359"/>
      <c r="FM121" s="359"/>
      <c r="FN121" s="359"/>
      <c r="FO121" s="359"/>
      <c r="FP121" s="359"/>
      <c r="FQ121" s="359"/>
      <c r="FR121" s="359"/>
      <c r="FS121" s="359"/>
      <c r="FT121" s="359"/>
      <c r="FU121" s="359"/>
      <c r="FV121" s="359"/>
      <c r="FW121" s="359"/>
      <c r="FX121" s="359"/>
      <c r="FY121" s="359"/>
      <c r="FZ121" s="359"/>
      <c r="GA121" s="359"/>
      <c r="GB121" s="359"/>
      <c r="GC121" s="359"/>
      <c r="GD121" s="359"/>
      <c r="GE121" s="359"/>
      <c r="GF121" s="359"/>
      <c r="GG121" s="359"/>
      <c r="GH121" s="359"/>
      <c r="GI121" s="359"/>
      <c r="GJ121" s="359"/>
      <c r="GK121" s="359"/>
      <c r="GL121" s="359"/>
      <c r="GM121" s="359"/>
      <c r="GN121" s="359"/>
      <c r="GO121" s="359"/>
      <c r="GP121" s="359"/>
      <c r="GQ121" s="359"/>
      <c r="GR121" s="359"/>
      <c r="GS121" s="359"/>
      <c r="GT121" s="359"/>
      <c r="GU121" s="359"/>
      <c r="GV121" s="359"/>
      <c r="GW121" s="359"/>
      <c r="GX121" s="359"/>
      <c r="GY121" s="359"/>
      <c r="GZ121" s="359"/>
      <c r="HA121" s="359"/>
      <c r="HB121" s="359"/>
      <c r="HC121" s="359"/>
      <c r="HD121" s="359"/>
      <c r="HE121" s="359"/>
      <c r="HF121" s="359"/>
      <c r="HG121" s="359"/>
      <c r="HH121" s="359"/>
      <c r="HI121" s="359"/>
      <c r="HJ121" s="359"/>
      <c r="HK121" s="359"/>
      <c r="HL121" s="359"/>
      <c r="HM121" s="359"/>
      <c r="HN121" s="359"/>
      <c r="HO121" s="359"/>
      <c r="HP121" s="359"/>
      <c r="HQ121" s="359"/>
      <c r="HR121" s="359"/>
      <c r="HS121" s="359"/>
      <c r="HT121" s="359"/>
      <c r="HU121" s="359"/>
      <c r="HV121" s="359"/>
      <c r="HW121" s="359"/>
      <c r="HX121" s="359"/>
      <c r="HY121" s="359"/>
      <c r="HZ121" s="359"/>
      <c r="IA121" s="359"/>
      <c r="IB121" s="359"/>
      <c r="IC121" s="359"/>
      <c r="ID121" s="359"/>
      <c r="IE121" s="359"/>
      <c r="IF121" s="359"/>
      <c r="IG121" s="359"/>
      <c r="IH121" s="359"/>
      <c r="II121" s="359"/>
      <c r="IJ121" s="359"/>
      <c r="IK121" s="359"/>
      <c r="IL121" s="359"/>
      <c r="IM121" s="359"/>
      <c r="IN121" s="359"/>
      <c r="IO121" s="359"/>
      <c r="IP121" s="359"/>
      <c r="IQ121" s="359"/>
      <c r="IR121" s="359"/>
      <c r="IS121" s="359"/>
      <c r="IT121" s="359"/>
      <c r="IU121" s="359"/>
      <c r="IV121" s="359"/>
      <c r="IW121" s="359"/>
      <c r="IX121" s="359"/>
      <c r="IY121" s="359"/>
      <c r="IZ121" s="359"/>
      <c r="JA121" s="359"/>
      <c r="JB121" s="359"/>
      <c r="JC121" s="359"/>
      <c r="JD121" s="359"/>
      <c r="JE121" s="359"/>
      <c r="JF121" s="359"/>
      <c r="JG121" s="359"/>
      <c r="JH121" s="359"/>
      <c r="JI121" s="359"/>
      <c r="JJ121" s="359"/>
      <c r="JK121" s="359"/>
      <c r="JL121" s="359"/>
      <c r="JM121" s="359"/>
      <c r="JN121" s="359"/>
      <c r="JO121" s="359"/>
      <c r="JP121" s="359"/>
      <c r="JQ121" s="359"/>
      <c r="JR121" s="359"/>
      <c r="JS121" s="359"/>
      <c r="JT121" s="359"/>
      <c r="JU121" s="359"/>
      <c r="JV121" s="359"/>
      <c r="JW121" s="359"/>
      <c r="JX121" s="359"/>
      <c r="JY121" s="359"/>
      <c r="JZ121" s="359"/>
      <c r="KA121" s="359"/>
      <c r="KB121" s="359"/>
      <c r="KC121" s="359"/>
      <c r="KD121" s="359"/>
      <c r="KE121" s="359"/>
      <c r="KF121" s="359"/>
      <c r="KG121" s="359"/>
      <c r="KH121" s="359"/>
      <c r="KI121" s="359"/>
      <c r="KJ121" s="359"/>
      <c r="KK121" s="359"/>
      <c r="KL121" s="359"/>
      <c r="KM121" s="359"/>
      <c r="KN121" s="359"/>
      <c r="KO121" s="359"/>
      <c r="KP121" s="359"/>
      <c r="KQ121" s="359"/>
      <c r="KR121" s="359"/>
      <c r="KS121" s="359"/>
      <c r="KT121" s="359"/>
      <c r="KU121" s="359"/>
      <c r="KV121" s="359"/>
      <c r="KW121" s="359"/>
      <c r="KX121" s="359"/>
      <c r="KY121" s="359"/>
      <c r="KZ121" s="359"/>
      <c r="LA121" s="359"/>
      <c r="LB121" s="359"/>
      <c r="LC121" s="359"/>
      <c r="LD121" s="359"/>
      <c r="LE121" s="359"/>
      <c r="LF121" s="359"/>
      <c r="LG121" s="359"/>
      <c r="LH121" s="359"/>
      <c r="LI121" s="359"/>
      <c r="LJ121" s="359"/>
      <c r="LK121" s="359"/>
      <c r="LL121" s="359"/>
      <c r="LM121" s="359"/>
      <c r="LN121" s="359"/>
      <c r="LO121" s="359"/>
      <c r="LP121" s="359"/>
      <c r="LQ121" s="359"/>
      <c r="LR121" s="359"/>
      <c r="LS121" s="359"/>
      <c r="LT121" s="359"/>
      <c r="LU121" s="359"/>
      <c r="LV121" s="359"/>
      <c r="LW121" s="359"/>
      <c r="LX121" s="359"/>
      <c r="LY121" s="359"/>
      <c r="LZ121" s="359"/>
      <c r="MA121" s="359"/>
      <c r="MB121" s="359"/>
      <c r="MC121" s="359"/>
      <c r="MD121" s="359"/>
      <c r="ME121" s="359"/>
      <c r="MF121" s="359"/>
      <c r="MG121" s="359"/>
      <c r="MH121" s="359"/>
      <c r="MI121" s="359"/>
      <c r="MJ121" s="359"/>
      <c r="MK121" s="359"/>
      <c r="ML121" s="359"/>
      <c r="MM121" s="359"/>
      <c r="MN121" s="359"/>
      <c r="MO121" s="359"/>
      <c r="MP121" s="359"/>
      <c r="MQ121" s="359"/>
      <c r="MR121" s="359"/>
      <c r="MS121" s="359"/>
      <c r="MT121" s="359"/>
      <c r="MU121" s="359"/>
      <c r="MV121" s="359"/>
      <c r="MW121" s="359"/>
      <c r="MX121" s="359"/>
      <c r="MY121" s="359"/>
      <c r="MZ121" s="359"/>
      <c r="NA121" s="359"/>
      <c r="NB121" s="359"/>
      <c r="NC121" s="359"/>
      <c r="ND121" s="359"/>
      <c r="NE121" s="359"/>
      <c r="NF121" s="359"/>
      <c r="NG121" s="359"/>
      <c r="NH121" s="359"/>
      <c r="NI121" s="359"/>
      <c r="NJ121" s="359"/>
      <c r="NK121" s="359"/>
      <c r="NL121" s="359"/>
      <c r="NM121" s="359"/>
      <c r="NN121" s="359"/>
      <c r="NO121" s="359"/>
      <c r="NP121" s="359"/>
      <c r="NQ121" s="359"/>
      <c r="NR121" s="359"/>
      <c r="NS121" s="359"/>
      <c r="NT121" s="359"/>
      <c r="NU121" s="359"/>
      <c r="NV121" s="359"/>
      <c r="NW121" s="359"/>
      <c r="NX121" s="359"/>
      <c r="NY121" s="359"/>
      <c r="NZ121" s="359"/>
      <c r="OA121" s="359"/>
      <c r="OB121" s="359"/>
      <c r="OC121" s="359"/>
      <c r="OD121" s="359"/>
      <c r="OE121" s="359"/>
      <c r="OF121" s="359"/>
      <c r="OG121" s="359"/>
      <c r="OH121" s="359"/>
      <c r="OI121" s="359"/>
      <c r="OJ121" s="359"/>
      <c r="OK121" s="359"/>
      <c r="OL121" s="359"/>
      <c r="OM121" s="359"/>
      <c r="ON121" s="359"/>
      <c r="OO121" s="359"/>
      <c r="OP121" s="359"/>
      <c r="OQ121" s="359"/>
      <c r="OR121" s="359"/>
      <c r="OS121" s="359"/>
      <c r="OT121" s="359"/>
      <c r="OU121" s="359"/>
      <c r="OV121" s="359"/>
      <c r="OW121" s="359"/>
      <c r="OX121" s="359"/>
      <c r="OY121" s="359"/>
      <c r="OZ121" s="359"/>
      <c r="PA121" s="359"/>
      <c r="PB121" s="359"/>
      <c r="PC121" s="359"/>
      <c r="PD121" s="359"/>
      <c r="PE121" s="359"/>
      <c r="PF121" s="359"/>
      <c r="PG121" s="359"/>
      <c r="PH121" s="359"/>
      <c r="PI121" s="359"/>
      <c r="PJ121" s="359"/>
      <c r="PK121" s="359"/>
      <c r="PL121" s="359"/>
      <c r="PM121" s="359"/>
      <c r="PN121" s="359"/>
      <c r="PO121" s="359"/>
      <c r="PP121" s="359"/>
      <c r="PQ121" s="359"/>
      <c r="PR121" s="359"/>
      <c r="PS121" s="359"/>
      <c r="PT121" s="359"/>
      <c r="PU121" s="359"/>
      <c r="PV121" s="359"/>
      <c r="PW121" s="359"/>
      <c r="PX121" s="359"/>
      <c r="PY121" s="359"/>
      <c r="PZ121" s="359"/>
      <c r="QA121" s="359"/>
      <c r="QB121" s="359"/>
      <c r="QC121" s="359"/>
      <c r="QD121" s="359"/>
      <c r="QE121" s="359"/>
      <c r="QF121" s="359"/>
      <c r="QG121" s="359"/>
      <c r="QH121" s="359"/>
      <c r="QI121" s="359"/>
      <c r="QJ121" s="359"/>
      <c r="QK121" s="359"/>
      <c r="QL121" s="359"/>
      <c r="QM121" s="359"/>
      <c r="QN121" s="359"/>
      <c r="QO121" s="359"/>
      <c r="QP121" s="359"/>
      <c r="QQ121" s="359"/>
      <c r="QR121" s="359"/>
      <c r="QS121" s="359"/>
      <c r="QT121" s="359"/>
      <c r="QU121" s="359"/>
      <c r="QV121" s="359"/>
      <c r="QW121" s="359"/>
      <c r="QX121" s="359"/>
      <c r="QY121" s="359"/>
      <c r="QZ121" s="359"/>
      <c r="RA121" s="359"/>
      <c r="RB121" s="359"/>
      <c r="RC121" s="359"/>
      <c r="RD121" s="359"/>
      <c r="RE121" s="359"/>
      <c r="RF121" s="359"/>
      <c r="RG121" s="359"/>
      <c r="RH121" s="359"/>
      <c r="RI121" s="359"/>
      <c r="RJ121" s="359"/>
      <c r="RK121" s="359"/>
      <c r="RL121" s="359"/>
      <c r="RM121" s="359"/>
      <c r="RN121" s="359"/>
      <c r="RO121" s="359"/>
      <c r="RP121" s="359"/>
      <c r="RQ121" s="359"/>
      <c r="RR121" s="359"/>
      <c r="RS121" s="359"/>
      <c r="RT121" s="359"/>
      <c r="RU121" s="359"/>
      <c r="RV121" s="359"/>
      <c r="RW121" s="359"/>
      <c r="RX121" s="359"/>
      <c r="RY121" s="359"/>
      <c r="RZ121" s="359"/>
      <c r="SA121" s="359"/>
      <c r="SB121" s="359"/>
      <c r="SC121" s="359"/>
      <c r="SD121" s="359"/>
      <c r="SE121" s="359"/>
      <c r="SF121" s="359"/>
      <c r="SG121" s="359"/>
      <c r="SH121" s="359"/>
      <c r="SI121" s="359"/>
      <c r="SJ121" s="359"/>
      <c r="SK121" s="359"/>
      <c r="SL121" s="359"/>
      <c r="SM121" s="359"/>
      <c r="SN121" s="359"/>
      <c r="SO121" s="359"/>
      <c r="SP121" s="359"/>
      <c r="SQ121" s="359"/>
      <c r="SR121" s="359"/>
      <c r="SS121" s="359"/>
      <c r="ST121" s="359"/>
      <c r="SU121" s="359"/>
      <c r="SV121" s="359"/>
      <c r="SW121" s="359"/>
      <c r="SX121" s="359"/>
      <c r="SY121" s="359"/>
      <c r="SZ121" s="359"/>
      <c r="TA121" s="359"/>
      <c r="TB121" s="359"/>
      <c r="TC121" s="359"/>
      <c r="TD121" s="359"/>
      <c r="TE121" s="359"/>
      <c r="TF121" s="359"/>
      <c r="TG121" s="359"/>
      <c r="TH121" s="359"/>
      <c r="TI121" s="359"/>
      <c r="TJ121" s="359"/>
      <c r="TK121" s="359"/>
      <c r="TL121" s="359"/>
      <c r="TM121" s="359"/>
      <c r="TN121" s="359"/>
      <c r="TO121" s="359"/>
      <c r="TP121" s="359"/>
      <c r="TQ121" s="359"/>
      <c r="TR121" s="359"/>
      <c r="TS121" s="359"/>
      <c r="TT121" s="359"/>
      <c r="TU121" s="359"/>
      <c r="TV121" s="359"/>
      <c r="TW121" s="359"/>
      <c r="TX121" s="359"/>
      <c r="TY121" s="359"/>
      <c r="TZ121" s="359"/>
      <c r="UA121" s="359"/>
      <c r="UB121" s="359"/>
      <c r="UC121" s="359"/>
      <c r="UD121" s="359"/>
      <c r="UE121" s="359"/>
      <c r="UF121" s="359"/>
      <c r="UG121" s="359"/>
      <c r="UH121" s="359"/>
      <c r="UI121" s="359"/>
      <c r="UJ121" s="359"/>
      <c r="UK121" s="359"/>
      <c r="UL121" s="359"/>
      <c r="UM121" s="359"/>
      <c r="UN121" s="359"/>
      <c r="UO121" s="359"/>
      <c r="UP121" s="359"/>
      <c r="UQ121" s="359"/>
      <c r="UR121" s="359"/>
      <c r="US121" s="359"/>
      <c r="UT121" s="359"/>
      <c r="UU121" s="359"/>
      <c r="UV121" s="359"/>
      <c r="UW121" s="359"/>
      <c r="UX121" s="359"/>
      <c r="UY121" s="359"/>
      <c r="UZ121" s="359"/>
      <c r="VA121" s="359"/>
      <c r="VB121" s="359"/>
      <c r="VC121" s="359"/>
      <c r="VD121" s="359"/>
      <c r="VE121" s="359"/>
      <c r="VF121" s="359"/>
      <c r="VG121" s="359"/>
      <c r="VH121" s="359"/>
      <c r="VI121" s="359"/>
      <c r="VJ121" s="359"/>
      <c r="VK121" s="359"/>
      <c r="VL121" s="359"/>
      <c r="VM121" s="359"/>
      <c r="VN121" s="359"/>
      <c r="VO121" s="359"/>
      <c r="VP121" s="359"/>
      <c r="VQ121" s="359"/>
      <c r="VR121" s="359"/>
      <c r="VS121" s="359"/>
      <c r="VT121" s="359"/>
      <c r="VU121" s="359"/>
      <c r="VV121" s="359"/>
      <c r="VW121" s="359"/>
      <c r="VX121" s="359"/>
      <c r="VY121" s="359"/>
      <c r="VZ121" s="359"/>
      <c r="WA121" s="359"/>
      <c r="WB121" s="359"/>
      <c r="WC121" s="359"/>
      <c r="WD121" s="359"/>
      <c r="WE121" s="359"/>
      <c r="WF121" s="359"/>
      <c r="WG121" s="359"/>
      <c r="WH121" s="359"/>
      <c r="WI121" s="359"/>
      <c r="WJ121" s="359"/>
      <c r="WK121" s="359"/>
      <c r="WL121" s="359"/>
      <c r="WM121" s="359"/>
      <c r="WN121" s="359"/>
      <c r="WO121" s="359"/>
      <c r="WP121" s="359"/>
      <c r="WQ121" s="359"/>
      <c r="WR121" s="359"/>
      <c r="WS121" s="359"/>
      <c r="WT121" s="359"/>
      <c r="WU121" s="359"/>
      <c r="WV121" s="359"/>
      <c r="WW121" s="359"/>
      <c r="WX121" s="359"/>
      <c r="WY121" s="359"/>
      <c r="WZ121" s="359"/>
      <c r="XA121" s="359"/>
      <c r="XB121" s="359"/>
      <c r="XC121" s="359"/>
      <c r="XD121" s="359"/>
      <c r="XE121" s="359"/>
      <c r="XF121" s="359"/>
      <c r="XG121" s="359"/>
      <c r="XH121" s="359"/>
      <c r="XI121" s="359"/>
      <c r="XJ121" s="359"/>
      <c r="XK121" s="359"/>
      <c r="XL121" s="359"/>
      <c r="XM121" s="359"/>
      <c r="XN121" s="359"/>
      <c r="XO121" s="359"/>
      <c r="XP121" s="359"/>
      <c r="XQ121" s="359"/>
      <c r="XR121" s="359"/>
      <c r="XS121" s="359"/>
      <c r="XT121" s="359"/>
      <c r="XU121" s="359"/>
      <c r="XV121" s="359"/>
      <c r="XW121" s="359"/>
      <c r="XX121" s="359"/>
      <c r="XY121" s="359"/>
      <c r="XZ121" s="359"/>
      <c r="YA121" s="359"/>
      <c r="YB121" s="359"/>
      <c r="YC121" s="359"/>
      <c r="YD121" s="359"/>
      <c r="YE121" s="359"/>
      <c r="YF121" s="359"/>
      <c r="YG121" s="359"/>
      <c r="YH121" s="359"/>
      <c r="YI121" s="359"/>
      <c r="YJ121" s="359"/>
      <c r="YK121" s="359"/>
      <c r="YL121" s="359"/>
      <c r="YM121" s="359"/>
      <c r="YN121" s="359"/>
      <c r="YO121" s="359"/>
      <c r="YP121" s="359"/>
      <c r="YQ121" s="359"/>
      <c r="YR121" s="359"/>
      <c r="YS121" s="359"/>
      <c r="YT121" s="359"/>
      <c r="YU121" s="359"/>
      <c r="YV121" s="359"/>
      <c r="YW121" s="359"/>
      <c r="YX121" s="359"/>
      <c r="YY121" s="359"/>
      <c r="YZ121" s="359"/>
      <c r="ZA121" s="359"/>
      <c r="ZB121" s="359"/>
      <c r="ZC121" s="359"/>
      <c r="ZD121" s="359"/>
      <c r="ZE121" s="359"/>
      <c r="ZF121" s="359"/>
      <c r="ZG121" s="359"/>
      <c r="ZH121" s="359"/>
      <c r="ZI121" s="359"/>
      <c r="ZJ121" s="359"/>
      <c r="ZK121" s="359"/>
      <c r="ZL121" s="359"/>
      <c r="ZM121" s="359"/>
      <c r="ZN121" s="359"/>
      <c r="ZO121" s="359"/>
      <c r="ZP121" s="359"/>
      <c r="ZQ121" s="359"/>
      <c r="ZR121" s="359"/>
      <c r="ZS121" s="359"/>
      <c r="ZT121" s="359"/>
      <c r="ZU121" s="359"/>
      <c r="ZV121" s="359"/>
      <c r="ZW121" s="359"/>
      <c r="ZX121" s="359"/>
      <c r="ZY121" s="359"/>
      <c r="ZZ121" s="359"/>
      <c r="AAA121" s="359"/>
      <c r="AAB121" s="359"/>
      <c r="AAC121" s="359"/>
      <c r="AAD121" s="359"/>
      <c r="AAE121" s="359"/>
      <c r="AAF121" s="359"/>
      <c r="AAG121" s="359"/>
      <c r="AAH121" s="359"/>
      <c r="AAI121" s="359"/>
      <c r="AAJ121" s="359"/>
      <c r="AAK121" s="359"/>
      <c r="AAL121" s="359"/>
      <c r="AAM121" s="359"/>
      <c r="AAN121" s="359"/>
      <c r="AAO121" s="359"/>
      <c r="AAP121" s="359"/>
      <c r="AAQ121" s="359"/>
      <c r="AAR121" s="359"/>
      <c r="AAS121" s="359"/>
      <c r="AAT121" s="359"/>
      <c r="AAU121" s="359"/>
      <c r="AAV121" s="359"/>
      <c r="AAW121" s="359"/>
      <c r="AAX121" s="359"/>
      <c r="AAY121" s="359"/>
      <c r="AAZ121" s="359"/>
      <c r="ABA121" s="359"/>
      <c r="ABB121" s="359"/>
      <c r="ABC121" s="359"/>
      <c r="ABD121" s="359"/>
      <c r="ABE121" s="359"/>
      <c r="ABF121" s="359"/>
      <c r="ABG121" s="359"/>
      <c r="ABH121" s="359"/>
      <c r="ABI121" s="359"/>
      <c r="ABJ121" s="359"/>
      <c r="ABK121" s="359"/>
      <c r="ABL121" s="359"/>
      <c r="ABM121" s="359"/>
      <c r="ABN121" s="359"/>
      <c r="ABO121" s="359"/>
      <c r="ABP121" s="359"/>
      <c r="ABQ121" s="359"/>
      <c r="ABR121" s="359"/>
      <c r="ABS121" s="359"/>
      <c r="ABT121" s="359"/>
      <c r="ABU121" s="359"/>
      <c r="ABV121" s="359"/>
      <c r="ABW121" s="359"/>
      <c r="ABX121" s="359"/>
      <c r="ABY121" s="359"/>
      <c r="ABZ121" s="359"/>
      <c r="ACA121" s="359"/>
      <c r="ACB121" s="359"/>
      <c r="ACC121" s="359"/>
      <c r="ACD121" s="359"/>
      <c r="ACE121" s="359"/>
      <c r="ACF121" s="359"/>
      <c r="ACG121" s="359"/>
      <c r="ACH121" s="359"/>
      <c r="ACI121" s="359"/>
      <c r="ACJ121" s="359"/>
      <c r="ACK121" s="359"/>
      <c r="ACL121" s="359"/>
      <c r="ACM121" s="359"/>
      <c r="ACN121" s="359"/>
      <c r="ACO121" s="359"/>
      <c r="ACP121" s="359"/>
      <c r="ACQ121" s="359"/>
      <c r="ACR121" s="359"/>
      <c r="ACS121" s="359"/>
      <c r="ACT121" s="359"/>
      <c r="ACU121" s="359"/>
      <c r="ACV121" s="359"/>
      <c r="ACW121" s="359"/>
      <c r="ACX121" s="359"/>
      <c r="ACY121" s="359"/>
      <c r="ACZ121" s="359"/>
      <c r="ADA121" s="359"/>
      <c r="ADB121" s="359"/>
      <c r="ADC121" s="359"/>
      <c r="ADD121" s="359"/>
      <c r="ADE121" s="359"/>
      <c r="ADF121" s="359"/>
      <c r="ADG121" s="359"/>
      <c r="ADH121" s="359"/>
      <c r="ADI121" s="359"/>
      <c r="ADJ121" s="359"/>
      <c r="ADK121" s="359"/>
      <c r="ADL121" s="359"/>
      <c r="ADM121" s="359"/>
      <c r="ADN121" s="359"/>
      <c r="ADO121" s="359"/>
      <c r="ADP121" s="359"/>
      <c r="ADQ121" s="359"/>
      <c r="ADR121" s="359"/>
      <c r="ADS121" s="359"/>
      <c r="ADT121" s="359"/>
      <c r="ADU121" s="359"/>
      <c r="ADV121" s="359"/>
      <c r="ADW121" s="359"/>
      <c r="ADX121" s="359"/>
      <c r="ADY121" s="359"/>
      <c r="ADZ121" s="359"/>
      <c r="AEA121" s="359"/>
      <c r="AEB121" s="359"/>
      <c r="AEC121" s="359"/>
      <c r="AED121" s="359"/>
      <c r="AEE121" s="359"/>
      <c r="AEF121" s="359"/>
      <c r="AEG121" s="359"/>
      <c r="AEH121" s="359"/>
      <c r="AEI121" s="359"/>
      <c r="AEJ121" s="359"/>
      <c r="AEK121" s="359"/>
      <c r="AEL121" s="359"/>
      <c r="AEM121" s="359"/>
      <c r="AEN121" s="359"/>
      <c r="AEO121" s="359"/>
      <c r="AEP121" s="359"/>
      <c r="AEQ121" s="359"/>
      <c r="AER121" s="359"/>
      <c r="AES121" s="359"/>
      <c r="AET121" s="359"/>
      <c r="AEU121" s="359"/>
      <c r="AEV121" s="359"/>
      <c r="AEW121" s="359"/>
      <c r="AEX121" s="359"/>
      <c r="AEY121" s="359"/>
      <c r="AEZ121" s="359"/>
      <c r="AFA121" s="359"/>
      <c r="AFB121" s="359"/>
      <c r="AFC121" s="359"/>
      <c r="AFD121" s="359"/>
      <c r="AFE121" s="359"/>
      <c r="AFF121" s="359"/>
      <c r="AFG121" s="359"/>
      <c r="AFH121" s="359"/>
      <c r="AFI121" s="359"/>
      <c r="AFJ121" s="359"/>
      <c r="AFK121" s="359"/>
      <c r="AFL121" s="359"/>
      <c r="AFM121" s="359"/>
      <c r="AFN121" s="359"/>
      <c r="AFO121" s="359"/>
      <c r="AFP121" s="359"/>
      <c r="AFQ121" s="359"/>
      <c r="AFR121" s="359"/>
      <c r="AFS121" s="359"/>
      <c r="AFT121" s="359"/>
      <c r="AFU121" s="359"/>
      <c r="AFV121" s="359"/>
      <c r="AFW121" s="359"/>
      <c r="AFX121" s="359"/>
      <c r="AFY121" s="359"/>
      <c r="AFZ121" s="359"/>
      <c r="AGA121" s="359"/>
      <c r="AGB121" s="359"/>
      <c r="AGC121" s="359"/>
      <c r="AGD121" s="359"/>
      <c r="AGE121" s="359"/>
      <c r="AGF121" s="359"/>
      <c r="AGG121" s="359"/>
      <c r="AGH121" s="359"/>
      <c r="AGI121" s="359"/>
      <c r="AGJ121" s="359"/>
      <c r="AGK121" s="359"/>
      <c r="AGL121" s="359"/>
      <c r="AGM121" s="359"/>
    </row>
    <row r="122" spans="1:875" x14ac:dyDescent="0.2">
      <c r="A122" s="28"/>
      <c r="B122" s="391" t="s">
        <v>1417</v>
      </c>
      <c r="C122" s="478" t="s">
        <v>1417</v>
      </c>
      <c r="D122" s="656"/>
      <c r="E122" s="665"/>
      <c r="F122" s="675"/>
      <c r="G122" s="394"/>
      <c r="H122" s="394"/>
      <c r="I122" s="547"/>
      <c r="J122" s="443"/>
      <c r="K122" s="397"/>
      <c r="L122" s="398"/>
      <c r="M122" s="395"/>
      <c r="N122" s="399"/>
      <c r="O122" s="400"/>
      <c r="P122" s="401"/>
      <c r="Q122" s="436"/>
      <c r="R122" s="643"/>
      <c r="S122" s="732"/>
      <c r="T122" s="480"/>
      <c r="U122" s="481"/>
      <c r="V122" s="482"/>
      <c r="W122" s="482"/>
      <c r="X122" s="482"/>
      <c r="Y122" s="402"/>
      <c r="Z122" s="402"/>
      <c r="AA122" s="402"/>
      <c r="AB122" s="402"/>
      <c r="AC122" s="733"/>
      <c r="AD122" s="403"/>
      <c r="AE122" s="403"/>
      <c r="AF122" s="404"/>
      <c r="AG122" s="407"/>
      <c r="AH122" s="402"/>
      <c r="AI122" s="402"/>
      <c r="AJ122" s="402"/>
      <c r="AK122" s="403"/>
      <c r="AL122" s="408"/>
      <c r="AM122" s="408"/>
      <c r="AN122" s="409"/>
      <c r="AO122" s="410"/>
      <c r="AP122" s="411"/>
      <c r="AQ122" s="412"/>
      <c r="AR122" s="413"/>
      <c r="AS122" s="413"/>
      <c r="AT122" s="412"/>
      <c r="AU122" s="408"/>
      <c r="AV122" s="405"/>
      <c r="AW122" s="405"/>
      <c r="AX122" s="408"/>
      <c r="AY122" s="408"/>
      <c r="AZ122" s="691"/>
      <c r="BA122" s="483"/>
      <c r="BB122" s="683"/>
      <c r="BC122" s="484"/>
      <c r="BD122" s="524"/>
      <c r="BE122" s="525"/>
    </row>
    <row r="123" spans="1:875" x14ac:dyDescent="0.2">
      <c r="A123" s="28"/>
      <c r="B123" s="38" t="s">
        <v>1418</v>
      </c>
      <c r="C123" s="39" t="s">
        <v>1418</v>
      </c>
      <c r="D123" s="40"/>
      <c r="E123" s="664"/>
      <c r="F123" s="673"/>
      <c r="G123" s="43"/>
      <c r="H123" s="43"/>
      <c r="I123" s="45"/>
      <c r="J123" s="44"/>
      <c r="K123" s="47"/>
      <c r="L123" s="91"/>
      <c r="M123" s="44"/>
      <c r="N123" s="48"/>
      <c r="O123" s="49"/>
      <c r="P123" s="50"/>
      <c r="Q123" s="90"/>
      <c r="R123" s="270"/>
      <c r="S123" s="99"/>
      <c r="T123" s="54"/>
      <c r="U123" s="55"/>
      <c r="V123" s="56"/>
      <c r="W123" s="56"/>
      <c r="X123" s="56"/>
      <c r="Y123" s="536"/>
      <c r="Z123" s="536"/>
      <c r="AA123" s="536"/>
      <c r="AB123" s="529"/>
      <c r="AC123" s="530"/>
      <c r="AD123" s="530"/>
      <c r="AE123" s="530"/>
      <c r="AF123" s="537"/>
      <c r="AG123" s="352"/>
      <c r="AH123" s="536"/>
      <c r="AI123" s="352"/>
      <c r="AJ123" s="536"/>
      <c r="AK123" s="530"/>
      <c r="AL123" s="62"/>
      <c r="AM123" s="62"/>
      <c r="AN123" s="63"/>
      <c r="AO123" s="64"/>
      <c r="AP123" s="199"/>
      <c r="AQ123" s="201"/>
      <c r="AR123" s="202"/>
      <c r="AS123" s="202"/>
      <c r="AT123" s="201"/>
      <c r="AU123" s="62"/>
      <c r="AV123" s="66"/>
      <c r="AW123" s="66"/>
      <c r="AX123" s="62"/>
      <c r="AY123" s="62"/>
      <c r="AZ123" s="690"/>
      <c r="BA123" s="346"/>
      <c r="BB123" s="682"/>
      <c r="BC123" s="284"/>
      <c r="BD123" s="540"/>
      <c r="BE123" s="598"/>
      <c r="BF123" s="535"/>
      <c r="BG123" s="535"/>
      <c r="BH123" s="535"/>
      <c r="BI123" s="535"/>
      <c r="BJ123" s="535"/>
      <c r="BK123" s="535"/>
      <c r="BL123" s="535"/>
      <c r="BM123" s="535"/>
      <c r="BN123" s="535"/>
      <c r="BO123" s="535"/>
      <c r="BP123" s="535"/>
      <c r="BQ123" s="535"/>
      <c r="BR123" s="535"/>
      <c r="BS123" s="535"/>
      <c r="BT123" s="535"/>
      <c r="BU123" s="535"/>
      <c r="BV123" s="535"/>
      <c r="BW123" s="535"/>
      <c r="BX123" s="535"/>
      <c r="BY123" s="535"/>
      <c r="BZ123" s="535"/>
      <c r="CA123" s="535"/>
      <c r="CB123" s="535"/>
      <c r="CC123" s="535"/>
      <c r="CD123" s="535"/>
      <c r="CE123" s="535"/>
      <c r="CF123" s="535"/>
      <c r="CG123" s="535"/>
      <c r="CH123" s="535"/>
      <c r="CI123" s="535"/>
      <c r="CJ123" s="535"/>
      <c r="CK123" s="535"/>
      <c r="CL123" s="535"/>
      <c r="CM123" s="535"/>
      <c r="CN123" s="535"/>
      <c r="CO123" s="535"/>
      <c r="CP123" s="535"/>
      <c r="CQ123" s="535"/>
      <c r="CR123" s="535"/>
      <c r="CS123" s="535"/>
      <c r="CT123" s="535"/>
      <c r="CU123" s="535"/>
      <c r="CV123" s="535"/>
      <c r="CW123" s="535"/>
      <c r="CX123" s="535"/>
      <c r="CY123" s="535"/>
      <c r="CZ123" s="535"/>
      <c r="DA123" s="535"/>
      <c r="DB123" s="535"/>
      <c r="DC123" s="535"/>
      <c r="DD123" s="535"/>
      <c r="DE123" s="535"/>
      <c r="DF123" s="535"/>
      <c r="DG123" s="535"/>
      <c r="DH123" s="535"/>
      <c r="DI123" s="535"/>
      <c r="DJ123" s="535"/>
      <c r="DK123" s="535"/>
      <c r="DL123" s="535"/>
      <c r="DM123" s="535"/>
      <c r="DN123" s="535"/>
      <c r="DO123" s="535"/>
      <c r="DP123" s="535"/>
      <c r="DQ123" s="535"/>
      <c r="DR123" s="535"/>
      <c r="DS123" s="535"/>
      <c r="DT123" s="535"/>
      <c r="DU123" s="535"/>
      <c r="DV123" s="535"/>
      <c r="DW123" s="535"/>
      <c r="DX123" s="535"/>
      <c r="DY123" s="535"/>
      <c r="DZ123" s="535"/>
      <c r="EA123" s="535"/>
      <c r="EB123" s="535"/>
      <c r="EC123" s="535"/>
      <c r="ED123" s="535"/>
      <c r="EE123" s="535"/>
      <c r="EF123" s="535"/>
      <c r="EG123" s="535"/>
      <c r="EH123" s="535"/>
      <c r="EI123" s="535"/>
      <c r="EJ123" s="535"/>
      <c r="EK123" s="535"/>
      <c r="EL123" s="535"/>
      <c r="EM123" s="535"/>
      <c r="EN123" s="535"/>
      <c r="EO123" s="535"/>
      <c r="EP123" s="535"/>
      <c r="EQ123" s="535"/>
      <c r="ER123" s="535"/>
      <c r="ES123" s="535"/>
      <c r="ET123" s="535"/>
      <c r="EU123" s="535"/>
      <c r="EV123" s="535"/>
      <c r="EW123" s="535"/>
      <c r="EX123" s="535"/>
      <c r="EY123" s="535"/>
      <c r="EZ123" s="535"/>
      <c r="FA123" s="535"/>
      <c r="FB123" s="535"/>
      <c r="FC123" s="535"/>
      <c r="FD123" s="535"/>
      <c r="FE123" s="535"/>
      <c r="FF123" s="535"/>
      <c r="FG123" s="535"/>
      <c r="FH123" s="535"/>
      <c r="FI123" s="535"/>
      <c r="FJ123" s="535"/>
      <c r="FK123" s="535"/>
      <c r="FL123" s="535"/>
      <c r="FM123" s="535"/>
      <c r="FN123" s="535"/>
      <c r="FO123" s="535"/>
      <c r="FP123" s="535"/>
      <c r="FQ123" s="535"/>
      <c r="FR123" s="535"/>
      <c r="FS123" s="535"/>
      <c r="FT123" s="535"/>
      <c r="FU123" s="535"/>
      <c r="FV123" s="535"/>
      <c r="FW123" s="535"/>
      <c r="FX123" s="535"/>
      <c r="FY123" s="535"/>
      <c r="FZ123" s="535"/>
      <c r="GA123" s="535"/>
      <c r="GB123" s="535"/>
      <c r="GC123" s="535"/>
      <c r="GD123" s="535"/>
      <c r="GE123" s="535"/>
      <c r="GF123" s="535"/>
      <c r="GG123" s="535"/>
      <c r="GH123" s="535"/>
      <c r="GI123" s="535"/>
      <c r="GJ123" s="535"/>
      <c r="GK123" s="535"/>
      <c r="GL123" s="535"/>
      <c r="GM123" s="535"/>
      <c r="GN123" s="535"/>
      <c r="GO123" s="535"/>
      <c r="GP123" s="535"/>
      <c r="GQ123" s="535"/>
      <c r="GR123" s="535"/>
      <c r="GS123" s="535"/>
      <c r="GT123" s="535"/>
      <c r="GU123" s="535"/>
      <c r="GV123" s="535"/>
      <c r="GW123" s="535"/>
      <c r="GX123" s="535"/>
      <c r="GY123" s="535"/>
      <c r="GZ123" s="535"/>
      <c r="HA123" s="535"/>
      <c r="HB123" s="535"/>
      <c r="HC123" s="535"/>
      <c r="HD123" s="535"/>
      <c r="HE123" s="535"/>
      <c r="HF123" s="535"/>
      <c r="HG123" s="535"/>
      <c r="HH123" s="535"/>
      <c r="HI123" s="535"/>
      <c r="HJ123" s="535"/>
      <c r="HK123" s="535"/>
      <c r="HL123" s="535"/>
      <c r="HM123" s="535"/>
      <c r="HN123" s="535"/>
      <c r="HO123" s="535"/>
      <c r="HP123" s="535"/>
      <c r="HQ123" s="535"/>
      <c r="HR123" s="535"/>
      <c r="HS123" s="535"/>
      <c r="HT123" s="535"/>
      <c r="HU123" s="535"/>
      <c r="HV123" s="535"/>
      <c r="HW123" s="535"/>
      <c r="HX123" s="535"/>
      <c r="HY123" s="535"/>
      <c r="HZ123" s="535"/>
      <c r="IA123" s="535"/>
      <c r="IB123" s="535"/>
      <c r="IC123" s="535"/>
      <c r="ID123" s="535"/>
      <c r="IE123" s="535"/>
      <c r="IF123" s="535"/>
      <c r="IG123" s="535"/>
      <c r="IH123" s="535"/>
      <c r="II123" s="535"/>
      <c r="IJ123" s="535"/>
      <c r="IK123" s="535"/>
      <c r="IL123" s="535"/>
      <c r="IM123" s="535"/>
      <c r="IN123" s="535"/>
      <c r="IO123" s="535"/>
      <c r="IP123" s="535"/>
      <c r="IQ123" s="535"/>
      <c r="IR123" s="535"/>
      <c r="IS123" s="535"/>
      <c r="IT123" s="535"/>
      <c r="IU123" s="535"/>
      <c r="IV123" s="535"/>
      <c r="IW123" s="535"/>
      <c r="IX123" s="535"/>
      <c r="IY123" s="535"/>
      <c r="IZ123" s="535"/>
      <c r="JA123" s="535"/>
      <c r="JB123" s="535"/>
      <c r="JC123" s="535"/>
      <c r="JD123" s="535"/>
      <c r="JE123" s="535"/>
      <c r="JF123" s="535"/>
      <c r="JG123" s="535"/>
      <c r="JH123" s="535"/>
      <c r="JI123" s="535"/>
      <c r="JJ123" s="535"/>
      <c r="JK123" s="535"/>
      <c r="JL123" s="535"/>
      <c r="JM123" s="535"/>
      <c r="JN123" s="535"/>
      <c r="JO123" s="535"/>
      <c r="JP123" s="535"/>
      <c r="JQ123" s="535"/>
      <c r="JR123" s="535"/>
      <c r="JS123" s="535"/>
      <c r="JT123" s="535"/>
      <c r="JU123" s="535"/>
      <c r="JV123" s="535"/>
      <c r="JW123" s="535"/>
      <c r="JX123" s="535"/>
      <c r="JY123" s="535"/>
      <c r="JZ123" s="535"/>
      <c r="KA123" s="535"/>
      <c r="KB123" s="535"/>
      <c r="KC123" s="535"/>
      <c r="KD123" s="535"/>
      <c r="KE123" s="535"/>
      <c r="KF123" s="535"/>
      <c r="KG123" s="535"/>
      <c r="KH123" s="535"/>
      <c r="KI123" s="535"/>
      <c r="KJ123" s="535"/>
      <c r="KK123" s="535"/>
      <c r="KL123" s="535"/>
      <c r="KM123" s="535"/>
      <c r="KN123" s="535"/>
      <c r="KO123" s="535"/>
      <c r="KP123" s="535"/>
      <c r="KQ123" s="535"/>
      <c r="KR123" s="535"/>
      <c r="KS123" s="535"/>
      <c r="KT123" s="535"/>
      <c r="KU123" s="535"/>
      <c r="KV123" s="535"/>
      <c r="KW123" s="535"/>
      <c r="KX123" s="535"/>
      <c r="KY123" s="535"/>
      <c r="KZ123" s="535"/>
      <c r="LA123" s="535"/>
      <c r="LB123" s="535"/>
      <c r="LC123" s="535"/>
      <c r="LD123" s="535"/>
      <c r="LE123" s="535"/>
      <c r="LF123" s="535"/>
      <c r="LG123" s="535"/>
      <c r="LH123" s="535"/>
      <c r="LI123" s="535"/>
      <c r="LJ123" s="535"/>
      <c r="LK123" s="535"/>
      <c r="LL123" s="535"/>
      <c r="LM123" s="535"/>
      <c r="LN123" s="535"/>
      <c r="LO123" s="535"/>
      <c r="LP123" s="535"/>
      <c r="LQ123" s="535"/>
      <c r="LR123" s="535"/>
      <c r="LS123" s="535"/>
      <c r="LT123" s="535"/>
      <c r="LU123" s="535"/>
      <c r="LV123" s="535"/>
      <c r="LW123" s="535"/>
      <c r="LX123" s="535"/>
      <c r="LY123" s="535"/>
      <c r="LZ123" s="535"/>
      <c r="MA123" s="535"/>
      <c r="MB123" s="535"/>
      <c r="MC123" s="535"/>
      <c r="MD123" s="535"/>
      <c r="ME123" s="535"/>
      <c r="MF123" s="535"/>
      <c r="MG123" s="535"/>
      <c r="MH123" s="535"/>
      <c r="MI123" s="535"/>
      <c r="MJ123" s="535"/>
      <c r="MK123" s="535"/>
      <c r="ML123" s="535"/>
      <c r="MM123" s="535"/>
      <c r="MN123" s="535"/>
      <c r="MO123" s="535"/>
      <c r="MP123" s="535"/>
      <c r="MQ123" s="535"/>
      <c r="MR123" s="535"/>
      <c r="MS123" s="535"/>
      <c r="MT123" s="535"/>
      <c r="MU123" s="535"/>
      <c r="MV123" s="535"/>
      <c r="MW123" s="535"/>
      <c r="MX123" s="535"/>
      <c r="MY123" s="535"/>
      <c r="MZ123" s="535"/>
      <c r="NA123" s="535"/>
      <c r="NB123" s="535"/>
      <c r="NC123" s="535"/>
      <c r="ND123" s="535"/>
      <c r="NE123" s="535"/>
      <c r="NF123" s="535"/>
      <c r="NG123" s="535"/>
      <c r="NH123" s="535"/>
      <c r="NI123" s="535"/>
      <c r="NJ123" s="535"/>
      <c r="NK123" s="535"/>
      <c r="NL123" s="535"/>
      <c r="NM123" s="535"/>
      <c r="NN123" s="535"/>
      <c r="NO123" s="535"/>
      <c r="NP123" s="535"/>
      <c r="NQ123" s="535"/>
      <c r="NR123" s="535"/>
      <c r="NS123" s="535"/>
      <c r="NT123" s="535"/>
      <c r="NU123" s="535"/>
      <c r="NV123" s="535"/>
      <c r="NW123" s="535"/>
      <c r="NX123" s="535"/>
      <c r="NY123" s="535"/>
      <c r="NZ123" s="535"/>
      <c r="OA123" s="535"/>
      <c r="OB123" s="535"/>
      <c r="OC123" s="535"/>
      <c r="OD123" s="535"/>
      <c r="OE123" s="535"/>
      <c r="OF123" s="535"/>
      <c r="OG123" s="535"/>
      <c r="OH123" s="535"/>
      <c r="OI123" s="535"/>
      <c r="OJ123" s="535"/>
      <c r="OK123" s="535"/>
      <c r="OL123" s="535"/>
      <c r="OM123" s="535"/>
      <c r="ON123" s="535"/>
      <c r="OO123" s="535"/>
      <c r="OP123" s="535"/>
      <c r="OQ123" s="535"/>
      <c r="OR123" s="535"/>
      <c r="OS123" s="535"/>
      <c r="OT123" s="535"/>
      <c r="OU123" s="535"/>
      <c r="OV123" s="535"/>
      <c r="OW123" s="535"/>
      <c r="OX123" s="535"/>
      <c r="OY123" s="535"/>
      <c r="OZ123" s="535"/>
      <c r="PA123" s="535"/>
      <c r="PB123" s="535"/>
      <c r="PC123" s="535"/>
      <c r="PD123" s="535"/>
      <c r="PE123" s="535"/>
      <c r="PF123" s="535"/>
      <c r="PG123" s="535"/>
      <c r="PH123" s="535"/>
      <c r="PI123" s="535"/>
      <c r="PJ123" s="535"/>
      <c r="PK123" s="535"/>
      <c r="PL123" s="535"/>
      <c r="PM123" s="535"/>
      <c r="PN123" s="535"/>
      <c r="PO123" s="535"/>
      <c r="PP123" s="535"/>
      <c r="PQ123" s="535"/>
      <c r="PR123" s="535"/>
      <c r="PS123" s="535"/>
      <c r="PT123" s="535"/>
      <c r="PU123" s="535"/>
      <c r="PV123" s="535"/>
      <c r="PW123" s="535"/>
      <c r="PX123" s="535"/>
      <c r="PY123" s="535"/>
      <c r="PZ123" s="535"/>
      <c r="QA123" s="535"/>
      <c r="QB123" s="535"/>
      <c r="QC123" s="535"/>
      <c r="QD123" s="535"/>
      <c r="QE123" s="535"/>
      <c r="QF123" s="535"/>
      <c r="QG123" s="535"/>
      <c r="QH123" s="535"/>
      <c r="QI123" s="535"/>
      <c r="QJ123" s="535"/>
      <c r="QK123" s="535"/>
      <c r="QL123" s="535"/>
      <c r="QM123" s="535"/>
      <c r="QN123" s="535"/>
      <c r="QO123" s="535"/>
      <c r="QP123" s="535"/>
      <c r="QQ123" s="535"/>
      <c r="QR123" s="535"/>
      <c r="QS123" s="535"/>
      <c r="QT123" s="535"/>
      <c r="QU123" s="535"/>
      <c r="QV123" s="535"/>
      <c r="QW123" s="535"/>
      <c r="QX123" s="535"/>
      <c r="QY123" s="535"/>
      <c r="QZ123" s="535"/>
      <c r="RA123" s="535"/>
      <c r="RB123" s="535"/>
      <c r="RC123" s="535"/>
      <c r="RD123" s="535"/>
      <c r="RE123" s="535"/>
      <c r="RF123" s="535"/>
      <c r="RG123" s="535"/>
      <c r="RH123" s="535"/>
      <c r="RI123" s="535"/>
      <c r="RJ123" s="535"/>
      <c r="RK123" s="535"/>
      <c r="RL123" s="535"/>
      <c r="RM123" s="535"/>
      <c r="RN123" s="535"/>
      <c r="RO123" s="535"/>
      <c r="RP123" s="535"/>
      <c r="RQ123" s="535"/>
      <c r="RR123" s="535"/>
      <c r="RS123" s="535"/>
      <c r="RT123" s="535"/>
      <c r="RU123" s="535"/>
      <c r="RV123" s="535"/>
      <c r="RW123" s="535"/>
      <c r="RX123" s="535"/>
      <c r="RY123" s="535"/>
      <c r="RZ123" s="535"/>
      <c r="SA123" s="535"/>
      <c r="SB123" s="535"/>
      <c r="SC123" s="535"/>
      <c r="SD123" s="535"/>
      <c r="SE123" s="535"/>
      <c r="SF123" s="535"/>
      <c r="SG123" s="535"/>
      <c r="SH123" s="535"/>
      <c r="SI123" s="535"/>
      <c r="SJ123" s="535"/>
      <c r="SK123" s="535"/>
      <c r="SL123" s="535"/>
      <c r="SM123" s="535"/>
      <c r="SN123" s="535"/>
      <c r="SO123" s="535"/>
      <c r="SP123" s="535"/>
      <c r="SQ123" s="535"/>
      <c r="SR123" s="535"/>
      <c r="SS123" s="535"/>
      <c r="ST123" s="535"/>
      <c r="SU123" s="535"/>
      <c r="SV123" s="535"/>
      <c r="SW123" s="535"/>
      <c r="SX123" s="535"/>
      <c r="SY123" s="535"/>
      <c r="SZ123" s="535"/>
      <c r="TA123" s="535"/>
      <c r="TB123" s="535"/>
      <c r="TC123" s="535"/>
      <c r="TD123" s="535"/>
      <c r="TE123" s="535"/>
      <c r="TF123" s="535"/>
      <c r="TG123" s="535"/>
      <c r="TH123" s="535"/>
      <c r="TI123" s="535"/>
      <c r="TJ123" s="535"/>
      <c r="TK123" s="535"/>
      <c r="TL123" s="535"/>
      <c r="TM123" s="535"/>
      <c r="TN123" s="535"/>
      <c r="TO123" s="535"/>
      <c r="TP123" s="535"/>
      <c r="TQ123" s="535"/>
      <c r="TR123" s="535"/>
      <c r="TS123" s="535"/>
      <c r="TT123" s="535"/>
      <c r="TU123" s="535"/>
      <c r="TV123" s="535"/>
      <c r="TW123" s="535"/>
      <c r="TX123" s="535"/>
      <c r="TY123" s="535"/>
      <c r="TZ123" s="535"/>
      <c r="UA123" s="535"/>
      <c r="UB123" s="535"/>
      <c r="UC123" s="535"/>
      <c r="UD123" s="535"/>
      <c r="UE123" s="535"/>
      <c r="UF123" s="535"/>
      <c r="UG123" s="535"/>
      <c r="UH123" s="535"/>
      <c r="UI123" s="535"/>
      <c r="UJ123" s="535"/>
      <c r="UK123" s="535"/>
      <c r="UL123" s="535"/>
      <c r="UM123" s="535"/>
      <c r="UN123" s="535"/>
      <c r="UO123" s="535"/>
      <c r="UP123" s="535"/>
      <c r="UQ123" s="535"/>
      <c r="UR123" s="535"/>
      <c r="US123" s="535"/>
      <c r="UT123" s="535"/>
      <c r="UU123" s="535"/>
      <c r="UV123" s="535"/>
      <c r="UW123" s="535"/>
      <c r="UX123" s="535"/>
      <c r="UY123" s="535"/>
      <c r="UZ123" s="535"/>
      <c r="VA123" s="535"/>
      <c r="VB123" s="535"/>
      <c r="VC123" s="535"/>
      <c r="VD123" s="535"/>
      <c r="VE123" s="535"/>
      <c r="VF123" s="535"/>
      <c r="VG123" s="535"/>
      <c r="VH123" s="535"/>
      <c r="VI123" s="535"/>
      <c r="VJ123" s="535"/>
      <c r="VK123" s="535"/>
      <c r="VL123" s="535"/>
      <c r="VM123" s="535"/>
      <c r="VN123" s="535"/>
      <c r="VO123" s="535"/>
      <c r="VP123" s="535"/>
      <c r="VQ123" s="535"/>
      <c r="VR123" s="535"/>
      <c r="VS123" s="535"/>
      <c r="VT123" s="535"/>
      <c r="VU123" s="535"/>
      <c r="VV123" s="535"/>
      <c r="VW123" s="535"/>
      <c r="VX123" s="535"/>
      <c r="VY123" s="535"/>
      <c r="VZ123" s="535"/>
      <c r="WA123" s="535"/>
      <c r="WB123" s="535"/>
      <c r="WC123" s="535"/>
      <c r="WD123" s="535"/>
      <c r="WE123" s="535"/>
      <c r="WF123" s="535"/>
      <c r="WG123" s="535"/>
      <c r="WH123" s="535"/>
      <c r="WI123" s="535"/>
      <c r="WJ123" s="535"/>
      <c r="WK123" s="535"/>
      <c r="WL123" s="535"/>
      <c r="WM123" s="535"/>
      <c r="WN123" s="535"/>
      <c r="WO123" s="535"/>
      <c r="WP123" s="535"/>
      <c r="WQ123" s="535"/>
      <c r="WR123" s="535"/>
      <c r="WS123" s="535"/>
      <c r="WT123" s="535"/>
      <c r="WU123" s="535"/>
      <c r="WV123" s="535"/>
      <c r="WW123" s="535"/>
      <c r="WX123" s="535"/>
      <c r="WY123" s="535"/>
      <c r="WZ123" s="535"/>
      <c r="XA123" s="535"/>
      <c r="XB123" s="535"/>
      <c r="XC123" s="535"/>
      <c r="XD123" s="535"/>
      <c r="XE123" s="535"/>
      <c r="XF123" s="535"/>
      <c r="XG123" s="535"/>
      <c r="XH123" s="535"/>
      <c r="XI123" s="535"/>
      <c r="XJ123" s="535"/>
      <c r="XK123" s="535"/>
      <c r="XL123" s="535"/>
      <c r="XM123" s="535"/>
      <c r="XN123" s="535"/>
      <c r="XO123" s="535"/>
      <c r="XP123" s="535"/>
      <c r="XQ123" s="535"/>
      <c r="XR123" s="535"/>
      <c r="XS123" s="535"/>
      <c r="XT123" s="535"/>
      <c r="XU123" s="535"/>
      <c r="XV123" s="535"/>
      <c r="XW123" s="535"/>
      <c r="XX123" s="535"/>
      <c r="XY123" s="535"/>
      <c r="XZ123" s="535"/>
      <c r="YA123" s="535"/>
      <c r="YB123" s="535"/>
      <c r="YC123" s="535"/>
      <c r="YD123" s="535"/>
      <c r="YE123" s="535"/>
      <c r="YF123" s="535"/>
      <c r="YG123" s="535"/>
      <c r="YH123" s="535"/>
      <c r="YI123" s="535"/>
      <c r="YJ123" s="535"/>
      <c r="YK123" s="535"/>
      <c r="YL123" s="535"/>
      <c r="YM123" s="535"/>
      <c r="YN123" s="535"/>
      <c r="YO123" s="535"/>
      <c r="YP123" s="535"/>
      <c r="YQ123" s="535"/>
      <c r="YR123" s="535"/>
      <c r="YS123" s="535"/>
      <c r="YT123" s="535"/>
      <c r="YU123" s="535"/>
      <c r="YV123" s="535"/>
      <c r="YW123" s="535"/>
      <c r="YX123" s="535"/>
      <c r="YY123" s="535"/>
      <c r="YZ123" s="535"/>
      <c r="ZA123" s="535"/>
      <c r="ZB123" s="535"/>
      <c r="ZC123" s="535"/>
      <c r="ZD123" s="535"/>
      <c r="ZE123" s="535"/>
      <c r="ZF123" s="535"/>
      <c r="ZG123" s="535"/>
      <c r="ZH123" s="535"/>
      <c r="ZI123" s="535"/>
      <c r="ZJ123" s="535"/>
      <c r="ZK123" s="535"/>
      <c r="ZL123" s="535"/>
      <c r="ZM123" s="535"/>
      <c r="ZN123" s="535"/>
      <c r="ZO123" s="535"/>
      <c r="ZP123" s="535"/>
      <c r="ZQ123" s="535"/>
      <c r="ZR123" s="535"/>
      <c r="ZS123" s="535"/>
      <c r="ZT123" s="535"/>
      <c r="ZU123" s="535"/>
      <c r="ZV123" s="535"/>
      <c r="ZW123" s="535"/>
      <c r="ZX123" s="535"/>
      <c r="ZY123" s="535"/>
      <c r="ZZ123" s="535"/>
      <c r="AAA123" s="535"/>
      <c r="AAB123" s="535"/>
      <c r="AAC123" s="535"/>
      <c r="AAD123" s="535"/>
      <c r="AAE123" s="535"/>
      <c r="AAF123" s="535"/>
      <c r="AAG123" s="535"/>
      <c r="AAH123" s="535"/>
      <c r="AAI123" s="535"/>
      <c r="AAJ123" s="535"/>
      <c r="AAK123" s="535"/>
      <c r="AAL123" s="535"/>
      <c r="AAM123" s="535"/>
      <c r="AAN123" s="535"/>
      <c r="AAO123" s="535"/>
      <c r="AAP123" s="535"/>
      <c r="AAQ123" s="535"/>
      <c r="AAR123" s="535"/>
      <c r="AAS123" s="535"/>
      <c r="AAT123" s="535"/>
      <c r="AAU123" s="535"/>
      <c r="AAV123" s="535"/>
      <c r="AAW123" s="535"/>
      <c r="AAX123" s="535"/>
      <c r="AAY123" s="535"/>
      <c r="AAZ123" s="535"/>
      <c r="ABA123" s="535"/>
      <c r="ABB123" s="535"/>
      <c r="ABC123" s="535"/>
      <c r="ABD123" s="535"/>
      <c r="ABE123" s="535"/>
      <c r="ABF123" s="535"/>
      <c r="ABG123" s="535"/>
      <c r="ABH123" s="535"/>
      <c r="ABI123" s="535"/>
      <c r="ABJ123" s="535"/>
      <c r="ABK123" s="535"/>
      <c r="ABL123" s="535"/>
      <c r="ABM123" s="535"/>
      <c r="ABN123" s="535"/>
      <c r="ABO123" s="535"/>
      <c r="ABP123" s="535"/>
      <c r="ABQ123" s="535"/>
      <c r="ABR123" s="535"/>
      <c r="ABS123" s="535"/>
      <c r="ABT123" s="535"/>
      <c r="ABU123" s="535"/>
      <c r="ABV123" s="535"/>
      <c r="ABW123" s="535"/>
      <c r="ABX123" s="535"/>
      <c r="ABY123" s="535"/>
      <c r="ABZ123" s="535"/>
      <c r="ACA123" s="535"/>
      <c r="ACB123" s="535"/>
      <c r="ACC123" s="535"/>
      <c r="ACD123" s="535"/>
      <c r="ACE123" s="535"/>
      <c r="ACF123" s="535"/>
      <c r="ACG123" s="535"/>
      <c r="ACH123" s="535"/>
      <c r="ACI123" s="535"/>
      <c r="ACJ123" s="535"/>
      <c r="ACK123" s="535"/>
      <c r="ACL123" s="535"/>
      <c r="ACM123" s="535"/>
      <c r="ACN123" s="535"/>
      <c r="ACO123" s="535"/>
      <c r="ACP123" s="535"/>
      <c r="ACQ123" s="535"/>
      <c r="ACR123" s="535"/>
      <c r="ACS123" s="535"/>
      <c r="ACT123" s="535"/>
      <c r="ACU123" s="535"/>
      <c r="ACV123" s="535"/>
      <c r="ACW123" s="535"/>
      <c r="ACX123" s="535"/>
      <c r="ACY123" s="535"/>
      <c r="ACZ123" s="535"/>
      <c r="ADA123" s="535"/>
      <c r="ADB123" s="535"/>
      <c r="ADC123" s="535"/>
      <c r="ADD123" s="535"/>
      <c r="ADE123" s="535"/>
      <c r="ADF123" s="535"/>
      <c r="ADG123" s="535"/>
      <c r="ADH123" s="535"/>
      <c r="ADI123" s="535"/>
      <c r="ADJ123" s="535"/>
      <c r="ADK123" s="535"/>
      <c r="ADL123" s="535"/>
      <c r="ADM123" s="535"/>
      <c r="ADN123" s="535"/>
      <c r="ADO123" s="535"/>
      <c r="ADP123" s="535"/>
      <c r="ADQ123" s="535"/>
      <c r="ADR123" s="535"/>
      <c r="ADS123" s="535"/>
      <c r="ADT123" s="535"/>
      <c r="ADU123" s="535"/>
      <c r="ADV123" s="535"/>
      <c r="ADW123" s="535"/>
      <c r="ADX123" s="535"/>
      <c r="ADY123" s="535"/>
      <c r="ADZ123" s="535"/>
      <c r="AEA123" s="535"/>
      <c r="AEB123" s="535"/>
      <c r="AEC123" s="535"/>
      <c r="AED123" s="535"/>
      <c r="AEE123" s="535"/>
      <c r="AEF123" s="535"/>
      <c r="AEG123" s="535"/>
      <c r="AEH123" s="535"/>
      <c r="AEI123" s="535"/>
      <c r="AEJ123" s="535"/>
      <c r="AEK123" s="535"/>
      <c r="AEL123" s="535"/>
      <c r="AEM123" s="535"/>
      <c r="AEN123" s="535"/>
      <c r="AEO123" s="535"/>
      <c r="AEP123" s="535"/>
      <c r="AEQ123" s="535"/>
      <c r="AER123" s="535"/>
      <c r="AES123" s="535"/>
      <c r="AET123" s="535"/>
      <c r="AEU123" s="535"/>
      <c r="AEV123" s="535"/>
      <c r="AEW123" s="535"/>
      <c r="AEX123" s="535"/>
      <c r="AEY123" s="535"/>
      <c r="AEZ123" s="535"/>
      <c r="AFA123" s="535"/>
      <c r="AFB123" s="535"/>
      <c r="AFC123" s="535"/>
      <c r="AFD123" s="535"/>
      <c r="AFE123" s="535"/>
      <c r="AFF123" s="535"/>
      <c r="AFG123" s="535"/>
      <c r="AFH123" s="535"/>
      <c r="AFI123" s="535"/>
      <c r="AFJ123" s="535"/>
      <c r="AFK123" s="535"/>
      <c r="AFL123" s="535"/>
      <c r="AFM123" s="535"/>
      <c r="AFN123" s="535"/>
      <c r="AFO123" s="535"/>
      <c r="AFP123" s="535"/>
      <c r="AFQ123" s="535"/>
      <c r="AFR123" s="535"/>
      <c r="AFS123" s="535"/>
      <c r="AFT123" s="535"/>
      <c r="AFU123" s="535"/>
      <c r="AFV123" s="535"/>
      <c r="AFW123" s="535"/>
      <c r="AFX123" s="535"/>
      <c r="AFY123" s="535"/>
      <c r="AFZ123" s="535"/>
      <c r="AGA123" s="535"/>
      <c r="AGB123" s="535"/>
      <c r="AGC123" s="535"/>
      <c r="AGD123" s="535"/>
      <c r="AGE123" s="535"/>
      <c r="AGF123" s="535"/>
      <c r="AGG123" s="535"/>
      <c r="AGH123" s="535"/>
    </row>
    <row r="124" spans="1:875" x14ac:dyDescent="0.2">
      <c r="A124" s="28"/>
      <c r="B124" s="545" t="s">
        <v>1419</v>
      </c>
      <c r="C124" s="570" t="s">
        <v>1419</v>
      </c>
      <c r="D124" s="571"/>
      <c r="E124" s="662"/>
      <c r="F124" s="671"/>
      <c r="G124" s="546"/>
      <c r="H124" s="546"/>
      <c r="I124" s="547"/>
      <c r="J124" s="548"/>
      <c r="K124" s="549"/>
      <c r="L124" s="550"/>
      <c r="M124" s="548"/>
      <c r="N124" s="551"/>
      <c r="O124" s="552"/>
      <c r="P124" s="553"/>
      <c r="Q124" s="344"/>
      <c r="R124" s="344"/>
      <c r="S124" s="702"/>
      <c r="T124" s="554"/>
      <c r="U124" s="555"/>
      <c r="V124" s="556"/>
      <c r="W124" s="556"/>
      <c r="X124" s="556"/>
      <c r="Y124" s="542"/>
      <c r="Z124" s="542"/>
      <c r="AA124" s="542"/>
      <c r="AB124" s="331"/>
      <c r="AC124" s="557"/>
      <c r="AD124" s="557"/>
      <c r="AE124" s="365"/>
      <c r="AF124" s="558"/>
      <c r="AG124" s="599"/>
      <c r="AH124" s="542"/>
      <c r="AI124" s="542"/>
      <c r="AJ124" s="542"/>
      <c r="AK124" s="557"/>
      <c r="AL124" s="559"/>
      <c r="AM124" s="559"/>
      <c r="AN124" s="560"/>
      <c r="AO124" s="561"/>
      <c r="AP124" s="562"/>
      <c r="AQ124" s="563"/>
      <c r="AR124" s="564"/>
      <c r="AS124" s="564"/>
      <c r="AT124" s="563"/>
      <c r="AU124" s="559"/>
      <c r="AV124" s="565"/>
      <c r="AW124" s="565"/>
      <c r="AX124" s="559"/>
      <c r="AY124" s="559"/>
      <c r="AZ124" s="689"/>
      <c r="BA124" s="601"/>
      <c r="BB124" s="681"/>
      <c r="BC124" s="572"/>
      <c r="BD124" s="348"/>
      <c r="BE124" s="603"/>
      <c r="BF124" s="359"/>
      <c r="BG124" s="359"/>
      <c r="BH124" s="359"/>
      <c r="BI124" s="359"/>
      <c r="BJ124" s="359"/>
      <c r="BK124" s="359"/>
      <c r="BL124" s="359"/>
      <c r="BM124" s="359"/>
      <c r="BN124" s="359"/>
      <c r="BO124" s="359"/>
      <c r="BP124" s="359"/>
      <c r="BQ124" s="359"/>
      <c r="BR124" s="359"/>
      <c r="BS124" s="359"/>
      <c r="BT124" s="359"/>
      <c r="BU124" s="359"/>
      <c r="BV124" s="359"/>
      <c r="BW124" s="359"/>
      <c r="BX124" s="359"/>
      <c r="BY124" s="359"/>
      <c r="BZ124" s="359"/>
      <c r="CA124" s="359"/>
      <c r="CB124" s="359"/>
      <c r="CC124" s="359"/>
      <c r="CD124" s="359"/>
      <c r="CE124" s="359"/>
      <c r="CF124" s="359"/>
      <c r="CG124" s="359"/>
      <c r="CH124" s="359"/>
      <c r="CI124" s="359"/>
      <c r="CJ124" s="359"/>
      <c r="CK124" s="359"/>
      <c r="CL124" s="359"/>
      <c r="CM124" s="359"/>
      <c r="CN124" s="359"/>
      <c r="CO124" s="359"/>
      <c r="CP124" s="359"/>
      <c r="CQ124" s="359"/>
      <c r="CR124" s="359"/>
      <c r="CS124" s="359"/>
      <c r="CT124" s="359"/>
      <c r="CU124" s="359"/>
      <c r="CV124" s="359"/>
      <c r="CW124" s="359"/>
      <c r="CX124" s="359"/>
      <c r="CY124" s="359"/>
      <c r="CZ124" s="359"/>
      <c r="DA124" s="359"/>
      <c r="DB124" s="359"/>
      <c r="DC124" s="359"/>
      <c r="DD124" s="359"/>
      <c r="DE124" s="359"/>
      <c r="DF124" s="359"/>
      <c r="DG124" s="359"/>
      <c r="DH124" s="359"/>
      <c r="DI124" s="359"/>
      <c r="DJ124" s="359"/>
      <c r="DK124" s="359"/>
      <c r="DL124" s="359"/>
      <c r="DM124" s="359"/>
      <c r="DN124" s="359"/>
      <c r="DO124" s="359"/>
      <c r="DP124" s="359"/>
      <c r="DQ124" s="359"/>
      <c r="DR124" s="359"/>
      <c r="DS124" s="359"/>
      <c r="DT124" s="359"/>
      <c r="DU124" s="359"/>
      <c r="DV124" s="359"/>
      <c r="DW124" s="359"/>
      <c r="DX124" s="359"/>
      <c r="DY124" s="359"/>
      <c r="DZ124" s="359"/>
      <c r="EA124" s="359"/>
      <c r="EB124" s="359"/>
      <c r="EC124" s="359"/>
      <c r="ED124" s="359"/>
      <c r="EE124" s="359"/>
      <c r="EF124" s="359"/>
      <c r="EG124" s="359"/>
      <c r="EH124" s="359"/>
      <c r="EI124" s="359"/>
      <c r="EJ124" s="359"/>
      <c r="EK124" s="359"/>
      <c r="EL124" s="359"/>
      <c r="EM124" s="359"/>
      <c r="EN124" s="359"/>
      <c r="EO124" s="359"/>
      <c r="EP124" s="359"/>
      <c r="EQ124" s="359"/>
      <c r="ER124" s="359"/>
      <c r="ES124" s="359"/>
      <c r="ET124" s="359"/>
      <c r="EU124" s="359"/>
      <c r="EV124" s="359"/>
      <c r="EW124" s="359"/>
      <c r="EX124" s="359"/>
      <c r="EY124" s="359"/>
      <c r="EZ124" s="359"/>
      <c r="FA124" s="359"/>
      <c r="FB124" s="359"/>
      <c r="FC124" s="359"/>
      <c r="FD124" s="359"/>
      <c r="FE124" s="359"/>
      <c r="FF124" s="359"/>
      <c r="FG124" s="359"/>
      <c r="FH124" s="359"/>
      <c r="FI124" s="359"/>
      <c r="FJ124" s="359"/>
      <c r="FK124" s="359"/>
      <c r="FL124" s="359"/>
      <c r="FM124" s="359"/>
      <c r="FN124" s="359"/>
      <c r="FO124" s="359"/>
      <c r="FP124" s="359"/>
      <c r="FQ124" s="359"/>
      <c r="FR124" s="359"/>
      <c r="FS124" s="359"/>
      <c r="FT124" s="359"/>
      <c r="FU124" s="359"/>
      <c r="FV124" s="359"/>
      <c r="FW124" s="359"/>
      <c r="FX124" s="359"/>
      <c r="FY124" s="359"/>
      <c r="FZ124" s="359"/>
      <c r="GA124" s="359"/>
      <c r="GB124" s="359"/>
      <c r="GC124" s="359"/>
      <c r="GD124" s="359"/>
      <c r="GE124" s="359"/>
      <c r="GF124" s="359"/>
      <c r="GG124" s="359"/>
      <c r="GH124" s="359"/>
      <c r="GI124" s="359"/>
      <c r="GJ124" s="359"/>
      <c r="GK124" s="359"/>
      <c r="GL124" s="359"/>
      <c r="GM124" s="359"/>
      <c r="GN124" s="359"/>
      <c r="GO124" s="359"/>
      <c r="GP124" s="359"/>
      <c r="GQ124" s="359"/>
      <c r="GR124" s="359"/>
      <c r="GS124" s="359"/>
      <c r="GT124" s="359"/>
      <c r="GU124" s="359"/>
      <c r="GV124" s="359"/>
      <c r="GW124" s="359"/>
      <c r="GX124" s="359"/>
      <c r="GY124" s="359"/>
      <c r="GZ124" s="359"/>
      <c r="HA124" s="359"/>
      <c r="HB124" s="359"/>
      <c r="HC124" s="359"/>
      <c r="HD124" s="359"/>
      <c r="HE124" s="359"/>
      <c r="HF124" s="359"/>
      <c r="HG124" s="359"/>
      <c r="HH124" s="359"/>
      <c r="HI124" s="359"/>
      <c r="HJ124" s="359"/>
      <c r="HK124" s="359"/>
      <c r="HL124" s="359"/>
      <c r="HM124" s="359"/>
      <c r="HN124" s="359"/>
      <c r="HO124" s="359"/>
      <c r="HP124" s="359"/>
      <c r="HQ124" s="359"/>
      <c r="HR124" s="359"/>
      <c r="HS124" s="359"/>
      <c r="HT124" s="359"/>
      <c r="HU124" s="359"/>
      <c r="HV124" s="359"/>
      <c r="HW124" s="359"/>
      <c r="HX124" s="359"/>
      <c r="HY124" s="359"/>
      <c r="HZ124" s="359"/>
      <c r="IA124" s="359"/>
      <c r="IB124" s="359"/>
      <c r="IC124" s="359"/>
      <c r="ID124" s="359"/>
      <c r="IE124" s="359"/>
      <c r="IF124" s="359"/>
      <c r="IG124" s="359"/>
      <c r="IH124" s="359"/>
      <c r="II124" s="359"/>
      <c r="IJ124" s="359"/>
      <c r="IK124" s="359"/>
      <c r="IL124" s="359"/>
      <c r="IM124" s="359"/>
      <c r="IN124" s="359"/>
      <c r="IO124" s="359"/>
      <c r="IP124" s="359"/>
      <c r="IQ124" s="359"/>
      <c r="IR124" s="359"/>
      <c r="IS124" s="359"/>
      <c r="IT124" s="359"/>
      <c r="IU124" s="359"/>
      <c r="IV124" s="359"/>
      <c r="IW124" s="359"/>
      <c r="IX124" s="359"/>
      <c r="IY124" s="359"/>
      <c r="IZ124" s="359"/>
      <c r="JA124" s="359"/>
      <c r="JB124" s="359"/>
      <c r="JC124" s="359"/>
      <c r="JD124" s="359"/>
      <c r="JE124" s="359"/>
      <c r="JF124" s="359"/>
      <c r="JG124" s="359"/>
      <c r="JH124" s="359"/>
      <c r="JI124" s="359"/>
      <c r="JJ124" s="359"/>
      <c r="JK124" s="359"/>
      <c r="JL124" s="359"/>
      <c r="JM124" s="359"/>
      <c r="JN124" s="359"/>
      <c r="JO124" s="359"/>
      <c r="JP124" s="359"/>
      <c r="JQ124" s="359"/>
      <c r="JR124" s="359"/>
      <c r="JS124" s="359"/>
      <c r="JT124" s="359"/>
      <c r="JU124" s="359"/>
      <c r="JV124" s="359"/>
      <c r="JW124" s="359"/>
      <c r="JX124" s="359"/>
      <c r="JY124" s="359"/>
      <c r="JZ124" s="359"/>
      <c r="KA124" s="359"/>
      <c r="KB124" s="359"/>
      <c r="KC124" s="359"/>
      <c r="KD124" s="359"/>
      <c r="KE124" s="359"/>
      <c r="KF124" s="359"/>
      <c r="KG124" s="359"/>
      <c r="KH124" s="359"/>
      <c r="KI124" s="359"/>
      <c r="KJ124" s="359"/>
      <c r="KK124" s="359"/>
      <c r="KL124" s="359"/>
      <c r="KM124" s="359"/>
      <c r="KN124" s="359"/>
      <c r="KO124" s="359"/>
      <c r="KP124" s="359"/>
      <c r="KQ124" s="359"/>
      <c r="KR124" s="359"/>
      <c r="KS124" s="359"/>
      <c r="KT124" s="359"/>
      <c r="KU124" s="359"/>
      <c r="KV124" s="359"/>
      <c r="KW124" s="359"/>
      <c r="KX124" s="359"/>
      <c r="KY124" s="359"/>
      <c r="KZ124" s="359"/>
      <c r="LA124" s="359"/>
      <c r="LB124" s="359"/>
      <c r="LC124" s="359"/>
      <c r="LD124" s="359"/>
      <c r="LE124" s="359"/>
      <c r="LF124" s="359"/>
      <c r="LG124" s="359"/>
      <c r="LH124" s="359"/>
      <c r="LI124" s="359"/>
      <c r="LJ124" s="359"/>
      <c r="LK124" s="359"/>
      <c r="LL124" s="359"/>
      <c r="LM124" s="359"/>
      <c r="LN124" s="359"/>
      <c r="LO124" s="359"/>
      <c r="LP124" s="359"/>
      <c r="LQ124" s="359"/>
      <c r="LR124" s="359"/>
      <c r="LS124" s="359"/>
      <c r="LT124" s="359"/>
      <c r="LU124" s="359"/>
      <c r="LV124" s="359"/>
      <c r="LW124" s="359"/>
      <c r="LX124" s="359"/>
      <c r="LY124" s="359"/>
      <c r="LZ124" s="359"/>
      <c r="MA124" s="359"/>
      <c r="MB124" s="359"/>
      <c r="MC124" s="359"/>
      <c r="MD124" s="359"/>
      <c r="ME124" s="359"/>
      <c r="MF124" s="359"/>
      <c r="MG124" s="359"/>
      <c r="MH124" s="359"/>
      <c r="MI124" s="359"/>
      <c r="MJ124" s="359"/>
      <c r="MK124" s="359"/>
      <c r="ML124" s="359"/>
      <c r="MM124" s="359"/>
      <c r="MN124" s="359"/>
      <c r="MO124" s="359"/>
      <c r="MP124" s="359"/>
      <c r="MQ124" s="359"/>
      <c r="MR124" s="359"/>
      <c r="MS124" s="359"/>
      <c r="MT124" s="359"/>
      <c r="MU124" s="359"/>
      <c r="MV124" s="359"/>
      <c r="MW124" s="359"/>
      <c r="MX124" s="359"/>
      <c r="MY124" s="359"/>
      <c r="MZ124" s="359"/>
      <c r="NA124" s="359"/>
      <c r="NB124" s="359"/>
      <c r="NC124" s="359"/>
      <c r="ND124" s="359"/>
      <c r="NE124" s="359"/>
      <c r="NF124" s="359"/>
      <c r="NG124" s="359"/>
      <c r="NH124" s="359"/>
      <c r="NI124" s="359"/>
      <c r="NJ124" s="359"/>
      <c r="NK124" s="359"/>
      <c r="NL124" s="359"/>
      <c r="NM124" s="359"/>
      <c r="NN124" s="359"/>
      <c r="NO124" s="359"/>
      <c r="NP124" s="359"/>
      <c r="NQ124" s="359"/>
      <c r="NR124" s="359"/>
      <c r="NS124" s="359"/>
      <c r="NT124" s="359"/>
      <c r="NU124" s="359"/>
      <c r="NV124" s="359"/>
      <c r="NW124" s="359"/>
      <c r="NX124" s="359"/>
      <c r="NY124" s="359"/>
      <c r="NZ124" s="359"/>
      <c r="OA124" s="359"/>
      <c r="OB124" s="359"/>
      <c r="OC124" s="359"/>
      <c r="OD124" s="359"/>
      <c r="OE124" s="359"/>
      <c r="OF124" s="359"/>
      <c r="OG124" s="359"/>
      <c r="OH124" s="359"/>
      <c r="OI124" s="359"/>
      <c r="OJ124" s="359"/>
      <c r="OK124" s="359"/>
      <c r="OL124" s="359"/>
      <c r="OM124" s="359"/>
      <c r="ON124" s="359"/>
      <c r="OO124" s="359"/>
      <c r="OP124" s="359"/>
      <c r="OQ124" s="359"/>
      <c r="OR124" s="359"/>
      <c r="OS124" s="359"/>
      <c r="OT124" s="359"/>
      <c r="OU124" s="359"/>
      <c r="OV124" s="359"/>
      <c r="OW124" s="359"/>
      <c r="OX124" s="359"/>
      <c r="OY124" s="359"/>
      <c r="OZ124" s="359"/>
      <c r="PA124" s="359"/>
      <c r="PB124" s="359"/>
      <c r="PC124" s="359"/>
      <c r="PD124" s="359"/>
      <c r="PE124" s="359"/>
      <c r="PF124" s="359"/>
      <c r="PG124" s="359"/>
      <c r="PH124" s="359"/>
      <c r="PI124" s="359"/>
      <c r="PJ124" s="359"/>
      <c r="PK124" s="359"/>
      <c r="PL124" s="359"/>
      <c r="PM124" s="359"/>
      <c r="PN124" s="359"/>
      <c r="PO124" s="359"/>
      <c r="PP124" s="359"/>
      <c r="PQ124" s="359"/>
      <c r="PR124" s="359"/>
      <c r="PS124" s="359"/>
      <c r="PT124" s="359"/>
      <c r="PU124" s="359"/>
      <c r="PV124" s="359"/>
      <c r="PW124" s="359"/>
      <c r="PX124" s="359"/>
      <c r="PY124" s="359"/>
      <c r="PZ124" s="359"/>
      <c r="QA124" s="359"/>
      <c r="QB124" s="359"/>
      <c r="QC124" s="359"/>
      <c r="QD124" s="359"/>
      <c r="QE124" s="359"/>
      <c r="QF124" s="359"/>
      <c r="QG124" s="359"/>
      <c r="QH124" s="359"/>
      <c r="QI124" s="359"/>
      <c r="QJ124" s="359"/>
      <c r="QK124" s="359"/>
      <c r="QL124" s="359"/>
      <c r="QM124" s="359"/>
      <c r="QN124" s="359"/>
      <c r="QO124" s="359"/>
      <c r="QP124" s="359"/>
      <c r="QQ124" s="359"/>
      <c r="QR124" s="359"/>
      <c r="QS124" s="359"/>
      <c r="QT124" s="359"/>
      <c r="QU124" s="359"/>
      <c r="QV124" s="359"/>
      <c r="QW124" s="359"/>
      <c r="QX124" s="359"/>
      <c r="QY124" s="359"/>
      <c r="QZ124" s="359"/>
      <c r="RA124" s="359"/>
      <c r="RB124" s="359"/>
      <c r="RC124" s="359"/>
      <c r="RD124" s="359"/>
      <c r="RE124" s="359"/>
      <c r="RF124" s="359"/>
      <c r="RG124" s="359"/>
      <c r="RH124" s="359"/>
      <c r="RI124" s="359"/>
      <c r="RJ124" s="359"/>
      <c r="RK124" s="359"/>
      <c r="RL124" s="359"/>
      <c r="RM124" s="359"/>
      <c r="RN124" s="359"/>
      <c r="RO124" s="359"/>
      <c r="RP124" s="359"/>
      <c r="RQ124" s="359"/>
      <c r="RR124" s="359"/>
      <c r="RS124" s="359"/>
      <c r="RT124" s="359"/>
      <c r="RU124" s="359"/>
      <c r="RV124" s="359"/>
      <c r="RW124" s="359"/>
      <c r="RX124" s="359"/>
      <c r="RY124" s="359"/>
      <c r="RZ124" s="359"/>
      <c r="SA124" s="359"/>
      <c r="SB124" s="359"/>
      <c r="SC124" s="359"/>
      <c r="SD124" s="359"/>
      <c r="SE124" s="359"/>
      <c r="SF124" s="359"/>
      <c r="SG124" s="359"/>
      <c r="SH124" s="359"/>
      <c r="SI124" s="359"/>
      <c r="SJ124" s="359"/>
      <c r="SK124" s="359"/>
      <c r="SL124" s="359"/>
      <c r="SM124" s="359"/>
      <c r="SN124" s="359"/>
      <c r="SO124" s="359"/>
      <c r="SP124" s="359"/>
      <c r="SQ124" s="359"/>
      <c r="SR124" s="359"/>
      <c r="SS124" s="359"/>
      <c r="ST124" s="359"/>
      <c r="SU124" s="359"/>
      <c r="SV124" s="359"/>
      <c r="SW124" s="359"/>
      <c r="SX124" s="359"/>
      <c r="SY124" s="359"/>
      <c r="SZ124" s="359"/>
      <c r="TA124" s="359"/>
      <c r="TB124" s="359"/>
      <c r="TC124" s="359"/>
      <c r="TD124" s="359"/>
      <c r="TE124" s="359"/>
      <c r="TF124" s="359"/>
      <c r="TG124" s="359"/>
      <c r="TH124" s="359"/>
      <c r="TI124" s="359"/>
      <c r="TJ124" s="359"/>
      <c r="TK124" s="359"/>
      <c r="TL124" s="359"/>
      <c r="TM124" s="359"/>
      <c r="TN124" s="359"/>
      <c r="TO124" s="359"/>
      <c r="TP124" s="359"/>
      <c r="TQ124" s="359"/>
      <c r="TR124" s="359"/>
      <c r="TS124" s="359"/>
      <c r="TT124" s="359"/>
      <c r="TU124" s="359"/>
      <c r="TV124" s="359"/>
      <c r="TW124" s="359"/>
      <c r="TX124" s="359"/>
      <c r="TY124" s="359"/>
      <c r="TZ124" s="359"/>
      <c r="UA124" s="359"/>
      <c r="UB124" s="359"/>
      <c r="UC124" s="359"/>
      <c r="UD124" s="359"/>
      <c r="UE124" s="359"/>
      <c r="UF124" s="359"/>
      <c r="UG124" s="359"/>
      <c r="UH124" s="359"/>
      <c r="UI124" s="359"/>
      <c r="UJ124" s="359"/>
      <c r="UK124" s="359"/>
      <c r="UL124" s="359"/>
      <c r="UM124" s="359"/>
      <c r="UN124" s="359"/>
      <c r="UO124" s="359"/>
      <c r="UP124" s="359"/>
      <c r="UQ124" s="359"/>
      <c r="UR124" s="359"/>
      <c r="US124" s="359"/>
      <c r="UT124" s="359"/>
      <c r="UU124" s="359"/>
      <c r="UV124" s="359"/>
      <c r="UW124" s="359"/>
      <c r="UX124" s="359"/>
      <c r="UY124" s="359"/>
      <c r="UZ124" s="359"/>
      <c r="VA124" s="359"/>
      <c r="VB124" s="359"/>
      <c r="VC124" s="359"/>
      <c r="VD124" s="359"/>
      <c r="VE124" s="359"/>
      <c r="VF124" s="359"/>
      <c r="VG124" s="359"/>
      <c r="VH124" s="359"/>
      <c r="VI124" s="359"/>
      <c r="VJ124" s="359"/>
      <c r="VK124" s="359"/>
      <c r="VL124" s="359"/>
      <c r="VM124" s="359"/>
      <c r="VN124" s="359"/>
      <c r="VO124" s="359"/>
      <c r="VP124" s="359"/>
      <c r="VQ124" s="359"/>
      <c r="VR124" s="359"/>
      <c r="VS124" s="359"/>
      <c r="VT124" s="359"/>
      <c r="VU124" s="359"/>
      <c r="VV124" s="359"/>
      <c r="VW124" s="359"/>
      <c r="VX124" s="359"/>
      <c r="VY124" s="359"/>
      <c r="VZ124" s="359"/>
      <c r="WA124" s="359"/>
      <c r="WB124" s="359"/>
      <c r="WC124" s="359"/>
      <c r="WD124" s="359"/>
      <c r="WE124" s="359"/>
      <c r="WF124" s="359"/>
      <c r="WG124" s="359"/>
      <c r="WH124" s="359"/>
      <c r="WI124" s="359"/>
      <c r="WJ124" s="359"/>
      <c r="WK124" s="359"/>
      <c r="WL124" s="359"/>
      <c r="WM124" s="359"/>
      <c r="WN124" s="359"/>
      <c r="WO124" s="359"/>
      <c r="WP124" s="359"/>
      <c r="WQ124" s="359"/>
      <c r="WR124" s="359"/>
      <c r="WS124" s="359"/>
      <c r="WT124" s="359"/>
      <c r="WU124" s="359"/>
      <c r="WV124" s="359"/>
      <c r="WW124" s="359"/>
      <c r="WX124" s="359"/>
      <c r="WY124" s="359"/>
      <c r="WZ124" s="359"/>
      <c r="XA124" s="359"/>
      <c r="XB124" s="359"/>
      <c r="XC124" s="359"/>
      <c r="XD124" s="359"/>
      <c r="XE124" s="359"/>
      <c r="XF124" s="359"/>
      <c r="XG124" s="359"/>
      <c r="XH124" s="359"/>
      <c r="XI124" s="359"/>
      <c r="XJ124" s="359"/>
      <c r="XK124" s="359"/>
      <c r="XL124" s="359"/>
      <c r="XM124" s="359"/>
      <c r="XN124" s="359"/>
      <c r="XO124" s="359"/>
      <c r="XP124" s="359"/>
      <c r="XQ124" s="359"/>
      <c r="XR124" s="359"/>
      <c r="XS124" s="359"/>
      <c r="XT124" s="359"/>
      <c r="XU124" s="359"/>
      <c r="XV124" s="359"/>
      <c r="XW124" s="359"/>
      <c r="XX124" s="359"/>
      <c r="XY124" s="359"/>
      <c r="XZ124" s="359"/>
      <c r="YA124" s="359"/>
      <c r="YB124" s="359"/>
      <c r="YC124" s="359"/>
      <c r="YD124" s="359"/>
      <c r="YE124" s="359"/>
      <c r="YF124" s="359"/>
      <c r="YG124" s="359"/>
      <c r="YH124" s="359"/>
      <c r="YI124" s="359"/>
      <c r="YJ124" s="359"/>
      <c r="YK124" s="359"/>
      <c r="YL124" s="359"/>
      <c r="YM124" s="359"/>
      <c r="YN124" s="359"/>
      <c r="YO124" s="359"/>
      <c r="YP124" s="359"/>
      <c r="YQ124" s="359"/>
      <c r="YR124" s="359"/>
      <c r="YS124" s="359"/>
      <c r="YT124" s="359"/>
      <c r="YU124" s="359"/>
      <c r="YV124" s="359"/>
      <c r="YW124" s="359"/>
      <c r="YX124" s="359"/>
      <c r="YY124" s="359"/>
      <c r="YZ124" s="359"/>
      <c r="ZA124" s="359"/>
      <c r="ZB124" s="359"/>
      <c r="ZC124" s="359"/>
      <c r="ZD124" s="359"/>
      <c r="ZE124" s="359"/>
      <c r="ZF124" s="359"/>
      <c r="ZG124" s="359"/>
      <c r="ZH124" s="359"/>
      <c r="ZI124" s="359"/>
      <c r="ZJ124" s="359"/>
      <c r="ZK124" s="359"/>
      <c r="ZL124" s="359"/>
      <c r="ZM124" s="359"/>
      <c r="ZN124" s="359"/>
      <c r="ZO124" s="359"/>
      <c r="ZP124" s="359"/>
      <c r="ZQ124" s="359"/>
      <c r="ZR124" s="359"/>
      <c r="ZS124" s="359"/>
      <c r="ZT124" s="359"/>
      <c r="ZU124" s="359"/>
      <c r="ZV124" s="359"/>
      <c r="ZW124" s="359"/>
      <c r="ZX124" s="359"/>
      <c r="ZY124" s="359"/>
      <c r="ZZ124" s="359"/>
      <c r="AAA124" s="359"/>
      <c r="AAB124" s="359"/>
      <c r="AAC124" s="359"/>
      <c r="AAD124" s="359"/>
      <c r="AAE124" s="359"/>
      <c r="AAF124" s="359"/>
      <c r="AAG124" s="359"/>
      <c r="AAH124" s="359"/>
      <c r="AAI124" s="359"/>
      <c r="AAJ124" s="359"/>
      <c r="AAK124" s="359"/>
      <c r="AAL124" s="359"/>
      <c r="AAM124" s="359"/>
      <c r="AAN124" s="359"/>
      <c r="AAO124" s="359"/>
      <c r="AAP124" s="359"/>
      <c r="AAQ124" s="359"/>
      <c r="AAR124" s="359"/>
      <c r="AAS124" s="359"/>
      <c r="AAT124" s="359"/>
      <c r="AAU124" s="359"/>
      <c r="AAV124" s="359"/>
      <c r="AAW124" s="359"/>
      <c r="AAX124" s="359"/>
      <c r="AAY124" s="359"/>
      <c r="AAZ124" s="359"/>
      <c r="ABA124" s="359"/>
      <c r="ABB124" s="359"/>
      <c r="ABC124" s="359"/>
      <c r="ABD124" s="359"/>
      <c r="ABE124" s="359"/>
      <c r="ABF124" s="359"/>
      <c r="ABG124" s="359"/>
      <c r="ABH124" s="359"/>
      <c r="ABI124" s="359"/>
      <c r="ABJ124" s="359"/>
      <c r="ABK124" s="359"/>
      <c r="ABL124" s="359"/>
      <c r="ABM124" s="359"/>
      <c r="ABN124" s="359"/>
      <c r="ABO124" s="359"/>
      <c r="ABP124" s="359"/>
      <c r="ABQ124" s="359"/>
      <c r="ABR124" s="359"/>
      <c r="ABS124" s="359"/>
      <c r="ABT124" s="359"/>
      <c r="ABU124" s="359"/>
      <c r="ABV124" s="359"/>
      <c r="ABW124" s="359"/>
      <c r="ABX124" s="359"/>
      <c r="ABY124" s="359"/>
      <c r="ABZ124" s="359"/>
      <c r="ACA124" s="359"/>
      <c r="ACB124" s="359"/>
      <c r="ACC124" s="359"/>
      <c r="ACD124" s="359"/>
      <c r="ACE124" s="359"/>
      <c r="ACF124" s="359"/>
      <c r="ACG124" s="359"/>
      <c r="ACH124" s="359"/>
      <c r="ACI124" s="359"/>
      <c r="ACJ124" s="359"/>
      <c r="ACK124" s="359"/>
      <c r="ACL124" s="359"/>
      <c r="ACM124" s="359"/>
      <c r="ACN124" s="359"/>
      <c r="ACO124" s="359"/>
      <c r="ACP124" s="359"/>
      <c r="ACQ124" s="359"/>
      <c r="ACR124" s="359"/>
      <c r="ACS124" s="359"/>
      <c r="ACT124" s="359"/>
      <c r="ACU124" s="359"/>
      <c r="ACV124" s="359"/>
      <c r="ACW124" s="359"/>
      <c r="ACX124" s="359"/>
      <c r="ACY124" s="359"/>
      <c r="ACZ124" s="359"/>
      <c r="ADA124" s="359"/>
      <c r="ADB124" s="359"/>
      <c r="ADC124" s="359"/>
      <c r="ADD124" s="359"/>
      <c r="ADE124" s="359"/>
      <c r="ADF124" s="359"/>
      <c r="ADG124" s="359"/>
      <c r="ADH124" s="359"/>
      <c r="ADI124" s="359"/>
      <c r="ADJ124" s="359"/>
      <c r="ADK124" s="359"/>
      <c r="ADL124" s="359"/>
      <c r="ADM124" s="359"/>
      <c r="ADN124" s="359"/>
      <c r="ADO124" s="359"/>
      <c r="ADP124" s="359"/>
      <c r="ADQ124" s="359"/>
      <c r="ADR124" s="359"/>
      <c r="ADS124" s="359"/>
      <c r="ADT124" s="359"/>
      <c r="ADU124" s="359"/>
      <c r="ADV124" s="359"/>
      <c r="ADW124" s="359"/>
      <c r="ADX124" s="359"/>
      <c r="ADY124" s="359"/>
      <c r="ADZ124" s="359"/>
      <c r="AEA124" s="359"/>
      <c r="AEB124" s="359"/>
      <c r="AEC124" s="359"/>
      <c r="AED124" s="359"/>
      <c r="AEE124" s="359"/>
      <c r="AEF124" s="359"/>
      <c r="AEG124" s="359"/>
      <c r="AEH124" s="359"/>
      <c r="AEI124" s="359"/>
      <c r="AEJ124" s="359"/>
      <c r="AEK124" s="359"/>
      <c r="AEL124" s="359"/>
      <c r="AEM124" s="359"/>
      <c r="AEN124" s="359"/>
      <c r="AEO124" s="359"/>
      <c r="AEP124" s="359"/>
      <c r="AEQ124" s="359"/>
      <c r="AER124" s="359"/>
      <c r="AES124" s="359"/>
      <c r="AET124" s="359"/>
      <c r="AEU124" s="359"/>
      <c r="AEV124" s="359"/>
      <c r="AEW124" s="359"/>
      <c r="AEX124" s="359"/>
      <c r="AEY124" s="359"/>
      <c r="AEZ124" s="359"/>
      <c r="AFA124" s="359"/>
      <c r="AFB124" s="359"/>
      <c r="AFC124" s="359"/>
      <c r="AFD124" s="359"/>
      <c r="AFE124" s="359"/>
      <c r="AFF124" s="359"/>
      <c r="AFG124" s="359"/>
      <c r="AFH124" s="359"/>
      <c r="AFI124" s="359"/>
      <c r="AFJ124" s="359"/>
      <c r="AFK124" s="359"/>
      <c r="AFL124" s="359"/>
      <c r="AFM124" s="359"/>
      <c r="AFN124" s="359"/>
      <c r="AFO124" s="359"/>
      <c r="AFP124" s="359"/>
      <c r="AFQ124" s="359"/>
      <c r="AFR124" s="359"/>
      <c r="AFS124" s="359"/>
      <c r="AFT124" s="359"/>
      <c r="AFU124" s="359"/>
      <c r="AFV124" s="359"/>
      <c r="AFW124" s="359"/>
      <c r="AFX124" s="359"/>
      <c r="AFY124" s="359"/>
      <c r="AFZ124" s="359"/>
      <c r="AGA124" s="359"/>
      <c r="AGB124" s="359"/>
      <c r="AGC124" s="359"/>
    </row>
    <row r="125" spans="1:875" s="535" customFormat="1" x14ac:dyDescent="0.2">
      <c r="B125" s="545" t="s">
        <v>1420</v>
      </c>
      <c r="C125" s="570" t="s">
        <v>1420</v>
      </c>
      <c r="D125" s="571"/>
      <c r="E125" s="662"/>
      <c r="F125" s="671"/>
      <c r="G125" s="546"/>
      <c r="H125" s="546"/>
      <c r="I125" s="547"/>
      <c r="J125" s="548"/>
      <c r="K125" s="549"/>
      <c r="L125" s="550"/>
      <c r="M125" s="548"/>
      <c r="N125" s="551"/>
      <c r="O125" s="552"/>
      <c r="P125" s="553"/>
      <c r="Q125" s="566"/>
      <c r="R125" s="344"/>
      <c r="S125" s="702"/>
      <c r="T125" s="554"/>
      <c r="U125" s="555"/>
      <c r="V125" s="556"/>
      <c r="W125" s="556"/>
      <c r="X125" s="556"/>
      <c r="Y125" s="542"/>
      <c r="Z125" s="542"/>
      <c r="AA125" s="542"/>
      <c r="AB125" s="331"/>
      <c r="AC125" s="557"/>
      <c r="AD125" s="557"/>
      <c r="AE125" s="365"/>
      <c r="AF125" s="558"/>
      <c r="AG125" s="599"/>
      <c r="AH125" s="542"/>
      <c r="AI125" s="542"/>
      <c r="AJ125" s="542"/>
      <c r="AK125" s="557"/>
      <c r="AL125" s="559"/>
      <c r="AM125" s="559"/>
      <c r="AN125" s="560"/>
      <c r="AO125" s="561"/>
      <c r="AP125" s="562"/>
      <c r="AQ125" s="563"/>
      <c r="AR125" s="564"/>
      <c r="AS125" s="564"/>
      <c r="AT125" s="563"/>
      <c r="AU125" s="559"/>
      <c r="AV125" s="565"/>
      <c r="AW125" s="565"/>
      <c r="AX125" s="559"/>
      <c r="AY125" s="559"/>
      <c r="AZ125" s="689"/>
      <c r="BA125" s="601"/>
      <c r="BB125" s="681"/>
      <c r="BC125" s="572"/>
      <c r="BD125" s="348"/>
      <c r="BE125" s="603"/>
      <c r="BF125" s="359"/>
      <c r="BG125" s="359"/>
      <c r="BH125" s="359"/>
      <c r="BI125" s="359"/>
      <c r="BJ125" s="359"/>
      <c r="BK125" s="359"/>
      <c r="BL125" s="359"/>
      <c r="BM125" s="359"/>
      <c r="BN125" s="359"/>
      <c r="BO125" s="359"/>
      <c r="BP125" s="359"/>
      <c r="BQ125" s="359"/>
      <c r="BR125" s="359"/>
      <c r="BS125" s="359"/>
      <c r="BT125" s="359"/>
      <c r="BU125" s="359"/>
      <c r="BV125" s="359"/>
      <c r="BW125" s="359"/>
      <c r="BX125" s="359"/>
      <c r="BY125" s="359"/>
      <c r="BZ125" s="359"/>
      <c r="CA125" s="359"/>
      <c r="CB125" s="359"/>
      <c r="CC125" s="359"/>
      <c r="CD125" s="359"/>
      <c r="CE125" s="359"/>
      <c r="CF125" s="359"/>
      <c r="CG125" s="359"/>
      <c r="CH125" s="359"/>
      <c r="CI125" s="359"/>
      <c r="CJ125" s="359"/>
      <c r="CK125" s="359"/>
      <c r="CL125" s="359"/>
      <c r="CM125" s="359"/>
      <c r="CN125" s="359"/>
      <c r="CO125" s="359"/>
      <c r="CP125" s="359"/>
      <c r="CQ125" s="359"/>
      <c r="CR125" s="359"/>
      <c r="CS125" s="359"/>
      <c r="CT125" s="359"/>
      <c r="CU125" s="359"/>
      <c r="CV125" s="359"/>
      <c r="CW125" s="359"/>
      <c r="CX125" s="359"/>
      <c r="CY125" s="359"/>
      <c r="CZ125" s="359"/>
      <c r="DA125" s="359"/>
      <c r="DB125" s="359"/>
      <c r="DC125" s="359"/>
      <c r="DD125" s="359"/>
      <c r="DE125" s="359"/>
      <c r="DF125" s="359"/>
      <c r="DG125" s="359"/>
      <c r="DH125" s="359"/>
      <c r="DI125" s="359"/>
      <c r="DJ125" s="359"/>
      <c r="DK125" s="359"/>
      <c r="DL125" s="359"/>
      <c r="DM125" s="359"/>
      <c r="DN125" s="359"/>
      <c r="DO125" s="359"/>
      <c r="DP125" s="359"/>
      <c r="DQ125" s="359"/>
      <c r="DR125" s="359"/>
      <c r="DS125" s="359"/>
      <c r="DT125" s="359"/>
      <c r="DU125" s="359"/>
      <c r="DV125" s="359"/>
      <c r="DW125" s="359"/>
      <c r="DX125" s="359"/>
      <c r="DY125" s="359"/>
      <c r="DZ125" s="359"/>
      <c r="EA125" s="359"/>
      <c r="EB125" s="359"/>
      <c r="EC125" s="359"/>
      <c r="ED125" s="359"/>
      <c r="EE125" s="359"/>
      <c r="EF125" s="359"/>
      <c r="EG125" s="359"/>
      <c r="EH125" s="359"/>
      <c r="EI125" s="359"/>
      <c r="EJ125" s="359"/>
      <c r="EK125" s="359"/>
      <c r="EL125" s="359"/>
      <c r="EM125" s="359"/>
      <c r="EN125" s="359"/>
      <c r="EO125" s="359"/>
      <c r="EP125" s="359"/>
      <c r="EQ125" s="359"/>
      <c r="ER125" s="359"/>
      <c r="ES125" s="359"/>
      <c r="ET125" s="359"/>
      <c r="EU125" s="359"/>
      <c r="EV125" s="359"/>
      <c r="EW125" s="359"/>
      <c r="EX125" s="359"/>
      <c r="EY125" s="359"/>
      <c r="EZ125" s="359"/>
      <c r="FA125" s="359"/>
      <c r="FB125" s="359"/>
      <c r="FC125" s="359"/>
      <c r="FD125" s="359"/>
      <c r="FE125" s="359"/>
      <c r="FF125" s="359"/>
      <c r="FG125" s="359"/>
      <c r="FH125" s="359"/>
      <c r="FI125" s="359"/>
      <c r="FJ125" s="359"/>
      <c r="FK125" s="359"/>
      <c r="FL125" s="359"/>
      <c r="FM125" s="359"/>
      <c r="FN125" s="359"/>
      <c r="FO125" s="359"/>
      <c r="FP125" s="359"/>
      <c r="FQ125" s="359"/>
      <c r="FR125" s="359"/>
      <c r="FS125" s="359"/>
      <c r="FT125" s="359"/>
      <c r="FU125" s="359"/>
      <c r="FV125" s="359"/>
      <c r="FW125" s="359"/>
      <c r="FX125" s="359"/>
      <c r="FY125" s="359"/>
      <c r="FZ125" s="359"/>
      <c r="GA125" s="359"/>
      <c r="GB125" s="359"/>
      <c r="GC125" s="359"/>
      <c r="GD125" s="359"/>
      <c r="GE125" s="359"/>
      <c r="GF125" s="359"/>
      <c r="GG125" s="359"/>
      <c r="GH125" s="359"/>
      <c r="GI125" s="359"/>
      <c r="GJ125" s="359"/>
      <c r="GK125" s="359"/>
      <c r="GL125" s="359"/>
      <c r="GM125" s="359"/>
      <c r="GN125" s="359"/>
      <c r="GO125" s="359"/>
      <c r="GP125" s="359"/>
      <c r="GQ125" s="359"/>
      <c r="GR125" s="359"/>
      <c r="GS125" s="359"/>
      <c r="GT125" s="359"/>
      <c r="GU125" s="359"/>
      <c r="GV125" s="359"/>
      <c r="GW125" s="359"/>
      <c r="GX125" s="359"/>
      <c r="GY125" s="359"/>
      <c r="GZ125" s="359"/>
      <c r="HA125" s="359"/>
      <c r="HB125" s="359"/>
      <c r="HC125" s="359"/>
      <c r="HD125" s="359"/>
      <c r="HE125" s="359"/>
      <c r="HF125" s="359"/>
      <c r="HG125" s="359"/>
      <c r="HH125" s="359"/>
      <c r="HI125" s="359"/>
      <c r="HJ125" s="359"/>
      <c r="HK125" s="359"/>
      <c r="HL125" s="359"/>
      <c r="HM125" s="359"/>
      <c r="HN125" s="359"/>
      <c r="HO125" s="359"/>
      <c r="HP125" s="359"/>
      <c r="HQ125" s="359"/>
      <c r="HR125" s="359"/>
      <c r="HS125" s="359"/>
      <c r="HT125" s="359"/>
      <c r="HU125" s="359"/>
      <c r="HV125" s="359"/>
      <c r="HW125" s="359"/>
      <c r="HX125" s="359"/>
      <c r="HY125" s="359"/>
      <c r="HZ125" s="359"/>
      <c r="IA125" s="359"/>
      <c r="IB125" s="359"/>
      <c r="IC125" s="359"/>
      <c r="ID125" s="359"/>
      <c r="IE125" s="359"/>
      <c r="IF125" s="359"/>
      <c r="IG125" s="359"/>
      <c r="IH125" s="359"/>
      <c r="II125" s="359"/>
      <c r="IJ125" s="359"/>
      <c r="IK125" s="359"/>
      <c r="IL125" s="359"/>
      <c r="IM125" s="359"/>
      <c r="IN125" s="359"/>
      <c r="IO125" s="359"/>
      <c r="IP125" s="359"/>
      <c r="IQ125" s="359"/>
      <c r="IR125" s="359"/>
      <c r="IS125" s="359"/>
      <c r="IT125" s="359"/>
      <c r="IU125" s="359"/>
      <c r="IV125" s="359"/>
      <c r="IW125" s="359"/>
      <c r="IX125" s="359"/>
      <c r="IY125" s="359"/>
      <c r="IZ125" s="359"/>
      <c r="JA125" s="359"/>
      <c r="JB125" s="359"/>
      <c r="JC125" s="359"/>
      <c r="JD125" s="359"/>
      <c r="JE125" s="359"/>
      <c r="JF125" s="359"/>
      <c r="JG125" s="359"/>
      <c r="JH125" s="359"/>
      <c r="JI125" s="359"/>
      <c r="JJ125" s="359"/>
      <c r="JK125" s="359"/>
      <c r="JL125" s="359"/>
      <c r="JM125" s="359"/>
      <c r="JN125" s="359"/>
      <c r="JO125" s="359"/>
      <c r="JP125" s="359"/>
      <c r="JQ125" s="359"/>
      <c r="JR125" s="359"/>
      <c r="JS125" s="359"/>
      <c r="JT125" s="359"/>
      <c r="JU125" s="359"/>
      <c r="JV125" s="359"/>
      <c r="JW125" s="359"/>
      <c r="JX125" s="359"/>
      <c r="JY125" s="359"/>
      <c r="JZ125" s="359"/>
      <c r="KA125" s="359"/>
      <c r="KB125" s="359"/>
      <c r="KC125" s="359"/>
      <c r="KD125" s="359"/>
      <c r="KE125" s="359"/>
      <c r="KF125" s="359"/>
      <c r="KG125" s="359"/>
      <c r="KH125" s="359"/>
      <c r="KI125" s="359"/>
      <c r="KJ125" s="359"/>
      <c r="KK125" s="359"/>
      <c r="KL125" s="359"/>
      <c r="KM125" s="359"/>
      <c r="KN125" s="359"/>
      <c r="KO125" s="359"/>
      <c r="KP125" s="359"/>
      <c r="KQ125" s="359"/>
      <c r="KR125" s="359"/>
      <c r="KS125" s="359"/>
      <c r="KT125" s="359"/>
      <c r="KU125" s="359"/>
      <c r="KV125" s="359"/>
      <c r="KW125" s="359"/>
      <c r="KX125" s="359"/>
      <c r="KY125" s="359"/>
      <c r="KZ125" s="359"/>
      <c r="LA125" s="359"/>
      <c r="LB125" s="359"/>
      <c r="LC125" s="359"/>
      <c r="LD125" s="359"/>
      <c r="LE125" s="359"/>
      <c r="LF125" s="359"/>
      <c r="LG125" s="359"/>
      <c r="LH125" s="359"/>
      <c r="LI125" s="359"/>
      <c r="LJ125" s="359"/>
      <c r="LK125" s="359"/>
      <c r="LL125" s="359"/>
      <c r="LM125" s="359"/>
      <c r="LN125" s="359"/>
      <c r="LO125" s="359"/>
      <c r="LP125" s="359"/>
      <c r="LQ125" s="359"/>
      <c r="LR125" s="359"/>
      <c r="LS125" s="359"/>
      <c r="LT125" s="359"/>
      <c r="LU125" s="359"/>
      <c r="LV125" s="359"/>
      <c r="LW125" s="359"/>
      <c r="LX125" s="359"/>
      <c r="LY125" s="359"/>
      <c r="LZ125" s="359"/>
      <c r="MA125" s="359"/>
      <c r="MB125" s="359"/>
      <c r="MC125" s="359"/>
      <c r="MD125" s="359"/>
      <c r="ME125" s="359"/>
      <c r="MF125" s="359"/>
      <c r="MG125" s="359"/>
      <c r="MH125" s="359"/>
      <c r="MI125" s="359"/>
      <c r="MJ125" s="359"/>
      <c r="MK125" s="359"/>
      <c r="ML125" s="359"/>
      <c r="MM125" s="359"/>
      <c r="MN125" s="359"/>
      <c r="MO125" s="359"/>
      <c r="MP125" s="359"/>
      <c r="MQ125" s="359"/>
      <c r="MR125" s="359"/>
      <c r="MS125" s="359"/>
      <c r="MT125" s="359"/>
      <c r="MU125" s="359"/>
      <c r="MV125" s="359"/>
      <c r="MW125" s="359"/>
      <c r="MX125" s="359"/>
      <c r="MY125" s="359"/>
      <c r="MZ125" s="359"/>
      <c r="NA125" s="359"/>
      <c r="NB125" s="359"/>
      <c r="NC125" s="359"/>
      <c r="ND125" s="359"/>
      <c r="NE125" s="359"/>
      <c r="NF125" s="359"/>
      <c r="NG125" s="359"/>
      <c r="NH125" s="359"/>
      <c r="NI125" s="359"/>
      <c r="NJ125" s="359"/>
      <c r="NK125" s="359"/>
      <c r="NL125" s="359"/>
      <c r="NM125" s="359"/>
      <c r="NN125" s="359"/>
      <c r="NO125" s="359"/>
      <c r="NP125" s="359"/>
      <c r="NQ125" s="359"/>
      <c r="NR125" s="359"/>
      <c r="NS125" s="359"/>
      <c r="NT125" s="359"/>
      <c r="NU125" s="359"/>
      <c r="NV125" s="359"/>
      <c r="NW125" s="359"/>
      <c r="NX125" s="359"/>
      <c r="NY125" s="359"/>
      <c r="NZ125" s="359"/>
      <c r="OA125" s="359"/>
      <c r="OB125" s="359"/>
      <c r="OC125" s="359"/>
      <c r="OD125" s="359"/>
      <c r="OE125" s="359"/>
      <c r="OF125" s="359"/>
      <c r="OG125" s="359"/>
      <c r="OH125" s="359"/>
      <c r="OI125" s="359"/>
      <c r="OJ125" s="359"/>
      <c r="OK125" s="359"/>
      <c r="OL125" s="359"/>
      <c r="OM125" s="359"/>
      <c r="ON125" s="359"/>
      <c r="OO125" s="359"/>
      <c r="OP125" s="359"/>
      <c r="OQ125" s="359"/>
      <c r="OR125" s="359"/>
      <c r="OS125" s="359"/>
      <c r="OT125" s="359"/>
      <c r="OU125" s="359"/>
      <c r="OV125" s="359"/>
      <c r="OW125" s="359"/>
      <c r="OX125" s="359"/>
      <c r="OY125" s="359"/>
      <c r="OZ125" s="359"/>
      <c r="PA125" s="359"/>
      <c r="PB125" s="359"/>
      <c r="PC125" s="359"/>
      <c r="PD125" s="359"/>
      <c r="PE125" s="359"/>
      <c r="PF125" s="359"/>
      <c r="PG125" s="359"/>
      <c r="PH125" s="359"/>
      <c r="PI125" s="359"/>
      <c r="PJ125" s="359"/>
      <c r="PK125" s="359"/>
      <c r="PL125" s="359"/>
      <c r="PM125" s="359"/>
      <c r="PN125" s="359"/>
      <c r="PO125" s="359"/>
      <c r="PP125" s="359"/>
      <c r="PQ125" s="359"/>
      <c r="PR125" s="359"/>
      <c r="PS125" s="359"/>
      <c r="PT125" s="359"/>
      <c r="PU125" s="359"/>
      <c r="PV125" s="359"/>
      <c r="PW125" s="359"/>
      <c r="PX125" s="359"/>
      <c r="PY125" s="359"/>
      <c r="PZ125" s="359"/>
      <c r="QA125" s="359"/>
      <c r="QB125" s="359"/>
      <c r="QC125" s="359"/>
      <c r="QD125" s="359"/>
      <c r="QE125" s="359"/>
      <c r="QF125" s="359"/>
      <c r="QG125" s="359"/>
      <c r="QH125" s="359"/>
      <c r="QI125" s="359"/>
      <c r="QJ125" s="359"/>
      <c r="QK125" s="359"/>
      <c r="QL125" s="359"/>
      <c r="QM125" s="359"/>
      <c r="QN125" s="359"/>
      <c r="QO125" s="359"/>
      <c r="QP125" s="359"/>
      <c r="QQ125" s="359"/>
      <c r="QR125" s="359"/>
      <c r="QS125" s="359"/>
      <c r="QT125" s="359"/>
      <c r="QU125" s="359"/>
      <c r="QV125" s="359"/>
      <c r="QW125" s="359"/>
      <c r="QX125" s="359"/>
      <c r="QY125" s="359"/>
      <c r="QZ125" s="359"/>
      <c r="RA125" s="359"/>
      <c r="RB125" s="359"/>
      <c r="RC125" s="359"/>
      <c r="RD125" s="359"/>
      <c r="RE125" s="359"/>
      <c r="RF125" s="359"/>
      <c r="RG125" s="359"/>
      <c r="RH125" s="359"/>
      <c r="RI125" s="359"/>
      <c r="RJ125" s="359"/>
      <c r="RK125" s="359"/>
      <c r="RL125" s="359"/>
      <c r="RM125" s="359"/>
      <c r="RN125" s="359"/>
      <c r="RO125" s="359"/>
      <c r="RP125" s="359"/>
      <c r="RQ125" s="359"/>
      <c r="RR125" s="359"/>
      <c r="RS125" s="359"/>
      <c r="RT125" s="359"/>
      <c r="RU125" s="359"/>
      <c r="RV125" s="359"/>
      <c r="RW125" s="359"/>
      <c r="RX125" s="359"/>
      <c r="RY125" s="359"/>
      <c r="RZ125" s="359"/>
      <c r="SA125" s="359"/>
      <c r="SB125" s="359"/>
      <c r="SC125" s="359"/>
      <c r="SD125" s="359"/>
      <c r="SE125" s="359"/>
      <c r="SF125" s="359"/>
      <c r="SG125" s="359"/>
      <c r="SH125" s="359"/>
      <c r="SI125" s="359"/>
      <c r="SJ125" s="359"/>
      <c r="SK125" s="359"/>
      <c r="SL125" s="359"/>
      <c r="SM125" s="359"/>
      <c r="SN125" s="359"/>
      <c r="SO125" s="359"/>
      <c r="SP125" s="359"/>
      <c r="SQ125" s="359"/>
      <c r="SR125" s="359"/>
      <c r="SS125" s="359"/>
      <c r="ST125" s="359"/>
      <c r="SU125" s="359"/>
      <c r="SV125" s="359"/>
      <c r="SW125" s="359"/>
      <c r="SX125" s="359"/>
      <c r="SY125" s="359"/>
      <c r="SZ125" s="359"/>
      <c r="TA125" s="359"/>
      <c r="TB125" s="359"/>
      <c r="TC125" s="359"/>
      <c r="TD125" s="359"/>
      <c r="TE125" s="359"/>
      <c r="TF125" s="359"/>
      <c r="TG125" s="359"/>
      <c r="TH125" s="359"/>
      <c r="TI125" s="359"/>
      <c r="TJ125" s="359"/>
      <c r="TK125" s="359"/>
      <c r="TL125" s="359"/>
      <c r="TM125" s="359"/>
      <c r="TN125" s="359"/>
      <c r="TO125" s="359"/>
      <c r="TP125" s="359"/>
      <c r="TQ125" s="359"/>
      <c r="TR125" s="359"/>
      <c r="TS125" s="359"/>
      <c r="TT125" s="359"/>
      <c r="TU125" s="359"/>
      <c r="TV125" s="359"/>
      <c r="TW125" s="359"/>
      <c r="TX125" s="359"/>
      <c r="TY125" s="359"/>
      <c r="TZ125" s="359"/>
      <c r="UA125" s="359"/>
      <c r="UB125" s="359"/>
      <c r="UC125" s="359"/>
      <c r="UD125" s="359"/>
      <c r="UE125" s="359"/>
      <c r="UF125" s="359"/>
      <c r="UG125" s="359"/>
      <c r="UH125" s="359"/>
      <c r="UI125" s="359"/>
      <c r="UJ125" s="359"/>
      <c r="UK125" s="359"/>
      <c r="UL125" s="359"/>
      <c r="UM125" s="359"/>
      <c r="UN125" s="359"/>
      <c r="UO125" s="359"/>
      <c r="UP125" s="359"/>
      <c r="UQ125" s="359"/>
      <c r="UR125" s="359"/>
      <c r="US125" s="359"/>
      <c r="UT125" s="359"/>
      <c r="UU125" s="359"/>
      <c r="UV125" s="359"/>
      <c r="UW125" s="359"/>
      <c r="UX125" s="359"/>
      <c r="UY125" s="359"/>
      <c r="UZ125" s="359"/>
      <c r="VA125" s="359"/>
      <c r="VB125" s="359"/>
      <c r="VC125" s="359"/>
      <c r="VD125" s="359"/>
      <c r="VE125" s="359"/>
      <c r="VF125" s="359"/>
      <c r="VG125" s="359"/>
      <c r="VH125" s="359"/>
      <c r="VI125" s="359"/>
      <c r="VJ125" s="359"/>
      <c r="VK125" s="359"/>
      <c r="VL125" s="359"/>
      <c r="VM125" s="359"/>
      <c r="VN125" s="359"/>
      <c r="VO125" s="359"/>
      <c r="VP125" s="359"/>
      <c r="VQ125" s="359"/>
      <c r="VR125" s="359"/>
      <c r="VS125" s="359"/>
      <c r="VT125" s="359"/>
      <c r="VU125" s="359"/>
      <c r="VV125" s="359"/>
      <c r="VW125" s="359"/>
      <c r="VX125" s="359"/>
      <c r="VY125" s="359"/>
      <c r="VZ125" s="359"/>
      <c r="WA125" s="359"/>
      <c r="WB125" s="359"/>
      <c r="WC125" s="359"/>
      <c r="WD125" s="359"/>
      <c r="WE125" s="359"/>
      <c r="WF125" s="359"/>
      <c r="WG125" s="359"/>
      <c r="WH125" s="359"/>
      <c r="WI125" s="359"/>
      <c r="WJ125" s="359"/>
      <c r="WK125" s="359"/>
      <c r="WL125" s="359"/>
      <c r="WM125" s="359"/>
      <c r="WN125" s="359"/>
      <c r="WO125" s="359"/>
      <c r="WP125" s="359"/>
      <c r="WQ125" s="359"/>
      <c r="WR125" s="359"/>
      <c r="WS125" s="359"/>
      <c r="WT125" s="359"/>
      <c r="WU125" s="359"/>
      <c r="WV125" s="359"/>
      <c r="WW125" s="359"/>
      <c r="WX125" s="359"/>
      <c r="WY125" s="359"/>
      <c r="WZ125" s="359"/>
      <c r="XA125" s="359"/>
      <c r="XB125" s="359"/>
      <c r="XC125" s="359"/>
      <c r="XD125" s="359"/>
      <c r="XE125" s="359"/>
      <c r="XF125" s="359"/>
      <c r="XG125" s="359"/>
      <c r="XH125" s="359"/>
      <c r="XI125" s="359"/>
      <c r="XJ125" s="359"/>
      <c r="XK125" s="359"/>
      <c r="XL125" s="359"/>
      <c r="XM125" s="359"/>
      <c r="XN125" s="359"/>
      <c r="XO125" s="359"/>
      <c r="XP125" s="359"/>
      <c r="XQ125" s="359"/>
      <c r="XR125" s="359"/>
      <c r="XS125" s="359"/>
      <c r="XT125" s="359"/>
      <c r="XU125" s="359"/>
      <c r="XV125" s="359"/>
      <c r="XW125" s="359"/>
      <c r="XX125" s="359"/>
      <c r="XY125" s="359"/>
      <c r="XZ125" s="359"/>
      <c r="YA125" s="359"/>
      <c r="YB125" s="359"/>
      <c r="YC125" s="359"/>
      <c r="YD125" s="359"/>
      <c r="YE125" s="359"/>
      <c r="YF125" s="359"/>
      <c r="YG125" s="359"/>
      <c r="YH125" s="359"/>
      <c r="YI125" s="359"/>
      <c r="YJ125" s="359"/>
      <c r="YK125" s="359"/>
      <c r="YL125" s="359"/>
      <c r="YM125" s="359"/>
      <c r="YN125" s="359"/>
      <c r="YO125" s="359"/>
      <c r="YP125" s="359"/>
      <c r="YQ125" s="359"/>
      <c r="YR125" s="359"/>
      <c r="YS125" s="359"/>
      <c r="YT125" s="359"/>
      <c r="YU125" s="359"/>
      <c r="YV125" s="359"/>
      <c r="YW125" s="359"/>
      <c r="YX125" s="359"/>
      <c r="YY125" s="359"/>
      <c r="YZ125" s="359"/>
      <c r="ZA125" s="359"/>
      <c r="ZB125" s="359"/>
      <c r="ZC125" s="359"/>
      <c r="ZD125" s="359"/>
      <c r="ZE125" s="359"/>
      <c r="ZF125" s="359"/>
      <c r="ZG125" s="359"/>
      <c r="ZH125" s="359"/>
      <c r="ZI125" s="359"/>
      <c r="ZJ125" s="359"/>
      <c r="ZK125" s="359"/>
      <c r="ZL125" s="359"/>
      <c r="ZM125" s="359"/>
      <c r="ZN125" s="359"/>
      <c r="ZO125" s="359"/>
      <c r="ZP125" s="359"/>
      <c r="ZQ125" s="359"/>
      <c r="ZR125" s="359"/>
      <c r="ZS125" s="359"/>
      <c r="ZT125" s="359"/>
      <c r="ZU125" s="359"/>
      <c r="ZV125" s="359"/>
      <c r="ZW125" s="359"/>
      <c r="ZX125" s="359"/>
      <c r="ZY125" s="359"/>
      <c r="ZZ125" s="359"/>
      <c r="AAA125" s="359"/>
      <c r="AAB125" s="359"/>
      <c r="AAC125" s="359"/>
      <c r="AAD125" s="359"/>
      <c r="AAE125" s="359"/>
      <c r="AAF125" s="359"/>
      <c r="AAG125" s="359"/>
      <c r="AAH125" s="359"/>
      <c r="AAI125" s="359"/>
      <c r="AAJ125" s="359"/>
      <c r="AAK125" s="359"/>
      <c r="AAL125" s="359"/>
      <c r="AAM125" s="359"/>
      <c r="AAN125" s="359"/>
      <c r="AAO125" s="359"/>
      <c r="AAP125" s="359"/>
      <c r="AAQ125" s="359"/>
      <c r="AAR125" s="359"/>
      <c r="AAS125" s="359"/>
      <c r="AAT125" s="359"/>
      <c r="AAU125" s="359"/>
      <c r="AAV125" s="359"/>
      <c r="AAW125" s="359"/>
      <c r="AAX125" s="359"/>
      <c r="AAY125" s="359"/>
      <c r="AAZ125" s="359"/>
      <c r="ABA125" s="359"/>
      <c r="ABB125" s="359"/>
      <c r="ABC125" s="359"/>
      <c r="ABD125" s="359"/>
      <c r="ABE125" s="359"/>
      <c r="ABF125" s="359"/>
      <c r="ABG125" s="359"/>
      <c r="ABH125" s="359"/>
      <c r="ABI125" s="359"/>
      <c r="ABJ125" s="359"/>
      <c r="ABK125" s="359"/>
      <c r="ABL125" s="359"/>
      <c r="ABM125" s="359"/>
      <c r="ABN125" s="359"/>
      <c r="ABO125" s="359"/>
      <c r="ABP125" s="359"/>
      <c r="ABQ125" s="359"/>
      <c r="ABR125" s="359"/>
      <c r="ABS125" s="359"/>
      <c r="ABT125" s="359"/>
      <c r="ABU125" s="359"/>
      <c r="ABV125" s="359"/>
      <c r="ABW125" s="359"/>
      <c r="ABX125" s="359"/>
      <c r="ABY125" s="359"/>
      <c r="ABZ125" s="359"/>
      <c r="ACA125" s="359"/>
      <c r="ACB125" s="359"/>
      <c r="ACC125" s="359"/>
      <c r="ACD125" s="359"/>
      <c r="ACE125" s="359"/>
      <c r="ACF125" s="359"/>
      <c r="ACG125" s="359"/>
      <c r="ACH125" s="359"/>
      <c r="ACI125" s="359"/>
      <c r="ACJ125" s="359"/>
      <c r="ACK125" s="359"/>
      <c r="ACL125" s="359"/>
      <c r="ACM125" s="359"/>
      <c r="ACN125" s="359"/>
      <c r="ACO125" s="359"/>
      <c r="ACP125" s="359"/>
      <c r="ACQ125" s="359"/>
      <c r="ACR125" s="359"/>
      <c r="ACS125" s="359"/>
      <c r="ACT125" s="359"/>
      <c r="ACU125" s="359"/>
      <c r="ACV125" s="359"/>
      <c r="ACW125" s="359"/>
      <c r="ACX125" s="359"/>
      <c r="ACY125" s="359"/>
      <c r="ACZ125" s="359"/>
      <c r="ADA125" s="359"/>
      <c r="ADB125" s="359"/>
      <c r="ADC125" s="359"/>
      <c r="ADD125" s="359"/>
      <c r="ADE125" s="359"/>
      <c r="ADF125" s="359"/>
      <c r="ADG125" s="359"/>
      <c r="ADH125" s="359"/>
      <c r="ADI125" s="359"/>
      <c r="ADJ125" s="359"/>
      <c r="ADK125" s="359"/>
      <c r="ADL125" s="359"/>
      <c r="ADM125" s="359"/>
      <c r="ADN125" s="359"/>
      <c r="ADO125" s="359"/>
      <c r="ADP125" s="359"/>
      <c r="ADQ125" s="359"/>
      <c r="ADR125" s="359"/>
      <c r="ADS125" s="359"/>
      <c r="ADT125" s="359"/>
      <c r="ADU125" s="359"/>
      <c r="ADV125" s="359"/>
      <c r="ADW125" s="359"/>
      <c r="ADX125" s="359"/>
      <c r="ADY125" s="359"/>
      <c r="ADZ125" s="359"/>
      <c r="AEA125" s="359"/>
      <c r="AEB125" s="359"/>
      <c r="AEC125" s="359"/>
      <c r="AED125" s="359"/>
      <c r="AEE125" s="359"/>
      <c r="AEF125" s="359"/>
      <c r="AEG125" s="359"/>
      <c r="AEH125" s="359"/>
      <c r="AEI125" s="359"/>
      <c r="AEJ125" s="359"/>
      <c r="AEK125" s="359"/>
      <c r="AEL125" s="359"/>
      <c r="AEM125" s="359"/>
      <c r="AEN125" s="359"/>
      <c r="AEO125" s="359"/>
      <c r="AEP125" s="359"/>
      <c r="AEQ125" s="359"/>
      <c r="AER125" s="359"/>
      <c r="AES125" s="359"/>
      <c r="AET125" s="359"/>
      <c r="AEU125" s="359"/>
      <c r="AEV125" s="359"/>
      <c r="AEW125" s="359"/>
      <c r="AEX125" s="359"/>
      <c r="AEY125" s="359"/>
      <c r="AEZ125" s="359"/>
      <c r="AFA125" s="359"/>
      <c r="AFB125" s="359"/>
      <c r="AFC125" s="359"/>
      <c r="AFD125" s="359"/>
      <c r="AFE125" s="359"/>
      <c r="AFF125" s="359"/>
      <c r="AFG125" s="359"/>
      <c r="AFH125" s="359"/>
      <c r="AFI125" s="359"/>
      <c r="AFJ125" s="359"/>
      <c r="AFK125" s="359"/>
      <c r="AFL125" s="359"/>
      <c r="AFM125" s="359"/>
      <c r="AFN125" s="359"/>
      <c r="AFO125" s="359"/>
      <c r="AFP125" s="359"/>
      <c r="AFQ125" s="359"/>
      <c r="AFR125" s="359"/>
      <c r="AFS125" s="359"/>
      <c r="AFT125" s="359"/>
      <c r="AFU125" s="359"/>
      <c r="AFV125" s="359"/>
      <c r="AFW125" s="359"/>
      <c r="AFX125" s="359"/>
      <c r="AFY125" s="359"/>
      <c r="AFZ125" s="359"/>
      <c r="AGA125" s="359"/>
      <c r="AGB125" s="359"/>
      <c r="AGC125" s="359"/>
    </row>
    <row r="126" spans="1:875" s="535" customFormat="1" x14ac:dyDescent="0.2">
      <c r="B126" s="38" t="s">
        <v>1421</v>
      </c>
      <c r="C126" s="39" t="s">
        <v>1421</v>
      </c>
      <c r="D126" s="40"/>
      <c r="E126" s="664"/>
      <c r="F126" s="673"/>
      <c r="G126" s="43"/>
      <c r="H126" s="43"/>
      <c r="I126" s="45"/>
      <c r="J126" s="44"/>
      <c r="K126" s="47"/>
      <c r="L126" s="91"/>
      <c r="M126" s="44"/>
      <c r="N126" s="48"/>
      <c r="O126" s="49"/>
      <c r="P126" s="50"/>
      <c r="Q126" s="90"/>
      <c r="R126" s="53"/>
      <c r="S126" s="53"/>
      <c r="T126" s="54"/>
      <c r="U126" s="55"/>
      <c r="V126" s="56"/>
      <c r="W126" s="56"/>
      <c r="X126" s="56"/>
      <c r="Y126" s="536"/>
      <c r="Z126" s="536"/>
      <c r="AA126" s="536"/>
      <c r="AB126" s="536"/>
      <c r="AC126" s="170"/>
      <c r="AD126" s="530"/>
      <c r="AE126" s="530"/>
      <c r="AF126" s="537"/>
      <c r="AG126" s="352"/>
      <c r="AH126" s="536"/>
      <c r="AI126" s="352"/>
      <c r="AJ126" s="536"/>
      <c r="AK126" s="530"/>
      <c r="AL126" s="62"/>
      <c r="AM126" s="62"/>
      <c r="AN126" s="63"/>
      <c r="AO126" s="64"/>
      <c r="AP126" s="199"/>
      <c r="AQ126" s="201"/>
      <c r="AR126" s="202"/>
      <c r="AS126" s="202"/>
      <c r="AT126" s="201"/>
      <c r="AU126" s="62"/>
      <c r="AV126" s="66"/>
      <c r="AW126" s="66"/>
      <c r="AX126" s="62"/>
      <c r="AY126" s="62"/>
      <c r="AZ126" s="690"/>
      <c r="BA126" s="346"/>
      <c r="BB126" s="682"/>
      <c r="BC126" s="284"/>
      <c r="BD126" s="540"/>
      <c r="BE126" s="539"/>
    </row>
    <row r="127" spans="1:875" s="535" customFormat="1" x14ac:dyDescent="0.2">
      <c r="B127" s="391" t="s">
        <v>1422</v>
      </c>
      <c r="C127" s="478" t="s">
        <v>1422</v>
      </c>
      <c r="D127" s="479"/>
      <c r="E127" s="665"/>
      <c r="F127" s="675"/>
      <c r="G127" s="394"/>
      <c r="H127" s="394"/>
      <c r="I127" s="396"/>
      <c r="J127" s="395"/>
      <c r="K127" s="397"/>
      <c r="L127" s="398"/>
      <c r="M127" s="395"/>
      <c r="N127" s="399"/>
      <c r="O127" s="400"/>
      <c r="P127" s="401"/>
      <c r="Q127" s="643"/>
      <c r="R127" s="643"/>
      <c r="S127" s="732"/>
      <c r="T127" s="480"/>
      <c r="U127" s="481"/>
      <c r="V127" s="482"/>
      <c r="W127" s="482"/>
      <c r="X127" s="482"/>
      <c r="Y127" s="402"/>
      <c r="Z127" s="402"/>
      <c r="AA127" s="402"/>
      <c r="AB127" s="402"/>
      <c r="AC127" s="403"/>
      <c r="AD127" s="403"/>
      <c r="AE127" s="403"/>
      <c r="AF127" s="404"/>
      <c r="AG127" s="407"/>
      <c r="AH127" s="402"/>
      <c r="AI127" s="407"/>
      <c r="AJ127" s="402"/>
      <c r="AK127" s="403"/>
      <c r="AL127" s="408"/>
      <c r="AM127" s="408"/>
      <c r="AN127" s="409"/>
      <c r="AO127" s="410"/>
      <c r="AP127" s="411"/>
      <c r="AQ127" s="412"/>
      <c r="AR127" s="413"/>
      <c r="AS127" s="413"/>
      <c r="AT127" s="412"/>
      <c r="AU127" s="408"/>
      <c r="AV127" s="405"/>
      <c r="AW127" s="405"/>
      <c r="AX127" s="408"/>
      <c r="AY127" s="408"/>
      <c r="AZ127" s="691"/>
      <c r="BA127" s="483"/>
      <c r="BB127" s="683"/>
      <c r="BC127" s="484"/>
      <c r="BD127" s="524"/>
      <c r="BE127" s="525"/>
      <c r="BF127" s="606"/>
      <c r="BG127" s="606"/>
      <c r="BH127" s="606"/>
      <c r="BI127" s="606"/>
      <c r="BJ127" s="606"/>
      <c r="BK127" s="606"/>
      <c r="BL127" s="606"/>
      <c r="BM127" s="606"/>
      <c r="BN127" s="606"/>
      <c r="BO127" s="606"/>
      <c r="BP127" s="606"/>
      <c r="BQ127" s="606"/>
      <c r="BR127" s="606"/>
      <c r="BS127" s="606"/>
      <c r="BT127" s="606"/>
      <c r="BU127" s="606"/>
      <c r="BV127" s="606"/>
      <c r="BW127" s="606"/>
      <c r="BX127" s="606"/>
      <c r="BY127" s="606"/>
      <c r="BZ127" s="606"/>
      <c r="CA127" s="606"/>
      <c r="CB127" s="606"/>
      <c r="CC127" s="606"/>
      <c r="CD127" s="606"/>
      <c r="CE127" s="606"/>
      <c r="CF127" s="606"/>
      <c r="CG127" s="606"/>
      <c r="CH127" s="606"/>
      <c r="CI127" s="606"/>
      <c r="CJ127" s="606"/>
      <c r="CK127" s="606"/>
      <c r="CL127" s="606"/>
      <c r="CM127" s="606"/>
      <c r="CN127" s="606"/>
      <c r="CO127" s="606"/>
      <c r="CP127" s="606"/>
      <c r="CQ127" s="606"/>
      <c r="CR127" s="606"/>
      <c r="CS127" s="606"/>
      <c r="CT127" s="606"/>
      <c r="CU127" s="606"/>
      <c r="CV127" s="606"/>
      <c r="CW127" s="606"/>
      <c r="CX127" s="606"/>
      <c r="CY127" s="606"/>
      <c r="CZ127" s="606"/>
      <c r="DA127" s="606"/>
      <c r="DB127" s="606"/>
      <c r="DC127" s="606"/>
      <c r="DD127" s="606"/>
      <c r="DE127" s="606"/>
      <c r="DF127" s="606"/>
      <c r="DG127" s="606"/>
      <c r="DH127" s="606"/>
      <c r="DI127" s="606"/>
      <c r="DJ127" s="606"/>
      <c r="DK127" s="606"/>
      <c r="DL127" s="606"/>
      <c r="DM127" s="606"/>
      <c r="DN127" s="606"/>
      <c r="DO127" s="606"/>
      <c r="DP127" s="606"/>
      <c r="DQ127" s="606"/>
      <c r="DR127" s="606"/>
      <c r="DS127" s="606"/>
      <c r="DT127" s="606"/>
      <c r="DU127" s="606"/>
      <c r="DV127" s="606"/>
      <c r="DW127" s="606"/>
      <c r="DX127" s="606"/>
      <c r="DY127" s="606"/>
      <c r="DZ127" s="606"/>
      <c r="EA127" s="606"/>
      <c r="EB127" s="606"/>
      <c r="EC127" s="606"/>
      <c r="ED127" s="606"/>
      <c r="EE127" s="606"/>
      <c r="EF127" s="606"/>
      <c r="EG127" s="606"/>
      <c r="EH127" s="606"/>
      <c r="EI127" s="606"/>
      <c r="EJ127" s="606"/>
      <c r="EK127" s="606"/>
      <c r="EL127" s="606"/>
      <c r="EM127" s="606"/>
      <c r="EN127" s="606"/>
      <c r="EO127" s="606"/>
      <c r="EP127" s="606"/>
      <c r="EQ127" s="606"/>
      <c r="ER127" s="606"/>
      <c r="ES127" s="606"/>
      <c r="ET127" s="606"/>
      <c r="EU127" s="606"/>
      <c r="EV127" s="606"/>
      <c r="EW127" s="606"/>
      <c r="EX127" s="606"/>
      <c r="EY127" s="606"/>
      <c r="EZ127" s="606"/>
      <c r="FA127" s="606"/>
      <c r="FB127" s="606"/>
      <c r="FC127" s="606"/>
      <c r="FD127" s="606"/>
      <c r="FE127" s="606"/>
      <c r="FF127" s="606"/>
      <c r="FG127" s="606"/>
      <c r="FH127" s="606"/>
      <c r="FI127" s="606"/>
      <c r="FJ127" s="606"/>
      <c r="FK127" s="606"/>
      <c r="FL127" s="606"/>
      <c r="FM127" s="606"/>
      <c r="FN127" s="606"/>
      <c r="FO127" s="606"/>
      <c r="FP127" s="606"/>
      <c r="FQ127" s="606"/>
      <c r="FR127" s="606"/>
      <c r="FS127" s="606"/>
      <c r="FT127" s="606"/>
      <c r="FU127" s="606"/>
      <c r="FV127" s="606"/>
      <c r="FW127" s="606"/>
      <c r="FX127" s="606"/>
      <c r="FY127" s="606"/>
      <c r="FZ127" s="606"/>
      <c r="GA127" s="606"/>
      <c r="GB127" s="606"/>
      <c r="GC127" s="606"/>
      <c r="GD127" s="606"/>
      <c r="GE127" s="606"/>
      <c r="GF127" s="606"/>
      <c r="GG127" s="606"/>
      <c r="GH127" s="606"/>
      <c r="GI127" s="606"/>
      <c r="GJ127" s="606"/>
      <c r="GK127" s="606"/>
      <c r="GL127" s="606"/>
      <c r="GM127" s="606"/>
      <c r="GN127" s="606"/>
      <c r="GO127" s="606"/>
      <c r="GP127" s="606"/>
      <c r="GQ127" s="606"/>
      <c r="GR127" s="606"/>
      <c r="GS127" s="606"/>
      <c r="GT127" s="606"/>
      <c r="GU127" s="606"/>
      <c r="GV127" s="606"/>
      <c r="GW127" s="606"/>
      <c r="GX127" s="606"/>
      <c r="GY127" s="606"/>
      <c r="GZ127" s="606"/>
      <c r="HA127" s="606"/>
      <c r="HB127" s="606"/>
      <c r="HC127" s="606"/>
      <c r="HD127" s="606"/>
      <c r="HE127" s="606"/>
      <c r="HF127" s="606"/>
      <c r="HG127" s="606"/>
      <c r="HH127" s="606"/>
      <c r="HI127" s="606"/>
      <c r="HJ127" s="606"/>
      <c r="HK127" s="606"/>
      <c r="HL127" s="606"/>
      <c r="HM127" s="606"/>
      <c r="HN127" s="606"/>
      <c r="HO127" s="606"/>
      <c r="HP127" s="606"/>
      <c r="HQ127" s="606"/>
      <c r="HR127" s="606"/>
      <c r="HS127" s="606"/>
      <c r="HT127" s="606"/>
      <c r="HU127" s="606"/>
      <c r="HV127" s="606"/>
      <c r="HW127" s="606"/>
      <c r="HX127" s="606"/>
      <c r="HY127" s="606"/>
      <c r="HZ127" s="606"/>
      <c r="IA127" s="606"/>
      <c r="IB127" s="606"/>
      <c r="IC127" s="606"/>
      <c r="ID127" s="606"/>
      <c r="IE127" s="606"/>
      <c r="IF127" s="606"/>
      <c r="IG127" s="606"/>
      <c r="IH127" s="606"/>
      <c r="II127" s="606"/>
      <c r="IJ127" s="606"/>
      <c r="IK127" s="606"/>
      <c r="IL127" s="606"/>
      <c r="IM127" s="606"/>
      <c r="IN127" s="606"/>
      <c r="IO127" s="606"/>
      <c r="IP127" s="606"/>
      <c r="IQ127" s="606"/>
      <c r="IR127" s="606"/>
      <c r="IS127" s="606"/>
      <c r="IT127" s="606"/>
      <c r="IU127" s="606"/>
      <c r="IV127" s="606"/>
      <c r="IW127" s="606"/>
      <c r="IX127" s="606"/>
      <c r="IY127" s="606"/>
      <c r="IZ127" s="606"/>
      <c r="JA127" s="606"/>
      <c r="JB127" s="606"/>
      <c r="JC127" s="606"/>
      <c r="JD127" s="606"/>
      <c r="JE127" s="606"/>
      <c r="JF127" s="606"/>
      <c r="JG127" s="606"/>
      <c r="JH127" s="606"/>
      <c r="JI127" s="606"/>
      <c r="JJ127" s="606"/>
      <c r="JK127" s="606"/>
      <c r="JL127" s="606"/>
      <c r="JM127" s="606"/>
      <c r="JN127" s="606"/>
      <c r="JO127" s="606"/>
      <c r="JP127" s="606"/>
      <c r="JQ127" s="606"/>
      <c r="JR127" s="606"/>
      <c r="JS127" s="606"/>
      <c r="JT127" s="606"/>
      <c r="JU127" s="606"/>
      <c r="JV127" s="606"/>
      <c r="JW127" s="606"/>
      <c r="JX127" s="606"/>
      <c r="JY127" s="606"/>
      <c r="JZ127" s="606"/>
      <c r="KA127" s="606"/>
      <c r="KB127" s="606"/>
      <c r="KC127" s="606"/>
      <c r="KD127" s="606"/>
      <c r="KE127" s="606"/>
      <c r="KF127" s="606"/>
      <c r="KG127" s="606"/>
      <c r="KH127" s="606"/>
      <c r="KI127" s="606"/>
      <c r="KJ127" s="606"/>
      <c r="KK127" s="606"/>
      <c r="KL127" s="606"/>
      <c r="KM127" s="606"/>
      <c r="KN127" s="606"/>
      <c r="KO127" s="606"/>
      <c r="KP127" s="606"/>
      <c r="KQ127" s="606"/>
      <c r="KR127" s="606"/>
      <c r="KS127" s="606"/>
      <c r="KT127" s="606"/>
      <c r="KU127" s="606"/>
      <c r="KV127" s="606"/>
      <c r="KW127" s="606"/>
      <c r="KX127" s="606"/>
      <c r="KY127" s="606"/>
      <c r="KZ127" s="606"/>
      <c r="LA127" s="606"/>
      <c r="LB127" s="606"/>
      <c r="LC127" s="606"/>
      <c r="LD127" s="606"/>
      <c r="LE127" s="606"/>
      <c r="LF127" s="606"/>
      <c r="LG127" s="606"/>
      <c r="LH127" s="606"/>
      <c r="LI127" s="606"/>
      <c r="LJ127" s="606"/>
      <c r="LK127" s="606"/>
      <c r="LL127" s="606"/>
      <c r="LM127" s="606"/>
      <c r="LN127" s="606"/>
      <c r="LO127" s="606"/>
      <c r="LP127" s="606"/>
      <c r="LQ127" s="606"/>
      <c r="LR127" s="606"/>
      <c r="LS127" s="606"/>
      <c r="LT127" s="606"/>
      <c r="LU127" s="606"/>
      <c r="LV127" s="606"/>
      <c r="LW127" s="606"/>
      <c r="LX127" s="606"/>
      <c r="LY127" s="606"/>
      <c r="LZ127" s="606"/>
      <c r="MA127" s="606"/>
      <c r="MB127" s="606"/>
      <c r="MC127" s="606"/>
      <c r="MD127" s="606"/>
      <c r="ME127" s="606"/>
      <c r="MF127" s="606"/>
      <c r="MG127" s="606"/>
      <c r="MH127" s="606"/>
      <c r="MI127" s="606"/>
      <c r="MJ127" s="606"/>
      <c r="MK127" s="606"/>
      <c r="ML127" s="606"/>
      <c r="MM127" s="606"/>
      <c r="MN127" s="606"/>
      <c r="MO127" s="606"/>
      <c r="MP127" s="606"/>
      <c r="MQ127" s="606"/>
      <c r="MR127" s="606"/>
      <c r="MS127" s="606"/>
      <c r="MT127" s="606"/>
      <c r="MU127" s="606"/>
      <c r="MV127" s="606"/>
      <c r="MW127" s="606"/>
      <c r="MX127" s="606"/>
      <c r="MY127" s="606"/>
      <c r="MZ127" s="606"/>
      <c r="NA127" s="606"/>
      <c r="NB127" s="606"/>
      <c r="NC127" s="606"/>
      <c r="ND127" s="606"/>
      <c r="NE127" s="606"/>
      <c r="NF127" s="606"/>
      <c r="NG127" s="606"/>
      <c r="NH127" s="606"/>
      <c r="NI127" s="606"/>
      <c r="NJ127" s="606"/>
      <c r="NK127" s="606"/>
      <c r="NL127" s="606"/>
      <c r="NM127" s="606"/>
      <c r="NN127" s="606"/>
      <c r="NO127" s="606"/>
      <c r="NP127" s="606"/>
      <c r="NQ127" s="606"/>
      <c r="NR127" s="606"/>
      <c r="NS127" s="606"/>
      <c r="NT127" s="606"/>
      <c r="NU127" s="606"/>
      <c r="NV127" s="606"/>
      <c r="NW127" s="606"/>
      <c r="NX127" s="606"/>
      <c r="NY127" s="606"/>
      <c r="NZ127" s="606"/>
      <c r="OA127" s="606"/>
      <c r="OB127" s="606"/>
      <c r="OC127" s="606"/>
      <c r="OD127" s="606"/>
      <c r="OE127" s="606"/>
      <c r="OF127" s="606"/>
      <c r="OG127" s="606"/>
      <c r="OH127" s="606"/>
      <c r="OI127" s="606"/>
      <c r="OJ127" s="606"/>
      <c r="OK127" s="606"/>
      <c r="OL127" s="606"/>
      <c r="OM127" s="606"/>
      <c r="ON127" s="606"/>
      <c r="OO127" s="606"/>
      <c r="OP127" s="606"/>
      <c r="OQ127" s="606"/>
      <c r="OR127" s="606"/>
      <c r="OS127" s="606"/>
      <c r="OT127" s="606"/>
      <c r="OU127" s="606"/>
      <c r="OV127" s="606"/>
      <c r="OW127" s="606"/>
      <c r="OX127" s="606"/>
      <c r="OY127" s="606"/>
      <c r="OZ127" s="606"/>
      <c r="PA127" s="606"/>
      <c r="PB127" s="606"/>
      <c r="PC127" s="606"/>
      <c r="PD127" s="606"/>
      <c r="PE127" s="606"/>
      <c r="PF127" s="606"/>
      <c r="PG127" s="606"/>
      <c r="PH127" s="606"/>
      <c r="PI127" s="606"/>
      <c r="PJ127" s="606"/>
      <c r="PK127" s="606"/>
      <c r="PL127" s="606"/>
      <c r="PM127" s="606"/>
      <c r="PN127" s="606"/>
      <c r="PO127" s="606"/>
      <c r="PP127" s="606"/>
      <c r="PQ127" s="606"/>
      <c r="PR127" s="606"/>
      <c r="PS127" s="606"/>
      <c r="PT127" s="606"/>
      <c r="PU127" s="606"/>
      <c r="PV127" s="606"/>
      <c r="PW127" s="606"/>
      <c r="PX127" s="606"/>
      <c r="PY127" s="606"/>
      <c r="PZ127" s="606"/>
      <c r="QA127" s="606"/>
      <c r="QB127" s="606"/>
      <c r="QC127" s="606"/>
      <c r="QD127" s="606"/>
      <c r="QE127" s="606"/>
      <c r="QF127" s="606"/>
      <c r="QG127" s="606"/>
      <c r="QH127" s="606"/>
      <c r="QI127" s="606"/>
      <c r="QJ127" s="606"/>
      <c r="QK127" s="606"/>
      <c r="QL127" s="606"/>
      <c r="QM127" s="606"/>
      <c r="QN127" s="606"/>
      <c r="QO127" s="606"/>
      <c r="QP127" s="606"/>
      <c r="QQ127" s="606"/>
      <c r="QR127" s="606"/>
      <c r="QS127" s="606"/>
      <c r="QT127" s="606"/>
      <c r="QU127" s="606"/>
      <c r="QV127" s="606"/>
      <c r="QW127" s="606"/>
      <c r="QX127" s="606"/>
      <c r="QY127" s="606"/>
      <c r="QZ127" s="606"/>
      <c r="RA127" s="606"/>
      <c r="RB127" s="606"/>
      <c r="RC127" s="606"/>
      <c r="RD127" s="606"/>
      <c r="RE127" s="606"/>
      <c r="RF127" s="606"/>
      <c r="RG127" s="606"/>
      <c r="RH127" s="606"/>
      <c r="RI127" s="606"/>
      <c r="RJ127" s="606"/>
      <c r="RK127" s="606"/>
      <c r="RL127" s="606"/>
      <c r="RM127" s="606"/>
      <c r="RN127" s="606"/>
      <c r="RO127" s="606"/>
      <c r="RP127" s="606"/>
      <c r="RQ127" s="606"/>
      <c r="RR127" s="606"/>
      <c r="RS127" s="606"/>
      <c r="RT127" s="606"/>
      <c r="RU127" s="606"/>
      <c r="RV127" s="606"/>
      <c r="RW127" s="606"/>
      <c r="RX127" s="606"/>
      <c r="RY127" s="606"/>
      <c r="RZ127" s="606"/>
      <c r="SA127" s="606"/>
      <c r="SB127" s="606"/>
      <c r="SC127" s="606"/>
      <c r="SD127" s="606"/>
      <c r="SE127" s="606"/>
      <c r="SF127" s="606"/>
      <c r="SG127" s="606"/>
      <c r="SH127" s="606"/>
      <c r="SI127" s="606"/>
      <c r="SJ127" s="606"/>
      <c r="SK127" s="606"/>
      <c r="SL127" s="606"/>
      <c r="SM127" s="606"/>
      <c r="SN127" s="606"/>
      <c r="SO127" s="606"/>
      <c r="SP127" s="606"/>
      <c r="SQ127" s="606"/>
      <c r="SR127" s="606"/>
      <c r="SS127" s="606"/>
      <c r="ST127" s="606"/>
      <c r="SU127" s="606"/>
      <c r="SV127" s="606"/>
      <c r="SW127" s="606"/>
      <c r="SX127" s="606"/>
      <c r="SY127" s="606"/>
      <c r="SZ127" s="606"/>
      <c r="TA127" s="606"/>
      <c r="TB127" s="606"/>
      <c r="TC127" s="606"/>
      <c r="TD127" s="606"/>
      <c r="TE127" s="606"/>
      <c r="TF127" s="606"/>
      <c r="TG127" s="606"/>
      <c r="TH127" s="606"/>
      <c r="TI127" s="606"/>
      <c r="TJ127" s="606"/>
      <c r="TK127" s="606"/>
      <c r="TL127" s="606"/>
      <c r="TM127" s="606"/>
      <c r="TN127" s="606"/>
      <c r="TO127" s="606"/>
      <c r="TP127" s="606"/>
      <c r="TQ127" s="606"/>
      <c r="TR127" s="606"/>
      <c r="TS127" s="606"/>
      <c r="TT127" s="606"/>
      <c r="TU127" s="606"/>
      <c r="TV127" s="606"/>
      <c r="TW127" s="606"/>
      <c r="TX127" s="606"/>
      <c r="TY127" s="606"/>
      <c r="TZ127" s="606"/>
      <c r="UA127" s="606"/>
      <c r="UB127" s="606"/>
      <c r="UC127" s="606"/>
      <c r="UD127" s="606"/>
      <c r="UE127" s="606"/>
      <c r="UF127" s="606"/>
      <c r="UG127" s="606"/>
      <c r="UH127" s="606"/>
      <c r="UI127" s="606"/>
      <c r="UJ127" s="606"/>
      <c r="UK127" s="606"/>
      <c r="UL127" s="606"/>
      <c r="UM127" s="606"/>
      <c r="UN127" s="606"/>
      <c r="UO127" s="606"/>
      <c r="UP127" s="606"/>
      <c r="UQ127" s="606"/>
      <c r="UR127" s="606"/>
      <c r="US127" s="606"/>
      <c r="UT127" s="606"/>
      <c r="UU127" s="606"/>
      <c r="UV127" s="606"/>
      <c r="UW127" s="606"/>
      <c r="UX127" s="606"/>
      <c r="UY127" s="606"/>
      <c r="UZ127" s="606"/>
      <c r="VA127" s="606"/>
      <c r="VB127" s="606"/>
      <c r="VC127" s="606"/>
      <c r="VD127" s="606"/>
      <c r="VE127" s="606"/>
      <c r="VF127" s="606"/>
      <c r="VG127" s="606"/>
      <c r="VH127" s="606"/>
      <c r="VI127" s="606"/>
      <c r="VJ127" s="606"/>
      <c r="VK127" s="606"/>
      <c r="VL127" s="606"/>
      <c r="VM127" s="606"/>
      <c r="VN127" s="606"/>
      <c r="VO127" s="606"/>
      <c r="VP127" s="606"/>
      <c r="VQ127" s="606"/>
      <c r="VR127" s="606"/>
      <c r="VS127" s="606"/>
      <c r="VT127" s="606"/>
      <c r="VU127" s="606"/>
      <c r="VV127" s="606"/>
      <c r="VW127" s="606"/>
      <c r="VX127" s="606"/>
      <c r="VY127" s="606"/>
      <c r="VZ127" s="606"/>
      <c r="WA127" s="606"/>
      <c r="WB127" s="606"/>
      <c r="WC127" s="606"/>
      <c r="WD127" s="606"/>
      <c r="WE127" s="606"/>
      <c r="WF127" s="606"/>
      <c r="WG127" s="606"/>
      <c r="WH127" s="606"/>
      <c r="WI127" s="606"/>
      <c r="WJ127" s="606"/>
      <c r="WK127" s="606"/>
      <c r="WL127" s="606"/>
      <c r="WM127" s="606"/>
      <c r="WN127" s="606"/>
      <c r="WO127" s="606"/>
      <c r="WP127" s="606"/>
      <c r="WQ127" s="606"/>
      <c r="WR127" s="606"/>
      <c r="WS127" s="606"/>
      <c r="WT127" s="606"/>
      <c r="WU127" s="606"/>
      <c r="WV127" s="606"/>
      <c r="WW127" s="606"/>
      <c r="WX127" s="606"/>
      <c r="WY127" s="606"/>
      <c r="WZ127" s="606"/>
      <c r="XA127" s="606"/>
      <c r="XB127" s="606"/>
      <c r="XC127" s="606"/>
      <c r="XD127" s="606"/>
      <c r="XE127" s="606"/>
      <c r="XF127" s="606"/>
      <c r="XG127" s="606"/>
      <c r="XH127" s="606"/>
      <c r="XI127" s="606"/>
      <c r="XJ127" s="606"/>
      <c r="XK127" s="606"/>
      <c r="XL127" s="606"/>
      <c r="XM127" s="606"/>
      <c r="XN127" s="606"/>
      <c r="XO127" s="606"/>
      <c r="XP127" s="606"/>
      <c r="XQ127" s="606"/>
      <c r="XR127" s="606"/>
      <c r="XS127" s="606"/>
      <c r="XT127" s="606"/>
      <c r="XU127" s="606"/>
      <c r="XV127" s="606"/>
      <c r="XW127" s="606"/>
      <c r="XX127" s="606"/>
      <c r="XY127" s="606"/>
      <c r="XZ127" s="606"/>
      <c r="YA127" s="606"/>
      <c r="YB127" s="606"/>
      <c r="YC127" s="606"/>
      <c r="YD127" s="606"/>
      <c r="YE127" s="606"/>
      <c r="YF127" s="606"/>
      <c r="YG127" s="606"/>
      <c r="YH127" s="606"/>
      <c r="YI127" s="606"/>
      <c r="YJ127" s="606"/>
      <c r="YK127" s="606"/>
      <c r="YL127" s="606"/>
      <c r="YM127" s="606"/>
      <c r="YN127" s="606"/>
      <c r="YO127" s="606"/>
      <c r="YP127" s="606"/>
      <c r="YQ127" s="606"/>
      <c r="YR127" s="606"/>
      <c r="YS127" s="606"/>
      <c r="YT127" s="606"/>
      <c r="YU127" s="606"/>
      <c r="YV127" s="606"/>
      <c r="YW127" s="606"/>
      <c r="YX127" s="606"/>
      <c r="YY127" s="606"/>
      <c r="YZ127" s="606"/>
      <c r="ZA127" s="606"/>
      <c r="ZB127" s="606"/>
      <c r="ZC127" s="606"/>
      <c r="ZD127" s="606"/>
      <c r="ZE127" s="606"/>
      <c r="ZF127" s="606"/>
      <c r="ZG127" s="606"/>
      <c r="ZH127" s="606"/>
      <c r="ZI127" s="606"/>
      <c r="ZJ127" s="606"/>
      <c r="ZK127" s="606"/>
      <c r="ZL127" s="606"/>
      <c r="ZM127" s="606"/>
      <c r="ZN127" s="606"/>
      <c r="ZO127" s="606"/>
      <c r="ZP127" s="606"/>
      <c r="ZQ127" s="606"/>
      <c r="ZR127" s="606"/>
      <c r="ZS127" s="606"/>
      <c r="ZT127" s="606"/>
      <c r="ZU127" s="606"/>
      <c r="ZV127" s="606"/>
      <c r="ZW127" s="606"/>
      <c r="ZX127" s="606"/>
      <c r="ZY127" s="606"/>
      <c r="ZZ127" s="606"/>
      <c r="AAA127" s="606"/>
      <c r="AAB127" s="606"/>
      <c r="AAC127" s="606"/>
      <c r="AAD127" s="606"/>
      <c r="AAE127" s="606"/>
      <c r="AAF127" s="606"/>
      <c r="AAG127" s="606"/>
      <c r="AAH127" s="606"/>
      <c r="AAI127" s="606"/>
      <c r="AAJ127" s="606"/>
      <c r="AAK127" s="606"/>
      <c r="AAL127" s="606"/>
      <c r="AAM127" s="606"/>
      <c r="AAN127" s="606"/>
      <c r="AAO127" s="606"/>
      <c r="AAP127" s="606"/>
      <c r="AAQ127" s="606"/>
      <c r="AAR127" s="606"/>
      <c r="AAS127" s="606"/>
      <c r="AAT127" s="606"/>
      <c r="AAU127" s="606"/>
      <c r="AAV127" s="606"/>
      <c r="AAW127" s="606"/>
      <c r="AAX127" s="606"/>
      <c r="AAY127" s="606"/>
      <c r="AAZ127" s="606"/>
      <c r="ABA127" s="606"/>
      <c r="ABB127" s="606"/>
      <c r="ABC127" s="606"/>
      <c r="ABD127" s="606"/>
      <c r="ABE127" s="606"/>
      <c r="ABF127" s="606"/>
      <c r="ABG127" s="606"/>
      <c r="ABH127" s="606"/>
      <c r="ABI127" s="606"/>
      <c r="ABJ127" s="606"/>
      <c r="ABK127" s="606"/>
      <c r="ABL127" s="606"/>
      <c r="ABM127" s="606"/>
      <c r="ABN127" s="606"/>
      <c r="ABO127" s="606"/>
      <c r="ABP127" s="606"/>
      <c r="ABQ127" s="606"/>
      <c r="ABR127" s="606"/>
      <c r="ABS127" s="606"/>
      <c r="ABT127" s="606"/>
      <c r="ABU127" s="606"/>
      <c r="ABV127" s="606"/>
      <c r="ABW127" s="606"/>
      <c r="ABX127" s="606"/>
      <c r="ABY127" s="606"/>
      <c r="ABZ127" s="606"/>
      <c r="ACA127" s="606"/>
      <c r="ACB127" s="606"/>
      <c r="ACC127" s="606"/>
      <c r="ACD127" s="606"/>
      <c r="ACE127" s="606"/>
      <c r="ACF127" s="606"/>
      <c r="ACG127" s="606"/>
      <c r="ACH127" s="606"/>
      <c r="ACI127" s="606"/>
      <c r="ACJ127" s="606"/>
      <c r="ACK127" s="606"/>
      <c r="ACL127" s="606"/>
      <c r="ACM127" s="606"/>
      <c r="ACN127" s="606"/>
      <c r="ACO127" s="606"/>
      <c r="ACP127" s="606"/>
      <c r="ACQ127" s="606"/>
      <c r="ACR127" s="606"/>
      <c r="ACS127" s="606"/>
      <c r="ACT127" s="606"/>
      <c r="ACU127" s="606"/>
      <c r="ACV127" s="606"/>
      <c r="ACW127" s="606"/>
      <c r="ACX127" s="606"/>
      <c r="ACY127" s="606"/>
      <c r="ACZ127" s="606"/>
      <c r="ADA127" s="606"/>
      <c r="ADB127" s="606"/>
      <c r="ADC127" s="606"/>
      <c r="ADD127" s="606"/>
      <c r="ADE127" s="606"/>
      <c r="ADF127" s="606"/>
      <c r="ADG127" s="606"/>
      <c r="ADH127" s="606"/>
      <c r="ADI127" s="606"/>
      <c r="ADJ127" s="606"/>
      <c r="ADK127" s="606"/>
      <c r="ADL127" s="606"/>
      <c r="ADM127" s="606"/>
      <c r="ADN127" s="606"/>
      <c r="ADO127" s="606"/>
      <c r="ADP127" s="606"/>
      <c r="ADQ127" s="606"/>
      <c r="ADR127" s="606"/>
      <c r="ADS127" s="606"/>
      <c r="ADT127" s="606"/>
      <c r="ADU127" s="606"/>
      <c r="ADV127" s="606"/>
      <c r="ADW127" s="606"/>
      <c r="ADX127" s="606"/>
      <c r="ADY127" s="606"/>
      <c r="ADZ127" s="606"/>
      <c r="AEA127" s="606"/>
      <c r="AEB127" s="606"/>
      <c r="AEC127" s="606"/>
      <c r="AED127" s="606"/>
      <c r="AEE127" s="606"/>
      <c r="AEF127" s="606"/>
      <c r="AEG127" s="606"/>
      <c r="AEH127" s="606"/>
      <c r="AEI127" s="606"/>
      <c r="AEJ127" s="606"/>
      <c r="AEK127" s="606"/>
      <c r="AEL127" s="606"/>
      <c r="AEM127" s="606"/>
      <c r="AEN127" s="606"/>
      <c r="AEO127" s="606"/>
      <c r="AEP127" s="606"/>
      <c r="AEQ127" s="606"/>
      <c r="AER127" s="606"/>
      <c r="AES127" s="606"/>
      <c r="AET127" s="606"/>
      <c r="AEU127" s="606"/>
      <c r="AEV127" s="606"/>
      <c r="AEW127" s="606"/>
      <c r="AEX127" s="606"/>
      <c r="AEY127" s="606"/>
      <c r="AEZ127" s="606"/>
      <c r="AFA127" s="606"/>
      <c r="AFB127" s="606"/>
      <c r="AFC127" s="606"/>
      <c r="AFD127" s="606"/>
      <c r="AFE127" s="606"/>
      <c r="AFF127" s="606"/>
      <c r="AFG127" s="606"/>
      <c r="AFH127" s="606"/>
      <c r="AFI127" s="606"/>
      <c r="AFJ127" s="606"/>
      <c r="AFK127" s="606"/>
      <c r="AFL127" s="606"/>
      <c r="AFM127" s="606"/>
      <c r="AFN127" s="606"/>
      <c r="AFO127" s="606"/>
      <c r="AFP127" s="606"/>
      <c r="AFQ127" s="606"/>
      <c r="AFR127" s="606"/>
      <c r="AFS127" s="606"/>
      <c r="AFT127" s="606"/>
      <c r="AFU127" s="606"/>
      <c r="AFV127" s="606"/>
      <c r="AFW127" s="606"/>
      <c r="AFX127" s="606"/>
      <c r="AFY127" s="606"/>
      <c r="AFZ127" s="606"/>
      <c r="AGA127" s="606"/>
      <c r="AGB127" s="606"/>
      <c r="AGC127" s="606"/>
      <c r="AGD127" s="606"/>
      <c r="AGE127" s="606"/>
      <c r="AGF127" s="606"/>
      <c r="AGG127" s="606"/>
      <c r="AGH127" s="606"/>
      <c r="AGI127" s="606"/>
      <c r="AGJ127" s="606"/>
      <c r="AGK127" s="606"/>
      <c r="AGL127" s="606"/>
      <c r="AGM127" s="606"/>
      <c r="AGN127" s="606"/>
    </row>
    <row r="128" spans="1:875" x14ac:dyDescent="0.2">
      <c r="A128" s="28"/>
      <c r="B128" s="512"/>
      <c r="C128" s="573"/>
      <c r="D128" s="574"/>
      <c r="E128" s="575"/>
      <c r="F128" s="670"/>
      <c r="G128" s="576"/>
      <c r="H128" s="576"/>
      <c r="I128" s="547"/>
      <c r="J128" s="443"/>
      <c r="K128" s="549"/>
      <c r="L128" s="568"/>
      <c r="M128" s="443"/>
      <c r="N128" s="578"/>
      <c r="O128" s="579"/>
      <c r="P128" s="580"/>
      <c r="Q128" s="592"/>
      <c r="R128" s="596"/>
      <c r="S128" s="594"/>
      <c r="T128" s="581"/>
      <c r="U128" s="647"/>
      <c r="V128" s="582"/>
      <c r="W128" s="582"/>
      <c r="X128" s="582"/>
      <c r="Y128" s="583"/>
      <c r="Z128" s="583"/>
      <c r="AA128" s="583"/>
      <c r="AB128" s="583"/>
      <c r="AC128" s="584"/>
      <c r="AD128" s="584"/>
      <c r="AE128" s="584"/>
      <c r="AF128" s="585"/>
      <c r="AG128" s="538"/>
      <c r="AH128" s="583"/>
      <c r="AI128" s="538"/>
      <c r="AJ128" s="583"/>
      <c r="AK128" s="530"/>
      <c r="AL128" s="586"/>
      <c r="AM128" s="586"/>
      <c r="AN128" s="587"/>
      <c r="AO128" s="588"/>
      <c r="AP128" s="339"/>
      <c r="AQ128" s="589"/>
      <c r="AR128" s="590"/>
      <c r="AS128" s="413"/>
      <c r="AT128" s="589"/>
      <c r="AU128" s="559"/>
      <c r="AV128" s="591"/>
      <c r="AW128" s="591"/>
      <c r="AX128" s="586"/>
      <c r="AY128" s="586"/>
      <c r="AZ128" s="688"/>
      <c r="BA128" s="543"/>
      <c r="BB128" s="680"/>
      <c r="BC128" s="593"/>
      <c r="BD128" s="69"/>
      <c r="BE128" s="68"/>
    </row>
    <row r="129" spans="1:861" x14ac:dyDescent="0.2">
      <c r="A129" s="28"/>
      <c r="B129" s="302"/>
      <c r="C129" s="303"/>
      <c r="D129" s="490"/>
      <c r="E129" s="296"/>
      <c r="F129" s="678"/>
      <c r="G129" s="491"/>
      <c r="H129" s="491"/>
      <c r="I129" s="547"/>
      <c r="J129" s="443"/>
      <c r="K129" s="549"/>
      <c r="L129" s="493"/>
      <c r="M129" s="443"/>
      <c r="N129" s="366"/>
      <c r="O129" s="494"/>
      <c r="P129" s="495"/>
      <c r="Q129" s="325"/>
      <c r="R129" s="526"/>
      <c r="S129" s="497"/>
      <c r="T129" s="498"/>
      <c r="U129" s="647"/>
      <c r="V129" s="315"/>
      <c r="W129" s="315"/>
      <c r="X129" s="315"/>
      <c r="Y129" s="532"/>
      <c r="Z129" s="532"/>
      <c r="AA129" s="532"/>
      <c r="AB129" s="532"/>
      <c r="AC129" s="534"/>
      <c r="AD129" s="534"/>
      <c r="AE129" s="534"/>
      <c r="AF129" s="533"/>
      <c r="AG129" s="407"/>
      <c r="AH129" s="277"/>
      <c r="AI129" s="489"/>
      <c r="AJ129" s="499"/>
      <c r="AK129" s="530"/>
      <c r="AL129" s="487"/>
      <c r="AM129" s="487"/>
      <c r="AN129" s="502"/>
      <c r="AO129" s="503"/>
      <c r="AP129" s="504"/>
      <c r="AQ129" s="505"/>
      <c r="AR129" s="506"/>
      <c r="AS129" s="506"/>
      <c r="AT129" s="505"/>
      <c r="AU129" s="559"/>
      <c r="AV129" s="507"/>
      <c r="AW129" s="507"/>
      <c r="AX129" s="487"/>
      <c r="AY129" s="487"/>
      <c r="AZ129" s="489"/>
      <c r="BA129" s="508"/>
      <c r="BB129" s="686"/>
      <c r="BC129" s="509"/>
      <c r="BD129" s="527"/>
      <c r="BE129" s="68"/>
    </row>
    <row r="130" spans="1:861" x14ac:dyDescent="0.2">
      <c r="A130" s="28"/>
      <c r="B130" s="302"/>
      <c r="C130" s="303"/>
      <c r="D130" s="490"/>
      <c r="E130" s="296"/>
      <c r="F130" s="678"/>
      <c r="G130" s="491"/>
      <c r="H130" s="491"/>
      <c r="I130" s="547"/>
      <c r="J130" s="443"/>
      <c r="K130" s="549"/>
      <c r="L130" s="493"/>
      <c r="M130" s="443"/>
      <c r="N130" s="366"/>
      <c r="O130" s="494"/>
      <c r="P130" s="495"/>
      <c r="Q130" s="325"/>
      <c r="R130" s="518"/>
      <c r="S130" s="518"/>
      <c r="T130" s="498"/>
      <c r="U130" s="647"/>
      <c r="V130" s="56"/>
      <c r="W130" s="56"/>
      <c r="X130" s="56"/>
      <c r="Y130" s="536"/>
      <c r="Z130" s="536"/>
      <c r="AA130" s="536"/>
      <c r="AB130" s="536"/>
      <c r="AC130" s="557"/>
      <c r="AD130" s="557"/>
      <c r="AE130" s="557"/>
      <c r="AF130" s="537"/>
      <c r="AG130" s="61"/>
      <c r="AH130" s="57"/>
      <c r="AI130" s="489"/>
      <c r="AJ130" s="499"/>
      <c r="AK130" s="530"/>
      <c r="AL130" s="487"/>
      <c r="AM130" s="487"/>
      <c r="AN130" s="502"/>
      <c r="AO130" s="503"/>
      <c r="AP130" s="504"/>
      <c r="AQ130" s="505"/>
      <c r="AR130" s="506"/>
      <c r="AS130" s="506"/>
      <c r="AT130" s="505"/>
      <c r="AU130" s="559"/>
      <c r="AV130" s="507"/>
      <c r="AW130" s="507"/>
      <c r="AX130" s="487"/>
      <c r="AY130" s="487"/>
      <c r="AZ130" s="489"/>
      <c r="BA130" s="508"/>
      <c r="BB130" s="686"/>
      <c r="BC130" s="509"/>
      <c r="BD130" s="527"/>
      <c r="BE130" s="68"/>
    </row>
    <row r="131" spans="1:861" x14ac:dyDescent="0.2">
      <c r="A131" s="28"/>
      <c r="B131" s="302"/>
      <c r="C131" s="303"/>
      <c r="D131" s="490"/>
      <c r="E131" s="296"/>
      <c r="F131" s="363"/>
      <c r="G131" s="491"/>
      <c r="H131" s="491"/>
      <c r="I131" s="547"/>
      <c r="J131" s="443"/>
      <c r="K131" s="549"/>
      <c r="L131" s="493"/>
      <c r="M131" s="443"/>
      <c r="N131" s="366"/>
      <c r="O131" s="494"/>
      <c r="P131" s="495"/>
      <c r="Q131" s="325"/>
      <c r="R131" s="526"/>
      <c r="S131" s="497"/>
      <c r="T131" s="498"/>
      <c r="U131" s="647"/>
      <c r="V131" s="56"/>
      <c r="W131" s="56"/>
      <c r="X131" s="56"/>
      <c r="Y131" s="528"/>
      <c r="Z131" s="528"/>
      <c r="AA131" s="528"/>
      <c r="AB131" s="529"/>
      <c r="AC131" s="530"/>
      <c r="AD131" s="530"/>
      <c r="AE131" s="530"/>
      <c r="AF131" s="531"/>
      <c r="AG131" s="407"/>
      <c r="AH131" s="57"/>
      <c r="AI131" s="489"/>
      <c r="AJ131" s="499"/>
      <c r="AK131" s="530"/>
      <c r="AL131" s="487"/>
      <c r="AM131" s="487"/>
      <c r="AN131" s="502"/>
      <c r="AO131" s="503"/>
      <c r="AP131" s="504"/>
      <c r="AQ131" s="505"/>
      <c r="AR131" s="506"/>
      <c r="AS131" s="506"/>
      <c r="AT131" s="505"/>
      <c r="AU131" s="559"/>
      <c r="AV131" s="507"/>
      <c r="AW131" s="507"/>
      <c r="AX131" s="487"/>
      <c r="AY131" s="487"/>
      <c r="AZ131" s="489"/>
      <c r="BA131" s="508"/>
      <c r="BB131" s="686"/>
      <c r="BC131" s="509"/>
      <c r="BD131" s="527"/>
      <c r="BE131" s="68"/>
    </row>
    <row r="132" spans="1:861" x14ac:dyDescent="0.2">
      <c r="B132" s="462"/>
      <c r="C132" s="368"/>
      <c r="D132" s="369"/>
      <c r="E132" s="370"/>
      <c r="F132" s="371"/>
      <c r="G132" s="372"/>
      <c r="H132" s="372"/>
      <c r="I132" s="547"/>
      <c r="J132" s="443"/>
      <c r="K132" s="549"/>
      <c r="L132" s="372"/>
      <c r="M132" s="443"/>
      <c r="N132" s="374"/>
      <c r="O132" s="604"/>
      <c r="P132" s="376"/>
      <c r="Q132" s="377"/>
      <c r="R132" s="463"/>
      <c r="S132" s="597"/>
      <c r="T132" s="464"/>
      <c r="U132" s="647"/>
      <c r="V132" s="600"/>
      <c r="W132" s="600"/>
      <c r="X132" s="600"/>
      <c r="Y132" s="378"/>
      <c r="Z132" s="378"/>
      <c r="AA132" s="378"/>
      <c r="AB132" s="378"/>
      <c r="AC132" s="382"/>
      <c r="AD132" s="382"/>
      <c r="AE132" s="382"/>
      <c r="AF132" s="383"/>
      <c r="AG132" s="379"/>
      <c r="AH132" s="378"/>
      <c r="AI132" s="379"/>
      <c r="AJ132" s="378"/>
      <c r="AK132" s="530"/>
      <c r="AL132" s="384"/>
      <c r="AM132" s="384"/>
      <c r="AN132" s="385"/>
      <c r="AO132" s="386"/>
      <c r="AP132" s="387"/>
      <c r="AQ132" s="388"/>
      <c r="AR132" s="389"/>
      <c r="AS132" s="389"/>
      <c r="AT132" s="388"/>
      <c r="AU132" s="559"/>
      <c r="AV132" s="380"/>
      <c r="AW132" s="380"/>
      <c r="AX132" s="384"/>
      <c r="AY132" s="384"/>
      <c r="AZ132" s="379"/>
      <c r="BA132" s="473"/>
      <c r="BB132" s="687"/>
      <c r="BC132" s="474"/>
      <c r="BD132" s="475"/>
      <c r="BE132" s="68"/>
    </row>
    <row r="133" spans="1:861" x14ac:dyDescent="0.2">
      <c r="B133" s="462"/>
      <c r="C133" s="368"/>
      <c r="D133" s="369"/>
      <c r="E133" s="370"/>
      <c r="F133" s="371"/>
      <c r="G133" s="372"/>
      <c r="H133" s="372"/>
      <c r="I133" s="547"/>
      <c r="J133" s="443"/>
      <c r="K133" s="549"/>
      <c r="L133" s="372"/>
      <c r="M133" s="443"/>
      <c r="N133" s="374"/>
      <c r="O133" s="604"/>
      <c r="P133" s="376"/>
      <c r="Q133" s="377"/>
      <c r="R133" s="463"/>
      <c r="S133" s="597"/>
      <c r="T133" s="464"/>
      <c r="U133" s="647"/>
      <c r="V133" s="600"/>
      <c r="W133" s="600"/>
      <c r="X133" s="600"/>
      <c r="Y133" s="378"/>
      <c r="Z133" s="378"/>
      <c r="AA133" s="378"/>
      <c r="AB133" s="378"/>
      <c r="AC133" s="382"/>
      <c r="AD133" s="382"/>
      <c r="AE133" s="382"/>
      <c r="AF133" s="383"/>
      <c r="AG133" s="379"/>
      <c r="AH133" s="378"/>
      <c r="AI133" s="379"/>
      <c r="AJ133" s="378"/>
      <c r="AK133" s="530"/>
      <c r="AL133" s="384"/>
      <c r="AM133" s="384"/>
      <c r="AN133" s="385"/>
      <c r="AO133" s="386"/>
      <c r="AP133" s="387"/>
      <c r="AQ133" s="388"/>
      <c r="AR133" s="389"/>
      <c r="AS133" s="389"/>
      <c r="AT133" s="388"/>
      <c r="AU133" s="559"/>
      <c r="AV133" s="380"/>
      <c r="AW133" s="380"/>
      <c r="AX133" s="384"/>
      <c r="AY133" s="384"/>
      <c r="AZ133" s="379"/>
      <c r="BA133" s="473"/>
      <c r="BB133" s="687"/>
      <c r="BC133" s="474"/>
      <c r="BD133" s="475"/>
      <c r="BE133" s="68"/>
    </row>
    <row r="134" spans="1:861" x14ac:dyDescent="0.2">
      <c r="B134" s="390"/>
      <c r="C134" s="438"/>
      <c r="D134" s="439"/>
      <c r="E134" s="440"/>
      <c r="F134" s="441"/>
      <c r="G134" s="442"/>
      <c r="H134" s="442"/>
      <c r="I134" s="547"/>
      <c r="J134" s="443"/>
      <c r="K134" s="549"/>
      <c r="L134" s="442"/>
      <c r="M134" s="443"/>
      <c r="N134" s="445"/>
      <c r="O134" s="446"/>
      <c r="P134" s="447"/>
      <c r="Q134" s="485"/>
      <c r="R134" s="448"/>
      <c r="S134" s="448"/>
      <c r="T134" s="449"/>
      <c r="U134" s="647"/>
      <c r="V134" s="450"/>
      <c r="W134" s="450"/>
      <c r="X134" s="450"/>
      <c r="Y134" s="451"/>
      <c r="Z134" s="451"/>
      <c r="AA134" s="451"/>
      <c r="AB134" s="451"/>
      <c r="AC134" s="454"/>
      <c r="AD134" s="454"/>
      <c r="AE134" s="454"/>
      <c r="AF134" s="452"/>
      <c r="AG134" s="453"/>
      <c r="AH134" s="451"/>
      <c r="AI134" s="451"/>
      <c r="AJ134" s="451"/>
      <c r="AK134" s="530"/>
      <c r="AL134" s="455"/>
      <c r="AM134" s="455"/>
      <c r="AN134" s="456"/>
      <c r="AO134" s="457"/>
      <c r="AP134" s="513"/>
      <c r="AQ134" s="514"/>
      <c r="AR134" s="389"/>
      <c r="AS134" s="458"/>
      <c r="AT134" s="388"/>
      <c r="AU134" s="559"/>
      <c r="AV134" s="459"/>
      <c r="AW134" s="459"/>
      <c r="AX134" s="455"/>
      <c r="AY134" s="455"/>
      <c r="AZ134" s="453"/>
      <c r="BA134" s="460"/>
      <c r="BB134" s="680"/>
      <c r="BC134" s="284"/>
      <c r="BD134" s="69"/>
      <c r="BE134" s="68"/>
    </row>
    <row r="135" spans="1:861" x14ac:dyDescent="0.2">
      <c r="B135" s="391"/>
      <c r="C135" s="478"/>
      <c r="D135" s="479"/>
      <c r="E135" s="392"/>
      <c r="F135" s="393"/>
      <c r="G135" s="394"/>
      <c r="H135" s="394"/>
      <c r="I135" s="547"/>
      <c r="J135" s="443"/>
      <c r="K135" s="549"/>
      <c r="L135" s="394"/>
      <c r="M135" s="443"/>
      <c r="N135" s="399"/>
      <c r="O135" s="400"/>
      <c r="P135" s="401"/>
      <c r="Q135" s="436"/>
      <c r="R135" s="435"/>
      <c r="S135" s="605"/>
      <c r="T135" s="480"/>
      <c r="U135" s="647"/>
      <c r="V135" s="482"/>
      <c r="W135" s="482"/>
      <c r="X135" s="482"/>
      <c r="Y135" s="402"/>
      <c r="Z135" s="402"/>
      <c r="AA135" s="402"/>
      <c r="AB135" s="402"/>
      <c r="AC135" s="382"/>
      <c r="AD135" s="382"/>
      <c r="AE135" s="382"/>
      <c r="AF135" s="404"/>
      <c r="AG135" s="407"/>
      <c r="AH135" s="402"/>
      <c r="AI135" s="407"/>
      <c r="AJ135" s="402"/>
      <c r="AK135" s="530"/>
      <c r="AL135" s="408"/>
      <c r="AM135" s="408"/>
      <c r="AN135" s="409"/>
      <c r="AO135" s="410"/>
      <c r="AP135" s="513"/>
      <c r="AQ135" s="514"/>
      <c r="AR135" s="389"/>
      <c r="AS135" s="413"/>
      <c r="AT135" s="388"/>
      <c r="AU135" s="559"/>
      <c r="AV135" s="405"/>
      <c r="AW135" s="405"/>
      <c r="AX135" s="408"/>
      <c r="AY135" s="408"/>
      <c r="AZ135" s="407"/>
      <c r="BA135" s="483"/>
      <c r="BB135" s="683"/>
      <c r="BC135" s="484"/>
      <c r="BD135" s="524"/>
      <c r="BE135" s="525"/>
      <c r="BF135" s="606"/>
      <c r="BG135" s="606"/>
      <c r="BH135" s="606"/>
      <c r="BI135" s="606"/>
      <c r="BJ135" s="606"/>
      <c r="BK135" s="606"/>
      <c r="BL135" s="606"/>
      <c r="BM135" s="606"/>
      <c r="BN135" s="606"/>
      <c r="BO135" s="606"/>
      <c r="BP135" s="606"/>
      <c r="BQ135" s="606"/>
      <c r="BR135" s="606"/>
      <c r="BS135" s="606"/>
      <c r="BT135" s="606"/>
      <c r="BU135" s="606"/>
      <c r="BV135" s="606"/>
      <c r="BW135" s="606"/>
      <c r="BX135" s="606"/>
      <c r="BY135" s="606"/>
      <c r="BZ135" s="606"/>
      <c r="CA135" s="606"/>
      <c r="CB135" s="606"/>
      <c r="CC135" s="606"/>
      <c r="CD135" s="606"/>
      <c r="CE135" s="606"/>
      <c r="CF135" s="606"/>
      <c r="CG135" s="606"/>
      <c r="CH135" s="606"/>
      <c r="CI135" s="606"/>
      <c r="CJ135" s="606"/>
      <c r="CK135" s="606"/>
      <c r="CL135" s="606"/>
      <c r="CM135" s="606"/>
      <c r="CN135" s="606"/>
      <c r="CO135" s="606"/>
      <c r="CP135" s="606"/>
      <c r="CQ135" s="606"/>
      <c r="CR135" s="606"/>
      <c r="CS135" s="606"/>
      <c r="CT135" s="606"/>
      <c r="CU135" s="606"/>
      <c r="CV135" s="606"/>
      <c r="CW135" s="606"/>
      <c r="CX135" s="606"/>
      <c r="CY135" s="606"/>
      <c r="CZ135" s="606"/>
      <c r="DA135" s="606"/>
      <c r="DB135" s="606"/>
      <c r="DC135" s="606"/>
      <c r="DD135" s="606"/>
      <c r="DE135" s="606"/>
      <c r="DF135" s="606"/>
      <c r="DG135" s="606"/>
      <c r="DH135" s="606"/>
      <c r="DI135" s="606"/>
      <c r="DJ135" s="606"/>
      <c r="DK135" s="606"/>
      <c r="DL135" s="606"/>
      <c r="DM135" s="606"/>
      <c r="DN135" s="606"/>
      <c r="DO135" s="606"/>
      <c r="DP135" s="606"/>
      <c r="DQ135" s="606"/>
      <c r="DR135" s="606"/>
      <c r="DS135" s="606"/>
      <c r="DT135" s="606"/>
      <c r="DU135" s="606"/>
      <c r="DV135" s="606"/>
      <c r="DW135" s="606"/>
      <c r="DX135" s="606"/>
      <c r="DY135" s="606"/>
      <c r="DZ135" s="606"/>
      <c r="EA135" s="606"/>
      <c r="EB135" s="606"/>
      <c r="EC135" s="606"/>
      <c r="ED135" s="606"/>
      <c r="EE135" s="606"/>
      <c r="EF135" s="606"/>
      <c r="EG135" s="606"/>
      <c r="EH135" s="606"/>
      <c r="EI135" s="606"/>
      <c r="EJ135" s="606"/>
      <c r="EK135" s="606"/>
      <c r="EL135" s="606"/>
      <c r="EM135" s="606"/>
      <c r="EN135" s="606"/>
      <c r="EO135" s="606"/>
      <c r="EP135" s="606"/>
      <c r="EQ135" s="606"/>
      <c r="ER135" s="606"/>
      <c r="ES135" s="606"/>
      <c r="ET135" s="606"/>
      <c r="EU135" s="606"/>
      <c r="EV135" s="606"/>
      <c r="EW135" s="606"/>
      <c r="EX135" s="606"/>
      <c r="EY135" s="606"/>
      <c r="EZ135" s="606"/>
      <c r="FA135" s="606"/>
      <c r="FB135" s="606"/>
      <c r="FC135" s="606"/>
      <c r="FD135" s="606"/>
      <c r="FE135" s="606"/>
      <c r="FF135" s="606"/>
      <c r="FG135" s="606"/>
      <c r="FH135" s="606"/>
      <c r="FI135" s="606"/>
      <c r="FJ135" s="606"/>
      <c r="FK135" s="606"/>
      <c r="FL135" s="606"/>
      <c r="FM135" s="606"/>
      <c r="FN135" s="606"/>
      <c r="FO135" s="606"/>
      <c r="FP135" s="606"/>
      <c r="FQ135" s="606"/>
      <c r="FR135" s="606"/>
      <c r="FS135" s="606"/>
      <c r="FT135" s="606"/>
      <c r="FU135" s="606"/>
      <c r="FV135" s="606"/>
      <c r="FW135" s="606"/>
      <c r="FX135" s="606"/>
      <c r="FY135" s="606"/>
      <c r="FZ135" s="606"/>
      <c r="GA135" s="606"/>
      <c r="GB135" s="606"/>
      <c r="GC135" s="606"/>
      <c r="GD135" s="606"/>
      <c r="GE135" s="606"/>
      <c r="GF135" s="606"/>
      <c r="GG135" s="606"/>
      <c r="GH135" s="606"/>
      <c r="GI135" s="606"/>
      <c r="GJ135" s="606"/>
      <c r="GK135" s="606"/>
      <c r="GL135" s="606"/>
      <c r="GM135" s="606"/>
      <c r="GN135" s="606"/>
      <c r="GO135" s="606"/>
      <c r="GP135" s="606"/>
      <c r="GQ135" s="606"/>
      <c r="GR135" s="606"/>
      <c r="GS135" s="606"/>
      <c r="GT135" s="606"/>
      <c r="GU135" s="606"/>
      <c r="GV135" s="606"/>
      <c r="GW135" s="606"/>
      <c r="GX135" s="606"/>
      <c r="GY135" s="606"/>
      <c r="GZ135" s="606"/>
      <c r="HA135" s="606"/>
      <c r="HB135" s="606"/>
      <c r="HC135" s="606"/>
      <c r="HD135" s="606"/>
      <c r="HE135" s="606"/>
      <c r="HF135" s="606"/>
      <c r="HG135" s="606"/>
      <c r="HH135" s="606"/>
      <c r="HI135" s="606"/>
      <c r="HJ135" s="606"/>
      <c r="HK135" s="606"/>
      <c r="HL135" s="606"/>
      <c r="HM135" s="606"/>
      <c r="HN135" s="606"/>
      <c r="HO135" s="606"/>
      <c r="HP135" s="606"/>
      <c r="HQ135" s="606"/>
      <c r="HR135" s="606"/>
      <c r="HS135" s="606"/>
      <c r="HT135" s="606"/>
      <c r="HU135" s="606"/>
      <c r="HV135" s="606"/>
      <c r="HW135" s="606"/>
      <c r="HX135" s="606"/>
      <c r="HY135" s="606"/>
      <c r="HZ135" s="606"/>
      <c r="IA135" s="606"/>
      <c r="IB135" s="606"/>
      <c r="IC135" s="606"/>
      <c r="ID135" s="606"/>
      <c r="IE135" s="606"/>
      <c r="IF135" s="606"/>
      <c r="IG135" s="606"/>
      <c r="IH135" s="606"/>
      <c r="II135" s="606"/>
      <c r="IJ135" s="606"/>
      <c r="IK135" s="606"/>
      <c r="IL135" s="606"/>
      <c r="IM135" s="606"/>
      <c r="IN135" s="606"/>
      <c r="IO135" s="606"/>
      <c r="IP135" s="606"/>
      <c r="IQ135" s="606"/>
      <c r="IR135" s="606"/>
      <c r="IS135" s="606"/>
      <c r="IT135" s="606"/>
      <c r="IU135" s="606"/>
      <c r="IV135" s="606"/>
      <c r="IW135" s="606"/>
      <c r="IX135" s="606"/>
      <c r="IY135" s="606"/>
      <c r="IZ135" s="606"/>
      <c r="JA135" s="606"/>
      <c r="JB135" s="606"/>
      <c r="JC135" s="606"/>
      <c r="JD135" s="606"/>
      <c r="JE135" s="606"/>
      <c r="JF135" s="606"/>
      <c r="JG135" s="606"/>
      <c r="JH135" s="606"/>
      <c r="JI135" s="606"/>
      <c r="JJ135" s="606"/>
      <c r="JK135" s="606"/>
      <c r="JL135" s="606"/>
      <c r="JM135" s="606"/>
      <c r="JN135" s="606"/>
      <c r="JO135" s="606"/>
      <c r="JP135" s="606"/>
      <c r="JQ135" s="606"/>
      <c r="JR135" s="606"/>
      <c r="JS135" s="606"/>
      <c r="JT135" s="606"/>
      <c r="JU135" s="606"/>
      <c r="JV135" s="606"/>
      <c r="JW135" s="606"/>
      <c r="JX135" s="606"/>
      <c r="JY135" s="606"/>
      <c r="JZ135" s="606"/>
      <c r="KA135" s="606"/>
      <c r="KB135" s="606"/>
      <c r="KC135" s="606"/>
      <c r="KD135" s="606"/>
      <c r="KE135" s="606"/>
      <c r="KF135" s="606"/>
      <c r="KG135" s="606"/>
      <c r="KH135" s="606"/>
      <c r="KI135" s="606"/>
      <c r="KJ135" s="606"/>
      <c r="KK135" s="606"/>
      <c r="KL135" s="606"/>
      <c r="KM135" s="606"/>
      <c r="KN135" s="606"/>
      <c r="KO135" s="606"/>
      <c r="KP135" s="606"/>
      <c r="KQ135" s="606"/>
      <c r="KR135" s="606"/>
      <c r="KS135" s="606"/>
      <c r="KT135" s="606"/>
      <c r="KU135" s="606"/>
      <c r="KV135" s="606"/>
      <c r="KW135" s="606"/>
      <c r="KX135" s="606"/>
      <c r="KY135" s="606"/>
      <c r="KZ135" s="606"/>
      <c r="LA135" s="606"/>
      <c r="LB135" s="606"/>
      <c r="LC135" s="606"/>
      <c r="LD135" s="606"/>
      <c r="LE135" s="606"/>
      <c r="LF135" s="606"/>
      <c r="LG135" s="606"/>
      <c r="LH135" s="606"/>
      <c r="LI135" s="606"/>
      <c r="LJ135" s="606"/>
      <c r="LK135" s="606"/>
      <c r="LL135" s="606"/>
      <c r="LM135" s="606"/>
      <c r="LN135" s="606"/>
      <c r="LO135" s="606"/>
      <c r="LP135" s="606"/>
      <c r="LQ135" s="606"/>
      <c r="LR135" s="606"/>
      <c r="LS135" s="606"/>
      <c r="LT135" s="606"/>
      <c r="LU135" s="606"/>
      <c r="LV135" s="606"/>
      <c r="LW135" s="606"/>
      <c r="LX135" s="606"/>
      <c r="LY135" s="606"/>
      <c r="LZ135" s="606"/>
      <c r="MA135" s="606"/>
      <c r="MB135" s="606"/>
      <c r="MC135" s="606"/>
      <c r="MD135" s="606"/>
      <c r="ME135" s="606"/>
      <c r="MF135" s="606"/>
      <c r="MG135" s="606"/>
      <c r="MH135" s="606"/>
      <c r="MI135" s="606"/>
      <c r="MJ135" s="606"/>
      <c r="MK135" s="606"/>
      <c r="ML135" s="606"/>
      <c r="MM135" s="606"/>
      <c r="MN135" s="606"/>
      <c r="MO135" s="606"/>
      <c r="MP135" s="606"/>
      <c r="MQ135" s="606"/>
      <c r="MR135" s="606"/>
      <c r="MS135" s="606"/>
      <c r="MT135" s="606"/>
      <c r="MU135" s="606"/>
      <c r="MV135" s="606"/>
      <c r="MW135" s="606"/>
      <c r="MX135" s="606"/>
      <c r="MY135" s="606"/>
      <c r="MZ135" s="606"/>
      <c r="NA135" s="606"/>
      <c r="NB135" s="606"/>
      <c r="NC135" s="606"/>
      <c r="ND135" s="606"/>
      <c r="NE135" s="606"/>
      <c r="NF135" s="606"/>
      <c r="NG135" s="606"/>
      <c r="NH135" s="606"/>
      <c r="NI135" s="606"/>
      <c r="NJ135" s="606"/>
      <c r="NK135" s="606"/>
      <c r="NL135" s="606"/>
      <c r="NM135" s="606"/>
      <c r="NN135" s="606"/>
      <c r="NO135" s="606"/>
      <c r="NP135" s="606"/>
      <c r="NQ135" s="606"/>
      <c r="NR135" s="606"/>
      <c r="NS135" s="606"/>
      <c r="NT135" s="606"/>
      <c r="NU135" s="606"/>
      <c r="NV135" s="606"/>
      <c r="NW135" s="606"/>
      <c r="NX135" s="606"/>
      <c r="NY135" s="606"/>
      <c r="NZ135" s="606"/>
      <c r="OA135" s="606"/>
      <c r="OB135" s="606"/>
      <c r="OC135" s="606"/>
      <c r="OD135" s="606"/>
      <c r="OE135" s="606"/>
      <c r="OF135" s="606"/>
      <c r="OG135" s="606"/>
      <c r="OH135" s="606"/>
      <c r="OI135" s="606"/>
      <c r="OJ135" s="606"/>
      <c r="OK135" s="606"/>
      <c r="OL135" s="606"/>
      <c r="OM135" s="606"/>
      <c r="ON135" s="606"/>
      <c r="OO135" s="606"/>
      <c r="OP135" s="606"/>
      <c r="OQ135" s="606"/>
      <c r="OR135" s="606"/>
      <c r="OS135" s="606"/>
      <c r="OT135" s="606"/>
      <c r="OU135" s="606"/>
      <c r="OV135" s="606"/>
      <c r="OW135" s="606"/>
      <c r="OX135" s="606"/>
      <c r="OY135" s="606"/>
      <c r="OZ135" s="606"/>
      <c r="PA135" s="606"/>
      <c r="PB135" s="606"/>
      <c r="PC135" s="606"/>
      <c r="PD135" s="606"/>
      <c r="PE135" s="606"/>
      <c r="PF135" s="606"/>
      <c r="PG135" s="606"/>
      <c r="PH135" s="606"/>
      <c r="PI135" s="606"/>
      <c r="PJ135" s="606"/>
      <c r="PK135" s="606"/>
      <c r="PL135" s="606"/>
      <c r="PM135" s="606"/>
      <c r="PN135" s="606"/>
      <c r="PO135" s="606"/>
      <c r="PP135" s="606"/>
      <c r="PQ135" s="606"/>
      <c r="PR135" s="606"/>
      <c r="PS135" s="606"/>
      <c r="PT135" s="606"/>
      <c r="PU135" s="606"/>
      <c r="PV135" s="606"/>
      <c r="PW135" s="606"/>
      <c r="PX135" s="606"/>
      <c r="PY135" s="606"/>
      <c r="PZ135" s="606"/>
      <c r="QA135" s="606"/>
      <c r="QB135" s="606"/>
      <c r="QC135" s="606"/>
      <c r="QD135" s="606"/>
      <c r="QE135" s="606"/>
      <c r="QF135" s="606"/>
      <c r="QG135" s="606"/>
      <c r="QH135" s="606"/>
      <c r="QI135" s="606"/>
      <c r="QJ135" s="606"/>
      <c r="QK135" s="606"/>
      <c r="QL135" s="606"/>
      <c r="QM135" s="606"/>
      <c r="QN135" s="606"/>
      <c r="QO135" s="606"/>
      <c r="QP135" s="606"/>
      <c r="QQ135" s="606"/>
      <c r="QR135" s="606"/>
      <c r="QS135" s="606"/>
      <c r="QT135" s="606"/>
      <c r="QU135" s="606"/>
      <c r="QV135" s="606"/>
      <c r="QW135" s="606"/>
      <c r="QX135" s="606"/>
      <c r="QY135" s="606"/>
      <c r="QZ135" s="606"/>
      <c r="RA135" s="606"/>
      <c r="RB135" s="606"/>
      <c r="RC135" s="606"/>
      <c r="RD135" s="606"/>
      <c r="RE135" s="606"/>
      <c r="RF135" s="606"/>
      <c r="RG135" s="606"/>
      <c r="RH135" s="606"/>
      <c r="RI135" s="606"/>
      <c r="RJ135" s="606"/>
      <c r="RK135" s="606"/>
      <c r="RL135" s="606"/>
      <c r="RM135" s="606"/>
      <c r="RN135" s="606"/>
      <c r="RO135" s="606"/>
      <c r="RP135" s="606"/>
      <c r="RQ135" s="606"/>
      <c r="RR135" s="606"/>
      <c r="RS135" s="606"/>
      <c r="RT135" s="606"/>
      <c r="RU135" s="606"/>
      <c r="RV135" s="606"/>
      <c r="RW135" s="606"/>
      <c r="RX135" s="606"/>
      <c r="RY135" s="606"/>
      <c r="RZ135" s="606"/>
      <c r="SA135" s="606"/>
      <c r="SB135" s="606"/>
      <c r="SC135" s="606"/>
      <c r="SD135" s="606"/>
      <c r="SE135" s="606"/>
      <c r="SF135" s="606"/>
      <c r="SG135" s="606"/>
      <c r="SH135" s="606"/>
      <c r="SI135" s="606"/>
      <c r="SJ135" s="606"/>
      <c r="SK135" s="606"/>
      <c r="SL135" s="606"/>
      <c r="SM135" s="606"/>
      <c r="SN135" s="606"/>
      <c r="SO135" s="606"/>
      <c r="SP135" s="606"/>
      <c r="SQ135" s="606"/>
      <c r="SR135" s="606"/>
      <c r="SS135" s="606"/>
      <c r="ST135" s="606"/>
      <c r="SU135" s="606"/>
      <c r="SV135" s="606"/>
      <c r="SW135" s="606"/>
      <c r="SX135" s="606"/>
      <c r="SY135" s="606"/>
      <c r="SZ135" s="606"/>
      <c r="TA135" s="606"/>
      <c r="TB135" s="606"/>
      <c r="TC135" s="606"/>
      <c r="TD135" s="606"/>
      <c r="TE135" s="606"/>
      <c r="TF135" s="606"/>
      <c r="TG135" s="606"/>
      <c r="TH135" s="606"/>
      <c r="TI135" s="606"/>
      <c r="TJ135" s="606"/>
      <c r="TK135" s="606"/>
      <c r="TL135" s="606"/>
      <c r="TM135" s="606"/>
      <c r="TN135" s="606"/>
      <c r="TO135" s="606"/>
      <c r="TP135" s="606"/>
      <c r="TQ135" s="606"/>
      <c r="TR135" s="606"/>
      <c r="TS135" s="606"/>
      <c r="TT135" s="606"/>
      <c r="TU135" s="606"/>
      <c r="TV135" s="606"/>
      <c r="TW135" s="606"/>
      <c r="TX135" s="606"/>
      <c r="TY135" s="606"/>
      <c r="TZ135" s="606"/>
      <c r="UA135" s="606"/>
      <c r="UB135" s="606"/>
      <c r="UC135" s="606"/>
      <c r="UD135" s="606"/>
      <c r="UE135" s="606"/>
      <c r="UF135" s="606"/>
      <c r="UG135" s="606"/>
      <c r="UH135" s="606"/>
      <c r="UI135" s="606"/>
      <c r="UJ135" s="606"/>
      <c r="UK135" s="606"/>
      <c r="UL135" s="606"/>
      <c r="UM135" s="606"/>
      <c r="UN135" s="606"/>
      <c r="UO135" s="606"/>
      <c r="UP135" s="606"/>
      <c r="UQ135" s="606"/>
      <c r="UR135" s="606"/>
      <c r="US135" s="606"/>
      <c r="UT135" s="606"/>
      <c r="UU135" s="606"/>
      <c r="UV135" s="606"/>
      <c r="UW135" s="606"/>
      <c r="UX135" s="606"/>
      <c r="UY135" s="606"/>
      <c r="UZ135" s="606"/>
      <c r="VA135" s="606"/>
      <c r="VB135" s="606"/>
      <c r="VC135" s="606"/>
      <c r="VD135" s="606"/>
      <c r="VE135" s="606"/>
      <c r="VF135" s="606"/>
      <c r="VG135" s="606"/>
      <c r="VH135" s="606"/>
      <c r="VI135" s="606"/>
      <c r="VJ135" s="606"/>
      <c r="VK135" s="606"/>
      <c r="VL135" s="606"/>
      <c r="VM135" s="606"/>
      <c r="VN135" s="606"/>
      <c r="VO135" s="606"/>
      <c r="VP135" s="606"/>
      <c r="VQ135" s="606"/>
      <c r="VR135" s="606"/>
      <c r="VS135" s="606"/>
      <c r="VT135" s="606"/>
      <c r="VU135" s="606"/>
      <c r="VV135" s="606"/>
      <c r="VW135" s="606"/>
      <c r="VX135" s="606"/>
      <c r="VY135" s="606"/>
      <c r="VZ135" s="606"/>
      <c r="WA135" s="606"/>
      <c r="WB135" s="606"/>
      <c r="WC135" s="606"/>
      <c r="WD135" s="606"/>
      <c r="WE135" s="606"/>
      <c r="WF135" s="606"/>
      <c r="WG135" s="606"/>
      <c r="WH135" s="606"/>
      <c r="WI135" s="606"/>
      <c r="WJ135" s="606"/>
      <c r="WK135" s="606"/>
      <c r="WL135" s="606"/>
      <c r="WM135" s="606"/>
      <c r="WN135" s="606"/>
      <c r="WO135" s="606"/>
      <c r="WP135" s="606"/>
      <c r="WQ135" s="606"/>
      <c r="WR135" s="606"/>
      <c r="WS135" s="606"/>
      <c r="WT135" s="606"/>
      <c r="WU135" s="606"/>
      <c r="WV135" s="606"/>
      <c r="WW135" s="606"/>
      <c r="WX135" s="606"/>
      <c r="WY135" s="606"/>
      <c r="WZ135" s="606"/>
      <c r="XA135" s="606"/>
      <c r="XB135" s="606"/>
      <c r="XC135" s="606"/>
      <c r="XD135" s="606"/>
      <c r="XE135" s="606"/>
      <c r="XF135" s="606"/>
      <c r="XG135" s="606"/>
      <c r="XH135" s="606"/>
      <c r="XI135" s="606"/>
      <c r="XJ135" s="606"/>
      <c r="XK135" s="606"/>
      <c r="XL135" s="606"/>
      <c r="XM135" s="606"/>
      <c r="XN135" s="606"/>
      <c r="XO135" s="606"/>
      <c r="XP135" s="606"/>
      <c r="XQ135" s="606"/>
      <c r="XR135" s="606"/>
      <c r="XS135" s="606"/>
      <c r="XT135" s="606"/>
      <c r="XU135" s="606"/>
      <c r="XV135" s="606"/>
      <c r="XW135" s="606"/>
      <c r="XX135" s="606"/>
      <c r="XY135" s="606"/>
      <c r="XZ135" s="606"/>
      <c r="YA135" s="606"/>
      <c r="YB135" s="606"/>
      <c r="YC135" s="606"/>
      <c r="YD135" s="606"/>
      <c r="YE135" s="606"/>
      <c r="YF135" s="606"/>
      <c r="YG135" s="606"/>
      <c r="YH135" s="606"/>
      <c r="YI135" s="606"/>
      <c r="YJ135" s="606"/>
      <c r="YK135" s="606"/>
      <c r="YL135" s="606"/>
      <c r="YM135" s="606"/>
      <c r="YN135" s="606"/>
      <c r="YO135" s="606"/>
      <c r="YP135" s="606"/>
      <c r="YQ135" s="606"/>
      <c r="YR135" s="606"/>
      <c r="YS135" s="606"/>
      <c r="YT135" s="606"/>
      <c r="YU135" s="606"/>
      <c r="YV135" s="606"/>
      <c r="YW135" s="606"/>
      <c r="YX135" s="606"/>
      <c r="YY135" s="606"/>
      <c r="YZ135" s="606"/>
      <c r="ZA135" s="606"/>
      <c r="ZB135" s="606"/>
      <c r="ZC135" s="606"/>
      <c r="ZD135" s="606"/>
      <c r="ZE135" s="606"/>
      <c r="ZF135" s="606"/>
      <c r="ZG135" s="606"/>
      <c r="ZH135" s="606"/>
      <c r="ZI135" s="606"/>
      <c r="ZJ135" s="606"/>
      <c r="ZK135" s="606"/>
      <c r="ZL135" s="606"/>
      <c r="ZM135" s="606"/>
      <c r="ZN135" s="606"/>
      <c r="ZO135" s="606"/>
      <c r="ZP135" s="606"/>
      <c r="ZQ135" s="606"/>
      <c r="ZR135" s="606"/>
      <c r="ZS135" s="606"/>
      <c r="ZT135" s="606"/>
      <c r="ZU135" s="606"/>
      <c r="ZV135" s="606"/>
      <c r="ZW135" s="606"/>
      <c r="ZX135" s="606"/>
      <c r="ZY135" s="606"/>
      <c r="ZZ135" s="606"/>
      <c r="AAA135" s="606"/>
      <c r="AAB135" s="606"/>
      <c r="AAC135" s="606"/>
      <c r="AAD135" s="606"/>
      <c r="AAE135" s="606"/>
      <c r="AAF135" s="606"/>
      <c r="AAG135" s="606"/>
      <c r="AAH135" s="606"/>
      <c r="AAI135" s="606"/>
      <c r="AAJ135" s="606"/>
      <c r="AAK135" s="606"/>
      <c r="AAL135" s="606"/>
      <c r="AAM135" s="606"/>
      <c r="AAN135" s="606"/>
      <c r="AAO135" s="606"/>
      <c r="AAP135" s="606"/>
      <c r="AAQ135" s="606"/>
      <c r="AAR135" s="606"/>
      <c r="AAS135" s="606"/>
      <c r="AAT135" s="606"/>
      <c r="AAU135" s="606"/>
      <c r="AAV135" s="606"/>
      <c r="AAW135" s="606"/>
      <c r="AAX135" s="606"/>
      <c r="AAY135" s="606"/>
      <c r="AAZ135" s="606"/>
      <c r="ABA135" s="606"/>
      <c r="ABB135" s="606"/>
      <c r="ABC135" s="606"/>
      <c r="ABD135" s="606"/>
      <c r="ABE135" s="606"/>
      <c r="ABF135" s="606"/>
      <c r="ABG135" s="606"/>
      <c r="ABH135" s="606"/>
      <c r="ABI135" s="606"/>
      <c r="ABJ135" s="606"/>
      <c r="ABK135" s="606"/>
      <c r="ABL135" s="606"/>
      <c r="ABM135" s="606"/>
      <c r="ABN135" s="606"/>
      <c r="ABO135" s="606"/>
      <c r="ABP135" s="606"/>
      <c r="ABQ135" s="606"/>
      <c r="ABR135" s="606"/>
      <c r="ABS135" s="606"/>
      <c r="ABT135" s="606"/>
      <c r="ABU135" s="606"/>
      <c r="ABV135" s="606"/>
      <c r="ABW135" s="606"/>
      <c r="ABX135" s="606"/>
      <c r="ABY135" s="606"/>
      <c r="ABZ135" s="606"/>
      <c r="ACA135" s="606"/>
      <c r="ACB135" s="606"/>
      <c r="ACC135" s="606"/>
      <c r="ACD135" s="606"/>
      <c r="ACE135" s="606"/>
      <c r="ACF135" s="606"/>
      <c r="ACG135" s="606"/>
      <c r="ACH135" s="606"/>
      <c r="ACI135" s="606"/>
      <c r="ACJ135" s="606"/>
      <c r="ACK135" s="606"/>
      <c r="ACL135" s="606"/>
      <c r="ACM135" s="606"/>
      <c r="ACN135" s="606"/>
      <c r="ACO135" s="606"/>
      <c r="ACP135" s="606"/>
      <c r="ACQ135" s="606"/>
      <c r="ACR135" s="606"/>
      <c r="ACS135" s="606"/>
      <c r="ACT135" s="606"/>
      <c r="ACU135" s="606"/>
      <c r="ACV135" s="606"/>
      <c r="ACW135" s="606"/>
      <c r="ACX135" s="606"/>
      <c r="ACY135" s="606"/>
      <c r="ACZ135" s="606"/>
      <c r="ADA135" s="606"/>
      <c r="ADB135" s="606"/>
      <c r="ADC135" s="606"/>
      <c r="ADD135" s="606"/>
      <c r="ADE135" s="606"/>
      <c r="ADF135" s="606"/>
      <c r="ADG135" s="606"/>
      <c r="ADH135" s="606"/>
      <c r="ADI135" s="606"/>
      <c r="ADJ135" s="606"/>
      <c r="ADK135" s="606"/>
      <c r="ADL135" s="606"/>
      <c r="ADM135" s="606"/>
      <c r="ADN135" s="606"/>
      <c r="ADO135" s="606"/>
      <c r="ADP135" s="606"/>
      <c r="ADQ135" s="606"/>
      <c r="ADR135" s="606"/>
      <c r="ADS135" s="606"/>
      <c r="ADT135" s="606"/>
      <c r="ADU135" s="606"/>
      <c r="ADV135" s="606"/>
      <c r="ADW135" s="606"/>
      <c r="ADX135" s="606"/>
      <c r="ADY135" s="606"/>
      <c r="ADZ135" s="606"/>
      <c r="AEA135" s="606"/>
      <c r="AEB135" s="606"/>
      <c r="AEC135" s="606"/>
      <c r="AED135" s="606"/>
      <c r="AEE135" s="606"/>
      <c r="AEF135" s="606"/>
      <c r="AEG135" s="606"/>
      <c r="AEH135" s="606"/>
      <c r="AEI135" s="606"/>
      <c r="AEJ135" s="606"/>
      <c r="AEK135" s="606"/>
      <c r="AEL135" s="606"/>
      <c r="AEM135" s="606"/>
      <c r="AEN135" s="606"/>
      <c r="AEO135" s="606"/>
      <c r="AEP135" s="606"/>
      <c r="AEQ135" s="606"/>
      <c r="AER135" s="606"/>
      <c r="AES135" s="606"/>
      <c r="AET135" s="606"/>
      <c r="AEU135" s="606"/>
      <c r="AEV135" s="606"/>
      <c r="AEW135" s="606"/>
      <c r="AEX135" s="606"/>
      <c r="AEY135" s="606"/>
      <c r="AEZ135" s="606"/>
      <c r="AFA135" s="606"/>
      <c r="AFB135" s="606"/>
      <c r="AFC135" s="606"/>
      <c r="AFD135" s="606"/>
      <c r="AFE135" s="606"/>
      <c r="AFF135" s="606"/>
      <c r="AFG135" s="606"/>
      <c r="AFH135" s="606"/>
      <c r="AFI135" s="606"/>
      <c r="AFJ135" s="606"/>
      <c r="AFK135" s="606"/>
      <c r="AFL135" s="606"/>
      <c r="AFM135" s="606"/>
      <c r="AFN135" s="606"/>
      <c r="AFO135" s="606"/>
      <c r="AFP135" s="606"/>
      <c r="AFQ135" s="606"/>
      <c r="AFR135" s="606"/>
      <c r="AFS135" s="606"/>
      <c r="AFT135" s="606"/>
      <c r="AFU135" s="606"/>
      <c r="AFV135" s="606"/>
      <c r="AFW135" s="606"/>
      <c r="AFX135" s="606"/>
      <c r="AFY135" s="606"/>
      <c r="AFZ135" s="606"/>
      <c r="AGA135" s="606"/>
      <c r="AGB135" s="606"/>
      <c r="AGC135" s="606"/>
    </row>
    <row r="136" spans="1:861" x14ac:dyDescent="0.2">
      <c r="B136" s="512"/>
      <c r="C136" s="39"/>
      <c r="D136" s="327"/>
      <c r="E136" s="295"/>
      <c r="F136" s="362"/>
      <c r="G136" s="304"/>
      <c r="H136" s="304"/>
      <c r="I136" s="547"/>
      <c r="J136" s="443"/>
      <c r="K136" s="549"/>
      <c r="L136" s="304"/>
      <c r="M136" s="443"/>
      <c r="N136" s="309"/>
      <c r="O136" s="310"/>
      <c r="P136" s="311"/>
      <c r="Q136" s="325"/>
      <c r="R136" s="594"/>
      <c r="S136" s="594"/>
      <c r="T136" s="313"/>
      <c r="U136" s="647"/>
      <c r="V136" s="315"/>
      <c r="W136" s="315"/>
      <c r="X136" s="315"/>
      <c r="Y136" s="277"/>
      <c r="Z136" s="542"/>
      <c r="AA136" s="277"/>
      <c r="AB136" s="277"/>
      <c r="AC136" s="454"/>
      <c r="AD136" s="454"/>
      <c r="AE136" s="454"/>
      <c r="AF136" s="317"/>
      <c r="AG136" s="407"/>
      <c r="AH136" s="402"/>
      <c r="AI136" s="292"/>
      <c r="AJ136" s="277"/>
      <c r="AK136" s="530"/>
      <c r="AL136" s="318"/>
      <c r="AM136" s="318"/>
      <c r="AN136" s="319"/>
      <c r="AO136" s="320"/>
      <c r="AP136" s="513"/>
      <c r="AQ136" s="514"/>
      <c r="AR136" s="389"/>
      <c r="AS136" s="202"/>
      <c r="AT136" s="388"/>
      <c r="AU136" s="559"/>
      <c r="AV136" s="324"/>
      <c r="AW136" s="324"/>
      <c r="AX136" s="318"/>
      <c r="AY136" s="318"/>
      <c r="AZ136" s="292"/>
      <c r="BA136" s="287"/>
      <c r="BB136" s="290"/>
      <c r="BC136" s="509"/>
      <c r="BD136" s="69"/>
      <c r="BE136" s="68"/>
    </row>
    <row r="137" spans="1:861" ht="12" customHeight="1" x14ac:dyDescent="0.2">
      <c r="B137" s="302"/>
      <c r="C137" s="39"/>
      <c r="D137" s="327"/>
      <c r="E137" s="295"/>
      <c r="F137" s="362"/>
      <c r="G137" s="304"/>
      <c r="H137" s="304"/>
      <c r="I137" s="547"/>
      <c r="J137" s="443"/>
      <c r="K137" s="549"/>
      <c r="L137" s="546"/>
      <c r="M137" s="443"/>
      <c r="N137" s="551"/>
      <c r="O137" s="552"/>
      <c r="P137" s="553"/>
      <c r="Q137" s="566"/>
      <c r="R137" s="594"/>
      <c r="S137" s="594"/>
      <c r="T137" s="313"/>
      <c r="U137" s="647"/>
      <c r="V137" s="315"/>
      <c r="W137" s="315"/>
      <c r="X137" s="315"/>
      <c r="Y137" s="542"/>
      <c r="Z137" s="542"/>
      <c r="AA137" s="542"/>
      <c r="AB137" s="542"/>
      <c r="AC137" s="382"/>
      <c r="AD137" s="382"/>
      <c r="AE137" s="382"/>
      <c r="AF137" s="558"/>
      <c r="AG137" s="407"/>
      <c r="AH137" s="402"/>
      <c r="AI137" s="599"/>
      <c r="AJ137" s="542"/>
      <c r="AK137" s="530"/>
      <c r="AL137" s="318"/>
      <c r="AM137" s="318"/>
      <c r="AN137" s="319"/>
      <c r="AO137" s="320"/>
      <c r="AP137" s="513"/>
      <c r="AQ137" s="514"/>
      <c r="AR137" s="389"/>
      <c r="AS137" s="202"/>
      <c r="AT137" s="388"/>
      <c r="AU137" s="559"/>
      <c r="AV137" s="324"/>
      <c r="AW137" s="324"/>
      <c r="AX137" s="318"/>
      <c r="AY137" s="318"/>
      <c r="AZ137" s="292"/>
      <c r="BA137" s="328"/>
      <c r="BB137" s="330"/>
      <c r="BC137" s="284"/>
      <c r="BD137" s="69"/>
      <c r="BE137" s="68"/>
    </row>
    <row r="138" spans="1:861" x14ac:dyDescent="0.2">
      <c r="B138" s="545"/>
      <c r="C138" s="570"/>
      <c r="D138" s="571"/>
      <c r="E138" s="544"/>
      <c r="F138" s="595"/>
      <c r="G138" s="546"/>
      <c r="H138" s="546"/>
      <c r="I138" s="547"/>
      <c r="J138" s="443"/>
      <c r="K138" s="549"/>
      <c r="L138" s="546"/>
      <c r="M138" s="443"/>
      <c r="N138" s="551"/>
      <c r="O138" s="552"/>
      <c r="P138" s="553"/>
      <c r="Q138" s="566"/>
      <c r="R138" s="594"/>
      <c r="S138" s="594"/>
      <c r="T138" s="554"/>
      <c r="U138" s="647"/>
      <c r="V138" s="556"/>
      <c r="W138" s="556"/>
      <c r="X138" s="556"/>
      <c r="Y138" s="542"/>
      <c r="Z138" s="542"/>
      <c r="AA138" s="542"/>
      <c r="AB138" s="542"/>
      <c r="AC138" s="382"/>
      <c r="AD138" s="382"/>
      <c r="AE138" s="382"/>
      <c r="AF138" s="558"/>
      <c r="AG138" s="407"/>
      <c r="AH138" s="402"/>
      <c r="AI138" s="599"/>
      <c r="AJ138" s="542"/>
      <c r="AK138" s="530"/>
      <c r="AL138" s="559"/>
      <c r="AM138" s="559"/>
      <c r="AN138" s="560"/>
      <c r="AO138" s="561"/>
      <c r="AP138" s="562"/>
      <c r="AQ138" s="563"/>
      <c r="AR138" s="564"/>
      <c r="AS138" s="564"/>
      <c r="AT138" s="563"/>
      <c r="AU138" s="559"/>
      <c r="AV138" s="565"/>
      <c r="AW138" s="565"/>
      <c r="AX138" s="559"/>
      <c r="AY138" s="559"/>
      <c r="AZ138" s="599"/>
      <c r="BA138" s="601"/>
      <c r="BB138" s="602"/>
      <c r="BC138" s="572"/>
      <c r="BD138" s="69"/>
      <c r="BE138" s="68"/>
    </row>
    <row r="139" spans="1:861" x14ac:dyDescent="0.2">
      <c r="B139" s="545"/>
      <c r="C139" s="570"/>
      <c r="D139" s="571"/>
      <c r="E139" s="544"/>
      <c r="F139" s="608"/>
      <c r="G139" s="546"/>
      <c r="H139" s="546"/>
      <c r="I139" s="547"/>
      <c r="J139" s="443"/>
      <c r="K139" s="549"/>
      <c r="L139" s="546"/>
      <c r="M139" s="443"/>
      <c r="N139" s="551"/>
      <c r="O139" s="552"/>
      <c r="P139" s="553"/>
      <c r="Q139" s="566"/>
      <c r="R139" s="594"/>
      <c r="S139" s="594"/>
      <c r="T139" s="554"/>
      <c r="U139" s="647"/>
      <c r="V139" s="556"/>
      <c r="W139" s="556"/>
      <c r="X139" s="556"/>
      <c r="Y139" s="542"/>
      <c r="Z139" s="542"/>
      <c r="AA139" s="542"/>
      <c r="AB139" s="542"/>
      <c r="AC139" s="382"/>
      <c r="AD139" s="382"/>
      <c r="AE139" s="382"/>
      <c r="AF139" s="558"/>
      <c r="AG139" s="407"/>
      <c r="AH139" s="402"/>
      <c r="AI139" s="599"/>
      <c r="AJ139" s="542"/>
      <c r="AK139" s="530"/>
      <c r="AL139" s="559"/>
      <c r="AM139" s="559"/>
      <c r="AN139" s="560"/>
      <c r="AO139" s="561"/>
      <c r="AP139" s="562"/>
      <c r="AQ139" s="563"/>
      <c r="AR139" s="564"/>
      <c r="AS139" s="564"/>
      <c r="AT139" s="563"/>
      <c r="AU139" s="559"/>
      <c r="AV139" s="565"/>
      <c r="AW139" s="565"/>
      <c r="AX139" s="559"/>
      <c r="AY139" s="559"/>
      <c r="AZ139" s="599"/>
      <c r="BA139" s="601"/>
      <c r="BB139" s="602"/>
      <c r="BC139" s="572"/>
      <c r="BD139" s="69"/>
      <c r="BE139" s="68"/>
    </row>
    <row r="140" spans="1:861" x14ac:dyDescent="0.2">
      <c r="B140" s="545"/>
      <c r="C140" s="570"/>
      <c r="D140" s="571"/>
      <c r="E140" s="544"/>
      <c r="F140" s="595"/>
      <c r="G140" s="546"/>
      <c r="H140" s="546"/>
      <c r="I140" s="547"/>
      <c r="J140" s="443"/>
      <c r="K140" s="549"/>
      <c r="L140" s="546"/>
      <c r="M140" s="443"/>
      <c r="N140" s="551"/>
      <c r="O140" s="552"/>
      <c r="P140" s="553"/>
      <c r="Q140" s="566"/>
      <c r="R140" s="594"/>
      <c r="S140" s="594"/>
      <c r="T140" s="554"/>
      <c r="U140" s="647"/>
      <c r="V140" s="556"/>
      <c r="W140" s="556"/>
      <c r="X140" s="556"/>
      <c r="Y140" s="542"/>
      <c r="Z140" s="542"/>
      <c r="AA140" s="542"/>
      <c r="AB140" s="542"/>
      <c r="AC140" s="382"/>
      <c r="AD140" s="382"/>
      <c r="AE140" s="382"/>
      <c r="AF140" s="558"/>
      <c r="AG140" s="407"/>
      <c r="AH140" s="402"/>
      <c r="AI140" s="599"/>
      <c r="AJ140" s="542"/>
      <c r="AK140" s="530"/>
      <c r="AL140" s="559"/>
      <c r="AM140" s="559"/>
      <c r="AN140" s="560"/>
      <c r="AO140" s="561"/>
      <c r="AP140" s="562"/>
      <c r="AQ140" s="563"/>
      <c r="AR140" s="564"/>
      <c r="AS140" s="564"/>
      <c r="AT140" s="563"/>
      <c r="AU140" s="559"/>
      <c r="AV140" s="565"/>
      <c r="AW140" s="565"/>
      <c r="AX140" s="559"/>
      <c r="AY140" s="559"/>
      <c r="AZ140" s="599"/>
      <c r="BA140" s="601"/>
      <c r="BB140" s="602"/>
      <c r="BC140" s="572"/>
      <c r="BD140" s="69"/>
      <c r="BE140" s="68"/>
    </row>
    <row r="141" spans="1:861" x14ac:dyDescent="0.2">
      <c r="B141" s="545"/>
      <c r="C141" s="570"/>
      <c r="D141" s="571"/>
      <c r="E141" s="544"/>
      <c r="F141" s="595"/>
      <c r="G141" s="546"/>
      <c r="H141" s="546"/>
      <c r="I141" s="547"/>
      <c r="J141" s="443"/>
      <c r="K141" s="549"/>
      <c r="L141" s="546"/>
      <c r="M141" s="443"/>
      <c r="N141" s="551"/>
      <c r="O141" s="552"/>
      <c r="P141" s="553"/>
      <c r="Q141" s="566"/>
      <c r="R141" s="594"/>
      <c r="S141" s="594"/>
      <c r="T141" s="554"/>
      <c r="U141" s="647"/>
      <c r="V141" s="556"/>
      <c r="W141" s="556"/>
      <c r="X141" s="556"/>
      <c r="Y141" s="542"/>
      <c r="Z141" s="542"/>
      <c r="AA141" s="542"/>
      <c r="AB141" s="542"/>
      <c r="AC141" s="382"/>
      <c r="AD141" s="382"/>
      <c r="AE141" s="382"/>
      <c r="AF141" s="558"/>
      <c r="AG141" s="407"/>
      <c r="AH141" s="402"/>
      <c r="AI141" s="599"/>
      <c r="AJ141" s="542"/>
      <c r="AK141" s="530"/>
      <c r="AL141" s="559"/>
      <c r="AM141" s="559"/>
      <c r="AN141" s="560"/>
      <c r="AO141" s="561"/>
      <c r="AP141" s="562"/>
      <c r="AQ141" s="563"/>
      <c r="AR141" s="564"/>
      <c r="AS141" s="564"/>
      <c r="AT141" s="563"/>
      <c r="AU141" s="559"/>
      <c r="AV141" s="565"/>
      <c r="AW141" s="565"/>
      <c r="AX141" s="559"/>
      <c r="AY141" s="559"/>
      <c r="AZ141" s="599"/>
      <c r="BA141" s="601"/>
      <c r="BB141" s="602"/>
      <c r="BC141" s="572"/>
      <c r="BD141" s="348"/>
      <c r="BE141" s="349"/>
    </row>
    <row r="142" spans="1:861" x14ac:dyDescent="0.2">
      <c r="B142" s="545"/>
      <c r="C142" s="570"/>
      <c r="D142" s="571"/>
      <c r="E142" s="544"/>
      <c r="F142" s="595"/>
      <c r="G142" s="546"/>
      <c r="H142" s="546"/>
      <c r="I142" s="547"/>
      <c r="J142" s="443"/>
      <c r="K142" s="549"/>
      <c r="L142" s="546"/>
      <c r="M142" s="443"/>
      <c r="N142" s="551"/>
      <c r="O142" s="552"/>
      <c r="P142" s="553"/>
      <c r="Q142" s="566"/>
      <c r="R142" s="594"/>
      <c r="S142" s="594"/>
      <c r="T142" s="554"/>
      <c r="U142" s="647"/>
      <c r="V142" s="556"/>
      <c r="W142" s="556"/>
      <c r="X142" s="556"/>
      <c r="Y142" s="542"/>
      <c r="Z142" s="542"/>
      <c r="AA142" s="542"/>
      <c r="AB142" s="542"/>
      <c r="AC142" s="382"/>
      <c r="AD142" s="382"/>
      <c r="AE142" s="382"/>
      <c r="AF142" s="558"/>
      <c r="AG142" s="407"/>
      <c r="AH142" s="402"/>
      <c r="AI142" s="599"/>
      <c r="AJ142" s="542"/>
      <c r="AK142" s="530"/>
      <c r="AL142" s="559"/>
      <c r="AM142" s="559"/>
      <c r="AN142" s="560"/>
      <c r="AO142" s="561"/>
      <c r="AP142" s="562"/>
      <c r="AQ142" s="563"/>
      <c r="AR142" s="564"/>
      <c r="AS142" s="564"/>
      <c r="AT142" s="563"/>
      <c r="AU142" s="559"/>
      <c r="AV142" s="565"/>
      <c r="AW142" s="565"/>
      <c r="AX142" s="559"/>
      <c r="AY142" s="559"/>
      <c r="AZ142" s="599"/>
      <c r="BA142" s="601"/>
      <c r="BB142" s="602"/>
      <c r="BC142" s="572"/>
      <c r="BD142" s="348"/>
      <c r="BE142" s="349"/>
    </row>
    <row r="143" spans="1:861" x14ac:dyDescent="0.2">
      <c r="B143" s="545"/>
      <c r="C143" s="570"/>
      <c r="D143" s="571"/>
      <c r="E143" s="544"/>
      <c r="F143" s="595"/>
      <c r="G143" s="546"/>
      <c r="H143" s="546"/>
      <c r="I143" s="547"/>
      <c r="J143" s="443"/>
      <c r="K143" s="549"/>
      <c r="L143" s="546"/>
      <c r="M143" s="443"/>
      <c r="N143" s="551"/>
      <c r="O143" s="552"/>
      <c r="P143" s="553"/>
      <c r="Q143" s="566"/>
      <c r="R143" s="594"/>
      <c r="S143" s="594"/>
      <c r="T143" s="554"/>
      <c r="U143" s="647"/>
      <c r="V143" s="556"/>
      <c r="W143" s="556"/>
      <c r="X143" s="556"/>
      <c r="Y143" s="542"/>
      <c r="Z143" s="542"/>
      <c r="AA143" s="542"/>
      <c r="AB143" s="542"/>
      <c r="AC143" s="382"/>
      <c r="AD143" s="382"/>
      <c r="AE143" s="382"/>
      <c r="AF143" s="558"/>
      <c r="AG143" s="407"/>
      <c r="AH143" s="402"/>
      <c r="AI143" s="599"/>
      <c r="AJ143" s="542"/>
      <c r="AK143" s="530"/>
      <c r="AL143" s="559"/>
      <c r="AM143" s="559"/>
      <c r="AN143" s="560"/>
      <c r="AO143" s="561"/>
      <c r="AP143" s="562"/>
      <c r="AQ143" s="563"/>
      <c r="AR143" s="564"/>
      <c r="AS143" s="323"/>
      <c r="AT143" s="388"/>
      <c r="AU143" s="559"/>
      <c r="AV143" s="324"/>
      <c r="AW143" s="324"/>
      <c r="AX143" s="318"/>
      <c r="AY143" s="318"/>
      <c r="AZ143" s="599"/>
      <c r="BA143" s="601"/>
      <c r="BB143" s="602"/>
      <c r="BC143" s="572"/>
      <c r="BD143" s="69"/>
      <c r="BE143" s="68"/>
    </row>
    <row r="144" spans="1:861" x14ac:dyDescent="0.2">
      <c r="B144" s="545"/>
      <c r="C144" s="570"/>
      <c r="D144" s="571"/>
      <c r="E144" s="544"/>
      <c r="F144" s="595"/>
      <c r="G144" s="546"/>
      <c r="H144" s="546"/>
      <c r="I144" s="547"/>
      <c r="J144" s="443"/>
      <c r="K144" s="549"/>
      <c r="L144" s="546"/>
      <c r="M144" s="443"/>
      <c r="N144" s="551"/>
      <c r="O144" s="552"/>
      <c r="P144" s="553"/>
      <c r="Q144" s="566"/>
      <c r="R144" s="594"/>
      <c r="S144" s="594"/>
      <c r="T144" s="554"/>
      <c r="U144" s="647"/>
      <c r="V144" s="556"/>
      <c r="W144" s="556"/>
      <c r="X144" s="556"/>
      <c r="Y144" s="542"/>
      <c r="Z144" s="542"/>
      <c r="AA144" s="542"/>
      <c r="AB144" s="542"/>
      <c r="AC144" s="382"/>
      <c r="AD144" s="382"/>
      <c r="AE144" s="382"/>
      <c r="AF144" s="558"/>
      <c r="AG144" s="407"/>
      <c r="AH144" s="402"/>
      <c r="AI144" s="599"/>
      <c r="AJ144" s="542"/>
      <c r="AK144" s="530"/>
      <c r="AL144" s="559"/>
      <c r="AM144" s="559"/>
      <c r="AN144" s="560"/>
      <c r="AO144" s="561"/>
      <c r="AP144" s="562"/>
      <c r="AQ144" s="563"/>
      <c r="AR144" s="564"/>
      <c r="AS144" s="202"/>
      <c r="AT144" s="563"/>
      <c r="AU144" s="559"/>
      <c r="AV144" s="565"/>
      <c r="AW144" s="565"/>
      <c r="AX144" s="559"/>
      <c r="AY144" s="559"/>
      <c r="AZ144" s="599"/>
      <c r="BA144" s="601"/>
      <c r="BB144" s="602"/>
      <c r="BC144" s="572"/>
      <c r="BD144" s="69"/>
      <c r="BE144" s="68"/>
    </row>
    <row r="145" spans="1:57" x14ac:dyDescent="0.2">
      <c r="B145" s="545"/>
      <c r="C145" s="570"/>
      <c r="D145" s="571"/>
      <c r="E145" s="544"/>
      <c r="F145" s="595"/>
      <c r="G145" s="546"/>
      <c r="H145" s="546"/>
      <c r="I145" s="547"/>
      <c r="J145" s="443"/>
      <c r="K145" s="549"/>
      <c r="L145" s="546"/>
      <c r="M145" s="443"/>
      <c r="N145" s="551"/>
      <c r="O145" s="552"/>
      <c r="P145" s="553"/>
      <c r="Q145" s="566"/>
      <c r="R145" s="594"/>
      <c r="S145" s="594"/>
      <c r="T145" s="554"/>
      <c r="U145" s="647"/>
      <c r="V145" s="556"/>
      <c r="W145" s="556"/>
      <c r="X145" s="556"/>
      <c r="Y145" s="542"/>
      <c r="Z145" s="542"/>
      <c r="AA145" s="542"/>
      <c r="AB145" s="542"/>
      <c r="AC145" s="382"/>
      <c r="AD145" s="382"/>
      <c r="AE145" s="382"/>
      <c r="AF145" s="558"/>
      <c r="AG145" s="407"/>
      <c r="AH145" s="402"/>
      <c r="AI145" s="599"/>
      <c r="AJ145" s="542"/>
      <c r="AK145" s="530"/>
      <c r="AL145" s="559"/>
      <c r="AM145" s="559"/>
      <c r="AN145" s="560"/>
      <c r="AO145" s="561"/>
      <c r="AP145" s="562"/>
      <c r="AQ145" s="563"/>
      <c r="AR145" s="564"/>
      <c r="AS145" s="202"/>
      <c r="AT145" s="563"/>
      <c r="AU145" s="559"/>
      <c r="AV145" s="565"/>
      <c r="AW145" s="565"/>
      <c r="AX145" s="559"/>
      <c r="AY145" s="559"/>
      <c r="AZ145" s="599"/>
      <c r="BA145" s="601"/>
      <c r="BB145" s="602"/>
      <c r="BC145" s="572"/>
      <c r="BD145" s="69"/>
      <c r="BE145" s="68"/>
    </row>
    <row r="146" spans="1:57" x14ac:dyDescent="0.2">
      <c r="B146" s="545"/>
      <c r="C146" s="570"/>
      <c r="D146" s="571"/>
      <c r="E146" s="544"/>
      <c r="F146" s="595"/>
      <c r="G146" s="546"/>
      <c r="H146" s="548"/>
      <c r="I146" s="547"/>
      <c r="J146" s="443"/>
      <c r="K146" s="549"/>
      <c r="L146" s="546"/>
      <c r="M146" s="443"/>
      <c r="N146" s="551"/>
      <c r="O146" s="552"/>
      <c r="P146" s="553"/>
      <c r="Q146" s="566"/>
      <c r="R146" s="594"/>
      <c r="S146" s="594"/>
      <c r="T146" s="554"/>
      <c r="U146" s="647"/>
      <c r="V146" s="556"/>
      <c r="W146" s="556"/>
      <c r="X146" s="556"/>
      <c r="Y146" s="542"/>
      <c r="Z146" s="542"/>
      <c r="AA146" s="542"/>
      <c r="AB146" s="542"/>
      <c r="AC146" s="382"/>
      <c r="AD146" s="382"/>
      <c r="AE146" s="382"/>
      <c r="AF146" s="558"/>
      <c r="AG146" s="407"/>
      <c r="AH146" s="402"/>
      <c r="AI146" s="599"/>
      <c r="AJ146" s="542"/>
      <c r="AK146" s="530"/>
      <c r="AL146" s="559"/>
      <c r="AM146" s="559"/>
      <c r="AN146" s="560"/>
      <c r="AO146" s="561"/>
      <c r="AP146" s="562"/>
      <c r="AQ146" s="563"/>
      <c r="AR146" s="564"/>
      <c r="AS146" s="202"/>
      <c r="AT146" s="563"/>
      <c r="AU146" s="559"/>
      <c r="AV146" s="565"/>
      <c r="AW146" s="565"/>
      <c r="AX146" s="559"/>
      <c r="AY146" s="559"/>
      <c r="AZ146" s="599"/>
      <c r="BA146" s="601"/>
      <c r="BB146" s="602"/>
      <c r="BC146" s="572"/>
      <c r="BD146" s="69"/>
      <c r="BE146" s="68"/>
    </row>
    <row r="147" spans="1:57" x14ac:dyDescent="0.2">
      <c r="B147" s="545"/>
      <c r="C147" s="570"/>
      <c r="D147" s="571"/>
      <c r="E147" s="544"/>
      <c r="F147" s="595"/>
      <c r="G147" s="546"/>
      <c r="H147" s="546"/>
      <c r="I147" s="547"/>
      <c r="J147" s="443"/>
      <c r="K147" s="549"/>
      <c r="L147" s="546"/>
      <c r="M147" s="443"/>
      <c r="N147" s="551"/>
      <c r="O147" s="552"/>
      <c r="P147" s="553"/>
      <c r="Q147" s="566"/>
      <c r="R147" s="594"/>
      <c r="S147" s="594"/>
      <c r="T147" s="554"/>
      <c r="U147" s="647"/>
      <c r="V147" s="556"/>
      <c r="W147" s="556"/>
      <c r="X147" s="556"/>
      <c r="Y147" s="542"/>
      <c r="Z147" s="542"/>
      <c r="AA147" s="542"/>
      <c r="AB147" s="542"/>
      <c r="AC147" s="382"/>
      <c r="AD147" s="382"/>
      <c r="AE147" s="382"/>
      <c r="AF147" s="558"/>
      <c r="AG147" s="407"/>
      <c r="AH147" s="402"/>
      <c r="AI147" s="599"/>
      <c r="AJ147" s="542"/>
      <c r="AK147" s="530"/>
      <c r="AL147" s="559"/>
      <c r="AM147" s="559"/>
      <c r="AN147" s="560"/>
      <c r="AO147" s="561"/>
      <c r="AP147" s="562"/>
      <c r="AQ147" s="563"/>
      <c r="AR147" s="564"/>
      <c r="AS147" s="202"/>
      <c r="AT147" s="563"/>
      <c r="AU147" s="559"/>
      <c r="AV147" s="565"/>
      <c r="AW147" s="565"/>
      <c r="AX147" s="559"/>
      <c r="AY147" s="559"/>
      <c r="AZ147" s="599"/>
      <c r="BA147" s="601"/>
      <c r="BB147" s="602"/>
      <c r="BC147" s="572"/>
      <c r="BD147" s="69"/>
      <c r="BE147" s="68"/>
    </row>
    <row r="148" spans="1:57" x14ac:dyDescent="0.2">
      <c r="B148" s="545"/>
      <c r="C148" s="570"/>
      <c r="D148" s="571"/>
      <c r="E148" s="544"/>
      <c r="F148" s="595"/>
      <c r="G148" s="546"/>
      <c r="H148" s="546"/>
      <c r="I148" s="547"/>
      <c r="J148" s="443"/>
      <c r="K148" s="549"/>
      <c r="L148" s="546"/>
      <c r="M148" s="443"/>
      <c r="N148" s="551"/>
      <c r="O148" s="552"/>
      <c r="P148" s="553"/>
      <c r="Q148" s="566"/>
      <c r="R148" s="594"/>
      <c r="S148" s="594"/>
      <c r="T148" s="554"/>
      <c r="U148" s="647"/>
      <c r="V148" s="556"/>
      <c r="W148" s="556"/>
      <c r="X148" s="556"/>
      <c r="Y148" s="542"/>
      <c r="Z148" s="542"/>
      <c r="AA148" s="542"/>
      <c r="AB148" s="542"/>
      <c r="AC148" s="382"/>
      <c r="AD148" s="382"/>
      <c r="AE148" s="382"/>
      <c r="AF148" s="558"/>
      <c r="AG148" s="407"/>
      <c r="AH148" s="402"/>
      <c r="AI148" s="599"/>
      <c r="AJ148" s="542"/>
      <c r="AK148" s="530"/>
      <c r="AL148" s="559"/>
      <c r="AM148" s="559"/>
      <c r="AN148" s="560"/>
      <c r="AO148" s="561"/>
      <c r="AP148" s="562"/>
      <c r="AQ148" s="563"/>
      <c r="AR148" s="564"/>
      <c r="AS148" s="202"/>
      <c r="AT148" s="563"/>
      <c r="AU148" s="559"/>
      <c r="AV148" s="565"/>
      <c r="AW148" s="565"/>
      <c r="AX148" s="559"/>
      <c r="AY148" s="559"/>
      <c r="AZ148" s="599"/>
      <c r="BA148" s="601"/>
      <c r="BB148" s="602"/>
      <c r="BC148" s="572"/>
      <c r="BD148" s="69"/>
      <c r="BE148" s="68"/>
    </row>
    <row r="149" spans="1:57" x14ac:dyDescent="0.2">
      <c r="B149" s="545"/>
      <c r="C149" s="570"/>
      <c r="D149" s="571"/>
      <c r="E149" s="544"/>
      <c r="F149" s="595"/>
      <c r="G149" s="546"/>
      <c r="H149" s="546"/>
      <c r="I149" s="547"/>
      <c r="J149" s="443"/>
      <c r="K149" s="549"/>
      <c r="L149" s="546"/>
      <c r="M149" s="443"/>
      <c r="N149" s="551"/>
      <c r="O149" s="552"/>
      <c r="P149" s="553"/>
      <c r="Q149" s="566"/>
      <c r="R149" s="594"/>
      <c r="S149" s="594"/>
      <c r="T149" s="554"/>
      <c r="U149" s="647"/>
      <c r="V149" s="556"/>
      <c r="W149" s="556"/>
      <c r="X149" s="556"/>
      <c r="Y149" s="542"/>
      <c r="Z149" s="542"/>
      <c r="AA149" s="542"/>
      <c r="AB149" s="542"/>
      <c r="AC149" s="382"/>
      <c r="AD149" s="382"/>
      <c r="AE149" s="382"/>
      <c r="AF149" s="558"/>
      <c r="AG149" s="407"/>
      <c r="AH149" s="402"/>
      <c r="AI149" s="599"/>
      <c r="AJ149" s="542"/>
      <c r="AK149" s="530"/>
      <c r="AL149" s="559"/>
      <c r="AM149" s="559"/>
      <c r="AN149" s="560"/>
      <c r="AO149" s="561"/>
      <c r="AP149" s="562"/>
      <c r="AQ149" s="563"/>
      <c r="AR149" s="564"/>
      <c r="AS149" s="202"/>
      <c r="AT149" s="563"/>
      <c r="AU149" s="559"/>
      <c r="AV149" s="565"/>
      <c r="AW149" s="565"/>
      <c r="AX149" s="559"/>
      <c r="AY149" s="559"/>
      <c r="AZ149" s="599"/>
      <c r="BA149" s="601"/>
      <c r="BB149" s="602"/>
      <c r="BC149" s="572"/>
      <c r="BD149" s="69"/>
      <c r="BE149" s="68"/>
    </row>
    <row r="150" spans="1:57" x14ac:dyDescent="0.2">
      <c r="B150" s="545"/>
      <c r="C150" s="570"/>
      <c r="D150" s="571"/>
      <c r="E150" s="544"/>
      <c r="F150" s="595"/>
      <c r="G150" s="546"/>
      <c r="H150" s="548"/>
      <c r="I150" s="547"/>
      <c r="J150" s="443"/>
      <c r="K150" s="549"/>
      <c r="L150" s="546"/>
      <c r="M150" s="443"/>
      <c r="N150" s="551"/>
      <c r="O150" s="552"/>
      <c r="P150" s="553"/>
      <c r="Q150" s="566"/>
      <c r="R150" s="594"/>
      <c r="S150" s="594"/>
      <c r="T150" s="554"/>
      <c r="U150" s="647"/>
      <c r="V150" s="556"/>
      <c r="W150" s="556"/>
      <c r="X150" s="556"/>
      <c r="Y150" s="542"/>
      <c r="Z150" s="542"/>
      <c r="AA150" s="542"/>
      <c r="AB150" s="542"/>
      <c r="AC150" s="382"/>
      <c r="AD150" s="382"/>
      <c r="AE150" s="382"/>
      <c r="AF150" s="558"/>
      <c r="AG150" s="407"/>
      <c r="AH150" s="402"/>
      <c r="AI150" s="599"/>
      <c r="AJ150" s="542"/>
      <c r="AK150" s="530"/>
      <c r="AL150" s="559"/>
      <c r="AM150" s="559"/>
      <c r="AN150" s="560"/>
      <c r="AO150" s="561"/>
      <c r="AP150" s="562"/>
      <c r="AQ150" s="563"/>
      <c r="AR150" s="564"/>
      <c r="AS150" s="202"/>
      <c r="AT150" s="563"/>
      <c r="AU150" s="559"/>
      <c r="AV150" s="565"/>
      <c r="AW150" s="565"/>
      <c r="AX150" s="559"/>
      <c r="AY150" s="559"/>
      <c r="AZ150" s="599"/>
      <c r="BA150" s="601"/>
      <c r="BB150" s="602"/>
      <c r="BC150" s="572"/>
      <c r="BD150" s="69"/>
      <c r="BE150" s="68"/>
    </row>
    <row r="151" spans="1:57" s="83" customFormat="1" x14ac:dyDescent="0.2">
      <c r="A151" s="70"/>
      <c r="B151" s="545"/>
      <c r="C151" s="570"/>
      <c r="D151" s="607"/>
      <c r="E151" s="544"/>
      <c r="F151" s="595"/>
      <c r="G151" s="546"/>
      <c r="H151" s="461"/>
      <c r="I151" s="650"/>
      <c r="J151" s="443"/>
      <c r="K151" s="549"/>
      <c r="L151" s="546"/>
      <c r="M151" s="443"/>
      <c r="N151" s="551"/>
      <c r="O151" s="552"/>
      <c r="P151" s="553"/>
      <c r="Q151" s="566"/>
      <c r="R151" s="594"/>
      <c r="S151" s="594"/>
      <c r="T151" s="554"/>
      <c r="U151" s="647"/>
      <c r="V151" s="556"/>
      <c r="W151" s="556"/>
      <c r="X151" s="556"/>
      <c r="Y151" s="542"/>
      <c r="Z151" s="542"/>
      <c r="AA151" s="542"/>
      <c r="AB151" s="542"/>
      <c r="AC151" s="382"/>
      <c r="AD151" s="382"/>
      <c r="AE151" s="382"/>
      <c r="AF151" s="558"/>
      <c r="AG151" s="407"/>
      <c r="AH151" s="402"/>
      <c r="AI151" s="599"/>
      <c r="AJ151" s="542"/>
      <c r="AK151" s="529"/>
      <c r="AL151" s="565"/>
      <c r="AM151" s="565"/>
      <c r="AN151" s="609"/>
      <c r="AO151" s="561"/>
      <c r="AP151" s="562"/>
      <c r="AQ151" s="563"/>
      <c r="AR151" s="564"/>
      <c r="AS151" s="202"/>
      <c r="AT151" s="563"/>
      <c r="AU151" s="565"/>
      <c r="AV151" s="565"/>
      <c r="AW151" s="565"/>
      <c r="AX151" s="559"/>
      <c r="AY151" s="559"/>
      <c r="AZ151" s="599"/>
      <c r="BA151" s="601"/>
      <c r="BB151" s="602"/>
      <c r="BC151" s="572"/>
      <c r="BD151" s="69"/>
      <c r="BE151" s="68"/>
    </row>
    <row r="152" spans="1:57" s="83" customFormat="1" x14ac:dyDescent="0.2">
      <c r="A152" s="70"/>
      <c r="B152" s="545"/>
      <c r="C152" s="570"/>
      <c r="D152" s="607"/>
      <c r="E152" s="544"/>
      <c r="F152" s="595"/>
      <c r="G152" s="546"/>
      <c r="H152" s="461"/>
      <c r="I152" s="650"/>
      <c r="J152" s="443"/>
      <c r="K152" s="549"/>
      <c r="L152" s="546"/>
      <c r="M152" s="443"/>
      <c r="N152" s="551"/>
      <c r="O152" s="552"/>
      <c r="P152" s="553"/>
      <c r="Q152" s="566"/>
      <c r="R152" s="594"/>
      <c r="S152" s="594"/>
      <c r="T152" s="554"/>
      <c r="U152" s="647"/>
      <c r="V152" s="556"/>
      <c r="W152" s="556"/>
      <c r="X152" s="556"/>
      <c r="Y152" s="542"/>
      <c r="Z152" s="542"/>
      <c r="AA152" s="542"/>
      <c r="AB152" s="542"/>
      <c r="AC152" s="382"/>
      <c r="AD152" s="382"/>
      <c r="AE152" s="382"/>
      <c r="AF152" s="558"/>
      <c r="AG152" s="407"/>
      <c r="AH152" s="402"/>
      <c r="AI152" s="599"/>
      <c r="AJ152" s="542"/>
      <c r="AK152" s="529"/>
      <c r="AL152" s="565"/>
      <c r="AM152" s="565"/>
      <c r="AN152" s="609"/>
      <c r="AO152" s="561"/>
      <c r="AP152" s="562"/>
      <c r="AQ152" s="563"/>
      <c r="AR152" s="564"/>
      <c r="AS152" s="202"/>
      <c r="AT152" s="563"/>
      <c r="AU152" s="565"/>
      <c r="AV152" s="565"/>
      <c r="AW152" s="565"/>
      <c r="AX152" s="559"/>
      <c r="AY152" s="559"/>
      <c r="AZ152" s="599"/>
      <c r="BA152" s="601"/>
      <c r="BB152" s="602"/>
      <c r="BC152" s="572"/>
      <c r="BD152" s="69"/>
      <c r="BE152" s="68"/>
    </row>
    <row r="153" spans="1:57" x14ac:dyDescent="0.2">
      <c r="B153" s="545"/>
      <c r="C153" s="570"/>
      <c r="D153" s="607"/>
      <c r="E153" s="544"/>
      <c r="F153" s="595"/>
      <c r="G153" s="546"/>
      <c r="H153" s="546"/>
      <c r="I153" s="650"/>
      <c r="J153" s="443"/>
      <c r="K153" s="549"/>
      <c r="L153" s="546"/>
      <c r="M153" s="443"/>
      <c r="N153" s="551"/>
      <c r="O153" s="552"/>
      <c r="P153" s="553"/>
      <c r="Q153" s="566"/>
      <c r="R153" s="594"/>
      <c r="S153" s="594"/>
      <c r="T153" s="554"/>
      <c r="U153" s="647"/>
      <c r="V153" s="556"/>
      <c r="W153" s="556"/>
      <c r="X153" s="556"/>
      <c r="Y153" s="542"/>
      <c r="Z153" s="542"/>
      <c r="AA153" s="542"/>
      <c r="AB153" s="542"/>
      <c r="AC153" s="382"/>
      <c r="AD153" s="382"/>
      <c r="AE153" s="382"/>
      <c r="AF153" s="558"/>
      <c r="AG153" s="407"/>
      <c r="AH153" s="402"/>
      <c r="AI153" s="599"/>
      <c r="AJ153" s="542"/>
      <c r="AK153" s="530"/>
      <c r="AL153" s="559"/>
      <c r="AM153" s="559"/>
      <c r="AN153" s="560"/>
      <c r="AO153" s="561"/>
      <c r="AP153" s="562"/>
      <c r="AQ153" s="563"/>
      <c r="AR153" s="564"/>
      <c r="AS153" s="202"/>
      <c r="AT153" s="563"/>
      <c r="AU153" s="559"/>
      <c r="AV153" s="565"/>
      <c r="AW153" s="565"/>
      <c r="AX153" s="559"/>
      <c r="AY153" s="559"/>
      <c r="AZ153" s="599"/>
      <c r="BA153" s="601"/>
      <c r="BB153" s="602"/>
      <c r="BC153" s="572"/>
      <c r="BD153" s="69"/>
      <c r="BE153" s="68"/>
    </row>
    <row r="154" spans="1:57" x14ac:dyDescent="0.2">
      <c r="B154" s="545"/>
      <c r="C154" s="570"/>
      <c r="D154" s="571"/>
      <c r="E154" s="544"/>
      <c r="F154" s="595"/>
      <c r="G154" s="546"/>
      <c r="H154" s="546"/>
      <c r="I154" s="547"/>
      <c r="J154" s="443"/>
      <c r="K154" s="549"/>
      <c r="L154" s="546"/>
      <c r="M154" s="443"/>
      <c r="N154" s="551"/>
      <c r="O154" s="552"/>
      <c r="P154" s="553"/>
      <c r="Q154" s="566"/>
      <c r="R154" s="594"/>
      <c r="S154" s="594"/>
      <c r="T154" s="554"/>
      <c r="U154" s="647"/>
      <c r="V154" s="556"/>
      <c r="W154" s="556"/>
      <c r="X154" s="556"/>
      <c r="Y154" s="542"/>
      <c r="Z154" s="542"/>
      <c r="AA154" s="542"/>
      <c r="AB154" s="542"/>
      <c r="AC154" s="382"/>
      <c r="AD154" s="382"/>
      <c r="AE154" s="382"/>
      <c r="AF154" s="558"/>
      <c r="AG154" s="407"/>
      <c r="AH154" s="402"/>
      <c r="AI154" s="599"/>
      <c r="AJ154" s="542"/>
      <c r="AK154" s="530"/>
      <c r="AL154" s="559"/>
      <c r="AM154" s="559"/>
      <c r="AN154" s="560"/>
      <c r="AO154" s="561"/>
      <c r="AP154" s="562"/>
      <c r="AQ154" s="563"/>
      <c r="AR154" s="564"/>
      <c r="AS154" s="323"/>
      <c r="AT154" s="563"/>
      <c r="AU154" s="559"/>
      <c r="AV154" s="565"/>
      <c r="AW154" s="565"/>
      <c r="AX154" s="559"/>
      <c r="AY154" s="559"/>
      <c r="AZ154" s="599"/>
      <c r="BA154" s="601"/>
      <c r="BB154" s="602"/>
      <c r="BC154" s="572"/>
      <c r="BD154" s="69"/>
      <c r="BE154" s="68"/>
    </row>
    <row r="155" spans="1:57" x14ac:dyDescent="0.2">
      <c r="B155" s="545"/>
      <c r="C155" s="570"/>
      <c r="D155" s="571"/>
      <c r="E155" s="544"/>
      <c r="F155" s="595"/>
      <c r="G155" s="546"/>
      <c r="H155" s="546"/>
      <c r="I155" s="547"/>
      <c r="J155" s="443"/>
      <c r="K155" s="549"/>
      <c r="L155" s="546"/>
      <c r="M155" s="443"/>
      <c r="N155" s="551"/>
      <c r="O155" s="552"/>
      <c r="P155" s="553"/>
      <c r="Q155" s="566"/>
      <c r="R155" s="594"/>
      <c r="S155" s="594"/>
      <c r="T155" s="554"/>
      <c r="U155" s="647"/>
      <c r="V155" s="556"/>
      <c r="W155" s="556"/>
      <c r="X155" s="556"/>
      <c r="Y155" s="542"/>
      <c r="Z155" s="542"/>
      <c r="AA155" s="542"/>
      <c r="AB155" s="542"/>
      <c r="AC155" s="382"/>
      <c r="AD155" s="382"/>
      <c r="AE155" s="382"/>
      <c r="AF155" s="558"/>
      <c r="AG155" s="407"/>
      <c r="AH155" s="402"/>
      <c r="AI155" s="599"/>
      <c r="AJ155" s="542"/>
      <c r="AK155" s="530"/>
      <c r="AL155" s="559"/>
      <c r="AM155" s="559"/>
      <c r="AN155" s="560"/>
      <c r="AO155" s="561"/>
      <c r="AP155" s="562"/>
      <c r="AQ155" s="563"/>
      <c r="AR155" s="564"/>
      <c r="AS155" s="202"/>
      <c r="AT155" s="563"/>
      <c r="AU155" s="559"/>
      <c r="AV155" s="565"/>
      <c r="AW155" s="565"/>
      <c r="AX155" s="559"/>
      <c r="AY155" s="559"/>
      <c r="AZ155" s="599"/>
      <c r="BA155" s="601"/>
      <c r="BB155" s="602"/>
      <c r="BC155" s="572"/>
      <c r="BD155" s="69"/>
      <c r="BE155" s="68"/>
    </row>
    <row r="156" spans="1:57" x14ac:dyDescent="0.2">
      <c r="B156" s="545"/>
      <c r="C156" s="570"/>
      <c r="D156" s="571"/>
      <c r="E156" s="544"/>
      <c r="F156" s="595"/>
      <c r="G156" s="546"/>
      <c r="H156" s="546"/>
      <c r="I156" s="547"/>
      <c r="J156" s="443"/>
      <c r="K156" s="549"/>
      <c r="L156" s="546"/>
      <c r="M156" s="443"/>
      <c r="N156" s="551"/>
      <c r="O156" s="552"/>
      <c r="P156" s="553"/>
      <c r="Q156" s="566"/>
      <c r="R156" s="594"/>
      <c r="S156" s="594"/>
      <c r="T156" s="554"/>
      <c r="U156" s="647"/>
      <c r="V156" s="556"/>
      <c r="W156" s="556"/>
      <c r="X156" s="556"/>
      <c r="Y156" s="542"/>
      <c r="Z156" s="542"/>
      <c r="AA156" s="542"/>
      <c r="AB156" s="542"/>
      <c r="AC156" s="382"/>
      <c r="AD156" s="382"/>
      <c r="AE156" s="382"/>
      <c r="AF156" s="558"/>
      <c r="AG156" s="407"/>
      <c r="AH156" s="402"/>
      <c r="AI156" s="599"/>
      <c r="AJ156" s="542"/>
      <c r="AK156" s="530"/>
      <c r="AL156" s="559"/>
      <c r="AM156" s="559"/>
      <c r="AN156" s="560"/>
      <c r="AO156" s="561"/>
      <c r="AP156" s="562"/>
      <c r="AQ156" s="563"/>
      <c r="AR156" s="564"/>
      <c r="AS156" s="202"/>
      <c r="AT156" s="563"/>
      <c r="AU156" s="559"/>
      <c r="AV156" s="565"/>
      <c r="AW156" s="565"/>
      <c r="AX156" s="559"/>
      <c r="AY156" s="559"/>
      <c r="AZ156" s="599"/>
      <c r="BA156" s="601"/>
      <c r="BB156" s="602"/>
      <c r="BC156" s="572"/>
      <c r="BD156" s="69"/>
      <c r="BE156" s="68"/>
    </row>
    <row r="157" spans="1:57" x14ac:dyDescent="0.2">
      <c r="B157" s="302"/>
      <c r="C157" s="303"/>
      <c r="D157" s="490"/>
      <c r="E157" s="296"/>
      <c r="F157" s="363"/>
      <c r="G157" s="491"/>
      <c r="H157" s="492"/>
      <c r="I157" s="547"/>
      <c r="J157" s="443"/>
      <c r="K157" s="549"/>
      <c r="L157" s="491"/>
      <c r="M157" s="443"/>
      <c r="N157" s="366"/>
      <c r="O157" s="494"/>
      <c r="P157" s="495"/>
      <c r="Q157" s="488"/>
      <c r="R157" s="520"/>
      <c r="S157" s="520"/>
      <c r="T157" s="498"/>
      <c r="U157" s="647"/>
      <c r="V157" s="367"/>
      <c r="W157" s="367"/>
      <c r="X157" s="367"/>
      <c r="Y157" s="499"/>
      <c r="Z157" s="499"/>
      <c r="AA157" s="499"/>
      <c r="AB157" s="499"/>
      <c r="AC157" s="500"/>
      <c r="AD157" s="500"/>
      <c r="AE157" s="500"/>
      <c r="AF157" s="558"/>
      <c r="AG157" s="407"/>
      <c r="AH157" s="402"/>
      <c r="AI157" s="489"/>
      <c r="AJ157" s="499"/>
      <c r="AK157" s="530"/>
      <c r="AL157" s="62"/>
      <c r="AM157" s="62"/>
      <c r="AN157" s="63"/>
      <c r="AO157" s="64"/>
      <c r="AP157" s="339"/>
      <c r="AQ157" s="589"/>
      <c r="AR157" s="590"/>
      <c r="AS157" s="590"/>
      <c r="AT157" s="589"/>
      <c r="AU157" s="559"/>
      <c r="AV157" s="591"/>
      <c r="AW157" s="507"/>
      <c r="AX157" s="487"/>
      <c r="AY157" s="487"/>
      <c r="AZ157" s="489"/>
      <c r="BA157" s="287"/>
      <c r="BB157" s="354"/>
      <c r="BC157" s="284"/>
      <c r="BD157" s="69"/>
      <c r="BE157" s="68"/>
    </row>
    <row r="158" spans="1:57" x14ac:dyDescent="0.2">
      <c r="B158" s="302"/>
      <c r="C158" s="39"/>
      <c r="D158" s="40"/>
      <c r="E158" s="41"/>
      <c r="F158" s="361"/>
      <c r="G158" s="43"/>
      <c r="H158" s="44"/>
      <c r="I158" s="547"/>
      <c r="J158" s="443"/>
      <c r="K158" s="549"/>
      <c r="L158" s="43"/>
      <c r="M158" s="443"/>
      <c r="N158" s="48"/>
      <c r="O158" s="49"/>
      <c r="P158" s="50"/>
      <c r="Q158" s="90"/>
      <c r="R158" s="270"/>
      <c r="S158" s="53"/>
      <c r="T158" s="54"/>
      <c r="U158" s="647"/>
      <c r="V158" s="56"/>
      <c r="W158" s="56"/>
      <c r="X158" s="56"/>
      <c r="Y158" s="350"/>
      <c r="Z158" s="350"/>
      <c r="AA158" s="350"/>
      <c r="AB158" s="351"/>
      <c r="AC158" s="59"/>
      <c r="AD158" s="59"/>
      <c r="AE158" s="59"/>
      <c r="AF158" s="60"/>
      <c r="AG158" s="352"/>
      <c r="AH158" s="350"/>
      <c r="AI158" s="352"/>
      <c r="AJ158" s="350"/>
      <c r="AK158" s="530"/>
      <c r="AL158" s="62"/>
      <c r="AM158" s="62"/>
      <c r="AN158" s="63"/>
      <c r="AO158" s="64"/>
      <c r="AP158" s="199"/>
      <c r="AQ158" s="200"/>
      <c r="AR158" s="202"/>
      <c r="AS158" s="202"/>
      <c r="AT158" s="201"/>
      <c r="AU158" s="559"/>
      <c r="AV158" s="66"/>
      <c r="AW158" s="66"/>
      <c r="AX158" s="62"/>
      <c r="AY158" s="62"/>
      <c r="AZ158" s="284"/>
      <c r="BA158" s="287"/>
      <c r="BB158" s="354"/>
      <c r="BC158" s="284"/>
      <c r="BD158" s="69"/>
      <c r="BE158" s="68"/>
    </row>
    <row r="159" spans="1:57" x14ac:dyDescent="0.2">
      <c r="B159" s="302"/>
      <c r="C159" s="39"/>
      <c r="D159" s="40"/>
      <c r="E159" s="41"/>
      <c r="F159" s="361"/>
      <c r="G159" s="43"/>
      <c r="H159" s="44"/>
      <c r="I159" s="547"/>
      <c r="J159" s="443"/>
      <c r="K159" s="549"/>
      <c r="L159" s="43"/>
      <c r="M159" s="443"/>
      <c r="N159" s="48"/>
      <c r="O159" s="49"/>
      <c r="P159" s="50"/>
      <c r="Q159" s="90"/>
      <c r="R159" s="270"/>
      <c r="S159" s="53"/>
      <c r="T159" s="54"/>
      <c r="U159" s="647"/>
      <c r="V159" s="56"/>
      <c r="W159" s="56"/>
      <c r="X159" s="56"/>
      <c r="Y159" s="350"/>
      <c r="Z159" s="350"/>
      <c r="AA159" s="350"/>
      <c r="AB159" s="351"/>
      <c r="AC159" s="59"/>
      <c r="AD159" s="59"/>
      <c r="AE159" s="59"/>
      <c r="AF159" s="60"/>
      <c r="AG159" s="352"/>
      <c r="AH159" s="350"/>
      <c r="AI159" s="352"/>
      <c r="AJ159" s="350"/>
      <c r="AK159" s="530"/>
      <c r="AL159" s="62"/>
      <c r="AM159" s="62"/>
      <c r="AN159" s="63"/>
      <c r="AO159" s="64"/>
      <c r="AP159" s="199"/>
      <c r="AQ159" s="200"/>
      <c r="AR159" s="202"/>
      <c r="AS159" s="202"/>
      <c r="AT159" s="201"/>
      <c r="AU159" s="559"/>
      <c r="AV159" s="66"/>
      <c r="AW159" s="66"/>
      <c r="AX159" s="62"/>
      <c r="AY159" s="62"/>
      <c r="AZ159" s="67"/>
      <c r="BA159" s="287"/>
      <c r="BB159" s="354"/>
      <c r="BC159" s="284"/>
      <c r="BD159" s="69"/>
      <c r="BE159" s="68"/>
    </row>
    <row r="160" spans="1:57" x14ac:dyDescent="0.2">
      <c r="B160" s="302"/>
      <c r="C160" s="39"/>
      <c r="D160" s="40"/>
      <c r="E160" s="41"/>
      <c r="F160" s="361"/>
      <c r="G160" s="43"/>
      <c r="H160" s="44"/>
      <c r="I160" s="547"/>
      <c r="J160" s="443"/>
      <c r="K160" s="549"/>
      <c r="L160" s="43"/>
      <c r="M160" s="443"/>
      <c r="N160" s="48"/>
      <c r="O160" s="49"/>
      <c r="P160" s="50"/>
      <c r="Q160" s="90"/>
      <c r="R160" s="270"/>
      <c r="S160" s="53"/>
      <c r="T160" s="54"/>
      <c r="U160" s="647"/>
      <c r="V160" s="56"/>
      <c r="W160" s="56"/>
      <c r="X160" s="56"/>
      <c r="Y160" s="350"/>
      <c r="Z160" s="350"/>
      <c r="AA160" s="350"/>
      <c r="AB160" s="351"/>
      <c r="AC160" s="59"/>
      <c r="AD160" s="59"/>
      <c r="AE160" s="59"/>
      <c r="AF160" s="89"/>
      <c r="AG160" s="352"/>
      <c r="AH160" s="350"/>
      <c r="AI160" s="352"/>
      <c r="AJ160" s="350"/>
      <c r="AK160" s="529"/>
      <c r="AL160" s="62"/>
      <c r="AM160" s="62"/>
      <c r="AN160" s="63"/>
      <c r="AO160" s="64"/>
      <c r="AP160" s="199"/>
      <c r="AQ160" s="200"/>
      <c r="AR160" s="202"/>
      <c r="AS160" s="202"/>
      <c r="AT160" s="201"/>
      <c r="AU160" s="559"/>
      <c r="AV160" s="66"/>
      <c r="AW160" s="66"/>
      <c r="AX160" s="62"/>
      <c r="AY160" s="62"/>
      <c r="AZ160" s="67"/>
      <c r="BA160" s="287"/>
      <c r="BB160" s="354"/>
      <c r="BC160" s="284"/>
      <c r="BD160" s="69"/>
      <c r="BE160" s="68"/>
    </row>
    <row r="161" spans="1:57" x14ac:dyDescent="0.2">
      <c r="B161" s="302"/>
      <c r="C161" s="39"/>
      <c r="D161" s="40"/>
      <c r="E161" s="41"/>
      <c r="F161" s="361"/>
      <c r="G161" s="43"/>
      <c r="H161" s="44"/>
      <c r="I161" s="547"/>
      <c r="J161" s="443"/>
      <c r="K161" s="549"/>
      <c r="L161" s="43"/>
      <c r="M161" s="443"/>
      <c r="N161" s="48"/>
      <c r="O161" s="49"/>
      <c r="P161" s="50"/>
      <c r="Q161" s="90"/>
      <c r="R161" s="270"/>
      <c r="S161" s="53"/>
      <c r="T161" s="54"/>
      <c r="U161" s="647"/>
      <c r="V161" s="56"/>
      <c r="W161" s="56"/>
      <c r="X161" s="56"/>
      <c r="Y161" s="350"/>
      <c r="Z161" s="350"/>
      <c r="AA161" s="350"/>
      <c r="AB161" s="351"/>
      <c r="AC161" s="59"/>
      <c r="AD161" s="59"/>
      <c r="AE161" s="59"/>
      <c r="AF161" s="89"/>
      <c r="AG161" s="352"/>
      <c r="AH161" s="350"/>
      <c r="AI161" s="352"/>
      <c r="AJ161" s="350"/>
      <c r="AK161" s="529"/>
      <c r="AL161" s="62"/>
      <c r="AM161" s="62"/>
      <c r="AN161" s="63"/>
      <c r="AO161" s="64"/>
      <c r="AP161" s="199"/>
      <c r="AQ161" s="200"/>
      <c r="AR161" s="202"/>
      <c r="AS161" s="202"/>
      <c r="AT161" s="201"/>
      <c r="AU161" s="559"/>
      <c r="AV161" s="66"/>
      <c r="AW161" s="66"/>
      <c r="AX161" s="62"/>
      <c r="AY161" s="62"/>
      <c r="AZ161" s="67"/>
      <c r="BA161" s="287"/>
      <c r="BB161" s="354"/>
      <c r="BC161" s="284"/>
      <c r="BD161" s="69"/>
      <c r="BE161" s="68"/>
    </row>
    <row r="162" spans="1:57" x14ac:dyDescent="0.2">
      <c r="B162" s="302"/>
      <c r="C162" s="39"/>
      <c r="D162" s="40"/>
      <c r="E162" s="41"/>
      <c r="F162" s="361"/>
      <c r="G162" s="43"/>
      <c r="H162" s="44"/>
      <c r="I162" s="547"/>
      <c r="J162" s="443"/>
      <c r="K162" s="549"/>
      <c r="L162" s="43"/>
      <c r="M162" s="443"/>
      <c r="N162" s="48"/>
      <c r="O162" s="49"/>
      <c r="P162" s="50"/>
      <c r="Q162" s="90"/>
      <c r="R162" s="270"/>
      <c r="S162" s="53"/>
      <c r="T162" s="54"/>
      <c r="U162" s="647"/>
      <c r="V162" s="56"/>
      <c r="W162" s="56"/>
      <c r="X162" s="56"/>
      <c r="Y162" s="350"/>
      <c r="Z162" s="350"/>
      <c r="AA162" s="350"/>
      <c r="AB162" s="351"/>
      <c r="AC162" s="59"/>
      <c r="AD162" s="59"/>
      <c r="AE162" s="59"/>
      <c r="AF162" s="60"/>
      <c r="AG162" s="352"/>
      <c r="AH162" s="350"/>
      <c r="AI162" s="352"/>
      <c r="AJ162" s="350"/>
      <c r="AK162" s="530"/>
      <c r="AL162" s="62"/>
      <c r="AM162" s="62"/>
      <c r="AN162" s="63"/>
      <c r="AO162" s="64"/>
      <c r="AP162" s="199"/>
      <c r="AQ162" s="200"/>
      <c r="AR162" s="199"/>
      <c r="AS162" s="202"/>
      <c r="AT162" s="201"/>
      <c r="AU162" s="559"/>
      <c r="AV162" s="66"/>
      <c r="AW162" s="66"/>
      <c r="AX162" s="62"/>
      <c r="AY162" s="62"/>
      <c r="AZ162" s="67"/>
      <c r="BA162" s="287"/>
      <c r="BB162" s="354"/>
      <c r="BC162" s="284"/>
      <c r="BD162" s="69"/>
      <c r="BE162" s="68"/>
    </row>
    <row r="163" spans="1:57" x14ac:dyDescent="0.2">
      <c r="B163" s="297"/>
      <c r="C163" s="39"/>
      <c r="D163" s="327"/>
      <c r="E163" s="295"/>
      <c r="F163" s="362"/>
      <c r="G163" s="304"/>
      <c r="H163" s="306"/>
      <c r="I163" s="547"/>
      <c r="J163" s="443"/>
      <c r="K163" s="549"/>
      <c r="L163" s="304"/>
      <c r="M163" s="443"/>
      <c r="N163" s="309"/>
      <c r="O163" s="310"/>
      <c r="P163" s="311"/>
      <c r="Q163" s="312"/>
      <c r="R163" s="329"/>
      <c r="S163" s="342"/>
      <c r="T163" s="313"/>
      <c r="U163" s="647"/>
      <c r="V163" s="315"/>
      <c r="W163" s="315"/>
      <c r="X163" s="315"/>
      <c r="Y163" s="277"/>
      <c r="Z163" s="277"/>
      <c r="AA163" s="277"/>
      <c r="AB163" s="331"/>
      <c r="AC163" s="59"/>
      <c r="AD163" s="59"/>
      <c r="AE163" s="59"/>
      <c r="AF163" s="317"/>
      <c r="AG163" s="292"/>
      <c r="AH163" s="350"/>
      <c r="AI163" s="352"/>
      <c r="AJ163" s="350"/>
      <c r="AK163" s="530"/>
      <c r="AL163" s="318"/>
      <c r="AM163" s="318"/>
      <c r="AN163" s="319"/>
      <c r="AO163" s="320"/>
      <c r="AP163" s="321"/>
      <c r="AQ163" s="355"/>
      <c r="AR163" s="321"/>
      <c r="AS163" s="202"/>
      <c r="AT163" s="322"/>
      <c r="AU163" s="559"/>
      <c r="AV163" s="324"/>
      <c r="AW163" s="324"/>
      <c r="AX163" s="318"/>
      <c r="AY163" s="318"/>
      <c r="AZ163" s="292"/>
      <c r="BA163" s="287"/>
      <c r="BB163" s="354"/>
      <c r="BC163" s="284"/>
      <c r="BD163" s="69"/>
      <c r="BE163" s="68"/>
    </row>
    <row r="164" spans="1:57" x14ac:dyDescent="0.2">
      <c r="B164" s="297"/>
      <c r="C164" s="39"/>
      <c r="D164" s="327"/>
      <c r="E164" s="295"/>
      <c r="F164" s="362"/>
      <c r="G164" s="304"/>
      <c r="H164" s="306"/>
      <c r="I164" s="547"/>
      <c r="J164" s="443"/>
      <c r="K164" s="549"/>
      <c r="L164" s="304"/>
      <c r="M164" s="443"/>
      <c r="N164" s="309"/>
      <c r="O164" s="310"/>
      <c r="P164" s="311"/>
      <c r="Q164" s="325"/>
      <c r="R164" s="329"/>
      <c r="S164" s="342"/>
      <c r="T164" s="313"/>
      <c r="U164" s="647"/>
      <c r="V164" s="315"/>
      <c r="W164" s="315"/>
      <c r="X164" s="315"/>
      <c r="Y164" s="277"/>
      <c r="Z164" s="277"/>
      <c r="AA164" s="277"/>
      <c r="AB164" s="331"/>
      <c r="AC164" s="316"/>
      <c r="AD164" s="316"/>
      <c r="AE164" s="316"/>
      <c r="AF164" s="317"/>
      <c r="AG164" s="292"/>
      <c r="AH164" s="277"/>
      <c r="AI164" s="292"/>
      <c r="AJ164" s="277"/>
      <c r="AK164" s="530"/>
      <c r="AL164" s="318"/>
      <c r="AM164" s="318"/>
      <c r="AN164" s="319"/>
      <c r="AO164" s="320"/>
      <c r="AP164" s="321"/>
      <c r="AQ164" s="355"/>
      <c r="AR164" s="321"/>
      <c r="AS164" s="323"/>
      <c r="AT164" s="322"/>
      <c r="AU164" s="559"/>
      <c r="AV164" s="324"/>
      <c r="AW164" s="324"/>
      <c r="AX164" s="318"/>
      <c r="AY164" s="318"/>
      <c r="AZ164" s="292"/>
      <c r="BA164" s="287"/>
      <c r="BB164" s="290"/>
      <c r="BC164" s="284"/>
      <c r="BD164" s="69"/>
      <c r="BE164" s="68"/>
    </row>
    <row r="165" spans="1:57" x14ac:dyDescent="0.2">
      <c r="B165" s="297"/>
      <c r="C165" s="39"/>
      <c r="D165" s="327"/>
      <c r="E165" s="295"/>
      <c r="F165" s="362"/>
      <c r="G165" s="304"/>
      <c r="H165" s="306"/>
      <c r="I165" s="547"/>
      <c r="J165" s="443"/>
      <c r="K165" s="549"/>
      <c r="L165" s="304"/>
      <c r="M165" s="443"/>
      <c r="N165" s="309"/>
      <c r="O165" s="310"/>
      <c r="P165" s="311"/>
      <c r="Q165" s="325"/>
      <c r="R165" s="329"/>
      <c r="S165" s="342"/>
      <c r="T165" s="313"/>
      <c r="U165" s="647"/>
      <c r="V165" s="315"/>
      <c r="W165" s="315"/>
      <c r="X165" s="315"/>
      <c r="Y165" s="277"/>
      <c r="Z165" s="277"/>
      <c r="AA165" s="277"/>
      <c r="AB165" s="331"/>
      <c r="AC165" s="316"/>
      <c r="AD165" s="316"/>
      <c r="AE165" s="316"/>
      <c r="AF165" s="317"/>
      <c r="AG165" s="292"/>
      <c r="AH165" s="350"/>
      <c r="AI165" s="352"/>
      <c r="AJ165" s="350"/>
      <c r="AK165" s="530"/>
      <c r="AL165" s="318"/>
      <c r="AM165" s="318"/>
      <c r="AN165" s="319"/>
      <c r="AO165" s="320"/>
      <c r="AP165" s="321"/>
      <c r="AQ165" s="355"/>
      <c r="AR165" s="321"/>
      <c r="AS165" s="202"/>
      <c r="AT165" s="322"/>
      <c r="AU165" s="559"/>
      <c r="AV165" s="324"/>
      <c r="AW165" s="324"/>
      <c r="AX165" s="318"/>
      <c r="AY165" s="318"/>
      <c r="AZ165" s="292"/>
      <c r="BA165" s="287"/>
      <c r="BB165" s="290"/>
      <c r="BC165" s="284"/>
      <c r="BD165" s="69"/>
      <c r="BE165" s="68"/>
    </row>
    <row r="166" spans="1:57" x14ac:dyDescent="0.2">
      <c r="B166" s="302"/>
      <c r="C166" s="39"/>
      <c r="D166" s="40"/>
      <c r="E166" s="41"/>
      <c r="F166" s="361"/>
      <c r="G166" s="43"/>
      <c r="H166" s="44"/>
      <c r="I166" s="547"/>
      <c r="J166" s="443"/>
      <c r="K166" s="549"/>
      <c r="L166" s="43"/>
      <c r="M166" s="443"/>
      <c r="N166" s="48"/>
      <c r="O166" s="49"/>
      <c r="P166" s="50"/>
      <c r="Q166" s="90"/>
      <c r="R166" s="270"/>
      <c r="S166" s="53"/>
      <c r="T166" s="54"/>
      <c r="U166" s="647"/>
      <c r="V166" s="56"/>
      <c r="W166" s="56"/>
      <c r="X166" s="56"/>
      <c r="Y166" s="350"/>
      <c r="Z166" s="350"/>
      <c r="AA166" s="350"/>
      <c r="AB166" s="350"/>
      <c r="AC166" s="59"/>
      <c r="AD166" s="59"/>
      <c r="AE166" s="59"/>
      <c r="AF166" s="60"/>
      <c r="AG166" s="352"/>
      <c r="AH166" s="350"/>
      <c r="AI166" s="352"/>
      <c r="AJ166" s="350"/>
      <c r="AK166" s="530"/>
      <c r="AL166" s="62"/>
      <c r="AM166" s="62"/>
      <c r="AN166" s="63"/>
      <c r="AO166" s="64"/>
      <c r="AP166" s="199"/>
      <c r="AQ166" s="200"/>
      <c r="AR166" s="199"/>
      <c r="AS166" s="202"/>
      <c r="AT166" s="201"/>
      <c r="AU166" s="559"/>
      <c r="AV166" s="66"/>
      <c r="AW166" s="66"/>
      <c r="AX166" s="62"/>
      <c r="AY166" s="62"/>
      <c r="AZ166" s="67"/>
      <c r="BA166" s="287"/>
      <c r="BB166" s="354"/>
      <c r="BC166" s="284"/>
      <c r="BD166" s="69"/>
      <c r="BE166" s="68"/>
    </row>
    <row r="167" spans="1:57" x14ac:dyDescent="0.2">
      <c r="B167" s="302"/>
      <c r="C167" s="39"/>
      <c r="D167" s="40"/>
      <c r="E167" s="41"/>
      <c r="F167" s="361"/>
      <c r="G167" s="43"/>
      <c r="H167" s="44"/>
      <c r="I167" s="547"/>
      <c r="J167" s="717"/>
      <c r="K167" s="549"/>
      <c r="L167" s="43"/>
      <c r="M167" s="443"/>
      <c r="N167" s="48"/>
      <c r="O167" s="49"/>
      <c r="P167" s="50"/>
      <c r="Q167" s="90"/>
      <c r="R167" s="270"/>
      <c r="S167" s="53"/>
      <c r="T167" s="54"/>
      <c r="U167" s="647"/>
      <c r="V167" s="56"/>
      <c r="W167" s="56"/>
      <c r="X167" s="56"/>
      <c r="Y167" s="350"/>
      <c r="Z167" s="350"/>
      <c r="AA167" s="350"/>
      <c r="AB167" s="351"/>
      <c r="AC167" s="59"/>
      <c r="AD167" s="59"/>
      <c r="AE167" s="59"/>
      <c r="AF167" s="60"/>
      <c r="AG167" s="352"/>
      <c r="AH167" s="350"/>
      <c r="AI167" s="352"/>
      <c r="AJ167" s="350"/>
      <c r="AK167" s="530"/>
      <c r="AL167" s="62"/>
      <c r="AM167" s="62"/>
      <c r="AN167" s="63"/>
      <c r="AO167" s="64"/>
      <c r="AP167" s="199"/>
      <c r="AQ167" s="200"/>
      <c r="AR167" s="199"/>
      <c r="AS167" s="202"/>
      <c r="AT167" s="201"/>
      <c r="AU167" s="559"/>
      <c r="AV167" s="66"/>
      <c r="AW167" s="66"/>
      <c r="AX167" s="62"/>
      <c r="AY167" s="62"/>
      <c r="AZ167" s="67"/>
      <c r="BA167" s="287"/>
      <c r="BB167" s="354"/>
      <c r="BC167" s="284"/>
      <c r="BD167" s="69"/>
      <c r="BE167" s="68"/>
    </row>
    <row r="168" spans="1:57" x14ac:dyDescent="0.2">
      <c r="B168" s="38"/>
      <c r="C168" s="39"/>
      <c r="D168" s="40"/>
      <c r="E168" s="41"/>
      <c r="F168" s="361"/>
      <c r="G168" s="43"/>
      <c r="H168" s="43"/>
      <c r="I168" s="547"/>
      <c r="J168" s="443"/>
      <c r="K168" s="549"/>
      <c r="L168" s="43"/>
      <c r="M168" s="443"/>
      <c r="N168" s="48"/>
      <c r="O168" s="49"/>
      <c r="P168" s="50"/>
      <c r="Q168" s="51"/>
      <c r="R168" s="270"/>
      <c r="S168" s="53"/>
      <c r="T168" s="54"/>
      <c r="U168" s="647"/>
      <c r="V168" s="56"/>
      <c r="W168" s="56"/>
      <c r="X168" s="56"/>
      <c r="Y168" s="350"/>
      <c r="Z168" s="350"/>
      <c r="AA168" s="350"/>
      <c r="AB168" s="351"/>
      <c r="AC168" s="59"/>
      <c r="AD168" s="59"/>
      <c r="AE168" s="59"/>
      <c r="AF168" s="60"/>
      <c r="AG168" s="352"/>
      <c r="AH168" s="350"/>
      <c r="AI168" s="352"/>
      <c r="AJ168" s="350"/>
      <c r="AK168" s="530"/>
      <c r="AL168" s="62"/>
      <c r="AM168" s="62"/>
      <c r="AN168" s="63"/>
      <c r="AO168" s="64"/>
      <c r="AP168" s="199"/>
      <c r="AQ168" s="200"/>
      <c r="AR168" s="199"/>
      <c r="AS168" s="202"/>
      <c r="AT168" s="201"/>
      <c r="AU168" s="559"/>
      <c r="AV168" s="66"/>
      <c r="AW168" s="66"/>
      <c r="AX168" s="62"/>
      <c r="AY168" s="62"/>
      <c r="AZ168" s="67"/>
      <c r="BA168" s="287"/>
      <c r="BB168" s="354"/>
      <c r="BC168" s="284"/>
      <c r="BD168" s="69"/>
      <c r="BE168" s="68"/>
    </row>
    <row r="169" spans="1:57" x14ac:dyDescent="0.2">
      <c r="B169" s="38"/>
      <c r="C169" s="39"/>
      <c r="D169" s="40"/>
      <c r="E169" s="41"/>
      <c r="F169" s="361"/>
      <c r="G169" s="43"/>
      <c r="H169" s="43"/>
      <c r="I169" s="547"/>
      <c r="J169" s="443"/>
      <c r="K169" s="549"/>
      <c r="L169" s="43"/>
      <c r="M169" s="443"/>
      <c r="N169" s="48"/>
      <c r="O169" s="49"/>
      <c r="P169" s="50"/>
      <c r="Q169" s="90"/>
      <c r="R169" s="270"/>
      <c r="S169" s="53"/>
      <c r="T169" s="54"/>
      <c r="U169" s="647"/>
      <c r="V169" s="56"/>
      <c r="W169" s="56"/>
      <c r="X169" s="56"/>
      <c r="Y169" s="350"/>
      <c r="Z169" s="350"/>
      <c r="AA169" s="350"/>
      <c r="AB169" s="351"/>
      <c r="AC169" s="59"/>
      <c r="AD169" s="59"/>
      <c r="AE169" s="59"/>
      <c r="AF169" s="60"/>
      <c r="AG169" s="352"/>
      <c r="AH169" s="350"/>
      <c r="AI169" s="352"/>
      <c r="AJ169" s="350"/>
      <c r="AK169" s="530"/>
      <c r="AL169" s="62"/>
      <c r="AM169" s="62"/>
      <c r="AN169" s="63"/>
      <c r="AO169" s="64"/>
      <c r="AP169" s="199"/>
      <c r="AQ169" s="200"/>
      <c r="AR169" s="199"/>
      <c r="AS169" s="202"/>
      <c r="AT169" s="201"/>
      <c r="AU169" s="559"/>
      <c r="AV169" s="66"/>
      <c r="AW169" s="66"/>
      <c r="AX169" s="62"/>
      <c r="AY169" s="62"/>
      <c r="AZ169" s="67"/>
      <c r="BA169" s="287"/>
      <c r="BB169" s="354"/>
      <c r="BC169" s="284"/>
      <c r="BD169" s="69"/>
      <c r="BE169" s="68"/>
    </row>
    <row r="170" spans="1:57" x14ac:dyDescent="0.2">
      <c r="B170" s="38"/>
      <c r="C170" s="39" t="s">
        <v>1180</v>
      </c>
      <c r="D170" s="40"/>
      <c r="E170" s="41"/>
      <c r="F170" s="361"/>
      <c r="G170" s="43"/>
      <c r="H170" s="43"/>
      <c r="I170" s="45"/>
      <c r="J170" s="44"/>
      <c r="K170" s="47"/>
      <c r="L170" s="43"/>
      <c r="M170" s="44"/>
      <c r="N170" s="48"/>
      <c r="O170" s="49"/>
      <c r="P170" s="50"/>
      <c r="Q170" s="90"/>
      <c r="R170" s="270"/>
      <c r="S170" s="53"/>
      <c r="T170" s="54"/>
      <c r="U170" s="55"/>
      <c r="V170" s="56"/>
      <c r="W170" s="56"/>
      <c r="X170" s="56"/>
      <c r="Y170" s="350"/>
      <c r="Z170" s="350"/>
      <c r="AA170" s="350"/>
      <c r="AB170" s="351"/>
      <c r="AC170" s="59"/>
      <c r="AD170" s="59"/>
      <c r="AE170" s="59"/>
      <c r="AF170" s="60"/>
      <c r="AG170" s="352"/>
      <c r="AH170" s="350"/>
      <c r="AI170" s="352"/>
      <c r="AJ170" s="350"/>
      <c r="AK170" s="350"/>
      <c r="AL170" s="62"/>
      <c r="AM170" s="62"/>
      <c r="AN170" s="63"/>
      <c r="AO170" s="64"/>
      <c r="AP170" s="199"/>
      <c r="AQ170" s="200"/>
      <c r="AR170" s="199"/>
      <c r="AS170" s="202"/>
      <c r="AT170" s="201"/>
      <c r="AU170" s="62"/>
      <c r="AV170" s="66"/>
      <c r="AW170" s="66"/>
      <c r="AX170" s="62"/>
      <c r="AY170" s="62"/>
      <c r="AZ170" s="67"/>
      <c r="BA170" s="287"/>
      <c r="BB170" s="354"/>
      <c r="BC170" s="284"/>
      <c r="BD170" s="69"/>
      <c r="BE170" s="68"/>
    </row>
    <row r="171" spans="1:57" x14ac:dyDescent="0.2">
      <c r="B171" s="38"/>
      <c r="C171" s="39" t="s">
        <v>1180</v>
      </c>
      <c r="D171" s="40"/>
      <c r="E171" s="41"/>
      <c r="F171" s="361"/>
      <c r="G171" s="43"/>
      <c r="H171" s="43"/>
      <c r="I171" s="45"/>
      <c r="J171" s="44"/>
      <c r="K171" s="47"/>
      <c r="L171" s="43"/>
      <c r="M171" s="44"/>
      <c r="N171" s="48"/>
      <c r="O171" s="49"/>
      <c r="P171" s="50"/>
      <c r="Q171" s="90"/>
      <c r="R171" s="270"/>
      <c r="S171" s="53"/>
      <c r="T171" s="54"/>
      <c r="U171" s="55"/>
      <c r="V171" s="56"/>
      <c r="W171" s="56"/>
      <c r="X171" s="56"/>
      <c r="Y171" s="350"/>
      <c r="Z171" s="350"/>
      <c r="AA171" s="350"/>
      <c r="AB171" s="351"/>
      <c r="AC171" s="59"/>
      <c r="AD171" s="59"/>
      <c r="AE171" s="59"/>
      <c r="AF171" s="60"/>
      <c r="AG171" s="352"/>
      <c r="AH171" s="350"/>
      <c r="AI171" s="352"/>
      <c r="AJ171" s="350"/>
      <c r="AK171" s="350"/>
      <c r="AL171" s="62"/>
      <c r="AM171" s="62"/>
      <c r="AN171" s="63"/>
      <c r="AO171" s="64"/>
      <c r="AP171" s="199"/>
      <c r="AQ171" s="200"/>
      <c r="AR171" s="199"/>
      <c r="AS171" s="202"/>
      <c r="AT171" s="201"/>
      <c r="AU171" s="62"/>
      <c r="AV171" s="66"/>
      <c r="AW171" s="66"/>
      <c r="AX171" s="62"/>
      <c r="AY171" s="62"/>
      <c r="AZ171" s="67"/>
      <c r="BA171" s="287"/>
      <c r="BB171" s="354"/>
      <c r="BC171" s="284"/>
      <c r="BD171" s="69"/>
      <c r="BE171" s="68"/>
    </row>
    <row r="172" spans="1:57" x14ac:dyDescent="0.2">
      <c r="B172" s="38"/>
      <c r="C172" s="39" t="s">
        <v>1180</v>
      </c>
      <c r="D172" s="40"/>
      <c r="E172" s="41"/>
      <c r="F172" s="361"/>
      <c r="G172" s="43"/>
      <c r="H172" s="43"/>
      <c r="I172" s="45"/>
      <c r="J172" s="44"/>
      <c r="K172" s="47"/>
      <c r="L172" s="43"/>
      <c r="M172" s="44"/>
      <c r="N172" s="48"/>
      <c r="O172" s="49"/>
      <c r="P172" s="50"/>
      <c r="Q172" s="90"/>
      <c r="R172" s="270"/>
      <c r="S172" s="53"/>
      <c r="T172" s="54"/>
      <c r="U172" s="55"/>
      <c r="V172" s="56"/>
      <c r="W172" s="56"/>
      <c r="X172" s="56"/>
      <c r="Y172" s="350"/>
      <c r="Z172" s="350"/>
      <c r="AA172" s="350"/>
      <c r="AB172" s="351"/>
      <c r="AC172" s="59"/>
      <c r="AD172" s="59"/>
      <c r="AE172" s="59"/>
      <c r="AF172" s="60"/>
      <c r="AG172" s="352"/>
      <c r="AH172" s="350"/>
      <c r="AJ172" s="350"/>
      <c r="AK172" s="350"/>
      <c r="AL172" s="62"/>
      <c r="AM172" s="62"/>
      <c r="AN172" s="63"/>
      <c r="AO172" s="64"/>
      <c r="AP172" s="199"/>
      <c r="AQ172" s="200"/>
      <c r="AR172" s="199"/>
      <c r="AS172" s="202"/>
      <c r="AT172" s="201"/>
      <c r="AU172" s="62"/>
      <c r="AV172" s="66"/>
      <c r="AW172" s="66"/>
      <c r="AX172" s="62"/>
      <c r="AY172" s="62"/>
      <c r="AZ172" s="67"/>
      <c r="BA172" s="287"/>
      <c r="BB172" s="354"/>
      <c r="BC172" s="284"/>
      <c r="BD172" s="69"/>
      <c r="BE172" s="68"/>
    </row>
    <row r="173" spans="1:57" x14ac:dyDescent="0.2">
      <c r="B173" s="38"/>
      <c r="C173" s="39" t="s">
        <v>1180</v>
      </c>
      <c r="D173" s="40"/>
      <c r="E173" s="41"/>
      <c r="F173" s="361"/>
      <c r="G173" s="43"/>
      <c r="H173" s="43"/>
      <c r="I173" s="45"/>
      <c r="J173" s="44"/>
      <c r="K173" s="47"/>
      <c r="L173" s="43"/>
      <c r="M173" s="44"/>
      <c r="N173" s="48"/>
      <c r="O173" s="49"/>
      <c r="P173" s="50"/>
      <c r="Q173" s="90"/>
      <c r="R173" s="270"/>
      <c r="S173" s="53"/>
      <c r="T173" s="54"/>
      <c r="U173" s="55"/>
      <c r="V173" s="56"/>
      <c r="W173" s="56"/>
      <c r="X173" s="56"/>
      <c r="Y173" s="350"/>
      <c r="Z173" s="350"/>
      <c r="AA173" s="350"/>
      <c r="AB173" s="351"/>
      <c r="AC173" s="59"/>
      <c r="AD173" s="59"/>
      <c r="AE173" s="59"/>
      <c r="AF173" s="60"/>
      <c r="AG173" s="352"/>
      <c r="AH173" s="350"/>
      <c r="AI173" s="352"/>
      <c r="AJ173" s="350"/>
      <c r="AK173" s="350"/>
      <c r="AL173" s="62"/>
      <c r="AM173" s="62"/>
      <c r="AN173" s="63"/>
      <c r="AO173" s="64"/>
      <c r="AP173" s="199"/>
      <c r="AQ173" s="200"/>
      <c r="AR173" s="199"/>
      <c r="AS173" s="202"/>
      <c r="AT173" s="201"/>
      <c r="AU173" s="62"/>
      <c r="AV173" s="66"/>
      <c r="AW173" s="66"/>
      <c r="AX173" s="62"/>
      <c r="AY173" s="62"/>
      <c r="AZ173" s="67"/>
      <c r="BA173" s="287"/>
      <c r="BB173" s="354"/>
      <c r="BC173" s="284"/>
      <c r="BD173" s="69"/>
      <c r="BE173" s="68"/>
    </row>
    <row r="174" spans="1:57" x14ac:dyDescent="0.2">
      <c r="B174" s="297"/>
      <c r="C174" s="39" t="s">
        <v>1180</v>
      </c>
      <c r="D174" s="327"/>
      <c r="E174" s="295"/>
      <c r="F174" s="362"/>
      <c r="G174" s="304"/>
      <c r="H174" s="304"/>
      <c r="I174" s="305"/>
      <c r="J174" s="306"/>
      <c r="K174" s="307"/>
      <c r="L174" s="304"/>
      <c r="M174" s="306"/>
      <c r="N174" s="309"/>
      <c r="O174" s="310"/>
      <c r="P174" s="311"/>
      <c r="Q174" s="312"/>
      <c r="R174" s="329"/>
      <c r="S174" s="342"/>
      <c r="T174" s="313"/>
      <c r="U174" s="314"/>
      <c r="V174" s="315"/>
      <c r="W174" s="315"/>
      <c r="X174" s="315"/>
      <c r="Y174" s="277"/>
      <c r="Z174" s="277"/>
      <c r="AA174" s="277"/>
      <c r="AB174" s="331"/>
      <c r="AC174" s="316"/>
      <c r="AD174" s="316"/>
      <c r="AE174" s="316"/>
      <c r="AF174" s="317"/>
      <c r="AG174" s="292"/>
      <c r="AH174" s="277"/>
      <c r="AI174" s="292"/>
      <c r="AJ174" s="277"/>
      <c r="AK174" s="277"/>
      <c r="AL174" s="318"/>
      <c r="AM174" s="318"/>
      <c r="AN174" s="319"/>
      <c r="AO174" s="320"/>
      <c r="AP174" s="321"/>
      <c r="AQ174" s="355"/>
      <c r="AR174" s="321"/>
      <c r="AS174" s="323"/>
      <c r="AT174" s="322"/>
      <c r="AU174" s="318"/>
      <c r="AV174" s="324"/>
      <c r="AW174" s="324"/>
      <c r="AX174" s="318"/>
      <c r="AY174" s="318"/>
      <c r="AZ174" s="292"/>
      <c r="BA174" s="287"/>
      <c r="BB174" s="290"/>
      <c r="BC174" s="284"/>
      <c r="BD174" s="69"/>
      <c r="BE174" s="68"/>
    </row>
    <row r="175" spans="1:57" ht="11.25" customHeight="1" x14ac:dyDescent="0.2">
      <c r="B175" s="38"/>
      <c r="C175" s="39" t="s">
        <v>1180</v>
      </c>
      <c r="D175" s="40"/>
      <c r="E175" s="41"/>
      <c r="F175" s="361"/>
      <c r="G175" s="43"/>
      <c r="H175" s="44"/>
      <c r="I175" s="45"/>
      <c r="J175" s="44"/>
      <c r="K175" s="47"/>
      <c r="L175" s="91"/>
      <c r="M175" s="44"/>
      <c r="N175" s="48"/>
      <c r="O175" s="49"/>
      <c r="P175" s="50"/>
      <c r="Q175" s="90"/>
      <c r="R175" s="270"/>
      <c r="S175" s="53"/>
      <c r="T175" s="54"/>
      <c r="U175" s="55"/>
      <c r="V175" s="56"/>
      <c r="W175" s="56"/>
      <c r="X175" s="56"/>
      <c r="Y175" s="350"/>
      <c r="Z175" s="350"/>
      <c r="AA175" s="350"/>
      <c r="AB175" s="350"/>
      <c r="AC175" s="59"/>
      <c r="AD175" s="59"/>
      <c r="AE175" s="59"/>
      <c r="AF175" s="60"/>
      <c r="AG175" s="352"/>
      <c r="AH175" s="350"/>
      <c r="AI175" s="352"/>
      <c r="AJ175" s="350"/>
      <c r="AK175" s="350"/>
      <c r="AL175" s="62"/>
      <c r="AM175" s="62"/>
      <c r="AN175" s="63"/>
      <c r="AO175" s="64"/>
      <c r="AP175" s="199"/>
      <c r="AQ175" s="200"/>
      <c r="AR175" s="199"/>
      <c r="AS175" s="202"/>
      <c r="AT175" s="201"/>
      <c r="AU175" s="62"/>
      <c r="AV175" s="66"/>
      <c r="AW175" s="66"/>
      <c r="AX175" s="62"/>
      <c r="AY175" s="62"/>
      <c r="AZ175" s="352"/>
      <c r="BA175" s="287"/>
      <c r="BB175" s="354"/>
      <c r="BC175" s="284"/>
      <c r="BD175" s="69"/>
      <c r="BE175" s="68"/>
    </row>
    <row r="176" spans="1:57" x14ac:dyDescent="0.2">
      <c r="A176" s="28"/>
      <c r="B176" s="38"/>
      <c r="C176" s="39" t="s">
        <v>1180</v>
      </c>
      <c r="D176" s="40"/>
      <c r="E176" s="41"/>
      <c r="F176" s="361"/>
      <c r="G176" s="43"/>
      <c r="H176" s="43"/>
      <c r="I176" s="45"/>
      <c r="J176" s="44"/>
      <c r="K176" s="47"/>
      <c r="L176" s="43"/>
      <c r="M176" s="44"/>
      <c r="N176" s="48"/>
      <c r="O176" s="49"/>
      <c r="P176" s="50"/>
      <c r="Q176" s="90"/>
      <c r="R176" s="270"/>
      <c r="S176" s="53"/>
      <c r="T176" s="54"/>
      <c r="U176" s="55"/>
      <c r="V176" s="56"/>
      <c r="W176" s="56"/>
      <c r="X176" s="56"/>
      <c r="Y176" s="350"/>
      <c r="Z176" s="350"/>
      <c r="AA176" s="57"/>
      <c r="AB176" s="351"/>
      <c r="AC176" s="59"/>
      <c r="AD176" s="59"/>
      <c r="AE176" s="59"/>
      <c r="AF176" s="60"/>
      <c r="AG176" s="352"/>
      <c r="AH176" s="350"/>
      <c r="AI176" s="352"/>
      <c r="AJ176" s="350"/>
      <c r="AK176" s="350"/>
      <c r="AL176" s="62"/>
      <c r="AM176" s="62"/>
      <c r="AN176" s="63"/>
      <c r="AO176" s="64"/>
      <c r="AP176" s="199"/>
      <c r="AQ176" s="200"/>
      <c r="AR176" s="199"/>
      <c r="AS176" s="202"/>
      <c r="AT176" s="201"/>
      <c r="AU176" s="62"/>
      <c r="AV176" s="66"/>
      <c r="AW176" s="66"/>
      <c r="AX176" s="62"/>
      <c r="AY176" s="62"/>
      <c r="AZ176" s="67"/>
      <c r="BA176" s="287"/>
      <c r="BB176" s="354"/>
      <c r="BC176" s="284"/>
      <c r="BD176" s="69"/>
      <c r="BE176" s="68"/>
    </row>
    <row r="177" spans="1:57" x14ac:dyDescent="0.2">
      <c r="A177" s="28"/>
      <c r="B177" s="38"/>
      <c r="C177" s="39" t="s">
        <v>1180</v>
      </c>
      <c r="D177" s="40"/>
      <c r="E177" s="41"/>
      <c r="F177" s="361"/>
      <c r="G177" s="43"/>
      <c r="H177" s="43"/>
      <c r="I177" s="45"/>
      <c r="J177" s="44"/>
      <c r="K177" s="47"/>
      <c r="L177" s="43"/>
      <c r="M177" s="44"/>
      <c r="N177" s="48"/>
      <c r="O177" s="49"/>
      <c r="P177" s="50"/>
      <c r="Q177" s="90"/>
      <c r="R177" s="270"/>
      <c r="S177" s="53"/>
      <c r="T177" s="54"/>
      <c r="U177" s="55"/>
      <c r="V177" s="56"/>
      <c r="W177" s="56"/>
      <c r="X177" s="56"/>
      <c r="Y177" s="350"/>
      <c r="Z177" s="350"/>
      <c r="AA177" s="350"/>
      <c r="AB177" s="351"/>
      <c r="AC177" s="59"/>
      <c r="AD177" s="59"/>
      <c r="AE177" s="59"/>
      <c r="AF177" s="60"/>
      <c r="AG177" s="352"/>
      <c r="AH177" s="350"/>
      <c r="AI177" s="352"/>
      <c r="AJ177" s="350"/>
      <c r="AK177" s="350"/>
      <c r="AL177" s="62"/>
      <c r="AM177" s="62"/>
      <c r="AN177" s="63"/>
      <c r="AO177" s="64"/>
      <c r="AP177" s="199"/>
      <c r="AQ177" s="200"/>
      <c r="AR177" s="199"/>
      <c r="AS177" s="202"/>
      <c r="AT177" s="201"/>
      <c r="AU177" s="62"/>
      <c r="AV177" s="66"/>
      <c r="AW177" s="66"/>
      <c r="AX177" s="62"/>
      <c r="AY177" s="62"/>
      <c r="AZ177" s="67"/>
      <c r="BA177" s="287"/>
      <c r="BB177" s="354"/>
      <c r="BC177" s="284"/>
      <c r="BD177" s="69"/>
      <c r="BE177" s="68"/>
    </row>
    <row r="178" spans="1:57" x14ac:dyDescent="0.2">
      <c r="A178" s="28"/>
      <c r="B178" s="38"/>
      <c r="C178" s="39" t="s">
        <v>1180</v>
      </c>
      <c r="D178" s="40"/>
      <c r="E178" s="41"/>
      <c r="F178" s="361"/>
      <c r="G178" s="43"/>
      <c r="H178" s="43"/>
      <c r="I178" s="45"/>
      <c r="J178" s="44"/>
      <c r="K178" s="44"/>
      <c r="L178" s="43"/>
      <c r="M178" s="44"/>
      <c r="N178" s="48"/>
      <c r="O178" s="49"/>
      <c r="P178" s="50"/>
      <c r="Q178" s="90"/>
      <c r="R178" s="270"/>
      <c r="S178" s="53"/>
      <c r="T178" s="54"/>
      <c r="U178" s="55"/>
      <c r="V178" s="56"/>
      <c r="W178" s="56"/>
      <c r="X178" s="56"/>
      <c r="Y178" s="350"/>
      <c r="Z178" s="350"/>
      <c r="AA178" s="350"/>
      <c r="AB178" s="351"/>
      <c r="AC178" s="59"/>
      <c r="AD178" s="59"/>
      <c r="AE178" s="59"/>
      <c r="AF178" s="60"/>
      <c r="AG178" s="352"/>
      <c r="AH178" s="350"/>
      <c r="AI178" s="352"/>
      <c r="AJ178" s="350"/>
      <c r="AK178" s="350"/>
      <c r="AL178" s="62"/>
      <c r="AM178" s="62"/>
      <c r="AN178" s="63"/>
      <c r="AO178" s="64"/>
      <c r="AP178" s="199"/>
      <c r="AQ178" s="200"/>
      <c r="AR178" s="199"/>
      <c r="AS178" s="202"/>
      <c r="AT178" s="201"/>
      <c r="AU178" s="62"/>
      <c r="AV178" s="66"/>
      <c r="AW178" s="66"/>
      <c r="AX178" s="62"/>
      <c r="AY178" s="62"/>
      <c r="AZ178" s="67"/>
      <c r="BA178" s="287"/>
      <c r="BB178" s="354"/>
      <c r="BC178" s="284"/>
      <c r="BD178" s="69"/>
      <c r="BE178" s="68"/>
    </row>
    <row r="179" spans="1:57" x14ac:dyDescent="0.2">
      <c r="A179" s="28"/>
      <c r="B179" s="38"/>
      <c r="C179" s="39" t="s">
        <v>1180</v>
      </c>
      <c r="D179" s="40"/>
      <c r="E179" s="41"/>
      <c r="F179" s="361"/>
      <c r="G179" s="43"/>
      <c r="H179" s="43"/>
      <c r="I179" s="45"/>
      <c r="J179" s="44"/>
      <c r="K179" s="47"/>
      <c r="L179" s="43"/>
      <c r="M179" s="44"/>
      <c r="N179" s="48"/>
      <c r="O179" s="49"/>
      <c r="P179" s="50"/>
      <c r="Q179" s="90"/>
      <c r="R179" s="270"/>
      <c r="S179" s="53"/>
      <c r="T179" s="54"/>
      <c r="U179" s="55"/>
      <c r="V179" s="56"/>
      <c r="W179" s="56"/>
      <c r="X179" s="56"/>
      <c r="Y179" s="350"/>
      <c r="Z179" s="350"/>
      <c r="AA179" s="350"/>
      <c r="AB179" s="350"/>
      <c r="AC179" s="59"/>
      <c r="AD179" s="59"/>
      <c r="AE179" s="59"/>
      <c r="AF179" s="60"/>
      <c r="AG179" s="352"/>
      <c r="AH179" s="350"/>
      <c r="AI179" s="352"/>
      <c r="AJ179" s="350"/>
      <c r="AK179" s="350"/>
      <c r="AL179" s="62"/>
      <c r="AM179" s="62"/>
      <c r="AN179" s="63"/>
      <c r="AO179" s="64"/>
      <c r="AP179" s="199"/>
      <c r="AQ179" s="201"/>
      <c r="AR179" s="199"/>
      <c r="AS179" s="202"/>
      <c r="AT179" s="201"/>
      <c r="AU179" s="62"/>
      <c r="AV179" s="66"/>
      <c r="AW179" s="66"/>
      <c r="AX179" s="62"/>
      <c r="AY179" s="62"/>
      <c r="AZ179" s="67"/>
      <c r="BA179" s="287"/>
      <c r="BB179" s="354"/>
      <c r="BC179" s="284"/>
      <c r="BD179" s="69"/>
      <c r="BE179" s="68"/>
    </row>
    <row r="180" spans="1:57" x14ac:dyDescent="0.2">
      <c r="A180" s="28"/>
      <c r="B180" s="297"/>
      <c r="C180" s="39" t="s">
        <v>1180</v>
      </c>
      <c r="D180" s="327"/>
      <c r="E180" s="295"/>
      <c r="F180" s="362"/>
      <c r="G180" s="304"/>
      <c r="H180" s="304"/>
      <c r="I180" s="305"/>
      <c r="J180" s="306"/>
      <c r="K180" s="307"/>
      <c r="L180" s="304"/>
      <c r="M180" s="306"/>
      <c r="N180" s="309"/>
      <c r="O180" s="310"/>
      <c r="P180" s="311"/>
      <c r="Q180" s="325"/>
      <c r="R180" s="329"/>
      <c r="S180" s="344"/>
      <c r="T180" s="313"/>
      <c r="U180" s="314"/>
      <c r="V180" s="315"/>
      <c r="W180" s="315"/>
      <c r="X180" s="315"/>
      <c r="Y180" s="277"/>
      <c r="Z180" s="277"/>
      <c r="AA180" s="277"/>
      <c r="AB180" s="331"/>
      <c r="AC180" s="316"/>
      <c r="AD180" s="316"/>
      <c r="AE180" s="316"/>
      <c r="AF180" s="317"/>
      <c r="AG180" s="292"/>
      <c r="AH180" s="277"/>
      <c r="AI180" s="292"/>
      <c r="AJ180" s="277"/>
      <c r="AK180" s="277"/>
      <c r="AL180" s="318"/>
      <c r="AM180" s="318"/>
      <c r="AN180" s="319"/>
      <c r="AO180" s="320"/>
      <c r="AP180" s="321"/>
      <c r="AQ180" s="322"/>
      <c r="AR180" s="321"/>
      <c r="AS180" s="323"/>
      <c r="AT180" s="322"/>
      <c r="AU180" s="318"/>
      <c r="AV180" s="324"/>
      <c r="AW180" s="324"/>
      <c r="AX180" s="318"/>
      <c r="AY180" s="318"/>
      <c r="AZ180" s="292"/>
      <c r="BA180" s="287"/>
      <c r="BB180" s="290"/>
      <c r="BC180" s="284"/>
      <c r="BD180" s="69"/>
      <c r="BE180" s="68"/>
    </row>
    <row r="181" spans="1:57" ht="11.25" customHeight="1" x14ac:dyDescent="0.2">
      <c r="A181" s="28"/>
      <c r="B181" s="297"/>
      <c r="C181" s="39" t="s">
        <v>1180</v>
      </c>
      <c r="D181" s="327"/>
      <c r="E181" s="295"/>
      <c r="F181" s="362"/>
      <c r="G181" s="304"/>
      <c r="H181" s="304"/>
      <c r="I181" s="305"/>
      <c r="J181" s="345"/>
      <c r="K181" s="307"/>
      <c r="L181" s="308"/>
      <c r="M181" s="306"/>
      <c r="N181" s="309"/>
      <c r="O181" s="310"/>
      <c r="P181" s="311"/>
      <c r="Q181" s="325"/>
      <c r="R181" s="329"/>
      <c r="S181" s="344"/>
      <c r="T181" s="313"/>
      <c r="U181" s="314"/>
      <c r="V181" s="315"/>
      <c r="W181" s="315"/>
      <c r="X181" s="315"/>
      <c r="Y181" s="277"/>
      <c r="Z181" s="277"/>
      <c r="AA181" s="277"/>
      <c r="AB181" s="331"/>
      <c r="AC181" s="316"/>
      <c r="AD181" s="316"/>
      <c r="AE181" s="316"/>
      <c r="AF181" s="317"/>
      <c r="AG181" s="292"/>
      <c r="AH181" s="277"/>
      <c r="AI181" s="292"/>
      <c r="AJ181" s="277"/>
      <c r="AK181" s="277"/>
      <c r="AL181" s="318"/>
      <c r="AM181" s="318"/>
      <c r="AN181" s="319"/>
      <c r="AO181" s="320"/>
      <c r="AP181" s="321"/>
      <c r="AQ181" s="322"/>
      <c r="AR181" s="321"/>
      <c r="AS181" s="323"/>
      <c r="AT181" s="322"/>
      <c r="AU181" s="318"/>
      <c r="AV181" s="324"/>
      <c r="AW181" s="324"/>
      <c r="AX181" s="318"/>
      <c r="AY181" s="318"/>
      <c r="AZ181" s="352"/>
      <c r="BA181" s="287"/>
      <c r="BB181" s="290"/>
      <c r="BC181" s="284"/>
      <c r="BD181" s="69"/>
      <c r="BE181" s="68"/>
    </row>
    <row r="182" spans="1:57" x14ac:dyDescent="0.2">
      <c r="A182" s="28"/>
      <c r="B182" s="297"/>
      <c r="C182" s="39" t="s">
        <v>1180</v>
      </c>
      <c r="D182" s="327"/>
      <c r="E182" s="295"/>
      <c r="F182" s="362"/>
      <c r="G182" s="304"/>
      <c r="H182" s="304"/>
      <c r="I182" s="305"/>
      <c r="J182" s="306"/>
      <c r="K182" s="307"/>
      <c r="L182" s="304"/>
      <c r="M182" s="306"/>
      <c r="N182" s="309"/>
      <c r="O182" s="310"/>
      <c r="P182" s="311"/>
      <c r="Q182" s="325"/>
      <c r="R182" s="329"/>
      <c r="S182" s="342"/>
      <c r="T182" s="313"/>
      <c r="U182" s="314"/>
      <c r="V182" s="315"/>
      <c r="W182" s="315"/>
      <c r="X182" s="315"/>
      <c r="Y182" s="277"/>
      <c r="Z182" s="277"/>
      <c r="AA182" s="277"/>
      <c r="AB182" s="331"/>
      <c r="AC182" s="316"/>
      <c r="AD182" s="316"/>
      <c r="AE182" s="316"/>
      <c r="AF182" s="317"/>
      <c r="AG182" s="292"/>
      <c r="AH182" s="277"/>
      <c r="AI182" s="292"/>
      <c r="AJ182" s="277"/>
      <c r="AK182" s="277"/>
      <c r="AL182" s="318"/>
      <c r="AM182" s="318"/>
      <c r="AN182" s="319"/>
      <c r="AO182" s="320"/>
      <c r="AP182" s="323"/>
      <c r="AQ182" s="322"/>
      <c r="AR182" s="321"/>
      <c r="AS182" s="323"/>
      <c r="AT182" s="322"/>
      <c r="AU182" s="318"/>
      <c r="AV182" s="324"/>
      <c r="AW182" s="324"/>
      <c r="AX182" s="318"/>
      <c r="AY182" s="318"/>
      <c r="AZ182" s="292"/>
      <c r="BA182" s="287"/>
      <c r="BB182" s="290"/>
      <c r="BC182" s="284"/>
      <c r="BD182" s="69"/>
      <c r="BE182" s="68"/>
    </row>
    <row r="183" spans="1:57" x14ac:dyDescent="0.2">
      <c r="A183" s="28"/>
      <c r="B183" s="38"/>
      <c r="C183" s="39" t="s">
        <v>1180</v>
      </c>
      <c r="D183" s="40"/>
      <c r="E183" s="41"/>
      <c r="F183" s="361"/>
      <c r="G183" s="43"/>
      <c r="H183" s="44"/>
      <c r="I183" s="45"/>
      <c r="J183" s="46"/>
      <c r="K183" s="47"/>
      <c r="L183" s="43"/>
      <c r="M183" s="44"/>
      <c r="N183" s="48"/>
      <c r="O183" s="49"/>
      <c r="P183" s="50"/>
      <c r="Q183" s="90"/>
      <c r="R183" s="270"/>
      <c r="S183" s="53"/>
      <c r="T183" s="54"/>
      <c r="U183" s="55"/>
      <c r="V183" s="56"/>
      <c r="W183" s="56"/>
      <c r="X183" s="56"/>
      <c r="Y183" s="350"/>
      <c r="Z183" s="350"/>
      <c r="AA183" s="350"/>
      <c r="AB183" s="351"/>
      <c r="AC183" s="59"/>
      <c r="AD183" s="59"/>
      <c r="AE183" s="59"/>
      <c r="AF183" s="60"/>
      <c r="AG183" s="352"/>
      <c r="AH183" s="350"/>
      <c r="AI183" s="352"/>
      <c r="AJ183" s="350"/>
      <c r="AK183" s="350"/>
      <c r="AL183" s="62"/>
      <c r="AM183" s="62"/>
      <c r="AN183" s="63"/>
      <c r="AO183" s="64"/>
      <c r="AP183" s="202"/>
      <c r="AQ183" s="201"/>
      <c r="AR183" s="199"/>
      <c r="AS183" s="202"/>
      <c r="AT183" s="201"/>
      <c r="AU183" s="62"/>
      <c r="AV183" s="66"/>
      <c r="AW183" s="66"/>
      <c r="AX183" s="62"/>
      <c r="AY183" s="62"/>
      <c r="AZ183" s="67"/>
      <c r="BA183" s="287"/>
      <c r="BB183" s="354"/>
      <c r="BC183" s="284"/>
      <c r="BD183" s="69"/>
      <c r="BE183" s="68"/>
    </row>
    <row r="184" spans="1:57" x14ac:dyDescent="0.2">
      <c r="A184" s="28"/>
      <c r="B184" s="38"/>
      <c r="C184" s="39" t="s">
        <v>1180</v>
      </c>
      <c r="D184" s="40"/>
      <c r="E184" s="41"/>
      <c r="F184" s="361"/>
      <c r="G184" s="43"/>
      <c r="H184" s="44"/>
      <c r="I184" s="45"/>
      <c r="J184" s="46"/>
      <c r="K184" s="47"/>
      <c r="L184" s="91"/>
      <c r="M184" s="44"/>
      <c r="N184" s="48"/>
      <c r="O184" s="49"/>
      <c r="P184" s="50"/>
      <c r="Q184" s="90"/>
      <c r="R184" s="270"/>
      <c r="S184" s="53"/>
      <c r="T184" s="54"/>
      <c r="U184" s="55"/>
      <c r="V184" s="56"/>
      <c r="W184" s="56"/>
      <c r="X184" s="56"/>
      <c r="Y184" s="350"/>
      <c r="Z184" s="350"/>
      <c r="AA184" s="350"/>
      <c r="AB184" s="351"/>
      <c r="AC184" s="59"/>
      <c r="AD184" s="59"/>
      <c r="AE184" s="59"/>
      <c r="AF184" s="60"/>
      <c r="AG184" s="352"/>
      <c r="AH184" s="350"/>
      <c r="AI184" s="352"/>
      <c r="AJ184" s="350"/>
      <c r="AK184" s="350"/>
      <c r="AL184" s="62"/>
      <c r="AM184" s="62"/>
      <c r="AN184" s="63"/>
      <c r="AO184" s="64"/>
      <c r="AP184" s="202"/>
      <c r="AQ184" s="201"/>
      <c r="AR184" s="199"/>
      <c r="AS184" s="202"/>
      <c r="AT184" s="201"/>
      <c r="AU184" s="62"/>
      <c r="AV184" s="66"/>
      <c r="AW184" s="66"/>
      <c r="AX184" s="62"/>
      <c r="AY184" s="62"/>
      <c r="AZ184" s="67"/>
      <c r="BA184" s="287"/>
      <c r="BB184" s="354"/>
      <c r="BC184" s="284"/>
      <c r="BD184" s="69"/>
      <c r="BE184" s="68"/>
    </row>
    <row r="185" spans="1:57" x14ac:dyDescent="0.2">
      <c r="A185" s="28"/>
      <c r="B185" s="38"/>
      <c r="C185" s="39" t="s">
        <v>1180</v>
      </c>
      <c r="D185" s="40"/>
      <c r="E185" s="41"/>
      <c r="F185" s="361"/>
      <c r="G185" s="43"/>
      <c r="H185" s="43"/>
      <c r="I185" s="45"/>
      <c r="J185" s="46"/>
      <c r="K185" s="47"/>
      <c r="L185" s="43"/>
      <c r="M185" s="44"/>
      <c r="N185" s="48"/>
      <c r="O185" s="49"/>
      <c r="P185" s="50"/>
      <c r="Q185" s="90"/>
      <c r="R185" s="270"/>
      <c r="S185" s="53"/>
      <c r="T185" s="54"/>
      <c r="U185" s="55"/>
      <c r="V185" s="56"/>
      <c r="W185" s="56"/>
      <c r="X185" s="56"/>
      <c r="Y185" s="350"/>
      <c r="Z185" s="350"/>
      <c r="AA185" s="350"/>
      <c r="AB185" s="351"/>
      <c r="AC185" s="59"/>
      <c r="AD185" s="59"/>
      <c r="AE185" s="59"/>
      <c r="AF185" s="60"/>
      <c r="AG185" s="352"/>
      <c r="AH185" s="350"/>
      <c r="AI185" s="352"/>
      <c r="AJ185" s="350"/>
      <c r="AK185" s="350"/>
      <c r="AL185" s="62"/>
      <c r="AM185" s="62"/>
      <c r="AN185" s="63"/>
      <c r="AO185" s="64"/>
      <c r="AP185" s="202"/>
      <c r="AQ185" s="201"/>
      <c r="AR185" s="199"/>
      <c r="AS185" s="202"/>
      <c r="AT185" s="201"/>
      <c r="AU185" s="62"/>
      <c r="AV185" s="66"/>
      <c r="AW185" s="66"/>
      <c r="AX185" s="62"/>
      <c r="AY185" s="62"/>
      <c r="AZ185" s="352"/>
      <c r="BA185" s="287"/>
      <c r="BB185" s="354"/>
      <c r="BC185" s="284"/>
      <c r="BD185" s="69"/>
      <c r="BE185" s="68"/>
    </row>
    <row r="186" spans="1:57" x14ac:dyDescent="0.2">
      <c r="A186" s="28"/>
      <c r="B186" s="297"/>
      <c r="C186" s="39" t="s">
        <v>1180</v>
      </c>
      <c r="D186" s="327"/>
      <c r="E186" s="295"/>
      <c r="F186" s="362"/>
      <c r="G186" s="304"/>
      <c r="H186" s="304"/>
      <c r="I186" s="305"/>
      <c r="J186" s="345"/>
      <c r="K186" s="307"/>
      <c r="L186" s="304"/>
      <c r="M186" s="306"/>
      <c r="N186" s="309"/>
      <c r="O186" s="310"/>
      <c r="P186" s="311"/>
      <c r="Q186" s="325"/>
      <c r="R186" s="329"/>
      <c r="S186" s="342"/>
      <c r="T186" s="313"/>
      <c r="U186" s="314"/>
      <c r="V186" s="315"/>
      <c r="W186" s="315"/>
      <c r="X186" s="315"/>
      <c r="Y186" s="277"/>
      <c r="Z186" s="277"/>
      <c r="AA186" s="277"/>
      <c r="AB186" s="331"/>
      <c r="AC186" s="316"/>
      <c r="AD186" s="316"/>
      <c r="AE186" s="316"/>
      <c r="AF186" s="317"/>
      <c r="AG186" s="292"/>
      <c r="AH186" s="277"/>
      <c r="AI186" s="292"/>
      <c r="AJ186" s="277"/>
      <c r="AK186" s="277"/>
      <c r="AL186" s="318"/>
      <c r="AM186" s="318"/>
      <c r="AN186" s="319"/>
      <c r="AO186" s="320"/>
      <c r="AP186" s="323"/>
      <c r="AQ186" s="322"/>
      <c r="AR186" s="321"/>
      <c r="AS186" s="323"/>
      <c r="AT186" s="322"/>
      <c r="AU186" s="318"/>
      <c r="AV186" s="324"/>
      <c r="AW186" s="324"/>
      <c r="AX186" s="318"/>
      <c r="AY186" s="318"/>
      <c r="AZ186" s="292"/>
      <c r="BA186" s="287"/>
      <c r="BB186" s="290"/>
      <c r="BC186" s="284"/>
      <c r="BD186" s="69"/>
      <c r="BE186" s="68"/>
    </row>
    <row r="187" spans="1:57" x14ac:dyDescent="0.2">
      <c r="A187" s="28"/>
      <c r="B187" s="297"/>
      <c r="C187" s="39" t="s">
        <v>1180</v>
      </c>
      <c r="D187" s="327"/>
      <c r="E187" s="295"/>
      <c r="F187" s="362"/>
      <c r="G187" s="304"/>
      <c r="H187" s="304"/>
      <c r="I187" s="305"/>
      <c r="J187" s="345"/>
      <c r="K187" s="307"/>
      <c r="L187" s="304"/>
      <c r="M187" s="306"/>
      <c r="N187" s="309"/>
      <c r="O187" s="310"/>
      <c r="P187" s="311"/>
      <c r="Q187" s="325"/>
      <c r="R187" s="329"/>
      <c r="S187" s="342"/>
      <c r="T187" s="313"/>
      <c r="U187" s="314"/>
      <c r="V187" s="315"/>
      <c r="W187" s="315"/>
      <c r="X187" s="315"/>
      <c r="Y187" s="277"/>
      <c r="Z187" s="277"/>
      <c r="AA187" s="277"/>
      <c r="AB187" s="331"/>
      <c r="AC187" s="316"/>
      <c r="AD187" s="316"/>
      <c r="AE187" s="316"/>
      <c r="AF187" s="317"/>
      <c r="AG187" s="292"/>
      <c r="AH187" s="277"/>
      <c r="AI187" s="292"/>
      <c r="AJ187" s="277"/>
      <c r="AK187" s="277"/>
      <c r="AL187" s="277"/>
      <c r="AM187" s="318"/>
      <c r="AN187" s="319"/>
      <c r="AO187" s="320"/>
      <c r="AP187" s="323"/>
      <c r="AQ187" s="322"/>
      <c r="AR187" s="321"/>
      <c r="AS187" s="323"/>
      <c r="AT187" s="322"/>
      <c r="AU187" s="318"/>
      <c r="AV187" s="324"/>
      <c r="AW187" s="324"/>
      <c r="AX187" s="318"/>
      <c r="AY187" s="318"/>
      <c r="AZ187" s="292"/>
      <c r="BA187" s="328"/>
      <c r="BB187" s="290"/>
      <c r="BC187" s="284"/>
      <c r="BD187" s="69"/>
      <c r="BE187" s="68"/>
    </row>
    <row r="188" spans="1:57" x14ac:dyDescent="0.2">
      <c r="A188" s="28"/>
      <c r="B188" s="38"/>
      <c r="C188" s="39" t="s">
        <v>1180</v>
      </c>
      <c r="D188" s="40"/>
      <c r="E188" s="41"/>
      <c r="F188" s="361"/>
      <c r="G188" s="43"/>
      <c r="H188" s="43"/>
      <c r="I188" s="45"/>
      <c r="J188" s="46"/>
      <c r="K188" s="47"/>
      <c r="L188" s="43"/>
      <c r="M188" s="44"/>
      <c r="N188" s="48"/>
      <c r="O188" s="49"/>
      <c r="P188" s="50"/>
      <c r="Q188" s="90"/>
      <c r="R188" s="270"/>
      <c r="S188" s="77"/>
      <c r="T188" s="54"/>
      <c r="U188" s="55"/>
      <c r="V188" s="56"/>
      <c r="W188" s="56"/>
      <c r="X188" s="56"/>
      <c r="Y188" s="350"/>
      <c r="Z188" s="350"/>
      <c r="AA188" s="350"/>
      <c r="AB188" s="350"/>
      <c r="AC188" s="170"/>
      <c r="AD188" s="59"/>
      <c r="AE188" s="59"/>
      <c r="AF188" s="60"/>
      <c r="AG188" s="352"/>
      <c r="AH188" s="350"/>
      <c r="AI188" s="352"/>
      <c r="AJ188" s="350"/>
      <c r="AK188" s="350"/>
      <c r="AL188" s="350"/>
      <c r="AM188" s="62"/>
      <c r="AN188" s="63"/>
      <c r="AO188" s="64"/>
      <c r="AP188" s="202"/>
      <c r="AQ188" s="201"/>
      <c r="AR188" s="199"/>
      <c r="AS188" s="202"/>
      <c r="AT188" s="201"/>
      <c r="AU188" s="62"/>
      <c r="AV188" s="66"/>
      <c r="AW188" s="66"/>
      <c r="AX188" s="62"/>
      <c r="AY188" s="62"/>
      <c r="AZ188" s="67"/>
      <c r="BA188" s="287"/>
      <c r="BB188" s="354"/>
      <c r="BC188" s="284"/>
      <c r="BD188" s="69"/>
      <c r="BE188" s="68"/>
    </row>
    <row r="189" spans="1:57" x14ac:dyDescent="0.2">
      <c r="A189" s="28"/>
      <c r="B189" s="38"/>
      <c r="C189" s="39" t="s">
        <v>1180</v>
      </c>
      <c r="D189" s="40"/>
      <c r="E189" s="41"/>
      <c r="F189" s="361"/>
      <c r="G189" s="43"/>
      <c r="H189" s="43"/>
      <c r="I189" s="45"/>
      <c r="J189" s="46"/>
      <c r="K189" s="47"/>
      <c r="L189" s="43"/>
      <c r="M189" s="44"/>
      <c r="N189" s="48"/>
      <c r="O189" s="49"/>
      <c r="P189" s="50"/>
      <c r="Q189" s="90"/>
      <c r="R189" s="270"/>
      <c r="S189" s="53"/>
      <c r="T189" s="54"/>
      <c r="U189" s="55"/>
      <c r="V189" s="56"/>
      <c r="W189" s="56"/>
      <c r="X189" s="56"/>
      <c r="Y189" s="350"/>
      <c r="Z189" s="350"/>
      <c r="AA189" s="350"/>
      <c r="AB189" s="351"/>
      <c r="AC189" s="59"/>
      <c r="AD189" s="59"/>
      <c r="AE189" s="59"/>
      <c r="AF189" s="60"/>
      <c r="AG189" s="352"/>
      <c r="AH189" s="350"/>
      <c r="AI189" s="352"/>
      <c r="AJ189" s="350"/>
      <c r="AK189" s="350"/>
      <c r="AL189" s="62"/>
      <c r="AM189" s="62"/>
      <c r="AN189" s="63"/>
      <c r="AO189" s="64"/>
      <c r="AP189" s="202"/>
      <c r="AQ189" s="201"/>
      <c r="AR189" s="199"/>
      <c r="AS189" s="202"/>
      <c r="AT189" s="201"/>
      <c r="AU189" s="62"/>
      <c r="AV189" s="66"/>
      <c r="AW189" s="66"/>
      <c r="AX189" s="62"/>
      <c r="AY189" s="62"/>
      <c r="AZ189" s="67"/>
      <c r="BA189" s="287"/>
      <c r="BB189" s="354"/>
      <c r="BC189" s="284"/>
      <c r="BD189" s="69"/>
      <c r="BE189" s="68"/>
    </row>
    <row r="190" spans="1:57" x14ac:dyDescent="0.2">
      <c r="A190" s="28"/>
      <c r="B190" s="38"/>
      <c r="C190" s="39" t="s">
        <v>1180</v>
      </c>
      <c r="D190" s="40"/>
      <c r="E190" s="41"/>
      <c r="F190" s="361"/>
      <c r="G190" s="43"/>
      <c r="H190" s="43"/>
      <c r="I190" s="45"/>
      <c r="J190" s="44"/>
      <c r="K190" s="47"/>
      <c r="L190" s="43"/>
      <c r="M190" s="44"/>
      <c r="N190" s="48"/>
      <c r="O190" s="49"/>
      <c r="P190" s="50"/>
      <c r="Q190" s="90"/>
      <c r="R190" s="270"/>
      <c r="S190" s="53"/>
      <c r="T190" s="54"/>
      <c r="U190" s="55"/>
      <c r="V190" s="56"/>
      <c r="W190" s="56"/>
      <c r="X190" s="56"/>
      <c r="Y190" s="350"/>
      <c r="Z190" s="350"/>
      <c r="AA190" s="350"/>
      <c r="AB190" s="351"/>
      <c r="AC190" s="59"/>
      <c r="AD190" s="59"/>
      <c r="AE190" s="59"/>
      <c r="AF190" s="60"/>
      <c r="AG190" s="352"/>
      <c r="AH190" s="350"/>
      <c r="AI190" s="352"/>
      <c r="AJ190" s="350"/>
      <c r="AK190" s="350"/>
      <c r="AL190" s="62"/>
      <c r="AM190" s="62"/>
      <c r="AN190" s="63"/>
      <c r="AO190" s="64"/>
      <c r="AP190" s="202"/>
      <c r="AQ190" s="201"/>
      <c r="AR190" s="199"/>
      <c r="AS190" s="202"/>
      <c r="AT190" s="201"/>
      <c r="AU190" s="62"/>
      <c r="AV190" s="66"/>
      <c r="AW190" s="66"/>
      <c r="AX190" s="62"/>
      <c r="AY190" s="62"/>
      <c r="AZ190" s="67"/>
      <c r="BA190" s="287"/>
      <c r="BB190" s="354"/>
      <c r="BC190" s="284"/>
      <c r="BD190" s="69"/>
      <c r="BE190" s="68"/>
    </row>
    <row r="191" spans="1:57" x14ac:dyDescent="0.2">
      <c r="A191" s="28"/>
      <c r="B191" s="38"/>
      <c r="C191" s="39" t="s">
        <v>1180</v>
      </c>
      <c r="D191" s="40"/>
      <c r="E191" s="41"/>
      <c r="F191" s="361"/>
      <c r="G191" s="43"/>
      <c r="H191" s="43"/>
      <c r="I191" s="45"/>
      <c r="J191" s="44"/>
      <c r="K191" s="47"/>
      <c r="L191" s="43"/>
      <c r="M191" s="44"/>
      <c r="N191" s="48"/>
      <c r="O191" s="49"/>
      <c r="P191" s="50"/>
      <c r="Q191" s="90"/>
      <c r="R191" s="270"/>
      <c r="S191" s="53"/>
      <c r="T191" s="54"/>
      <c r="U191" s="55"/>
      <c r="V191" s="56"/>
      <c r="W191" s="56"/>
      <c r="X191" s="56"/>
      <c r="Y191" s="350"/>
      <c r="Z191" s="350"/>
      <c r="AA191" s="57"/>
      <c r="AB191" s="351"/>
      <c r="AC191" s="59"/>
      <c r="AD191" s="59"/>
      <c r="AE191" s="59"/>
      <c r="AF191" s="60"/>
      <c r="AG191" s="352"/>
      <c r="AH191" s="350"/>
      <c r="AI191" s="352"/>
      <c r="AJ191" s="350"/>
      <c r="AK191" s="350"/>
      <c r="AL191" s="62"/>
      <c r="AM191" s="62"/>
      <c r="AN191" s="63"/>
      <c r="AO191" s="64"/>
      <c r="AP191" s="202"/>
      <c r="AQ191" s="201"/>
      <c r="AR191" s="199"/>
      <c r="AS191" s="202"/>
      <c r="AT191" s="201"/>
      <c r="AU191" s="62"/>
      <c r="AV191" s="66"/>
      <c r="AW191" s="66"/>
      <c r="AX191" s="62"/>
      <c r="AY191" s="62"/>
      <c r="AZ191" s="67"/>
      <c r="BA191" s="287"/>
      <c r="BB191" s="354"/>
      <c r="BC191" s="284"/>
      <c r="BD191" s="69"/>
      <c r="BE191" s="68"/>
    </row>
    <row r="192" spans="1:57" x14ac:dyDescent="0.2">
      <c r="A192" s="28"/>
      <c r="B192" s="38"/>
      <c r="C192" s="39" t="s">
        <v>1180</v>
      </c>
      <c r="D192" s="40"/>
      <c r="E192" s="41"/>
      <c r="F192" s="361"/>
      <c r="G192" s="43"/>
      <c r="H192" s="44"/>
      <c r="I192" s="45"/>
      <c r="J192" s="46"/>
      <c r="K192" s="47"/>
      <c r="L192" s="43"/>
      <c r="M192" s="44"/>
      <c r="N192" s="48"/>
      <c r="O192" s="49"/>
      <c r="P192" s="50"/>
      <c r="Q192" s="90"/>
      <c r="R192" s="270"/>
      <c r="S192" s="53"/>
      <c r="T192" s="54"/>
      <c r="U192" s="55"/>
      <c r="V192" s="56"/>
      <c r="W192" s="56"/>
      <c r="X192" s="56"/>
      <c r="Y192" s="350"/>
      <c r="Z192" s="350"/>
      <c r="AA192" s="350"/>
      <c r="AB192" s="351"/>
      <c r="AC192" s="59"/>
      <c r="AD192" s="59"/>
      <c r="AE192" s="59"/>
      <c r="AF192" s="60"/>
      <c r="AG192" s="352"/>
      <c r="AH192" s="350"/>
      <c r="AI192" s="352"/>
      <c r="AJ192" s="350"/>
      <c r="AK192" s="350"/>
      <c r="AL192" s="62"/>
      <c r="AM192" s="62"/>
      <c r="AN192" s="63"/>
      <c r="AO192" s="64"/>
      <c r="AP192" s="202"/>
      <c r="AQ192" s="201"/>
      <c r="AR192" s="199"/>
      <c r="AS192" s="202"/>
      <c r="AT192" s="201"/>
      <c r="AU192" s="62"/>
      <c r="AV192" s="66"/>
      <c r="AW192" s="66"/>
      <c r="AX192" s="62"/>
      <c r="AY192" s="62"/>
      <c r="AZ192" s="67"/>
      <c r="BA192" s="287"/>
      <c r="BB192" s="354"/>
      <c r="BC192" s="284"/>
      <c r="BD192" s="69"/>
      <c r="BE192" s="68"/>
    </row>
    <row r="193" spans="1:57" x14ac:dyDescent="0.2">
      <c r="A193" s="28"/>
      <c r="B193" s="38"/>
      <c r="C193" s="39" t="s">
        <v>1180</v>
      </c>
      <c r="D193" s="40"/>
      <c r="E193" s="41"/>
      <c r="F193" s="361"/>
      <c r="G193" s="43"/>
      <c r="H193" s="44"/>
      <c r="I193" s="45"/>
      <c r="J193" s="44"/>
      <c r="K193" s="47"/>
      <c r="L193" s="43"/>
      <c r="M193" s="44"/>
      <c r="N193" s="48"/>
      <c r="O193" s="49"/>
      <c r="P193" s="50"/>
      <c r="Q193" s="90"/>
      <c r="R193" s="270"/>
      <c r="S193" s="53"/>
      <c r="T193" s="54"/>
      <c r="U193" s="55"/>
      <c r="V193" s="56"/>
      <c r="W193" s="56"/>
      <c r="X193" s="56"/>
      <c r="Y193" s="350"/>
      <c r="Z193" s="350"/>
      <c r="AA193" s="350"/>
      <c r="AB193" s="351"/>
      <c r="AC193" s="59"/>
      <c r="AD193" s="59"/>
      <c r="AE193" s="59"/>
      <c r="AF193" s="60"/>
      <c r="AG193" s="352"/>
      <c r="AH193" s="350"/>
      <c r="AI193" s="352"/>
      <c r="AJ193" s="350"/>
      <c r="AK193" s="350"/>
      <c r="AL193" s="62"/>
      <c r="AM193" s="62"/>
      <c r="AN193" s="63"/>
      <c r="AO193" s="64"/>
      <c r="AP193" s="202"/>
      <c r="AQ193" s="201"/>
      <c r="AR193" s="199"/>
      <c r="AS193" s="202"/>
      <c r="AT193" s="201"/>
      <c r="AU193" s="62"/>
      <c r="AV193" s="66"/>
      <c r="AW193" s="66"/>
      <c r="AX193" s="62"/>
      <c r="AY193" s="62"/>
      <c r="AZ193" s="67"/>
      <c r="BA193" s="287"/>
      <c r="BB193" s="354"/>
      <c r="BC193" s="284"/>
      <c r="BD193" s="69"/>
      <c r="BE193" s="68"/>
    </row>
    <row r="194" spans="1:57" x14ac:dyDescent="0.2">
      <c r="A194" s="28"/>
      <c r="B194" s="38"/>
      <c r="C194" s="39" t="s">
        <v>1180</v>
      </c>
      <c r="D194" s="40"/>
      <c r="E194" s="41"/>
      <c r="F194" s="361"/>
      <c r="G194" s="43"/>
      <c r="H194" s="43"/>
      <c r="I194" s="45"/>
      <c r="J194" s="44"/>
      <c r="K194" s="47"/>
      <c r="L194" s="43"/>
      <c r="M194" s="44"/>
      <c r="N194" s="48"/>
      <c r="O194" s="49"/>
      <c r="P194" s="50"/>
      <c r="Q194" s="90"/>
      <c r="R194" s="270"/>
      <c r="S194" s="53"/>
      <c r="T194" s="54"/>
      <c r="U194" s="55"/>
      <c r="V194" s="56"/>
      <c r="W194" s="56"/>
      <c r="X194" s="56"/>
      <c r="Y194" s="350"/>
      <c r="Z194" s="350"/>
      <c r="AA194" s="57"/>
      <c r="AB194" s="351"/>
      <c r="AC194" s="59"/>
      <c r="AD194" s="59"/>
      <c r="AE194" s="59"/>
      <c r="AF194" s="60"/>
      <c r="AG194" s="352"/>
      <c r="AH194" s="350"/>
      <c r="AI194" s="352"/>
      <c r="AJ194" s="350"/>
      <c r="AK194" s="350"/>
      <c r="AL194" s="62"/>
      <c r="AM194" s="62"/>
      <c r="AN194" s="63"/>
      <c r="AO194" s="64"/>
      <c r="AP194" s="202"/>
      <c r="AQ194" s="201"/>
      <c r="AR194" s="199"/>
      <c r="AS194" s="202"/>
      <c r="AT194" s="201"/>
      <c r="AU194" s="62"/>
      <c r="AV194" s="66"/>
      <c r="AW194" s="66"/>
      <c r="AX194" s="62"/>
      <c r="AY194" s="62"/>
      <c r="AZ194" s="67"/>
      <c r="BA194" s="287"/>
      <c r="BB194" s="354"/>
      <c r="BC194" s="284"/>
      <c r="BD194" s="69"/>
      <c r="BE194" s="68"/>
    </row>
    <row r="195" spans="1:57" x14ac:dyDescent="0.2">
      <c r="A195" s="28"/>
      <c r="B195" s="38"/>
      <c r="C195" s="39" t="s">
        <v>1180</v>
      </c>
      <c r="D195" s="40"/>
      <c r="E195" s="41"/>
      <c r="F195" s="361"/>
      <c r="G195" s="43"/>
      <c r="H195" s="43"/>
      <c r="I195" s="45"/>
      <c r="J195" s="44"/>
      <c r="K195" s="47"/>
      <c r="L195" s="43"/>
      <c r="M195" s="44"/>
      <c r="N195" s="48"/>
      <c r="O195" s="49"/>
      <c r="P195" s="50"/>
      <c r="Q195" s="90"/>
      <c r="R195" s="270"/>
      <c r="S195" s="53"/>
      <c r="T195" s="54"/>
      <c r="U195" s="55"/>
      <c r="V195" s="56"/>
      <c r="W195" s="56"/>
      <c r="X195" s="56"/>
      <c r="Y195" s="350"/>
      <c r="Z195" s="350"/>
      <c r="AA195" s="350"/>
      <c r="AB195" s="351"/>
      <c r="AC195" s="59"/>
      <c r="AD195" s="59"/>
      <c r="AE195" s="59"/>
      <c r="AF195" s="60"/>
      <c r="AG195" s="352"/>
      <c r="AH195" s="350"/>
      <c r="AI195" s="352"/>
      <c r="AJ195" s="350"/>
      <c r="AK195" s="350"/>
      <c r="AL195" s="62"/>
      <c r="AM195" s="62"/>
      <c r="AN195" s="63"/>
      <c r="AO195" s="64"/>
      <c r="AP195" s="202"/>
      <c r="AQ195" s="201"/>
      <c r="AR195" s="199"/>
      <c r="AS195" s="202"/>
      <c r="AT195" s="201"/>
      <c r="AU195" s="62"/>
      <c r="AV195" s="66"/>
      <c r="AW195" s="66"/>
      <c r="AX195" s="62"/>
      <c r="AY195" s="62"/>
      <c r="AZ195" s="67"/>
      <c r="BA195" s="287"/>
      <c r="BB195" s="354"/>
      <c r="BC195" s="284"/>
      <c r="BD195" s="69"/>
      <c r="BE195" s="68"/>
    </row>
    <row r="196" spans="1:57" x14ac:dyDescent="0.2">
      <c r="A196" s="28"/>
      <c r="B196" s="38"/>
      <c r="C196" s="39" t="s">
        <v>1180</v>
      </c>
      <c r="D196" s="40"/>
      <c r="E196" s="41"/>
      <c r="F196" s="361"/>
      <c r="G196" s="43"/>
      <c r="H196" s="44"/>
      <c r="I196" s="45"/>
      <c r="J196" s="44"/>
      <c r="K196" s="47"/>
      <c r="L196" s="43"/>
      <c r="M196" s="44"/>
      <c r="N196" s="48"/>
      <c r="O196" s="49"/>
      <c r="P196" s="50"/>
      <c r="Q196" s="90"/>
      <c r="R196" s="270"/>
      <c r="S196" s="53"/>
      <c r="T196" s="54"/>
      <c r="U196" s="55"/>
      <c r="V196" s="56"/>
      <c r="W196" s="56"/>
      <c r="X196" s="56"/>
      <c r="Y196" s="350"/>
      <c r="Z196" s="350"/>
      <c r="AA196" s="350"/>
      <c r="AB196" s="351"/>
      <c r="AC196" s="59"/>
      <c r="AD196" s="59"/>
      <c r="AE196" s="59"/>
      <c r="AF196" s="60"/>
      <c r="AG196" s="352"/>
      <c r="AH196" s="350"/>
      <c r="AI196" s="352"/>
      <c r="AJ196" s="350"/>
      <c r="AK196" s="350"/>
      <c r="AL196" s="62"/>
      <c r="AM196" s="62"/>
      <c r="AN196" s="63"/>
      <c r="AO196" s="64"/>
      <c r="AP196" s="202"/>
      <c r="AQ196" s="201"/>
      <c r="AR196" s="199"/>
      <c r="AS196" s="202"/>
      <c r="AT196" s="201"/>
      <c r="AU196" s="62"/>
      <c r="AV196" s="66"/>
      <c r="AW196" s="66"/>
      <c r="AX196" s="62"/>
      <c r="AY196" s="62"/>
      <c r="AZ196" s="67"/>
      <c r="BA196" s="287"/>
      <c r="BB196" s="354"/>
      <c r="BC196" s="284"/>
      <c r="BD196" s="69"/>
      <c r="BE196" s="68"/>
    </row>
    <row r="197" spans="1:57" x14ac:dyDescent="0.2">
      <c r="A197" s="28"/>
      <c r="B197" s="38"/>
      <c r="C197" s="39" t="s">
        <v>1180</v>
      </c>
      <c r="D197" s="40"/>
      <c r="E197" s="41"/>
      <c r="F197" s="361"/>
      <c r="G197" s="43"/>
      <c r="H197" s="43"/>
      <c r="I197" s="45"/>
      <c r="J197" s="44"/>
      <c r="K197" s="47"/>
      <c r="L197" s="43"/>
      <c r="M197" s="44"/>
      <c r="N197" s="48"/>
      <c r="O197" s="49"/>
      <c r="P197" s="50"/>
      <c r="Q197" s="90"/>
      <c r="R197" s="270"/>
      <c r="S197" s="53"/>
      <c r="T197" s="54"/>
      <c r="U197" s="55"/>
      <c r="V197" s="56"/>
      <c r="W197" s="56"/>
      <c r="X197" s="56"/>
      <c r="Y197" s="350"/>
      <c r="Z197" s="350"/>
      <c r="AA197" s="350"/>
      <c r="AB197" s="351"/>
      <c r="AC197" s="59"/>
      <c r="AD197" s="59"/>
      <c r="AE197" s="59"/>
      <c r="AF197" s="60"/>
      <c r="AG197" s="352"/>
      <c r="AH197" s="350"/>
      <c r="AI197" s="352"/>
      <c r="AJ197" s="350"/>
      <c r="AK197" s="350"/>
      <c r="AL197" s="62"/>
      <c r="AM197" s="62"/>
      <c r="AN197" s="63"/>
      <c r="AO197" s="64"/>
      <c r="AP197" s="202"/>
      <c r="AQ197" s="201"/>
      <c r="AR197" s="199"/>
      <c r="AS197" s="202"/>
      <c r="AT197" s="201"/>
      <c r="AU197" s="62"/>
      <c r="AV197" s="66"/>
      <c r="AW197" s="66"/>
      <c r="AX197" s="62"/>
      <c r="AY197" s="62"/>
      <c r="AZ197" s="67"/>
      <c r="BA197" s="287"/>
      <c r="BB197" s="354"/>
      <c r="BC197" s="284"/>
      <c r="BD197" s="69"/>
      <c r="BE197" s="68"/>
    </row>
    <row r="198" spans="1:57" x14ac:dyDescent="0.2">
      <c r="A198" s="28"/>
      <c r="B198" s="297"/>
      <c r="C198" s="39" t="s">
        <v>1180</v>
      </c>
      <c r="D198" s="327"/>
      <c r="E198" s="295"/>
      <c r="F198" s="362"/>
      <c r="G198" s="304"/>
      <c r="H198" s="306"/>
      <c r="I198" s="305"/>
      <c r="J198" s="306"/>
      <c r="K198" s="307"/>
      <c r="L198" s="304"/>
      <c r="M198" s="306"/>
      <c r="N198" s="309"/>
      <c r="O198" s="310"/>
      <c r="P198" s="311"/>
      <c r="Q198" s="325"/>
      <c r="R198" s="329"/>
      <c r="S198" s="342"/>
      <c r="T198" s="313"/>
      <c r="U198" s="314"/>
      <c r="V198" s="315"/>
      <c r="W198" s="315"/>
      <c r="X198" s="315"/>
      <c r="Y198" s="277"/>
      <c r="Z198" s="277"/>
      <c r="AA198" s="277"/>
      <c r="AB198" s="331"/>
      <c r="AC198" s="316"/>
      <c r="AD198" s="316"/>
      <c r="AE198" s="59"/>
      <c r="AF198" s="60"/>
      <c r="AG198" s="292"/>
      <c r="AH198" s="277"/>
      <c r="AI198" s="292"/>
      <c r="AJ198" s="277"/>
      <c r="AK198" s="277"/>
      <c r="AL198" s="318"/>
      <c r="AM198" s="318"/>
      <c r="AN198" s="319"/>
      <c r="AO198" s="320"/>
      <c r="AP198" s="323"/>
      <c r="AQ198" s="322"/>
      <c r="AR198" s="321"/>
      <c r="AS198" s="323"/>
      <c r="AT198" s="322"/>
      <c r="AU198" s="318"/>
      <c r="AV198" s="324"/>
      <c r="AW198" s="324"/>
      <c r="AX198" s="318"/>
      <c r="AY198" s="318"/>
      <c r="AZ198" s="292"/>
      <c r="BA198" s="287"/>
      <c r="BB198" s="290"/>
      <c r="BC198" s="284"/>
      <c r="BD198" s="69"/>
      <c r="BE198" s="68"/>
    </row>
    <row r="199" spans="1:57" x14ac:dyDescent="0.2">
      <c r="A199" s="28"/>
      <c r="B199" s="38"/>
      <c r="C199" s="39" t="s">
        <v>1180</v>
      </c>
      <c r="D199" s="40"/>
      <c r="E199" s="41"/>
      <c r="F199" s="361"/>
      <c r="G199" s="43"/>
      <c r="H199" s="44"/>
      <c r="I199" s="45"/>
      <c r="J199" s="44"/>
      <c r="K199" s="47"/>
      <c r="L199" s="43"/>
      <c r="M199" s="44"/>
      <c r="N199" s="48"/>
      <c r="O199" s="49"/>
      <c r="P199" s="50"/>
      <c r="Q199" s="90"/>
      <c r="R199" s="270"/>
      <c r="S199" s="53"/>
      <c r="T199" s="54"/>
      <c r="U199" s="55"/>
      <c r="V199" s="56"/>
      <c r="W199" s="56"/>
      <c r="X199" s="56"/>
      <c r="Y199" s="350"/>
      <c r="Z199" s="350"/>
      <c r="AA199" s="350"/>
      <c r="AB199" s="351"/>
      <c r="AC199" s="59"/>
      <c r="AD199" s="59"/>
      <c r="AE199" s="59"/>
      <c r="AF199" s="60"/>
      <c r="AG199" s="352"/>
      <c r="AH199" s="350"/>
      <c r="AI199" s="352"/>
      <c r="AJ199" s="350"/>
      <c r="AK199" s="350"/>
      <c r="AL199" s="62"/>
      <c r="AM199" s="62"/>
      <c r="AN199" s="63"/>
      <c r="AO199" s="64"/>
      <c r="AP199" s="202"/>
      <c r="AQ199" s="201"/>
      <c r="AR199" s="199"/>
      <c r="AS199" s="202"/>
      <c r="AT199" s="201"/>
      <c r="AU199" s="62"/>
      <c r="AV199" s="66"/>
      <c r="AW199" s="66"/>
      <c r="AX199" s="62"/>
      <c r="AY199" s="62"/>
      <c r="AZ199" s="67"/>
      <c r="BA199" s="287"/>
      <c r="BB199" s="354"/>
      <c r="BC199" s="284"/>
      <c r="BD199" s="69"/>
      <c r="BE199" s="68"/>
    </row>
    <row r="200" spans="1:57" x14ac:dyDescent="0.2">
      <c r="A200" s="28"/>
      <c r="B200" s="38"/>
      <c r="C200" s="39" t="s">
        <v>1180</v>
      </c>
      <c r="D200" s="40"/>
      <c r="E200" s="41"/>
      <c r="F200" s="361"/>
      <c r="G200" s="43"/>
      <c r="H200" s="43"/>
      <c r="I200" s="45"/>
      <c r="J200" s="44"/>
      <c r="K200" s="47"/>
      <c r="L200" s="43"/>
      <c r="M200" s="44"/>
      <c r="N200" s="48"/>
      <c r="O200" s="49"/>
      <c r="P200" s="50"/>
      <c r="Q200" s="90"/>
      <c r="R200" s="270"/>
      <c r="S200" s="53"/>
      <c r="T200" s="54"/>
      <c r="U200" s="55"/>
      <c r="V200" s="56"/>
      <c r="W200" s="56"/>
      <c r="X200" s="56"/>
      <c r="Y200" s="350"/>
      <c r="Z200" s="350"/>
      <c r="AA200" s="350"/>
      <c r="AB200" s="351"/>
      <c r="AC200" s="59"/>
      <c r="AD200" s="59"/>
      <c r="AE200" s="59"/>
      <c r="AF200" s="60"/>
      <c r="AG200" s="352"/>
      <c r="AH200" s="350"/>
      <c r="AI200" s="352"/>
      <c r="AJ200" s="350"/>
      <c r="AK200" s="350"/>
      <c r="AL200" s="62"/>
      <c r="AM200" s="62"/>
      <c r="AN200" s="63"/>
      <c r="AO200" s="64"/>
      <c r="AP200" s="199"/>
      <c r="AQ200" s="201"/>
      <c r="AR200" s="199"/>
      <c r="AS200" s="202"/>
      <c r="AT200" s="201"/>
      <c r="AU200" s="62"/>
      <c r="AV200" s="66"/>
      <c r="AW200" s="66"/>
      <c r="AX200" s="62"/>
      <c r="AY200" s="62"/>
      <c r="AZ200" s="67"/>
      <c r="BA200" s="287"/>
      <c r="BB200" s="354"/>
      <c r="BC200" s="284"/>
      <c r="BD200" s="69"/>
      <c r="BE200" s="68"/>
    </row>
    <row r="201" spans="1:57" x14ac:dyDescent="0.2">
      <c r="A201" s="28"/>
      <c r="B201" s="38"/>
      <c r="C201" s="39" t="s">
        <v>1180</v>
      </c>
      <c r="D201" s="40"/>
      <c r="E201" s="41"/>
      <c r="F201" s="361"/>
      <c r="G201" s="43"/>
      <c r="H201" s="44"/>
      <c r="I201" s="45"/>
      <c r="J201" s="44"/>
      <c r="K201" s="47"/>
      <c r="L201" s="43"/>
      <c r="M201" s="44"/>
      <c r="N201" s="48"/>
      <c r="O201" s="49"/>
      <c r="P201" s="50"/>
      <c r="Q201" s="90"/>
      <c r="R201" s="270"/>
      <c r="S201" s="53"/>
      <c r="T201" s="54"/>
      <c r="U201" s="55"/>
      <c r="V201" s="56"/>
      <c r="W201" s="56"/>
      <c r="X201" s="56"/>
      <c r="Y201" s="350"/>
      <c r="Z201" s="350"/>
      <c r="AA201" s="350"/>
      <c r="AB201" s="351"/>
      <c r="AC201" s="59"/>
      <c r="AD201" s="59"/>
      <c r="AE201" s="59"/>
      <c r="AF201" s="60"/>
      <c r="AG201" s="352"/>
      <c r="AH201" s="350"/>
      <c r="AI201" s="352"/>
      <c r="AJ201" s="350"/>
      <c r="AK201" s="350"/>
      <c r="AL201" s="62"/>
      <c r="AM201" s="62"/>
      <c r="AN201" s="63"/>
      <c r="AO201" s="64"/>
      <c r="AP201" s="202"/>
      <c r="AQ201" s="201"/>
      <c r="AR201" s="199"/>
      <c r="AS201" s="202"/>
      <c r="AT201" s="201"/>
      <c r="AU201" s="62"/>
      <c r="AV201" s="66"/>
      <c r="AW201" s="66"/>
      <c r="AX201" s="62"/>
      <c r="AY201" s="62"/>
      <c r="AZ201" s="67"/>
      <c r="BA201" s="287"/>
      <c r="BB201" s="354"/>
      <c r="BC201" s="284"/>
      <c r="BD201" s="69"/>
      <c r="BE201" s="68"/>
    </row>
    <row r="202" spans="1:57" x14ac:dyDescent="0.2">
      <c r="A202" s="28"/>
      <c r="B202" s="38"/>
      <c r="C202" s="39" t="s">
        <v>1180</v>
      </c>
      <c r="D202" s="40"/>
      <c r="E202" s="41"/>
      <c r="F202" s="361"/>
      <c r="G202" s="43"/>
      <c r="H202" s="44"/>
      <c r="I202" s="45"/>
      <c r="J202" s="44"/>
      <c r="K202" s="47"/>
      <c r="L202" s="43"/>
      <c r="M202" s="44"/>
      <c r="N202" s="48"/>
      <c r="O202" s="49"/>
      <c r="P202" s="50"/>
      <c r="Q202" s="90"/>
      <c r="R202" s="270"/>
      <c r="S202" s="53"/>
      <c r="T202" s="54"/>
      <c r="U202" s="55"/>
      <c r="V202" s="56"/>
      <c r="W202" s="56"/>
      <c r="X202" s="56"/>
      <c r="Y202" s="350"/>
      <c r="Z202" s="350"/>
      <c r="AA202" s="350"/>
      <c r="AB202" s="351"/>
      <c r="AC202" s="59"/>
      <c r="AD202" s="59"/>
      <c r="AE202" s="59"/>
      <c r="AF202" s="60"/>
      <c r="AG202" s="352"/>
      <c r="AH202" s="350"/>
      <c r="AI202" s="352"/>
      <c r="AJ202" s="350"/>
      <c r="AK202" s="350"/>
      <c r="AL202" s="62"/>
      <c r="AM202" s="62"/>
      <c r="AN202" s="63"/>
      <c r="AO202" s="64"/>
      <c r="AP202" s="202"/>
      <c r="AQ202" s="201"/>
      <c r="AR202" s="199"/>
      <c r="AS202" s="202"/>
      <c r="AT202" s="201"/>
      <c r="AU202" s="356"/>
      <c r="AV202" s="66"/>
      <c r="AW202" s="66"/>
      <c r="AX202" s="62"/>
      <c r="AY202" s="62"/>
      <c r="AZ202" s="67"/>
      <c r="BA202" s="287"/>
      <c r="BB202" s="354"/>
      <c r="BC202" s="284"/>
      <c r="BD202" s="69"/>
      <c r="BE202" s="68"/>
    </row>
    <row r="203" spans="1:57" x14ac:dyDescent="0.2">
      <c r="A203" s="28"/>
      <c r="B203" s="38"/>
      <c r="C203" s="39" t="s">
        <v>1180</v>
      </c>
      <c r="D203" s="40"/>
      <c r="E203" s="41"/>
      <c r="F203" s="361"/>
      <c r="G203" s="43"/>
      <c r="H203" s="43"/>
      <c r="I203" s="45"/>
      <c r="J203" s="44"/>
      <c r="K203" s="47"/>
      <c r="L203" s="43"/>
      <c r="M203" s="44"/>
      <c r="N203" s="48"/>
      <c r="O203" s="49"/>
      <c r="P203" s="50"/>
      <c r="Q203" s="90"/>
      <c r="R203" s="270"/>
      <c r="S203" s="53"/>
      <c r="T203" s="54"/>
      <c r="U203" s="55"/>
      <c r="V203" s="56"/>
      <c r="W203" s="56"/>
      <c r="X203" s="56"/>
      <c r="Y203" s="350"/>
      <c r="Z203" s="350"/>
      <c r="AA203" s="350"/>
      <c r="AB203" s="351"/>
      <c r="AC203" s="59"/>
      <c r="AD203" s="59"/>
      <c r="AE203" s="59"/>
      <c r="AF203" s="60"/>
      <c r="AG203" s="352"/>
      <c r="AH203" s="350"/>
      <c r="AI203" s="352"/>
      <c r="AJ203" s="350"/>
      <c r="AK203" s="350"/>
      <c r="AL203" s="62"/>
      <c r="AM203" s="62"/>
      <c r="AN203" s="63"/>
      <c r="AO203" s="64"/>
      <c r="AP203" s="202"/>
      <c r="AQ203" s="201"/>
      <c r="AR203" s="199"/>
      <c r="AS203" s="202"/>
      <c r="AT203" s="201"/>
      <c r="AU203" s="62"/>
      <c r="AV203" s="66"/>
      <c r="AW203" s="66"/>
      <c r="AX203" s="62"/>
      <c r="AY203" s="62"/>
      <c r="AZ203" s="67"/>
      <c r="BA203" s="287"/>
      <c r="BB203" s="354"/>
      <c r="BC203" s="284"/>
      <c r="BD203" s="69"/>
      <c r="BE203" s="68"/>
    </row>
    <row r="204" spans="1:57" x14ac:dyDescent="0.2">
      <c r="A204" s="28"/>
      <c r="B204" s="38"/>
      <c r="C204" s="39" t="s">
        <v>1180</v>
      </c>
      <c r="D204" s="40"/>
      <c r="E204" s="41"/>
      <c r="F204" s="361"/>
      <c r="G204" s="43"/>
      <c r="H204" s="43"/>
      <c r="I204" s="45"/>
      <c r="J204" s="44"/>
      <c r="K204" s="47"/>
      <c r="L204" s="43"/>
      <c r="M204" s="44"/>
      <c r="N204" s="48"/>
      <c r="O204" s="49"/>
      <c r="P204" s="50"/>
      <c r="Q204" s="90"/>
      <c r="R204" s="270"/>
      <c r="S204" s="53"/>
      <c r="T204" s="54"/>
      <c r="U204" s="55"/>
      <c r="V204" s="56"/>
      <c r="W204" s="56"/>
      <c r="X204" s="56"/>
      <c r="Y204" s="350"/>
      <c r="Z204" s="350"/>
      <c r="AA204" s="350"/>
      <c r="AB204" s="351"/>
      <c r="AC204" s="59"/>
      <c r="AD204" s="59"/>
      <c r="AE204" s="59"/>
      <c r="AF204" s="60"/>
      <c r="AG204" s="352"/>
      <c r="AH204" s="350"/>
      <c r="AI204" s="352"/>
      <c r="AJ204" s="350"/>
      <c r="AK204" s="350"/>
      <c r="AL204" s="62"/>
      <c r="AM204" s="62"/>
      <c r="AN204" s="63"/>
      <c r="AO204" s="64"/>
      <c r="AP204" s="202"/>
      <c r="AQ204" s="201"/>
      <c r="AR204" s="199"/>
      <c r="AS204" s="202"/>
      <c r="AT204" s="201"/>
      <c r="AU204" s="62"/>
      <c r="AV204" s="66"/>
      <c r="AW204" s="66"/>
      <c r="AX204" s="62"/>
      <c r="AY204" s="62"/>
      <c r="AZ204" s="67"/>
      <c r="BA204" s="287"/>
      <c r="BB204" s="354"/>
      <c r="BC204" s="284"/>
      <c r="BD204" s="69"/>
      <c r="BE204" s="68"/>
    </row>
    <row r="205" spans="1:57" x14ac:dyDescent="0.2">
      <c r="A205" s="28"/>
      <c r="B205" s="38"/>
      <c r="C205" s="39" t="s">
        <v>1180</v>
      </c>
      <c r="D205" s="40"/>
      <c r="E205" s="41"/>
      <c r="F205" s="361"/>
      <c r="G205" s="43"/>
      <c r="H205" s="43"/>
      <c r="I205" s="45"/>
      <c r="J205" s="44"/>
      <c r="K205" s="47"/>
      <c r="L205" s="43"/>
      <c r="M205" s="44"/>
      <c r="N205" s="48"/>
      <c r="O205" s="49"/>
      <c r="P205" s="50"/>
      <c r="Q205" s="90"/>
      <c r="R205" s="270"/>
      <c r="S205" s="53"/>
      <c r="T205" s="54"/>
      <c r="U205" s="55"/>
      <c r="V205" s="56"/>
      <c r="W205" s="56"/>
      <c r="X205" s="56"/>
      <c r="Y205" s="350"/>
      <c r="Z205" s="350"/>
      <c r="AA205" s="350"/>
      <c r="AB205" s="351"/>
      <c r="AC205" s="59"/>
      <c r="AD205" s="59"/>
      <c r="AE205" s="59"/>
      <c r="AF205" s="60"/>
      <c r="AG205" s="352"/>
      <c r="AH205" s="350"/>
      <c r="AI205" s="352"/>
      <c r="AJ205" s="350"/>
      <c r="AK205" s="350"/>
      <c r="AL205" s="62"/>
      <c r="AM205" s="62"/>
      <c r="AN205" s="63"/>
      <c r="AO205" s="64"/>
      <c r="AP205" s="202"/>
      <c r="AQ205" s="201"/>
      <c r="AR205" s="199"/>
      <c r="AS205" s="202"/>
      <c r="AT205" s="201"/>
      <c r="AU205" s="62"/>
      <c r="AV205" s="66"/>
      <c r="AW205" s="66"/>
      <c r="AX205" s="62"/>
      <c r="AY205" s="62"/>
      <c r="AZ205" s="67"/>
      <c r="BA205" s="287"/>
      <c r="BB205" s="354"/>
      <c r="BC205" s="284"/>
      <c r="BD205" s="69"/>
      <c r="BE205" s="68"/>
    </row>
    <row r="206" spans="1:57" x14ac:dyDescent="0.2">
      <c r="A206" s="28"/>
      <c r="B206" s="38"/>
      <c r="C206" s="39" t="s">
        <v>1180</v>
      </c>
      <c r="D206" s="40"/>
      <c r="E206" s="41"/>
      <c r="F206" s="361"/>
      <c r="G206" s="43"/>
      <c r="H206" s="44"/>
      <c r="I206" s="45"/>
      <c r="J206" s="44"/>
      <c r="K206" s="47"/>
      <c r="L206" s="43"/>
      <c r="M206" s="44"/>
      <c r="N206" s="48"/>
      <c r="O206" s="49"/>
      <c r="P206" s="50"/>
      <c r="Q206" s="90"/>
      <c r="R206" s="270"/>
      <c r="S206" s="53"/>
      <c r="T206" s="54"/>
      <c r="U206" s="55"/>
      <c r="V206" s="56"/>
      <c r="W206" s="56"/>
      <c r="X206" s="56"/>
      <c r="Y206" s="350"/>
      <c r="Z206" s="350"/>
      <c r="AA206" s="350"/>
      <c r="AB206" s="351"/>
      <c r="AC206" s="59"/>
      <c r="AD206" s="59"/>
      <c r="AE206" s="59"/>
      <c r="AF206" s="60"/>
      <c r="AG206" s="352"/>
      <c r="AH206" s="350"/>
      <c r="AI206" s="352"/>
      <c r="AJ206" s="350"/>
      <c r="AK206" s="350"/>
      <c r="AL206" s="62"/>
      <c r="AM206" s="62"/>
      <c r="AN206" s="63"/>
      <c r="AO206" s="64"/>
      <c r="AP206" s="202"/>
      <c r="AQ206" s="201"/>
      <c r="AR206" s="199"/>
      <c r="AS206" s="202"/>
      <c r="AT206" s="201"/>
      <c r="AU206" s="62"/>
      <c r="AV206" s="66"/>
      <c r="AW206" s="66"/>
      <c r="AX206" s="62"/>
      <c r="AY206" s="62"/>
      <c r="AZ206" s="67"/>
      <c r="BA206" s="287"/>
      <c r="BB206" s="354"/>
      <c r="BC206" s="284"/>
      <c r="BD206" s="69"/>
      <c r="BE206" s="68"/>
    </row>
    <row r="207" spans="1:57" x14ac:dyDescent="0.2">
      <c r="A207" s="28"/>
      <c r="B207" s="38"/>
      <c r="C207" s="39" t="s">
        <v>1180</v>
      </c>
      <c r="D207" s="40"/>
      <c r="E207" s="41"/>
      <c r="F207" s="361"/>
      <c r="G207" s="43"/>
      <c r="H207" s="43"/>
      <c r="I207" s="45"/>
      <c r="J207" s="44"/>
      <c r="K207" s="47"/>
      <c r="L207" s="43"/>
      <c r="M207" s="44"/>
      <c r="N207" s="48"/>
      <c r="O207" s="49"/>
      <c r="P207" s="50"/>
      <c r="Q207" s="90"/>
      <c r="R207" s="270"/>
      <c r="S207" s="53"/>
      <c r="T207" s="54"/>
      <c r="U207" s="55"/>
      <c r="V207" s="56"/>
      <c r="W207" s="56"/>
      <c r="X207" s="56"/>
      <c r="Y207" s="350"/>
      <c r="Z207" s="350"/>
      <c r="AA207" s="350"/>
      <c r="AB207" s="351"/>
      <c r="AC207" s="59"/>
      <c r="AD207" s="59"/>
      <c r="AE207" s="59"/>
      <c r="AF207" s="60"/>
      <c r="AG207" s="352"/>
      <c r="AH207" s="350"/>
      <c r="AI207" s="352"/>
      <c r="AJ207" s="350"/>
      <c r="AK207" s="350"/>
      <c r="AL207" s="62"/>
      <c r="AM207" s="62"/>
      <c r="AN207" s="63"/>
      <c r="AO207" s="64"/>
      <c r="AP207" s="202"/>
      <c r="AQ207" s="201"/>
      <c r="AR207" s="199"/>
      <c r="AS207" s="202"/>
      <c r="AT207" s="201"/>
      <c r="AU207" s="62"/>
      <c r="AV207" s="66"/>
      <c r="AW207" s="66"/>
      <c r="AX207" s="62"/>
      <c r="AY207" s="62"/>
      <c r="AZ207" s="67"/>
      <c r="BA207" s="287"/>
      <c r="BB207" s="354"/>
      <c r="BC207" s="284"/>
      <c r="BD207" s="69"/>
      <c r="BE207" s="68"/>
    </row>
    <row r="208" spans="1:57" x14ac:dyDescent="0.2">
      <c r="A208" s="28"/>
      <c r="B208" s="38"/>
      <c r="C208" s="39" t="s">
        <v>1180</v>
      </c>
      <c r="D208" s="40"/>
      <c r="E208" s="41"/>
      <c r="F208" s="361"/>
      <c r="G208" s="43"/>
      <c r="H208" s="44"/>
      <c r="I208" s="45"/>
      <c r="J208" s="44"/>
      <c r="K208" s="47"/>
      <c r="L208" s="43"/>
      <c r="M208" s="44"/>
      <c r="N208" s="48"/>
      <c r="O208" s="49"/>
      <c r="P208" s="50"/>
      <c r="Q208" s="90"/>
      <c r="R208" s="270"/>
      <c r="S208" s="53"/>
      <c r="T208" s="54"/>
      <c r="U208" s="55"/>
      <c r="V208" s="56"/>
      <c r="W208" s="56"/>
      <c r="X208" s="56"/>
      <c r="Y208" s="350"/>
      <c r="Z208" s="350"/>
      <c r="AA208" s="350"/>
      <c r="AB208" s="350"/>
      <c r="AC208" s="59"/>
      <c r="AD208" s="59"/>
      <c r="AE208" s="59"/>
      <c r="AF208" s="60"/>
      <c r="AG208" s="352"/>
      <c r="AH208" s="350"/>
      <c r="AI208" s="352"/>
      <c r="AJ208" s="350"/>
      <c r="AK208" s="350"/>
      <c r="AL208" s="62"/>
      <c r="AM208" s="62"/>
      <c r="AN208" s="63"/>
      <c r="AO208" s="64"/>
      <c r="AP208" s="202"/>
      <c r="AQ208" s="201"/>
      <c r="AR208" s="199"/>
      <c r="AS208" s="202"/>
      <c r="AT208" s="201"/>
      <c r="AU208" s="62"/>
      <c r="AV208" s="66"/>
      <c r="AW208" s="66"/>
      <c r="AX208" s="62"/>
      <c r="AY208" s="62"/>
      <c r="AZ208" s="67"/>
      <c r="BA208" s="287"/>
      <c r="BB208" s="354"/>
      <c r="BC208" s="284"/>
      <c r="BD208" s="69"/>
      <c r="BE208" s="68"/>
    </row>
    <row r="209" spans="1:57" x14ac:dyDescent="0.2">
      <c r="A209" s="28"/>
      <c r="B209" s="38"/>
      <c r="C209" s="39" t="s">
        <v>1180</v>
      </c>
      <c r="D209" s="40"/>
      <c r="E209" s="41"/>
      <c r="F209" s="361"/>
      <c r="G209" s="43"/>
      <c r="H209" s="44"/>
      <c r="I209" s="45"/>
      <c r="J209" s="44"/>
      <c r="K209" s="47"/>
      <c r="L209" s="43"/>
      <c r="M209" s="44"/>
      <c r="N209" s="48"/>
      <c r="O209" s="49"/>
      <c r="P209" s="50"/>
      <c r="Q209" s="90"/>
      <c r="R209" s="270"/>
      <c r="S209" s="53"/>
      <c r="T209" s="54"/>
      <c r="U209" s="55"/>
      <c r="V209" s="56"/>
      <c r="W209" s="56"/>
      <c r="X209" s="56"/>
      <c r="Y209" s="350"/>
      <c r="Z209" s="350"/>
      <c r="AA209" s="350"/>
      <c r="AB209" s="351"/>
      <c r="AC209" s="59"/>
      <c r="AD209" s="59"/>
      <c r="AE209" s="59"/>
      <c r="AF209" s="60"/>
      <c r="AG209" s="352"/>
      <c r="AH209" s="350"/>
      <c r="AI209" s="352"/>
      <c r="AJ209" s="350"/>
      <c r="AK209" s="350"/>
      <c r="AL209" s="62"/>
      <c r="AM209" s="62"/>
      <c r="AN209" s="63"/>
      <c r="AO209" s="64"/>
      <c r="AP209" s="202"/>
      <c r="AQ209" s="201"/>
      <c r="AR209" s="199"/>
      <c r="AS209" s="202"/>
      <c r="AT209" s="201"/>
      <c r="AU209" s="62"/>
      <c r="AV209" s="66"/>
      <c r="AW209" s="66"/>
      <c r="AX209" s="62"/>
      <c r="AY209" s="62"/>
      <c r="AZ209" s="67"/>
      <c r="BA209" s="287"/>
      <c r="BB209" s="354"/>
      <c r="BC209" s="284"/>
      <c r="BD209" s="69"/>
      <c r="BE209" s="68"/>
    </row>
    <row r="210" spans="1:57" x14ac:dyDescent="0.2">
      <c r="A210" s="28"/>
      <c r="B210" s="38"/>
      <c r="C210" s="39" t="s">
        <v>1180</v>
      </c>
      <c r="D210" s="40"/>
      <c r="E210" s="41"/>
      <c r="F210" s="361"/>
      <c r="G210" s="43"/>
      <c r="H210" s="44"/>
      <c r="I210" s="45"/>
      <c r="J210" s="44"/>
      <c r="K210" s="47"/>
      <c r="L210" s="43"/>
      <c r="M210" s="44"/>
      <c r="N210" s="48"/>
      <c r="O210" s="49"/>
      <c r="P210" s="50"/>
      <c r="Q210" s="90"/>
      <c r="R210" s="270"/>
      <c r="S210" s="53"/>
      <c r="T210" s="54"/>
      <c r="U210" s="55"/>
      <c r="V210" s="56"/>
      <c r="W210" s="56"/>
      <c r="X210" s="56"/>
      <c r="Y210" s="350"/>
      <c r="Z210" s="350"/>
      <c r="AA210" s="350"/>
      <c r="AB210" s="351"/>
      <c r="AC210" s="59"/>
      <c r="AD210" s="59"/>
      <c r="AE210" s="59"/>
      <c r="AF210" s="60"/>
      <c r="AG210" s="352"/>
      <c r="AH210" s="350"/>
      <c r="AI210" s="352"/>
      <c r="AJ210" s="350"/>
      <c r="AK210" s="350"/>
      <c r="AL210" s="62"/>
      <c r="AM210" s="62"/>
      <c r="AN210" s="63"/>
      <c r="AO210" s="64"/>
      <c r="AP210" s="202"/>
      <c r="AQ210" s="201"/>
      <c r="AR210" s="199"/>
      <c r="AS210" s="202"/>
      <c r="AT210" s="201"/>
      <c r="AU210" s="62"/>
      <c r="AV210" s="66"/>
      <c r="AW210" s="66"/>
      <c r="AX210" s="62"/>
      <c r="AY210" s="62"/>
      <c r="AZ210" s="67"/>
      <c r="BA210" s="287"/>
      <c r="BB210" s="354"/>
      <c r="BC210" s="284"/>
      <c r="BD210" s="69"/>
      <c r="BE210" s="68"/>
    </row>
    <row r="211" spans="1:57" x14ac:dyDescent="0.2">
      <c r="A211" s="28"/>
      <c r="B211" s="38"/>
      <c r="C211" s="39" t="s">
        <v>1180</v>
      </c>
      <c r="D211" s="40"/>
      <c r="E211" s="41"/>
      <c r="F211" s="361"/>
      <c r="G211" s="43"/>
      <c r="H211" s="44"/>
      <c r="I211" s="45"/>
      <c r="J211" s="44"/>
      <c r="K211" s="47"/>
      <c r="L211" s="43"/>
      <c r="M211" s="44"/>
      <c r="N211" s="48"/>
      <c r="O211" s="49"/>
      <c r="P211" s="50"/>
      <c r="Q211" s="90"/>
      <c r="R211" s="270"/>
      <c r="S211" s="53"/>
      <c r="T211" s="54"/>
      <c r="U211" s="55"/>
      <c r="V211" s="56"/>
      <c r="W211" s="56"/>
      <c r="X211" s="56"/>
      <c r="Y211" s="350"/>
      <c r="Z211" s="350"/>
      <c r="AA211" s="350"/>
      <c r="AB211" s="351"/>
      <c r="AC211" s="59"/>
      <c r="AD211" s="59"/>
      <c r="AE211" s="59"/>
      <c r="AF211" s="60"/>
      <c r="AG211" s="352"/>
      <c r="AH211" s="350"/>
      <c r="AI211" s="352"/>
      <c r="AJ211" s="350"/>
      <c r="AK211" s="350"/>
      <c r="AL211" s="62"/>
      <c r="AM211" s="62"/>
      <c r="AN211" s="63"/>
      <c r="AO211" s="64"/>
      <c r="AP211" s="202"/>
      <c r="AQ211" s="201"/>
      <c r="AR211" s="199"/>
      <c r="AS211" s="202"/>
      <c r="AT211" s="201"/>
      <c r="AU211" s="62"/>
      <c r="AV211" s="66"/>
      <c r="AW211" s="66"/>
      <c r="AX211" s="62"/>
      <c r="AY211" s="62"/>
      <c r="AZ211" s="67"/>
      <c r="BA211" s="287"/>
      <c r="BB211" s="354"/>
      <c r="BC211" s="284"/>
      <c r="BD211" s="69"/>
      <c r="BE211" s="68"/>
    </row>
    <row r="212" spans="1:57" x14ac:dyDescent="0.2">
      <c r="A212" s="28"/>
      <c r="B212" s="38"/>
      <c r="C212" s="39" t="s">
        <v>1180</v>
      </c>
      <c r="D212" s="40"/>
      <c r="E212" s="41"/>
      <c r="F212" s="361"/>
      <c r="G212" s="43"/>
      <c r="H212" s="44"/>
      <c r="I212" s="45"/>
      <c r="J212" s="44"/>
      <c r="K212" s="47"/>
      <c r="L212" s="43"/>
      <c r="M212" s="44"/>
      <c r="N212" s="48"/>
      <c r="O212" s="49"/>
      <c r="P212" s="50"/>
      <c r="Q212" s="90"/>
      <c r="R212" s="270"/>
      <c r="S212" s="53"/>
      <c r="T212" s="54"/>
      <c r="U212" s="55"/>
      <c r="V212" s="56"/>
      <c r="W212" s="56"/>
      <c r="X212" s="56"/>
      <c r="Y212" s="350"/>
      <c r="Z212" s="350"/>
      <c r="AA212" s="350"/>
      <c r="AB212" s="351"/>
      <c r="AC212" s="59"/>
      <c r="AD212" s="59"/>
      <c r="AE212" s="59"/>
      <c r="AF212" s="60"/>
      <c r="AG212" s="352"/>
      <c r="AH212" s="350"/>
      <c r="AI212" s="352"/>
      <c r="AJ212" s="350"/>
      <c r="AK212" s="350"/>
      <c r="AL212" s="62"/>
      <c r="AM212" s="62"/>
      <c r="AN212" s="63"/>
      <c r="AO212" s="64"/>
      <c r="AP212" s="202"/>
      <c r="AQ212" s="201"/>
      <c r="AR212" s="199"/>
      <c r="AS212" s="202"/>
      <c r="AT212" s="201"/>
      <c r="AU212" s="62"/>
      <c r="AV212" s="66"/>
      <c r="AW212" s="66"/>
      <c r="AX212" s="62"/>
      <c r="AY212" s="62"/>
      <c r="AZ212" s="67"/>
      <c r="BA212" s="287"/>
      <c r="BB212" s="354"/>
      <c r="BC212" s="284"/>
      <c r="BD212" s="69"/>
      <c r="BE212" s="68"/>
    </row>
    <row r="213" spans="1:57" x14ac:dyDescent="0.2">
      <c r="A213" s="28"/>
      <c r="B213" s="38"/>
      <c r="C213" s="39" t="s">
        <v>1180</v>
      </c>
      <c r="D213" s="40"/>
      <c r="E213" s="41"/>
      <c r="F213" s="361"/>
      <c r="G213" s="43"/>
      <c r="H213" s="44"/>
      <c r="I213" s="45"/>
      <c r="J213" s="44"/>
      <c r="K213" s="47"/>
      <c r="L213" s="43"/>
      <c r="M213" s="44"/>
      <c r="N213" s="48"/>
      <c r="O213" s="49"/>
      <c r="P213" s="50"/>
      <c r="Q213" s="90"/>
      <c r="R213" s="270"/>
      <c r="S213" s="53"/>
      <c r="T213" s="54"/>
      <c r="U213" s="55"/>
      <c r="V213" s="56"/>
      <c r="W213" s="56"/>
      <c r="X213" s="56"/>
      <c r="Y213" s="350"/>
      <c r="Z213" s="350"/>
      <c r="AA213" s="350"/>
      <c r="AB213" s="351"/>
      <c r="AC213" s="59"/>
      <c r="AD213" s="59"/>
      <c r="AE213" s="59"/>
      <c r="AF213" s="60"/>
      <c r="AG213" s="352"/>
      <c r="AH213" s="350"/>
      <c r="AI213" s="352"/>
      <c r="AJ213" s="350"/>
      <c r="AK213" s="350"/>
      <c r="AL213" s="62"/>
      <c r="AM213" s="62"/>
      <c r="AN213" s="63"/>
      <c r="AO213" s="64"/>
      <c r="AP213" s="202"/>
      <c r="AQ213" s="201"/>
      <c r="AR213" s="199"/>
      <c r="AS213" s="202"/>
      <c r="AT213" s="201"/>
      <c r="AU213" s="62"/>
      <c r="AV213" s="66"/>
      <c r="AW213" s="66"/>
      <c r="AX213" s="62"/>
      <c r="AY213" s="62"/>
      <c r="AZ213" s="67"/>
      <c r="BA213" s="287"/>
      <c r="BB213" s="354"/>
      <c r="BC213" s="284"/>
      <c r="BD213" s="69"/>
      <c r="BE213" s="68"/>
    </row>
    <row r="214" spans="1:57" x14ac:dyDescent="0.2">
      <c r="A214" s="28"/>
      <c r="B214" s="38"/>
      <c r="C214" s="39" t="s">
        <v>1180</v>
      </c>
      <c r="D214" s="40"/>
      <c r="E214" s="41"/>
      <c r="F214" s="361"/>
      <c r="G214" s="43"/>
      <c r="H214" s="44"/>
      <c r="I214" s="45"/>
      <c r="J214" s="44"/>
      <c r="K214" s="47"/>
      <c r="L214" s="43"/>
      <c r="M214" s="44"/>
      <c r="N214" s="48"/>
      <c r="O214" s="49"/>
      <c r="P214" s="50"/>
      <c r="Q214" s="90"/>
      <c r="R214" s="270"/>
      <c r="S214" s="53"/>
      <c r="T214" s="54"/>
      <c r="U214" s="55"/>
      <c r="V214" s="56"/>
      <c r="W214" s="56"/>
      <c r="X214" s="56"/>
      <c r="Y214" s="350"/>
      <c r="Z214" s="350"/>
      <c r="AA214" s="350"/>
      <c r="AB214" s="351"/>
      <c r="AC214" s="59"/>
      <c r="AD214" s="59"/>
      <c r="AE214" s="59"/>
      <c r="AF214" s="60"/>
      <c r="AG214" s="352"/>
      <c r="AH214" s="350"/>
      <c r="AI214" s="352"/>
      <c r="AJ214" s="350"/>
      <c r="AK214" s="350"/>
      <c r="AL214" s="62"/>
      <c r="AM214" s="62"/>
      <c r="AN214" s="63"/>
      <c r="AO214" s="64"/>
      <c r="AP214" s="202"/>
      <c r="AQ214" s="201"/>
      <c r="AR214" s="199"/>
      <c r="AS214" s="202"/>
      <c r="AT214" s="201"/>
      <c r="AU214" s="62"/>
      <c r="AV214" s="66"/>
      <c r="AW214" s="66"/>
      <c r="AX214" s="62"/>
      <c r="AY214" s="62"/>
      <c r="AZ214" s="67"/>
      <c r="BA214" s="287"/>
      <c r="BB214" s="354"/>
      <c r="BC214" s="284"/>
      <c r="BD214" s="69"/>
      <c r="BE214" s="68"/>
    </row>
    <row r="215" spans="1:57" x14ac:dyDescent="0.2">
      <c r="A215" s="28"/>
      <c r="B215" s="38"/>
      <c r="C215" s="39" t="s">
        <v>1180</v>
      </c>
      <c r="D215" s="40"/>
      <c r="E215" s="41"/>
      <c r="F215" s="361"/>
      <c r="G215" s="43"/>
      <c r="H215" s="44"/>
      <c r="I215" s="45"/>
      <c r="J215" s="44"/>
      <c r="K215" s="47"/>
      <c r="L215" s="43"/>
      <c r="M215" s="44"/>
      <c r="N215" s="48"/>
      <c r="O215" s="49"/>
      <c r="P215" s="50"/>
      <c r="Q215" s="90"/>
      <c r="R215" s="270"/>
      <c r="S215" s="53"/>
      <c r="T215" s="54"/>
      <c r="U215" s="55"/>
      <c r="V215" s="56"/>
      <c r="W215" s="56"/>
      <c r="X215" s="56"/>
      <c r="Y215" s="350"/>
      <c r="Z215" s="350"/>
      <c r="AA215" s="350"/>
      <c r="AB215" s="351"/>
      <c r="AC215" s="59"/>
      <c r="AD215" s="59"/>
      <c r="AE215" s="59"/>
      <c r="AF215" s="60"/>
      <c r="AG215" s="352"/>
      <c r="AH215" s="350"/>
      <c r="AI215" s="352"/>
      <c r="AJ215" s="350"/>
      <c r="AK215" s="350"/>
      <c r="AL215" s="62"/>
      <c r="AM215" s="62"/>
      <c r="AN215" s="63"/>
      <c r="AO215" s="64"/>
      <c r="AP215" s="202"/>
      <c r="AQ215" s="201"/>
      <c r="AR215" s="199"/>
      <c r="AS215" s="202"/>
      <c r="AT215" s="201"/>
      <c r="AU215" s="62"/>
      <c r="AV215" s="66"/>
      <c r="AW215" s="66"/>
      <c r="AX215" s="62"/>
      <c r="AY215" s="62"/>
      <c r="AZ215" s="67"/>
      <c r="BA215" s="287"/>
      <c r="BB215" s="354"/>
      <c r="BC215" s="284"/>
      <c r="BD215" s="69"/>
      <c r="BE215" s="68"/>
    </row>
    <row r="216" spans="1:57" x14ac:dyDescent="0.2">
      <c r="A216" s="28"/>
      <c r="B216" s="297"/>
      <c r="C216" s="39" t="s">
        <v>1180</v>
      </c>
      <c r="D216" s="327"/>
      <c r="E216" s="295"/>
      <c r="F216" s="362"/>
      <c r="G216" s="304"/>
      <c r="H216" s="306"/>
      <c r="I216" s="305"/>
      <c r="J216" s="306"/>
      <c r="K216" s="307"/>
      <c r="L216" s="304"/>
      <c r="M216" s="306"/>
      <c r="N216" s="309"/>
      <c r="O216" s="310"/>
      <c r="P216" s="311"/>
      <c r="Q216" s="325"/>
      <c r="R216" s="329"/>
      <c r="S216" s="342"/>
      <c r="T216" s="313"/>
      <c r="U216" s="314"/>
      <c r="V216" s="315"/>
      <c r="W216" s="315"/>
      <c r="X216" s="315"/>
      <c r="Y216" s="277"/>
      <c r="Z216" s="277"/>
      <c r="AA216" s="277"/>
      <c r="AB216" s="331"/>
      <c r="AC216" s="316"/>
      <c r="AD216" s="316"/>
      <c r="AE216" s="316"/>
      <c r="AF216" s="317"/>
      <c r="AG216" s="292"/>
      <c r="AH216" s="277"/>
      <c r="AI216" s="292"/>
      <c r="AJ216" s="277"/>
      <c r="AK216" s="277"/>
      <c r="AL216" s="318"/>
      <c r="AM216" s="318"/>
      <c r="AN216" s="319"/>
      <c r="AO216" s="320"/>
      <c r="AP216" s="323"/>
      <c r="AQ216" s="322"/>
      <c r="AR216" s="321"/>
      <c r="AS216" s="323"/>
      <c r="AT216" s="322"/>
      <c r="AU216" s="318"/>
      <c r="AV216" s="324"/>
      <c r="AW216" s="324"/>
      <c r="AX216" s="318"/>
      <c r="AY216" s="318"/>
      <c r="AZ216" s="292"/>
      <c r="BA216" s="287"/>
      <c r="BB216" s="290"/>
      <c r="BC216" s="284"/>
      <c r="BD216" s="69"/>
      <c r="BE216" s="68"/>
    </row>
    <row r="217" spans="1:57" x14ac:dyDescent="0.2">
      <c r="A217" s="28"/>
      <c r="B217" s="38"/>
      <c r="C217" s="39" t="s">
        <v>1180</v>
      </c>
      <c r="D217" s="40"/>
      <c r="E217" s="41"/>
      <c r="F217" s="361"/>
      <c r="G217" s="43"/>
      <c r="H217" s="44"/>
      <c r="I217" s="45"/>
      <c r="J217" s="46"/>
      <c r="K217" s="47"/>
      <c r="L217" s="43"/>
      <c r="M217" s="44"/>
      <c r="N217" s="48"/>
      <c r="O217" s="49"/>
      <c r="P217" s="50"/>
      <c r="Q217" s="90"/>
      <c r="R217" s="270"/>
      <c r="S217" s="53"/>
      <c r="T217" s="54"/>
      <c r="U217" s="55"/>
      <c r="V217" s="56"/>
      <c r="W217" s="56"/>
      <c r="X217" s="56"/>
      <c r="Y217" s="350"/>
      <c r="Z217" s="350"/>
      <c r="AA217" s="350"/>
      <c r="AB217" s="351"/>
      <c r="AC217" s="59"/>
      <c r="AD217" s="59"/>
      <c r="AE217" s="59"/>
      <c r="AF217" s="60"/>
      <c r="AG217" s="352"/>
      <c r="AH217" s="350"/>
      <c r="AI217" s="352"/>
      <c r="AJ217" s="350"/>
      <c r="AK217" s="350"/>
      <c r="AL217" s="62"/>
      <c r="AM217" s="62"/>
      <c r="AN217" s="63"/>
      <c r="AO217" s="64"/>
      <c r="AP217" s="202"/>
      <c r="AQ217" s="201"/>
      <c r="AR217" s="199"/>
      <c r="AS217" s="202"/>
      <c r="AT217" s="201"/>
      <c r="AU217" s="62"/>
      <c r="AV217" s="66"/>
      <c r="AW217" s="66"/>
      <c r="AX217" s="62"/>
      <c r="AY217" s="62"/>
      <c r="AZ217" s="67"/>
      <c r="BA217" s="287"/>
      <c r="BB217" s="354"/>
      <c r="BC217" s="284"/>
      <c r="BD217" s="69"/>
      <c r="BE217" s="68"/>
    </row>
    <row r="218" spans="1:57" x14ac:dyDescent="0.2">
      <c r="A218" s="28"/>
      <c r="B218" s="38"/>
      <c r="C218" s="39" t="s">
        <v>1180</v>
      </c>
      <c r="D218" s="40"/>
      <c r="E218" s="41"/>
      <c r="F218" s="361"/>
      <c r="G218" s="43"/>
      <c r="H218" s="44"/>
      <c r="I218" s="45"/>
      <c r="J218" s="46"/>
      <c r="K218" s="47"/>
      <c r="L218" s="43"/>
      <c r="M218" s="44"/>
      <c r="N218" s="48"/>
      <c r="O218" s="49"/>
      <c r="P218" s="50"/>
      <c r="Q218" s="90"/>
      <c r="R218" s="270"/>
      <c r="S218" s="53"/>
      <c r="T218" s="54"/>
      <c r="U218" s="55"/>
      <c r="V218" s="56"/>
      <c r="W218" s="56"/>
      <c r="X218" s="56"/>
      <c r="Y218" s="350"/>
      <c r="Z218" s="350"/>
      <c r="AA218" s="350"/>
      <c r="AB218" s="351"/>
      <c r="AC218" s="59"/>
      <c r="AD218" s="59"/>
      <c r="AE218" s="59"/>
      <c r="AF218" s="60"/>
      <c r="AG218" s="352"/>
      <c r="AH218" s="350"/>
      <c r="AI218" s="352"/>
      <c r="AJ218" s="350"/>
      <c r="AK218" s="350"/>
      <c r="AL218" s="62"/>
      <c r="AM218" s="62"/>
      <c r="AN218" s="63"/>
      <c r="AO218" s="64"/>
      <c r="AP218" s="202"/>
      <c r="AQ218" s="201"/>
      <c r="AR218" s="199"/>
      <c r="AS218" s="202"/>
      <c r="AT218" s="201"/>
      <c r="AU218" s="62"/>
      <c r="AV218" s="66"/>
      <c r="AW218" s="66"/>
      <c r="AX218" s="62"/>
      <c r="AY218" s="62"/>
      <c r="AZ218" s="67"/>
      <c r="BA218" s="287"/>
      <c r="BB218" s="354"/>
      <c r="BC218" s="284"/>
      <c r="BD218" s="69"/>
      <c r="BE218" s="68"/>
    </row>
    <row r="219" spans="1:57" x14ac:dyDescent="0.2">
      <c r="A219" s="28"/>
      <c r="B219" s="297"/>
      <c r="C219" s="39" t="s">
        <v>1180</v>
      </c>
      <c r="D219" s="327"/>
      <c r="E219" s="295"/>
      <c r="F219" s="362"/>
      <c r="G219" s="304"/>
      <c r="H219" s="306"/>
      <c r="I219" s="305"/>
      <c r="J219" s="345"/>
      <c r="K219" s="307"/>
      <c r="L219" s="304"/>
      <c r="M219" s="306"/>
      <c r="N219" s="309"/>
      <c r="O219" s="310"/>
      <c r="P219" s="311"/>
      <c r="Q219" s="325"/>
      <c r="R219" s="329"/>
      <c r="S219" s="342"/>
      <c r="T219" s="313"/>
      <c r="U219" s="314"/>
      <c r="V219" s="315"/>
      <c r="W219" s="315"/>
      <c r="X219" s="315"/>
      <c r="Y219" s="277"/>
      <c r="Z219" s="277"/>
      <c r="AA219" s="277"/>
      <c r="AB219" s="331"/>
      <c r="AC219" s="316"/>
      <c r="AD219" s="316"/>
      <c r="AE219" s="316"/>
      <c r="AF219" s="317"/>
      <c r="AG219" s="292"/>
      <c r="AH219" s="277"/>
      <c r="AI219" s="292"/>
      <c r="AJ219" s="277"/>
      <c r="AK219" s="277"/>
      <c r="AL219" s="318"/>
      <c r="AM219" s="318"/>
      <c r="AN219" s="319"/>
      <c r="AO219" s="320"/>
      <c r="AP219" s="323"/>
      <c r="AQ219" s="322"/>
      <c r="AR219" s="321"/>
      <c r="AS219" s="323"/>
      <c r="AT219" s="322"/>
      <c r="AU219" s="318"/>
      <c r="AV219" s="324"/>
      <c r="AW219" s="324"/>
      <c r="AX219" s="318"/>
      <c r="AY219" s="318"/>
      <c r="AZ219" s="292"/>
      <c r="BA219" s="287"/>
      <c r="BB219" s="290"/>
      <c r="BC219" s="284"/>
      <c r="BD219" s="69"/>
      <c r="BE219" s="68"/>
    </row>
    <row r="220" spans="1:57" x14ac:dyDescent="0.2">
      <c r="A220" s="28"/>
      <c r="B220" s="297"/>
      <c r="C220" s="39" t="s">
        <v>1180</v>
      </c>
      <c r="D220" s="327"/>
      <c r="E220" s="295"/>
      <c r="F220" s="362"/>
      <c r="G220" s="304"/>
      <c r="H220" s="306"/>
      <c r="I220" s="305"/>
      <c r="J220" s="345"/>
      <c r="K220" s="307"/>
      <c r="L220" s="304"/>
      <c r="M220" s="306"/>
      <c r="N220" s="309"/>
      <c r="O220" s="310"/>
      <c r="P220" s="311"/>
      <c r="Q220" s="325"/>
      <c r="R220" s="329"/>
      <c r="S220" s="342"/>
      <c r="T220" s="313"/>
      <c r="U220" s="314"/>
      <c r="V220" s="315"/>
      <c r="W220" s="315"/>
      <c r="X220" s="315"/>
      <c r="Y220" s="277"/>
      <c r="Z220" s="277"/>
      <c r="AA220" s="277"/>
      <c r="AB220" s="331"/>
      <c r="AC220" s="316"/>
      <c r="AD220" s="316"/>
      <c r="AE220" s="316"/>
      <c r="AF220" s="317"/>
      <c r="AG220" s="292"/>
      <c r="AH220" s="277"/>
      <c r="AI220" s="292"/>
      <c r="AJ220" s="277"/>
      <c r="AK220" s="277"/>
      <c r="AL220" s="318"/>
      <c r="AM220" s="318"/>
      <c r="AN220" s="319"/>
      <c r="AO220" s="320"/>
      <c r="AP220" s="323"/>
      <c r="AQ220" s="322"/>
      <c r="AR220" s="321"/>
      <c r="AS220" s="323"/>
      <c r="AT220" s="322"/>
      <c r="AU220" s="318"/>
      <c r="AV220" s="324"/>
      <c r="AW220" s="324"/>
      <c r="AX220" s="318"/>
      <c r="AY220" s="318"/>
      <c r="AZ220" s="67"/>
      <c r="BA220" s="287"/>
      <c r="BB220" s="290"/>
      <c r="BC220" s="284"/>
      <c r="BD220" s="69"/>
      <c r="BE220" s="68"/>
    </row>
    <row r="221" spans="1:57" x14ac:dyDescent="0.2">
      <c r="A221" s="28"/>
      <c r="B221" s="297"/>
      <c r="C221" s="39" t="s">
        <v>1180</v>
      </c>
      <c r="D221" s="327"/>
      <c r="E221" s="295"/>
      <c r="F221" s="362"/>
      <c r="G221" s="304"/>
      <c r="H221" s="306"/>
      <c r="I221" s="305"/>
      <c r="J221" s="345"/>
      <c r="K221" s="307"/>
      <c r="L221" s="304"/>
      <c r="M221" s="306"/>
      <c r="N221" s="309"/>
      <c r="O221" s="310"/>
      <c r="P221" s="311"/>
      <c r="Q221" s="325"/>
      <c r="R221" s="329"/>
      <c r="S221" s="342"/>
      <c r="T221" s="313"/>
      <c r="U221" s="314"/>
      <c r="V221" s="315"/>
      <c r="W221" s="315"/>
      <c r="X221" s="315"/>
      <c r="Y221" s="277"/>
      <c r="Z221" s="277"/>
      <c r="AA221" s="277"/>
      <c r="AB221" s="331"/>
      <c r="AC221" s="316"/>
      <c r="AD221" s="316"/>
      <c r="AE221" s="316"/>
      <c r="AF221" s="317"/>
      <c r="AG221" s="292"/>
      <c r="AH221" s="277"/>
      <c r="AI221" s="292"/>
      <c r="AJ221" s="277"/>
      <c r="AK221" s="277"/>
      <c r="AL221" s="318"/>
      <c r="AM221" s="318"/>
      <c r="AN221" s="319"/>
      <c r="AO221" s="320"/>
      <c r="AP221" s="323"/>
      <c r="AQ221" s="322"/>
      <c r="AR221" s="321"/>
      <c r="AS221" s="323"/>
      <c r="AT221" s="322"/>
      <c r="AU221" s="318"/>
      <c r="AV221" s="324"/>
      <c r="AW221" s="324"/>
      <c r="AX221" s="318"/>
      <c r="AY221" s="318"/>
      <c r="AZ221" s="292"/>
      <c r="BA221" s="287"/>
      <c r="BB221" s="290"/>
      <c r="BC221" s="284"/>
      <c r="BD221" s="69"/>
      <c r="BE221" s="68"/>
    </row>
    <row r="222" spans="1:57" x14ac:dyDescent="0.2">
      <c r="A222" s="28"/>
      <c r="B222" s="297"/>
      <c r="C222" s="39" t="s">
        <v>1180</v>
      </c>
      <c r="D222" s="40"/>
      <c r="E222" s="41"/>
      <c r="F222" s="361"/>
      <c r="G222" s="43"/>
      <c r="H222" s="44"/>
      <c r="I222" s="45"/>
      <c r="J222" s="46"/>
      <c r="K222" s="47"/>
      <c r="L222" s="43"/>
      <c r="M222" s="44"/>
      <c r="N222" s="48"/>
      <c r="O222" s="49"/>
      <c r="P222" s="50"/>
      <c r="Q222" s="90"/>
      <c r="R222" s="270"/>
      <c r="S222" s="53"/>
      <c r="T222" s="54"/>
      <c r="U222" s="55"/>
      <c r="V222" s="56"/>
      <c r="W222" s="56"/>
      <c r="X222" s="56"/>
      <c r="Y222" s="350"/>
      <c r="Z222" s="350"/>
      <c r="AA222" s="350"/>
      <c r="AB222" s="351"/>
      <c r="AC222" s="59"/>
      <c r="AD222" s="59"/>
      <c r="AE222" s="59"/>
      <c r="AF222" s="60"/>
      <c r="AG222" s="352"/>
      <c r="AH222" s="57"/>
      <c r="AI222" s="352"/>
      <c r="AJ222" s="350"/>
      <c r="AK222" s="350"/>
      <c r="AL222" s="62"/>
      <c r="AM222" s="62"/>
      <c r="AN222" s="63"/>
      <c r="AO222" s="64"/>
      <c r="AP222" s="202"/>
      <c r="AQ222" s="201"/>
      <c r="AR222" s="202"/>
      <c r="AS222" s="202"/>
      <c r="AT222" s="201"/>
      <c r="AU222" s="62"/>
      <c r="AV222" s="66"/>
      <c r="AW222" s="66"/>
      <c r="AX222" s="62"/>
      <c r="AY222" s="62"/>
      <c r="AZ222" s="67"/>
      <c r="BA222" s="287"/>
      <c r="BB222" s="354"/>
      <c r="BC222" s="284"/>
      <c r="BD222" s="69"/>
      <c r="BE222" s="68"/>
    </row>
    <row r="223" spans="1:57" x14ac:dyDescent="0.2">
      <c r="A223" s="28"/>
      <c r="B223" s="297"/>
      <c r="C223" s="39" t="s">
        <v>1180</v>
      </c>
      <c r="D223" s="40"/>
      <c r="E223" s="41"/>
      <c r="F223" s="361"/>
      <c r="G223" s="43"/>
      <c r="H223" s="44"/>
      <c r="I223" s="45"/>
      <c r="J223" s="46"/>
      <c r="K223" s="47"/>
      <c r="L223" s="43"/>
      <c r="M223" s="44"/>
      <c r="N223" s="48"/>
      <c r="O223" s="49"/>
      <c r="P223" s="50"/>
      <c r="Q223" s="90"/>
      <c r="R223" s="270"/>
      <c r="S223" s="53"/>
      <c r="T223" s="54"/>
      <c r="U223" s="55"/>
      <c r="V223" s="56"/>
      <c r="W223" s="56"/>
      <c r="X223" s="56"/>
      <c r="Y223" s="350"/>
      <c r="Z223" s="350"/>
      <c r="AA223" s="350"/>
      <c r="AB223" s="351"/>
      <c r="AC223" s="59"/>
      <c r="AD223" s="59"/>
      <c r="AE223" s="59"/>
      <c r="AF223" s="60"/>
      <c r="AG223" s="352"/>
      <c r="AH223" s="57"/>
      <c r="AI223" s="352"/>
      <c r="AJ223" s="350"/>
      <c r="AK223" s="350"/>
      <c r="AL223" s="62"/>
      <c r="AM223" s="62"/>
      <c r="AN223" s="63"/>
      <c r="AO223" s="64"/>
      <c r="AP223" s="202"/>
      <c r="AQ223" s="201"/>
      <c r="AR223" s="202"/>
      <c r="AS223" s="202"/>
      <c r="AT223" s="201"/>
      <c r="AU223" s="62"/>
      <c r="AV223" s="66"/>
      <c r="AW223" s="66"/>
      <c r="AX223" s="62"/>
      <c r="AY223" s="62"/>
      <c r="AZ223" s="67"/>
      <c r="BA223" s="287"/>
      <c r="BB223" s="354"/>
      <c r="BC223" s="284"/>
      <c r="BD223" s="69"/>
      <c r="BE223" s="68"/>
    </row>
    <row r="224" spans="1:57" x14ac:dyDescent="0.2">
      <c r="A224" s="28"/>
      <c r="B224" s="38"/>
      <c r="C224" s="39" t="s">
        <v>1180</v>
      </c>
      <c r="D224" s="40"/>
      <c r="E224" s="41"/>
      <c r="F224" s="361"/>
      <c r="G224" s="43"/>
      <c r="H224" s="44"/>
      <c r="I224" s="45"/>
      <c r="J224" s="46"/>
      <c r="K224" s="47"/>
      <c r="L224" s="43"/>
      <c r="M224" s="44"/>
      <c r="N224" s="48"/>
      <c r="O224" s="49"/>
      <c r="P224" s="50"/>
      <c r="Q224" s="90"/>
      <c r="R224" s="270"/>
      <c r="S224" s="53"/>
      <c r="T224" s="54"/>
      <c r="U224" s="55"/>
      <c r="V224" s="56"/>
      <c r="W224" s="56"/>
      <c r="X224" s="56"/>
      <c r="Y224" s="350"/>
      <c r="Z224" s="350"/>
      <c r="AA224" s="350"/>
      <c r="AB224" s="351"/>
      <c r="AC224" s="59"/>
      <c r="AD224" s="59"/>
      <c r="AE224" s="59"/>
      <c r="AF224" s="60"/>
      <c r="AG224" s="352"/>
      <c r="AH224" s="57"/>
      <c r="AI224" s="352"/>
      <c r="AJ224" s="350"/>
      <c r="AK224" s="350"/>
      <c r="AL224" s="62"/>
      <c r="AM224" s="62"/>
      <c r="AN224" s="63"/>
      <c r="AO224" s="64"/>
      <c r="AP224" s="202"/>
      <c r="AQ224" s="201"/>
      <c r="AR224" s="202"/>
      <c r="AS224" s="202"/>
      <c r="AT224" s="201"/>
      <c r="AU224" s="62"/>
      <c r="AV224" s="66"/>
      <c r="AW224" s="66"/>
      <c r="AX224" s="62"/>
      <c r="AY224" s="62"/>
      <c r="AZ224" s="67"/>
      <c r="BA224" s="287"/>
      <c r="BB224" s="354"/>
      <c r="BC224" s="284"/>
      <c r="BD224" s="69"/>
      <c r="BE224" s="68"/>
    </row>
    <row r="225" spans="1:57" x14ac:dyDescent="0.2">
      <c r="A225" s="359"/>
      <c r="B225" s="38"/>
      <c r="C225" s="39" t="s">
        <v>1180</v>
      </c>
      <c r="D225" s="40"/>
      <c r="E225" s="41"/>
      <c r="F225" s="361"/>
      <c r="G225" s="43"/>
      <c r="H225" s="44"/>
      <c r="I225" s="45"/>
      <c r="J225" s="46"/>
      <c r="K225" s="47"/>
      <c r="L225" s="43"/>
      <c r="M225" s="44"/>
      <c r="N225" s="48"/>
      <c r="O225" s="49"/>
      <c r="P225" s="50"/>
      <c r="Q225" s="90"/>
      <c r="R225" s="270"/>
      <c r="S225" s="53"/>
      <c r="T225" s="54"/>
      <c r="U225" s="55"/>
      <c r="V225" s="56"/>
      <c r="W225" s="56"/>
      <c r="X225" s="56"/>
      <c r="Y225" s="350"/>
      <c r="Z225" s="350"/>
      <c r="AA225" s="350"/>
      <c r="AB225" s="351"/>
      <c r="AC225" s="170"/>
      <c r="AD225" s="59"/>
      <c r="AE225" s="59"/>
      <c r="AF225" s="60"/>
      <c r="AG225" s="352"/>
      <c r="AH225" s="350"/>
      <c r="AI225" s="352"/>
      <c r="AJ225" s="350"/>
      <c r="AK225" s="350"/>
      <c r="AL225" s="62"/>
      <c r="AM225" s="62"/>
      <c r="AN225" s="63"/>
      <c r="AO225" s="64"/>
      <c r="AP225" s="202"/>
      <c r="AQ225" s="201"/>
      <c r="AR225" s="202"/>
      <c r="AS225" s="202"/>
      <c r="AT225" s="201"/>
      <c r="AU225" s="62"/>
      <c r="AV225" s="66"/>
      <c r="AW225" s="66"/>
      <c r="AX225" s="62"/>
      <c r="AY225" s="62"/>
      <c r="AZ225" s="352"/>
      <c r="BA225" s="346"/>
      <c r="BB225" s="347"/>
      <c r="BC225" s="284"/>
      <c r="BD225" s="69"/>
      <c r="BE225" s="68"/>
    </row>
    <row r="226" spans="1:57" x14ac:dyDescent="0.2">
      <c r="A226" s="28"/>
      <c r="B226" s="38"/>
      <c r="C226" s="39" t="s">
        <v>1180</v>
      </c>
      <c r="D226" s="40"/>
      <c r="E226" s="41"/>
      <c r="F226" s="361"/>
      <c r="G226" s="43"/>
      <c r="H226" s="44"/>
      <c r="I226" s="45"/>
      <c r="J226" s="46"/>
      <c r="K226" s="47"/>
      <c r="L226" s="43"/>
      <c r="M226" s="44"/>
      <c r="N226" s="48"/>
      <c r="O226" s="49"/>
      <c r="P226" s="50"/>
      <c r="Q226" s="270"/>
      <c r="R226" s="270"/>
      <c r="S226" s="53"/>
      <c r="T226" s="54"/>
      <c r="U226" s="55"/>
      <c r="V226" s="56"/>
      <c r="W226" s="56"/>
      <c r="X226" s="56"/>
      <c r="Y226" s="350"/>
      <c r="Z226" s="350"/>
      <c r="AA226" s="350"/>
      <c r="AB226" s="350"/>
      <c r="AC226" s="59"/>
      <c r="AD226" s="59"/>
      <c r="AE226" s="59"/>
      <c r="AF226" s="60"/>
      <c r="AG226" s="292"/>
      <c r="AH226" s="57"/>
      <c r="AI226" s="292"/>
      <c r="AJ226" s="277"/>
      <c r="AK226" s="277"/>
      <c r="AL226" s="318"/>
      <c r="AM226" s="318"/>
      <c r="AN226" s="319"/>
      <c r="AO226" s="320"/>
      <c r="AP226" s="323"/>
      <c r="AQ226" s="322"/>
      <c r="AR226" s="202"/>
      <c r="AS226" s="202"/>
      <c r="AT226" s="201"/>
      <c r="AU226" s="318"/>
      <c r="AV226" s="324"/>
      <c r="AW226" s="324"/>
      <c r="AX226" s="318"/>
      <c r="AY226" s="318"/>
      <c r="AZ226" s="67"/>
      <c r="BA226" s="287"/>
      <c r="BB226" s="290"/>
      <c r="BC226" s="284"/>
      <c r="BD226" s="69"/>
      <c r="BE226" s="68"/>
    </row>
    <row r="227" spans="1:57" x14ac:dyDescent="0.2">
      <c r="A227" s="28"/>
      <c r="B227" s="38"/>
      <c r="C227" s="39" t="s">
        <v>1180</v>
      </c>
      <c r="D227" s="40"/>
      <c r="E227" s="41"/>
      <c r="F227" s="361"/>
      <c r="G227" s="43"/>
      <c r="H227" s="44"/>
      <c r="I227" s="45"/>
      <c r="J227" s="46"/>
      <c r="K227" s="47"/>
      <c r="L227" s="43"/>
      <c r="M227" s="44"/>
      <c r="N227" s="48"/>
      <c r="O227" s="49"/>
      <c r="P227" s="50"/>
      <c r="Q227" s="90"/>
      <c r="R227" s="270"/>
      <c r="S227" s="53"/>
      <c r="T227" s="54"/>
      <c r="U227" s="55"/>
      <c r="V227" s="56"/>
      <c r="W227" s="56"/>
      <c r="X227" s="56"/>
      <c r="Y227" s="350"/>
      <c r="Z227" s="350"/>
      <c r="AA227" s="350"/>
      <c r="AB227" s="351"/>
      <c r="AC227" s="59"/>
      <c r="AD227" s="59"/>
      <c r="AE227" s="59"/>
      <c r="AF227" s="60"/>
      <c r="AG227" s="352"/>
      <c r="AH227" s="350"/>
      <c r="AI227" s="352"/>
      <c r="AJ227" s="350"/>
      <c r="AK227" s="350"/>
      <c r="AL227" s="62"/>
      <c r="AM227" s="62"/>
      <c r="AN227" s="63"/>
      <c r="AO227" s="64"/>
      <c r="AP227" s="202"/>
      <c r="AQ227" s="201"/>
      <c r="AR227" s="202"/>
      <c r="AS227" s="202"/>
      <c r="AT227" s="201"/>
      <c r="AU227" s="62"/>
      <c r="AV227" s="66"/>
      <c r="AW227" s="66"/>
      <c r="AX227" s="62"/>
      <c r="AY227" s="62"/>
      <c r="AZ227" s="67"/>
      <c r="BA227" s="287"/>
      <c r="BB227" s="354"/>
      <c r="BC227" s="284"/>
      <c r="BD227" s="69"/>
      <c r="BE227" s="68"/>
    </row>
    <row r="228" spans="1:57" x14ac:dyDescent="0.2">
      <c r="A228" s="28"/>
      <c r="B228" s="297"/>
      <c r="C228" s="39" t="s">
        <v>1180</v>
      </c>
      <c r="D228" s="327"/>
      <c r="E228" s="295"/>
      <c r="F228" s="362"/>
      <c r="G228" s="304"/>
      <c r="H228" s="306"/>
      <c r="I228" s="305"/>
      <c r="J228" s="345"/>
      <c r="K228" s="307"/>
      <c r="L228" s="304"/>
      <c r="M228" s="306"/>
      <c r="N228" s="309"/>
      <c r="O228" s="310"/>
      <c r="P228" s="311"/>
      <c r="Q228" s="325"/>
      <c r="R228" s="329"/>
      <c r="S228" s="342"/>
      <c r="T228" s="313"/>
      <c r="U228" s="314"/>
      <c r="V228" s="315"/>
      <c r="W228" s="315"/>
      <c r="X228" s="315"/>
      <c r="Y228" s="277"/>
      <c r="Z228" s="277"/>
      <c r="AA228" s="277"/>
      <c r="AB228" s="331"/>
      <c r="AC228" s="357"/>
      <c r="AD228" s="358"/>
      <c r="AE228" s="358"/>
      <c r="AF228" s="317"/>
      <c r="AG228" s="292"/>
      <c r="AH228" s="277"/>
      <c r="AI228" s="292"/>
      <c r="AJ228" s="277"/>
      <c r="AK228" s="277"/>
      <c r="AL228" s="318"/>
      <c r="AM228" s="318"/>
      <c r="AN228" s="319"/>
      <c r="AO228" s="320"/>
      <c r="AP228" s="323"/>
      <c r="AQ228" s="322"/>
      <c r="AR228" s="323"/>
      <c r="AS228" s="323"/>
      <c r="AT228" s="322"/>
      <c r="AU228" s="318"/>
      <c r="AV228" s="324"/>
      <c r="AW228" s="324"/>
      <c r="AX228" s="318"/>
      <c r="AY228" s="318"/>
      <c r="AZ228" s="292"/>
      <c r="BA228" s="287"/>
      <c r="BB228" s="290"/>
      <c r="BC228" s="284"/>
      <c r="BD228" s="69"/>
      <c r="BE228" s="68"/>
    </row>
    <row r="229" spans="1:57" x14ac:dyDescent="0.2">
      <c r="A229" s="28"/>
      <c r="B229" s="297"/>
      <c r="C229" s="39" t="s">
        <v>1180</v>
      </c>
      <c r="D229" s="327"/>
      <c r="E229" s="295"/>
      <c r="F229" s="362"/>
      <c r="G229" s="304"/>
      <c r="H229" s="306"/>
      <c r="I229" s="305"/>
      <c r="J229" s="345"/>
      <c r="K229" s="307"/>
      <c r="L229" s="304"/>
      <c r="M229" s="306"/>
      <c r="N229" s="309"/>
      <c r="O229" s="310"/>
      <c r="P229" s="311"/>
      <c r="Q229" s="325"/>
      <c r="R229" s="329"/>
      <c r="S229" s="342"/>
      <c r="T229" s="313"/>
      <c r="U229" s="314"/>
      <c r="V229" s="315"/>
      <c r="W229" s="315"/>
      <c r="X229" s="315"/>
      <c r="Y229" s="277"/>
      <c r="Z229" s="277"/>
      <c r="AA229" s="277"/>
      <c r="AB229" s="331"/>
      <c r="AC229" s="357"/>
      <c r="AD229" s="358"/>
      <c r="AE229" s="358"/>
      <c r="AF229" s="317"/>
      <c r="AG229" s="292"/>
      <c r="AH229" s="277"/>
      <c r="AI229" s="292"/>
      <c r="AJ229" s="277"/>
      <c r="AK229" s="277"/>
      <c r="AL229" s="318"/>
      <c r="AM229" s="318"/>
      <c r="AN229" s="319"/>
      <c r="AO229" s="320"/>
      <c r="AP229" s="323"/>
      <c r="AQ229" s="322"/>
      <c r="AR229" s="323"/>
      <c r="AS229" s="323"/>
      <c r="AT229" s="322"/>
      <c r="AU229" s="318"/>
      <c r="AV229" s="324"/>
      <c r="AW229" s="324"/>
      <c r="AX229" s="318"/>
      <c r="AY229" s="318"/>
      <c r="AZ229" s="292"/>
      <c r="BA229" s="287"/>
      <c r="BB229" s="290"/>
      <c r="BC229" s="284"/>
      <c r="BD229" s="69"/>
      <c r="BE229" s="68"/>
    </row>
    <row r="230" spans="1:57" x14ac:dyDescent="0.2">
      <c r="A230" s="28"/>
      <c r="B230" s="297"/>
      <c r="C230" s="39" t="s">
        <v>1180</v>
      </c>
      <c r="D230" s="327"/>
      <c r="E230" s="295"/>
      <c r="F230" s="362"/>
      <c r="G230" s="304"/>
      <c r="H230" s="306"/>
      <c r="I230" s="305"/>
      <c r="J230" s="345"/>
      <c r="K230" s="307"/>
      <c r="L230" s="304"/>
      <c r="M230" s="306"/>
      <c r="N230" s="309"/>
      <c r="O230" s="310"/>
      <c r="P230" s="311"/>
      <c r="Q230" s="325"/>
      <c r="R230" s="329"/>
      <c r="S230" s="342"/>
      <c r="T230" s="313"/>
      <c r="U230" s="314"/>
      <c r="V230" s="315"/>
      <c r="W230" s="315"/>
      <c r="X230" s="315"/>
      <c r="Y230" s="277"/>
      <c r="Z230" s="277"/>
      <c r="AA230" s="277"/>
      <c r="AB230" s="331"/>
      <c r="AC230" s="316"/>
      <c r="AD230" s="316"/>
      <c r="AE230" s="316"/>
      <c r="AF230" s="317"/>
      <c r="AG230" s="292"/>
      <c r="AH230" s="277"/>
      <c r="AI230" s="292"/>
      <c r="AJ230" s="277"/>
      <c r="AK230" s="277"/>
      <c r="AL230" s="318"/>
      <c r="AM230" s="318"/>
      <c r="AN230" s="319"/>
      <c r="AO230" s="320"/>
      <c r="AP230" s="323"/>
      <c r="AQ230" s="322"/>
      <c r="AR230" s="323"/>
      <c r="AS230" s="323"/>
      <c r="AT230" s="322"/>
      <c r="AU230" s="318"/>
      <c r="AV230" s="324"/>
      <c r="AW230" s="324"/>
      <c r="AX230" s="318"/>
      <c r="AY230" s="318"/>
      <c r="AZ230" s="67"/>
      <c r="BA230" s="287"/>
      <c r="BB230" s="290"/>
      <c r="BC230" s="284"/>
      <c r="BD230" s="69"/>
      <c r="BE230" s="68"/>
    </row>
    <row r="231" spans="1:57" x14ac:dyDescent="0.2">
      <c r="A231" s="28"/>
      <c r="B231" s="297"/>
      <c r="C231" s="39" t="s">
        <v>1180</v>
      </c>
      <c r="D231" s="327"/>
      <c r="E231" s="295"/>
      <c r="F231" s="362"/>
      <c r="G231" s="304"/>
      <c r="H231" s="306"/>
      <c r="I231" s="305"/>
      <c r="J231" s="345"/>
      <c r="K231" s="307"/>
      <c r="L231" s="304"/>
      <c r="M231" s="306"/>
      <c r="N231" s="309"/>
      <c r="O231" s="310"/>
      <c r="P231" s="311"/>
      <c r="Q231" s="325"/>
      <c r="R231" s="329"/>
      <c r="S231" s="342"/>
      <c r="T231" s="313"/>
      <c r="U231" s="314"/>
      <c r="V231" s="315"/>
      <c r="W231" s="315"/>
      <c r="X231" s="315"/>
      <c r="Y231" s="277"/>
      <c r="Z231" s="277"/>
      <c r="AA231" s="277"/>
      <c r="AB231" s="331"/>
      <c r="AC231" s="316"/>
      <c r="AD231" s="316"/>
      <c r="AE231" s="316"/>
      <c r="AF231" s="317"/>
      <c r="AG231" s="292"/>
      <c r="AH231" s="277"/>
      <c r="AI231" s="292"/>
      <c r="AJ231" s="277"/>
      <c r="AK231" s="277"/>
      <c r="AL231" s="318"/>
      <c r="AM231" s="318"/>
      <c r="AN231" s="319"/>
      <c r="AO231" s="320"/>
      <c r="AP231" s="323"/>
      <c r="AQ231" s="322"/>
      <c r="AR231" s="323"/>
      <c r="AS231" s="323"/>
      <c r="AT231" s="322"/>
      <c r="AU231" s="318"/>
      <c r="AV231" s="324"/>
      <c r="AW231" s="324"/>
      <c r="AX231" s="318"/>
      <c r="AY231" s="318"/>
      <c r="AZ231" s="292"/>
      <c r="BA231" s="287"/>
      <c r="BB231" s="290"/>
      <c r="BC231" s="284"/>
      <c r="BD231" s="69"/>
      <c r="BE231" s="68"/>
    </row>
    <row r="232" spans="1:57" x14ac:dyDescent="0.2">
      <c r="A232" s="28"/>
      <c r="B232" s="38"/>
      <c r="C232" s="39" t="s">
        <v>1180</v>
      </c>
      <c r="D232" s="40"/>
      <c r="E232" s="41"/>
      <c r="F232" s="361"/>
      <c r="G232" s="43"/>
      <c r="H232" s="44"/>
      <c r="I232" s="45"/>
      <c r="J232" s="46"/>
      <c r="K232" s="47"/>
      <c r="L232" s="43"/>
      <c r="M232" s="44"/>
      <c r="N232" s="48"/>
      <c r="O232" s="49"/>
      <c r="P232" s="50"/>
      <c r="Q232" s="90"/>
      <c r="R232" s="270"/>
      <c r="S232" s="53"/>
      <c r="T232" s="54"/>
      <c r="U232" s="55"/>
      <c r="V232" s="56"/>
      <c r="W232" s="56"/>
      <c r="X232" s="56"/>
      <c r="Y232" s="350"/>
      <c r="Z232" s="350"/>
      <c r="AA232" s="350"/>
      <c r="AB232" s="351"/>
      <c r="AC232" s="170"/>
      <c r="AD232" s="86"/>
      <c r="AE232" s="86"/>
      <c r="AF232" s="60"/>
      <c r="AG232" s="352"/>
      <c r="AH232" s="350"/>
      <c r="AI232" s="352"/>
      <c r="AJ232" s="350"/>
      <c r="AK232" s="350"/>
      <c r="AL232" s="62"/>
      <c r="AM232" s="62"/>
      <c r="AN232" s="63"/>
      <c r="AO232" s="64"/>
      <c r="AP232" s="202"/>
      <c r="AQ232" s="201"/>
      <c r="AR232" s="202"/>
      <c r="AS232" s="202"/>
      <c r="AT232" s="201"/>
      <c r="AU232" s="62"/>
      <c r="AV232" s="66"/>
      <c r="AW232" s="66"/>
      <c r="AX232" s="62"/>
      <c r="AY232" s="62"/>
      <c r="AZ232" s="67"/>
      <c r="BA232" s="287"/>
      <c r="BB232" s="354"/>
      <c r="BC232" s="284"/>
      <c r="BD232" s="69"/>
      <c r="BE232" s="68"/>
    </row>
    <row r="233" spans="1:57" x14ac:dyDescent="0.2">
      <c r="A233" s="28"/>
      <c r="B233" s="38"/>
      <c r="C233" s="39" t="s">
        <v>1180</v>
      </c>
      <c r="D233" s="40"/>
      <c r="E233" s="41"/>
      <c r="F233" s="361"/>
      <c r="G233" s="43"/>
      <c r="H233" s="44"/>
      <c r="I233" s="45"/>
      <c r="J233" s="46"/>
      <c r="K233" s="47"/>
      <c r="L233" s="43"/>
      <c r="M233" s="44"/>
      <c r="N233" s="48"/>
      <c r="O233" s="49"/>
      <c r="P233" s="50"/>
      <c r="Q233" s="90"/>
      <c r="R233" s="329"/>
      <c r="S233" s="342"/>
      <c r="T233" s="54"/>
      <c r="U233" s="55"/>
      <c r="V233" s="56"/>
      <c r="W233" s="56"/>
      <c r="X233" s="56"/>
      <c r="Y233" s="350"/>
      <c r="Z233" s="350"/>
      <c r="AA233" s="350"/>
      <c r="AB233" s="351"/>
      <c r="AC233" s="170"/>
      <c r="AD233" s="86"/>
      <c r="AE233" s="86"/>
      <c r="AF233" s="60"/>
      <c r="AG233" s="352"/>
      <c r="AH233" s="350"/>
      <c r="AI233" s="352"/>
      <c r="AJ233" s="350"/>
      <c r="AK233" s="350"/>
      <c r="AL233" s="62"/>
      <c r="AM233" s="62"/>
      <c r="AN233" s="63"/>
      <c r="AO233" s="64"/>
      <c r="AP233" s="202"/>
      <c r="AQ233" s="201"/>
      <c r="AR233" s="202"/>
      <c r="AS233" s="202"/>
      <c r="AT233" s="201"/>
      <c r="AU233" s="62"/>
      <c r="AV233" s="66"/>
      <c r="AW233" s="66"/>
      <c r="AX233" s="62"/>
      <c r="AY233" s="62"/>
      <c r="AZ233" s="67"/>
      <c r="BA233" s="287"/>
      <c r="BB233" s="354"/>
      <c r="BC233" s="284"/>
      <c r="BD233" s="69"/>
      <c r="BE233" s="68"/>
    </row>
    <row r="234" spans="1:57" x14ac:dyDescent="0.2">
      <c r="A234" s="28"/>
      <c r="B234" s="38"/>
      <c r="C234" s="39" t="s">
        <v>1180</v>
      </c>
      <c r="D234" s="40"/>
      <c r="E234" s="41"/>
      <c r="F234" s="361"/>
      <c r="G234" s="43"/>
      <c r="H234" s="44"/>
      <c r="I234" s="45"/>
      <c r="J234" s="46"/>
      <c r="K234" s="47"/>
      <c r="L234" s="43"/>
      <c r="M234" s="44"/>
      <c r="N234" s="48"/>
      <c r="O234" s="49"/>
      <c r="P234" s="50"/>
      <c r="Q234" s="90"/>
      <c r="R234" s="270"/>
      <c r="S234" s="53"/>
      <c r="T234" s="54"/>
      <c r="U234" s="55"/>
      <c r="V234" s="56"/>
      <c r="W234" s="56"/>
      <c r="X234" s="56"/>
      <c r="Y234" s="350"/>
      <c r="Z234" s="350"/>
      <c r="AA234" s="350"/>
      <c r="AB234" s="351"/>
      <c r="AC234" s="59"/>
      <c r="AD234" s="59"/>
      <c r="AE234" s="59"/>
      <c r="AF234" s="60"/>
      <c r="AG234" s="352"/>
      <c r="AH234" s="350"/>
      <c r="AI234" s="352"/>
      <c r="AJ234" s="350"/>
      <c r="AK234" s="350"/>
      <c r="AL234" s="62"/>
      <c r="AM234" s="62"/>
      <c r="AN234" s="63"/>
      <c r="AO234" s="64"/>
      <c r="AP234" s="202"/>
      <c r="AQ234" s="201"/>
      <c r="AR234" s="202"/>
      <c r="AS234" s="202"/>
      <c r="AT234" s="201"/>
      <c r="AU234" s="62"/>
      <c r="AV234" s="66"/>
      <c r="AW234" s="66"/>
      <c r="AX234" s="62"/>
      <c r="AY234" s="62"/>
      <c r="AZ234" s="67"/>
      <c r="BA234" s="287"/>
      <c r="BB234" s="290"/>
      <c r="BC234" s="284"/>
      <c r="BD234" s="69"/>
      <c r="BE234" s="68"/>
    </row>
    <row r="235" spans="1:57" x14ac:dyDescent="0.2">
      <c r="A235" s="28"/>
      <c r="B235" s="38"/>
      <c r="C235" s="39" t="s">
        <v>1180</v>
      </c>
      <c r="D235" s="40"/>
      <c r="E235" s="41"/>
      <c r="F235" s="361"/>
      <c r="G235" s="43"/>
      <c r="H235" s="44"/>
      <c r="I235" s="45"/>
      <c r="J235" s="46"/>
      <c r="K235" s="47"/>
      <c r="L235" s="43"/>
      <c r="M235" s="44"/>
      <c r="N235" s="48"/>
      <c r="O235" s="49"/>
      <c r="P235" s="50"/>
      <c r="Q235" s="90"/>
      <c r="R235" s="270"/>
      <c r="S235" s="53"/>
      <c r="T235" s="54"/>
      <c r="U235" s="55"/>
      <c r="V235" s="56"/>
      <c r="W235" s="56"/>
      <c r="X235" s="56"/>
      <c r="Y235" s="350"/>
      <c r="Z235" s="350"/>
      <c r="AA235" s="350"/>
      <c r="AB235" s="59"/>
      <c r="AC235" s="59"/>
      <c r="AD235" s="59"/>
      <c r="AE235" s="59"/>
      <c r="AF235" s="60"/>
      <c r="AG235" s="352"/>
      <c r="AH235" s="350"/>
      <c r="AI235" s="350"/>
      <c r="AJ235" s="350"/>
      <c r="AK235" s="350"/>
      <c r="AL235" s="62"/>
      <c r="AM235" s="62"/>
      <c r="AN235" s="63"/>
      <c r="AO235" s="64"/>
      <c r="AP235" s="202"/>
      <c r="AQ235" s="201"/>
      <c r="AR235" s="202"/>
      <c r="AS235" s="202"/>
      <c r="AT235" s="201"/>
      <c r="AU235" s="62"/>
      <c r="AV235" s="66"/>
      <c r="AW235" s="66"/>
      <c r="AX235" s="62"/>
      <c r="AY235" s="62"/>
      <c r="AZ235" s="67"/>
      <c r="BA235" s="353"/>
      <c r="BB235" s="354"/>
      <c r="BC235" s="284"/>
      <c r="BD235" s="69"/>
      <c r="BE235" s="68"/>
    </row>
    <row r="236" spans="1:57" x14ac:dyDescent="0.2">
      <c r="A236" s="28"/>
      <c r="B236" s="297"/>
      <c r="C236" s="39" t="s">
        <v>1180</v>
      </c>
      <c r="D236" s="327"/>
      <c r="E236" s="295"/>
      <c r="F236" s="362"/>
      <c r="G236" s="304"/>
      <c r="H236" s="306"/>
      <c r="I236" s="305"/>
      <c r="J236" s="345"/>
      <c r="K236" s="307"/>
      <c r="L236" s="304"/>
      <c r="M236" s="306"/>
      <c r="N236" s="309"/>
      <c r="O236" s="310"/>
      <c r="P236" s="311"/>
      <c r="Q236" s="325"/>
      <c r="R236" s="360"/>
      <c r="S236" s="344"/>
      <c r="T236" s="54"/>
      <c r="U236" s="55"/>
      <c r="V236" s="315"/>
      <c r="W236" s="315"/>
      <c r="X236" s="315"/>
      <c r="Y236" s="277"/>
      <c r="Z236" s="277"/>
      <c r="AA236" s="277"/>
      <c r="AB236" s="277"/>
      <c r="AC236" s="316"/>
      <c r="AD236" s="316"/>
      <c r="AE236" s="316"/>
      <c r="AF236" s="317"/>
      <c r="AG236" s="292"/>
      <c r="AH236" s="277"/>
      <c r="AI236" s="277"/>
      <c r="AJ236" s="277"/>
      <c r="AK236" s="316"/>
      <c r="AL236" s="318"/>
      <c r="AM236" s="318"/>
      <c r="AN236" s="319"/>
      <c r="AO236" s="320"/>
      <c r="AP236" s="323"/>
      <c r="AQ236" s="322"/>
      <c r="AR236" s="323"/>
      <c r="AS236" s="323"/>
      <c r="AT236" s="322"/>
      <c r="AU236" s="318"/>
      <c r="AV236" s="324"/>
      <c r="AW236" s="324"/>
      <c r="AX236" s="318"/>
      <c r="AY236" s="318"/>
      <c r="AZ236" s="67"/>
      <c r="BA236" s="287"/>
      <c r="BB236" s="290"/>
      <c r="BC236" s="284"/>
      <c r="BD236" s="69"/>
      <c r="BE236" s="68"/>
    </row>
    <row r="237" spans="1:57" x14ac:dyDescent="0.2">
      <c r="A237" s="28"/>
      <c r="B237" s="38"/>
      <c r="C237" s="39" t="s">
        <v>1180</v>
      </c>
      <c r="D237" s="40"/>
      <c r="E237" s="41"/>
      <c r="F237" s="361"/>
      <c r="G237" s="43"/>
      <c r="H237" s="44"/>
      <c r="I237" s="45"/>
      <c r="J237" s="46"/>
      <c r="K237" s="47"/>
      <c r="L237" s="43"/>
      <c r="M237" s="44"/>
      <c r="N237" s="48"/>
      <c r="O237" s="49"/>
      <c r="P237" s="50"/>
      <c r="Q237" s="90"/>
      <c r="R237" s="52"/>
      <c r="S237" s="77"/>
      <c r="T237" s="54"/>
      <c r="U237" s="55"/>
      <c r="V237" s="56"/>
      <c r="W237" s="56"/>
      <c r="X237" s="56"/>
      <c r="Y237" s="350"/>
      <c r="Z237" s="350"/>
      <c r="AA237" s="350"/>
      <c r="AB237" s="350"/>
      <c r="AC237" s="59"/>
      <c r="AD237" s="59"/>
      <c r="AE237" s="59"/>
      <c r="AF237" s="60"/>
      <c r="AG237" s="352"/>
      <c r="AH237" s="350"/>
      <c r="AI237" s="350"/>
      <c r="AJ237" s="350"/>
      <c r="AK237" s="59"/>
      <c r="AL237" s="62"/>
      <c r="AM237" s="62"/>
      <c r="AN237" s="63"/>
      <c r="AO237" s="64"/>
      <c r="AP237" s="202"/>
      <c r="AQ237" s="201"/>
      <c r="AR237" s="202"/>
      <c r="AS237" s="202"/>
      <c r="AT237" s="201"/>
      <c r="AU237" s="62"/>
      <c r="AV237" s="66"/>
      <c r="AW237" s="66"/>
      <c r="AX237" s="62"/>
      <c r="AY237" s="62"/>
      <c r="AZ237" s="67"/>
      <c r="BA237" s="287"/>
      <c r="BB237" s="354"/>
      <c r="BC237" s="284"/>
      <c r="BD237" s="69"/>
      <c r="BE237" s="68"/>
    </row>
    <row r="238" spans="1:57" x14ac:dyDescent="0.2">
      <c r="A238" s="28"/>
      <c r="B238" s="38"/>
      <c r="C238" s="39" t="s">
        <v>1180</v>
      </c>
      <c r="D238" s="40"/>
      <c r="E238" s="41"/>
      <c r="F238" s="361"/>
      <c r="G238" s="43"/>
      <c r="H238" s="44"/>
      <c r="I238" s="45"/>
      <c r="J238" s="46"/>
      <c r="K238" s="47"/>
      <c r="L238" s="43"/>
      <c r="M238" s="44"/>
      <c r="N238" s="48"/>
      <c r="O238" s="49"/>
      <c r="P238" s="50"/>
      <c r="Q238" s="90"/>
      <c r="R238" s="52"/>
      <c r="S238" s="77"/>
      <c r="T238" s="54"/>
      <c r="U238" s="55"/>
      <c r="V238" s="56"/>
      <c r="W238" s="56"/>
      <c r="X238" s="56"/>
      <c r="Y238" s="350"/>
      <c r="Z238" s="350"/>
      <c r="AA238" s="350"/>
      <c r="AB238" s="350"/>
      <c r="AC238" s="59"/>
      <c r="AD238" s="59"/>
      <c r="AE238" s="59"/>
      <c r="AF238" s="60"/>
      <c r="AG238" s="352"/>
      <c r="AH238" s="350"/>
      <c r="AI238" s="350"/>
      <c r="AJ238" s="350"/>
      <c r="AK238" s="59"/>
      <c r="AL238" s="62"/>
      <c r="AM238" s="62"/>
      <c r="AN238" s="63"/>
      <c r="AO238" s="64"/>
      <c r="AP238" s="202"/>
      <c r="AQ238" s="201"/>
      <c r="AR238" s="202"/>
      <c r="AS238" s="202"/>
      <c r="AT238" s="201"/>
      <c r="AU238" s="62"/>
      <c r="AV238" s="66"/>
      <c r="AW238" s="66"/>
      <c r="AX238" s="62"/>
      <c r="AY238" s="62"/>
      <c r="AZ238" s="67"/>
      <c r="BA238" s="287"/>
      <c r="BB238" s="290"/>
      <c r="BC238" s="284"/>
      <c r="BD238" s="69"/>
      <c r="BE238" s="68"/>
    </row>
    <row r="239" spans="1:57" x14ac:dyDescent="0.2">
      <c r="A239" s="28"/>
      <c r="B239" s="38"/>
      <c r="C239" s="39" t="s">
        <v>1180</v>
      </c>
      <c r="D239" s="40"/>
      <c r="E239" s="41"/>
      <c r="F239" s="361"/>
      <c r="G239" s="43"/>
      <c r="H239" s="44"/>
      <c r="I239" s="45"/>
      <c r="J239" s="46"/>
      <c r="K239" s="47"/>
      <c r="L239" s="43"/>
      <c r="M239" s="44"/>
      <c r="N239" s="48"/>
      <c r="O239" s="49"/>
      <c r="P239" s="50"/>
      <c r="Q239" s="90"/>
      <c r="R239" s="52"/>
      <c r="S239" s="77"/>
      <c r="T239" s="54"/>
      <c r="U239" s="55"/>
      <c r="V239" s="56"/>
      <c r="W239" s="56"/>
      <c r="X239" s="56"/>
      <c r="Y239" s="350"/>
      <c r="Z239" s="350"/>
      <c r="AA239" s="350"/>
      <c r="AB239" s="350"/>
      <c r="AC239" s="59"/>
      <c r="AD239" s="59"/>
      <c r="AE239" s="59"/>
      <c r="AF239" s="60"/>
      <c r="AG239" s="352"/>
      <c r="AH239" s="350"/>
      <c r="AI239" s="350"/>
      <c r="AJ239" s="350"/>
      <c r="AK239" s="59"/>
      <c r="AL239" s="62"/>
      <c r="AM239" s="62"/>
      <c r="AN239" s="63"/>
      <c r="AO239" s="64"/>
      <c r="AP239" s="202"/>
      <c r="AQ239" s="201"/>
      <c r="AR239" s="202"/>
      <c r="AS239" s="202"/>
      <c r="AT239" s="201"/>
      <c r="AU239" s="62"/>
      <c r="AV239" s="66"/>
      <c r="AW239" s="66"/>
      <c r="AX239" s="62"/>
      <c r="AY239" s="62"/>
      <c r="AZ239" s="67"/>
      <c r="BA239" s="287"/>
      <c r="BB239" s="290"/>
      <c r="BC239" s="284"/>
      <c r="BD239" s="69"/>
      <c r="BE239" s="68"/>
    </row>
    <row r="240" spans="1:57" x14ac:dyDescent="0.2">
      <c r="A240" s="28"/>
      <c r="B240" s="38"/>
      <c r="C240" s="39" t="s">
        <v>1180</v>
      </c>
      <c r="D240" s="40"/>
      <c r="E240" s="41"/>
      <c r="F240" s="361"/>
      <c r="G240" s="43"/>
      <c r="H240" s="44"/>
      <c r="I240" s="45"/>
      <c r="J240" s="46"/>
      <c r="K240" s="47"/>
      <c r="L240" s="43"/>
      <c r="M240" s="44"/>
      <c r="N240" s="48"/>
      <c r="O240" s="49"/>
      <c r="P240" s="50"/>
      <c r="Q240" s="90"/>
      <c r="R240" s="52"/>
      <c r="S240" s="77"/>
      <c r="T240" s="54"/>
      <c r="U240" s="55"/>
      <c r="V240" s="56"/>
      <c r="W240" s="56"/>
      <c r="X240" s="56"/>
      <c r="Y240" s="350"/>
      <c r="Z240" s="350"/>
      <c r="AA240" s="350"/>
      <c r="AB240" s="350"/>
      <c r="AC240" s="59"/>
      <c r="AD240" s="59"/>
      <c r="AE240" s="59"/>
      <c r="AF240" s="60"/>
      <c r="AG240" s="352"/>
      <c r="AH240" s="350"/>
      <c r="AI240" s="350"/>
      <c r="AJ240" s="350"/>
      <c r="AK240" s="59"/>
      <c r="AL240" s="62"/>
      <c r="AM240" s="62"/>
      <c r="AN240" s="63"/>
      <c r="AO240" s="64"/>
      <c r="AP240" s="202"/>
      <c r="AQ240" s="201"/>
      <c r="AR240" s="202"/>
      <c r="AS240" s="202"/>
      <c r="AT240" s="201"/>
      <c r="AU240" s="62"/>
      <c r="AV240" s="66"/>
      <c r="AW240" s="66"/>
      <c r="AX240" s="62"/>
      <c r="AY240" s="62"/>
      <c r="AZ240" s="67"/>
      <c r="BA240" s="287"/>
      <c r="BB240" s="290"/>
      <c r="BC240" s="284"/>
      <c r="BD240" s="69"/>
      <c r="BE240" s="68"/>
    </row>
    <row r="241" spans="1:57" x14ac:dyDescent="0.2">
      <c r="A241" s="28"/>
      <c r="B241" s="38"/>
      <c r="C241" s="39" t="s">
        <v>1180</v>
      </c>
      <c r="D241" s="40"/>
      <c r="E241" s="41"/>
      <c r="F241" s="361"/>
      <c r="G241" s="43"/>
      <c r="H241" s="44"/>
      <c r="I241" s="45"/>
      <c r="J241" s="46"/>
      <c r="K241" s="47"/>
      <c r="L241" s="43"/>
      <c r="M241" s="44"/>
      <c r="N241" s="48"/>
      <c r="O241" s="49"/>
      <c r="P241" s="50"/>
      <c r="Q241" s="90"/>
      <c r="R241" s="52"/>
      <c r="S241" s="77"/>
      <c r="T241" s="54"/>
      <c r="U241" s="55"/>
      <c r="V241" s="56"/>
      <c r="W241" s="56"/>
      <c r="X241" s="56"/>
      <c r="Y241" s="350"/>
      <c r="Z241" s="350"/>
      <c r="AA241" s="350"/>
      <c r="AB241" s="350"/>
      <c r="AC241" s="59"/>
      <c r="AD241" s="59"/>
      <c r="AE241" s="59"/>
      <c r="AF241" s="60"/>
      <c r="AG241" s="352"/>
      <c r="AH241" s="350"/>
      <c r="AI241" s="350"/>
      <c r="AJ241" s="350"/>
      <c r="AK241" s="59"/>
      <c r="AL241" s="62"/>
      <c r="AM241" s="62"/>
      <c r="AN241" s="63"/>
      <c r="AO241" s="64"/>
      <c r="AP241" s="202"/>
      <c r="AQ241" s="201"/>
      <c r="AR241" s="202"/>
      <c r="AS241" s="202"/>
      <c r="AT241" s="201"/>
      <c r="AU241" s="62"/>
      <c r="AV241" s="66"/>
      <c r="AW241" s="66"/>
      <c r="AX241" s="62"/>
      <c r="AY241" s="62"/>
      <c r="AZ241" s="67"/>
      <c r="BA241" s="287"/>
      <c r="BB241" s="290"/>
      <c r="BC241" s="284"/>
      <c r="BD241" s="69"/>
      <c r="BE241" s="68"/>
    </row>
    <row r="242" spans="1:57" x14ac:dyDescent="0.2">
      <c r="A242" s="28"/>
      <c r="B242" s="38"/>
      <c r="C242" s="39" t="s">
        <v>1180</v>
      </c>
      <c r="D242" s="40"/>
      <c r="E242" s="41"/>
      <c r="F242" s="361"/>
      <c r="G242" s="43"/>
      <c r="H242" s="44"/>
      <c r="I242" s="45"/>
      <c r="J242" s="46"/>
      <c r="K242" s="47"/>
      <c r="L242" s="43"/>
      <c r="M242" s="44"/>
      <c r="N242" s="44"/>
      <c r="O242" s="49"/>
      <c r="P242" s="50"/>
      <c r="Q242" s="90"/>
      <c r="R242" s="52"/>
      <c r="S242" s="77"/>
      <c r="T242" s="54"/>
      <c r="U242" s="55"/>
      <c r="V242" s="56"/>
      <c r="W242" s="56"/>
      <c r="X242" s="56"/>
      <c r="Y242" s="350"/>
      <c r="Z242" s="350"/>
      <c r="AA242" s="350"/>
      <c r="AB242" s="350"/>
      <c r="AC242" s="59"/>
      <c r="AD242" s="59"/>
      <c r="AE242" s="59"/>
      <c r="AF242" s="60"/>
      <c r="AG242" s="352"/>
      <c r="AH242" s="350"/>
      <c r="AI242" s="350"/>
      <c r="AJ242" s="350"/>
      <c r="AK242" s="59"/>
      <c r="AL242" s="62"/>
      <c r="AM242" s="62"/>
      <c r="AN242" s="63"/>
      <c r="AO242" s="64"/>
      <c r="AP242" s="202"/>
      <c r="AQ242" s="201"/>
      <c r="AR242" s="202"/>
      <c r="AS242" s="202"/>
      <c r="AT242" s="201"/>
      <c r="AU242" s="62"/>
      <c r="AV242" s="66"/>
      <c r="AW242" s="66"/>
      <c r="AX242" s="62"/>
      <c r="AY242" s="62"/>
      <c r="AZ242" s="67"/>
      <c r="BA242" s="287"/>
      <c r="BB242" s="290"/>
      <c r="BC242" s="284"/>
      <c r="BD242" s="69"/>
      <c r="BE242" s="68"/>
    </row>
    <row r="243" spans="1:57" x14ac:dyDescent="0.2">
      <c r="A243" s="28"/>
      <c r="B243" s="38"/>
      <c r="C243" s="39" t="s">
        <v>1180</v>
      </c>
      <c r="D243" s="40"/>
      <c r="E243" s="41"/>
      <c r="F243" s="361"/>
      <c r="G243" s="43"/>
      <c r="H243" s="44"/>
      <c r="I243" s="45"/>
      <c r="J243" s="46"/>
      <c r="K243" s="47"/>
      <c r="L243" s="43"/>
      <c r="M243" s="44"/>
      <c r="N243" s="48"/>
      <c r="O243" s="49"/>
      <c r="P243" s="50"/>
      <c r="Q243" s="90"/>
      <c r="R243" s="52"/>
      <c r="S243" s="77"/>
      <c r="T243" s="54"/>
      <c r="U243" s="55"/>
      <c r="V243" s="56"/>
      <c r="W243" s="56"/>
      <c r="X243" s="56"/>
      <c r="Y243" s="350"/>
      <c r="Z243" s="350"/>
      <c r="AA243" s="350"/>
      <c r="AB243" s="350"/>
      <c r="AC243" s="59"/>
      <c r="AD243" s="59"/>
      <c r="AE243" s="59"/>
      <c r="AF243" s="60"/>
      <c r="AG243" s="352"/>
      <c r="AH243" s="350"/>
      <c r="AI243" s="350"/>
      <c r="AJ243" s="350"/>
      <c r="AK243" s="59"/>
      <c r="AL243" s="62"/>
      <c r="AM243" s="62"/>
      <c r="AN243" s="63"/>
      <c r="AO243" s="64"/>
      <c r="AP243" s="202"/>
      <c r="AQ243" s="201"/>
      <c r="AR243" s="202"/>
      <c r="AS243" s="202"/>
      <c r="AT243" s="201"/>
      <c r="AU243" s="62"/>
      <c r="AV243" s="66"/>
      <c r="AW243" s="66"/>
      <c r="AX243" s="62"/>
      <c r="AY243" s="62"/>
      <c r="AZ243" s="67"/>
      <c r="BA243" s="287"/>
      <c r="BB243" s="290"/>
      <c r="BC243" s="284"/>
      <c r="BD243" s="69"/>
      <c r="BE243" s="68"/>
    </row>
    <row r="244" spans="1:57" x14ac:dyDescent="0.2">
      <c r="A244" s="28"/>
      <c r="B244" s="38"/>
      <c r="C244" s="39" t="s">
        <v>1180</v>
      </c>
      <c r="D244" s="40"/>
      <c r="E244" s="41"/>
      <c r="F244" s="361"/>
      <c r="G244" s="43"/>
      <c r="H244" s="44"/>
      <c r="I244" s="45"/>
      <c r="J244" s="46"/>
      <c r="K244" s="47"/>
      <c r="L244" s="43"/>
      <c r="M244" s="44"/>
      <c r="N244" s="48"/>
      <c r="O244" s="49"/>
      <c r="P244" s="50"/>
      <c r="Q244" s="90"/>
      <c r="R244" s="52"/>
      <c r="S244" s="77"/>
      <c r="T244" s="54"/>
      <c r="U244" s="55"/>
      <c r="V244" s="56"/>
      <c r="W244" s="56"/>
      <c r="X244" s="56"/>
      <c r="Y244" s="350"/>
      <c r="Z244" s="350"/>
      <c r="AA244" s="350"/>
      <c r="AB244" s="350"/>
      <c r="AC244" s="59"/>
      <c r="AD244" s="59"/>
      <c r="AE244" s="59"/>
      <c r="AF244" s="60"/>
      <c r="AG244" s="352"/>
      <c r="AH244" s="350"/>
      <c r="AI244" s="350"/>
      <c r="AJ244" s="350"/>
      <c r="AK244" s="59"/>
      <c r="AL244" s="62"/>
      <c r="AM244" s="62"/>
      <c r="AN244" s="63"/>
      <c r="AO244" s="64"/>
      <c r="AP244" s="202"/>
      <c r="AQ244" s="201"/>
      <c r="AR244" s="202"/>
      <c r="AS244" s="202"/>
      <c r="AT244" s="201"/>
      <c r="AU244" s="62"/>
      <c r="AV244" s="66"/>
      <c r="AW244" s="66"/>
      <c r="AX244" s="62"/>
      <c r="AY244" s="62"/>
      <c r="AZ244" s="67"/>
      <c r="BA244" s="287"/>
      <c r="BB244" s="290"/>
      <c r="BC244" s="284"/>
      <c r="BD244" s="69"/>
      <c r="BE244" s="68"/>
    </row>
    <row r="245" spans="1:57" x14ac:dyDescent="0.2">
      <c r="A245" s="28"/>
      <c r="B245" s="38"/>
      <c r="C245" s="39" t="s">
        <v>1180</v>
      </c>
      <c r="D245" s="40"/>
      <c r="E245" s="41"/>
      <c r="F245" s="361"/>
      <c r="G245" s="43"/>
      <c r="H245" s="44"/>
      <c r="I245" s="45"/>
      <c r="J245" s="46"/>
      <c r="K245" s="47"/>
      <c r="L245" s="43"/>
      <c r="M245" s="44"/>
      <c r="N245" s="48"/>
      <c r="O245" s="49"/>
      <c r="P245" s="50"/>
      <c r="Q245" s="90"/>
      <c r="R245" s="52"/>
      <c r="S245" s="77"/>
      <c r="T245" s="54"/>
      <c r="U245" s="55"/>
      <c r="V245" s="56"/>
      <c r="W245" s="56"/>
      <c r="X245" s="56"/>
      <c r="Y245" s="350"/>
      <c r="Z245" s="350"/>
      <c r="AA245" s="350"/>
      <c r="AB245" s="350"/>
      <c r="AC245" s="59"/>
      <c r="AD245" s="59"/>
      <c r="AE245" s="59"/>
      <c r="AF245" s="60"/>
      <c r="AG245" s="352"/>
      <c r="AH245" s="350"/>
      <c r="AI245" s="350"/>
      <c r="AJ245" s="350"/>
      <c r="AK245" s="59"/>
      <c r="AL245" s="62"/>
      <c r="AM245" s="62"/>
      <c r="AN245" s="63"/>
      <c r="AO245" s="64"/>
      <c r="AP245" s="202"/>
      <c r="AQ245" s="201"/>
      <c r="AR245" s="202"/>
      <c r="AS245" s="202"/>
      <c r="AT245" s="201"/>
      <c r="AU245" s="62"/>
      <c r="AV245" s="66"/>
      <c r="AW245" s="66"/>
      <c r="AX245" s="62"/>
      <c r="AY245" s="62"/>
      <c r="AZ245" s="67"/>
      <c r="BA245" s="287"/>
      <c r="BB245" s="290"/>
      <c r="BC245" s="284"/>
      <c r="BD245" s="69"/>
      <c r="BE245" s="68"/>
    </row>
    <row r="246" spans="1:57" x14ac:dyDescent="0.2">
      <c r="A246" s="28"/>
      <c r="B246" s="38"/>
      <c r="C246" s="39" t="s">
        <v>1180</v>
      </c>
      <c r="D246" s="40"/>
      <c r="E246" s="41"/>
      <c r="F246" s="361"/>
      <c r="G246" s="43"/>
      <c r="H246" s="44"/>
      <c r="I246" s="45"/>
      <c r="J246" s="46"/>
      <c r="K246" s="47"/>
      <c r="L246" s="43"/>
      <c r="M246" s="44"/>
      <c r="N246" s="48"/>
      <c r="O246" s="49"/>
      <c r="P246" s="50"/>
      <c r="Q246" s="90"/>
      <c r="R246" s="52"/>
      <c r="S246" s="77"/>
      <c r="T246" s="54"/>
      <c r="U246" s="55"/>
      <c r="V246" s="56"/>
      <c r="W246" s="56"/>
      <c r="X246" s="56"/>
      <c r="Y246" s="350"/>
      <c r="Z246" s="350"/>
      <c r="AA246" s="350"/>
      <c r="AB246" s="350"/>
      <c r="AC246" s="59"/>
      <c r="AD246" s="59"/>
      <c r="AE246" s="59"/>
      <c r="AF246" s="60"/>
      <c r="AG246" s="352"/>
      <c r="AH246" s="350"/>
      <c r="AI246" s="350"/>
      <c r="AJ246" s="350"/>
      <c r="AK246" s="59"/>
      <c r="AL246" s="62"/>
      <c r="AM246" s="62"/>
      <c r="AN246" s="63"/>
      <c r="AO246" s="64"/>
      <c r="AP246" s="202"/>
      <c r="AQ246" s="201"/>
      <c r="AR246" s="202"/>
      <c r="AS246" s="202"/>
      <c r="AT246" s="201"/>
      <c r="AU246" s="62"/>
      <c r="AV246" s="66"/>
      <c r="AW246" s="66"/>
      <c r="AX246" s="62"/>
      <c r="AY246" s="62"/>
      <c r="AZ246" s="67"/>
      <c r="BA246" s="287"/>
      <c r="BB246" s="290"/>
      <c r="BC246" s="284"/>
      <c r="BD246" s="69"/>
      <c r="BE246" s="68"/>
    </row>
    <row r="247" spans="1:57" x14ac:dyDescent="0.2">
      <c r="A247" s="28"/>
      <c r="B247" s="38"/>
      <c r="C247" s="39" t="s">
        <v>1180</v>
      </c>
      <c r="D247" s="40"/>
      <c r="E247" s="41"/>
      <c r="F247" s="361"/>
      <c r="G247" s="43"/>
      <c r="H247" s="44"/>
      <c r="I247" s="45"/>
      <c r="J247" s="46"/>
      <c r="K247" s="47"/>
      <c r="L247" s="43"/>
      <c r="M247" s="44"/>
      <c r="N247" s="48"/>
      <c r="O247" s="49"/>
      <c r="P247" s="50"/>
      <c r="Q247" s="90"/>
      <c r="R247" s="52"/>
      <c r="S247" s="77"/>
      <c r="T247" s="54"/>
      <c r="U247" s="55"/>
      <c r="V247" s="56"/>
      <c r="W247" s="56"/>
      <c r="X247" s="56"/>
      <c r="Y247" s="350"/>
      <c r="Z247" s="350"/>
      <c r="AA247" s="350"/>
      <c r="AB247" s="350"/>
      <c r="AC247" s="59"/>
      <c r="AD247" s="59"/>
      <c r="AE247" s="59"/>
      <c r="AF247" s="60"/>
      <c r="AG247" s="352"/>
      <c r="AH247" s="350"/>
      <c r="AI247" s="350"/>
      <c r="AJ247" s="350"/>
      <c r="AK247" s="59"/>
      <c r="AL247" s="62"/>
      <c r="AM247" s="62"/>
      <c r="AN247" s="63"/>
      <c r="AO247" s="64"/>
      <c r="AP247" s="202"/>
      <c r="AQ247" s="201"/>
      <c r="AR247" s="202"/>
      <c r="AS247" s="202"/>
      <c r="AT247" s="201"/>
      <c r="AU247" s="62"/>
      <c r="AV247" s="66"/>
      <c r="AW247" s="66"/>
      <c r="AX247" s="62"/>
      <c r="AY247" s="62"/>
      <c r="AZ247" s="67"/>
      <c r="BA247" s="287"/>
      <c r="BB247" s="290"/>
      <c r="BC247" s="284"/>
      <c r="BD247" s="69"/>
      <c r="BE247" s="68"/>
    </row>
    <row r="248" spans="1:57" x14ac:dyDescent="0.2">
      <c r="A248" s="28"/>
      <c r="B248" s="38"/>
      <c r="C248" s="39" t="s">
        <v>1180</v>
      </c>
      <c r="D248" s="40"/>
      <c r="E248" s="41"/>
      <c r="F248" s="361"/>
      <c r="G248" s="43"/>
      <c r="H248" s="44"/>
      <c r="I248" s="45"/>
      <c r="J248" s="46"/>
      <c r="K248" s="47"/>
      <c r="L248" s="43"/>
      <c r="M248" s="44"/>
      <c r="N248" s="48"/>
      <c r="O248" s="49"/>
      <c r="P248" s="50"/>
      <c r="Q248" s="90"/>
      <c r="R248" s="52"/>
      <c r="S248" s="77"/>
      <c r="T248" s="54"/>
      <c r="U248" s="55"/>
      <c r="V248" s="56"/>
      <c r="W248" s="56"/>
      <c r="X248" s="56"/>
      <c r="Y248" s="350"/>
      <c r="Z248" s="350"/>
      <c r="AA248" s="350"/>
      <c r="AB248" s="350"/>
      <c r="AC248" s="59"/>
      <c r="AD248" s="59"/>
      <c r="AE248" s="59"/>
      <c r="AF248" s="60"/>
      <c r="AG248" s="352"/>
      <c r="AH248" s="350"/>
      <c r="AI248" s="350"/>
      <c r="AJ248" s="350"/>
      <c r="AK248" s="59"/>
      <c r="AL248" s="62"/>
      <c r="AM248" s="62"/>
      <c r="AN248" s="63"/>
      <c r="AO248" s="64"/>
      <c r="AP248" s="202"/>
      <c r="AQ248" s="201"/>
      <c r="AR248" s="202"/>
      <c r="AS248" s="202"/>
      <c r="AT248" s="201"/>
      <c r="AU248" s="62"/>
      <c r="AV248" s="66"/>
      <c r="AW248" s="66"/>
      <c r="AX248" s="62"/>
      <c r="AY248" s="62"/>
      <c r="AZ248" s="67"/>
      <c r="BA248" s="287"/>
      <c r="BB248" s="290"/>
      <c r="BC248" s="284"/>
      <c r="BD248" s="69"/>
      <c r="BE248" s="68"/>
    </row>
    <row r="249" spans="1:57" x14ac:dyDescent="0.2">
      <c r="A249" s="28"/>
      <c r="B249" s="38"/>
      <c r="C249" s="39" t="s">
        <v>1180</v>
      </c>
      <c r="D249" s="40"/>
      <c r="E249" s="41"/>
      <c r="F249" s="361"/>
      <c r="G249" s="43"/>
      <c r="H249" s="44"/>
      <c r="I249" s="45"/>
      <c r="J249" s="46"/>
      <c r="K249" s="47"/>
      <c r="L249" s="43"/>
      <c r="M249" s="44"/>
      <c r="N249" s="48"/>
      <c r="O249" s="49"/>
      <c r="P249" s="50"/>
      <c r="Q249" s="90"/>
      <c r="R249" s="52"/>
      <c r="S249" s="77"/>
      <c r="T249" s="54"/>
      <c r="U249" s="55"/>
      <c r="V249" s="56"/>
      <c r="W249" s="56"/>
      <c r="X249" s="56"/>
      <c r="Y249" s="350"/>
      <c r="Z249" s="350"/>
      <c r="AA249" s="350"/>
      <c r="AB249" s="350"/>
      <c r="AC249" s="59"/>
      <c r="AD249" s="59"/>
      <c r="AE249" s="59"/>
      <c r="AF249" s="60"/>
      <c r="AG249" s="352"/>
      <c r="AH249" s="350"/>
      <c r="AI249" s="350"/>
      <c r="AJ249" s="350"/>
      <c r="AK249" s="59"/>
      <c r="AL249" s="62"/>
      <c r="AM249" s="62"/>
      <c r="AN249" s="63"/>
      <c r="AO249" s="64"/>
      <c r="AP249" s="202"/>
      <c r="AQ249" s="201"/>
      <c r="AR249" s="202"/>
      <c r="AS249" s="202"/>
      <c r="AT249" s="201"/>
      <c r="AU249" s="62"/>
      <c r="AV249" s="66"/>
      <c r="AW249" s="66"/>
      <c r="AX249" s="62"/>
      <c r="AY249" s="62"/>
      <c r="AZ249" s="67"/>
      <c r="BA249" s="287"/>
      <c r="BB249" s="290"/>
      <c r="BC249" s="284"/>
      <c r="BD249" s="69"/>
      <c r="BE249" s="68"/>
    </row>
    <row r="250" spans="1:57" x14ac:dyDescent="0.2">
      <c r="A250" s="28"/>
      <c r="B250" s="38"/>
      <c r="C250" s="39" t="s">
        <v>1180</v>
      </c>
      <c r="D250" s="40"/>
      <c r="E250" s="41"/>
      <c r="F250" s="361"/>
      <c r="G250" s="43"/>
      <c r="H250" s="44"/>
      <c r="I250" s="45"/>
      <c r="J250" s="46"/>
      <c r="K250" s="47"/>
      <c r="L250" s="43"/>
      <c r="M250" s="44"/>
      <c r="N250" s="48"/>
      <c r="O250" s="49"/>
      <c r="P250" s="50"/>
      <c r="Q250" s="90"/>
      <c r="R250" s="52"/>
      <c r="S250" s="77"/>
      <c r="T250" s="54"/>
      <c r="U250" s="55"/>
      <c r="V250" s="56"/>
      <c r="W250" s="56"/>
      <c r="X250" s="56"/>
      <c r="Y250" s="350"/>
      <c r="Z250" s="350"/>
      <c r="AA250" s="350"/>
      <c r="AB250" s="350"/>
      <c r="AC250" s="59"/>
      <c r="AD250" s="59"/>
      <c r="AE250" s="59"/>
      <c r="AF250" s="60"/>
      <c r="AG250" s="352"/>
      <c r="AH250" s="350"/>
      <c r="AI250" s="350"/>
      <c r="AJ250" s="350"/>
      <c r="AK250" s="59"/>
      <c r="AL250" s="62"/>
      <c r="AM250" s="62"/>
      <c r="AN250" s="63"/>
      <c r="AO250" s="64"/>
      <c r="AP250" s="202"/>
      <c r="AQ250" s="201"/>
      <c r="AR250" s="202"/>
      <c r="AS250" s="202"/>
      <c r="AT250" s="201"/>
      <c r="AU250" s="62"/>
      <c r="AV250" s="66"/>
      <c r="AW250" s="66"/>
      <c r="AX250" s="62"/>
      <c r="AY250" s="62"/>
      <c r="AZ250" s="67"/>
      <c r="BA250" s="287"/>
      <c r="BB250" s="290"/>
      <c r="BC250" s="284"/>
      <c r="BD250" s="69"/>
      <c r="BE250" s="68"/>
    </row>
    <row r="251" spans="1:57" x14ac:dyDescent="0.2">
      <c r="A251" s="359"/>
      <c r="B251" s="297"/>
      <c r="C251" s="39" t="s">
        <v>1180</v>
      </c>
      <c r="D251" s="327"/>
      <c r="E251" s="295"/>
      <c r="F251" s="362"/>
      <c r="G251" s="304"/>
      <c r="H251" s="306"/>
      <c r="I251" s="305"/>
      <c r="J251" s="345"/>
      <c r="K251" s="307"/>
      <c r="L251" s="304"/>
      <c r="M251" s="306"/>
      <c r="N251" s="309"/>
      <c r="O251" s="310"/>
      <c r="P251" s="311"/>
      <c r="Q251" s="90"/>
      <c r="R251" s="360"/>
      <c r="S251" s="344"/>
      <c r="T251" s="54"/>
      <c r="U251" s="55"/>
      <c r="V251" s="56"/>
      <c r="W251" s="56"/>
      <c r="X251" s="56"/>
      <c r="Y251" s="350"/>
      <c r="Z251" s="350"/>
      <c r="AA251" s="350"/>
      <c r="AB251" s="350"/>
      <c r="AC251" s="59"/>
      <c r="AD251" s="59"/>
      <c r="AE251" s="59"/>
      <c r="AF251" s="60"/>
      <c r="AG251" s="352"/>
      <c r="AH251" s="350"/>
      <c r="AI251" s="350"/>
      <c r="AJ251" s="350"/>
      <c r="AK251" s="59"/>
      <c r="AL251" s="62"/>
      <c r="AM251" s="62"/>
      <c r="AN251" s="63"/>
      <c r="AO251" s="64"/>
      <c r="AP251" s="202"/>
      <c r="AQ251" s="201"/>
      <c r="AR251" s="202"/>
      <c r="AS251" s="202"/>
      <c r="AT251" s="201"/>
      <c r="AU251" s="62"/>
      <c r="AV251" s="66"/>
      <c r="AW251" s="66"/>
      <c r="AX251" s="62"/>
      <c r="AY251" s="62"/>
      <c r="AZ251" s="67"/>
      <c r="BA251" s="287"/>
      <c r="BB251" s="290"/>
      <c r="BC251" s="284"/>
      <c r="BD251" s="69"/>
      <c r="BE251" s="68"/>
    </row>
    <row r="252" spans="1:57" x14ac:dyDescent="0.2">
      <c r="A252" s="28"/>
      <c r="B252" s="38"/>
      <c r="C252" s="39" t="s">
        <v>1180</v>
      </c>
      <c r="D252" s="40"/>
      <c r="E252" s="41"/>
      <c r="F252" s="361"/>
      <c r="G252" s="43"/>
      <c r="H252" s="44"/>
      <c r="I252" s="45"/>
      <c r="J252" s="46"/>
      <c r="K252" s="47"/>
      <c r="L252" s="43"/>
      <c r="M252" s="44"/>
      <c r="N252" s="48"/>
      <c r="O252" s="49"/>
      <c r="P252" s="50"/>
      <c r="Q252" s="90"/>
      <c r="R252" s="52"/>
      <c r="S252" s="77"/>
      <c r="T252" s="54"/>
      <c r="U252" s="55"/>
      <c r="V252" s="56"/>
      <c r="W252" s="56"/>
      <c r="X252" s="56"/>
      <c r="Y252" s="350"/>
      <c r="Z252" s="350"/>
      <c r="AA252" s="350"/>
      <c r="AB252" s="350"/>
      <c r="AC252" s="59"/>
      <c r="AD252" s="59"/>
      <c r="AE252" s="59"/>
      <c r="AF252" s="60"/>
      <c r="AG252" s="352"/>
      <c r="AH252" s="350"/>
      <c r="AI252" s="350"/>
      <c r="AJ252" s="350"/>
      <c r="AK252" s="59"/>
      <c r="AL252" s="62"/>
      <c r="AM252" s="62"/>
      <c r="AN252" s="63"/>
      <c r="AO252" s="64"/>
      <c r="AP252" s="202"/>
      <c r="AQ252" s="201"/>
      <c r="AR252" s="202"/>
      <c r="AS252" s="202"/>
      <c r="AT252" s="201"/>
      <c r="AU252" s="62"/>
      <c r="AV252" s="66"/>
      <c r="AW252" s="66"/>
      <c r="AX252" s="62"/>
      <c r="AY252" s="62"/>
      <c r="AZ252" s="67"/>
      <c r="BA252" s="287"/>
      <c r="BB252" s="290"/>
      <c r="BC252" s="284"/>
      <c r="BD252" s="69"/>
      <c r="BE252" s="68"/>
    </row>
    <row r="253" spans="1:57" x14ac:dyDescent="0.2">
      <c r="A253" s="28"/>
      <c r="B253" s="297"/>
      <c r="C253" s="39" t="s">
        <v>1180</v>
      </c>
      <c r="D253" s="327"/>
      <c r="E253" s="295"/>
      <c r="F253" s="362"/>
      <c r="G253" s="304"/>
      <c r="H253" s="306"/>
      <c r="I253" s="305"/>
      <c r="J253" s="345"/>
      <c r="K253" s="307"/>
      <c r="L253" s="304"/>
      <c r="M253" s="306"/>
      <c r="N253" s="309"/>
      <c r="O253" s="310"/>
      <c r="P253" s="311"/>
      <c r="Q253" s="325"/>
      <c r="R253" s="52"/>
      <c r="S253" s="77"/>
      <c r="T253" s="54"/>
      <c r="U253" s="55"/>
      <c r="V253" s="56"/>
      <c r="W253" s="56"/>
      <c r="X253" s="56"/>
      <c r="Y253" s="350"/>
      <c r="Z253" s="350"/>
      <c r="AA253" s="350"/>
      <c r="AB253" s="350"/>
      <c r="AC253" s="59"/>
      <c r="AD253" s="59"/>
      <c r="AE253" s="59"/>
      <c r="AF253" s="60"/>
      <c r="AG253" s="352"/>
      <c r="AH253" s="350"/>
      <c r="AI253" s="350"/>
      <c r="AJ253" s="350"/>
      <c r="AK253" s="59"/>
      <c r="AL253" s="62"/>
      <c r="AM253" s="62"/>
      <c r="AN253" s="63"/>
      <c r="AO253" s="64"/>
      <c r="AP253" s="202"/>
      <c r="AQ253" s="201"/>
      <c r="AR253" s="202"/>
      <c r="AS253" s="202"/>
      <c r="AT253" s="201"/>
      <c r="AU253" s="62"/>
      <c r="AV253" s="66"/>
      <c r="AW253" s="66"/>
      <c r="AX253" s="62"/>
      <c r="AY253" s="62"/>
      <c r="AZ253" s="67"/>
      <c r="BA253" s="287"/>
      <c r="BB253" s="290"/>
      <c r="BC253" s="284"/>
      <c r="BD253" s="69"/>
      <c r="BE253" s="68"/>
    </row>
    <row r="254" spans="1:57" x14ac:dyDescent="0.2">
      <c r="A254" s="28"/>
      <c r="B254" s="38"/>
      <c r="C254" s="39" t="s">
        <v>1180</v>
      </c>
      <c r="D254" s="40"/>
      <c r="E254" s="41"/>
      <c r="F254" s="361"/>
      <c r="G254" s="43"/>
      <c r="H254" s="44"/>
      <c r="I254" s="45"/>
      <c r="J254" s="46"/>
      <c r="K254" s="47"/>
      <c r="L254" s="43"/>
      <c r="M254" s="44"/>
      <c r="N254" s="48"/>
      <c r="O254" s="49"/>
      <c r="P254" s="50"/>
      <c r="Q254" s="90"/>
      <c r="R254" s="52"/>
      <c r="S254" s="77"/>
      <c r="T254" s="54"/>
      <c r="U254" s="55"/>
      <c r="V254" s="56"/>
      <c r="W254" s="56"/>
      <c r="X254" s="56"/>
      <c r="Y254" s="350"/>
      <c r="Z254" s="350"/>
      <c r="AA254" s="350"/>
      <c r="AB254" s="350"/>
      <c r="AC254" s="59"/>
      <c r="AD254" s="59"/>
      <c r="AE254" s="59"/>
      <c r="AF254" s="60"/>
      <c r="AG254" s="352"/>
      <c r="AH254" s="350"/>
      <c r="AI254" s="350"/>
      <c r="AJ254" s="350"/>
      <c r="AK254" s="59"/>
      <c r="AL254" s="62"/>
      <c r="AM254" s="62"/>
      <c r="AN254" s="63"/>
      <c r="AO254" s="64"/>
      <c r="AP254" s="202"/>
      <c r="AQ254" s="201"/>
      <c r="AR254" s="202"/>
      <c r="AS254" s="202"/>
      <c r="AT254" s="201"/>
      <c r="AU254" s="62"/>
      <c r="AV254" s="66"/>
      <c r="AW254" s="66"/>
      <c r="AX254" s="62"/>
      <c r="AY254" s="62"/>
      <c r="AZ254" s="67"/>
      <c r="BA254" s="287"/>
      <c r="BB254" s="290"/>
      <c r="BC254" s="284"/>
      <c r="BD254" s="69"/>
      <c r="BE254" s="68"/>
    </row>
    <row r="255" spans="1:57" x14ac:dyDescent="0.2">
      <c r="A255" s="28"/>
      <c r="B255" s="38"/>
      <c r="C255" s="39" t="s">
        <v>1180</v>
      </c>
      <c r="D255" s="40"/>
      <c r="E255" s="41"/>
      <c r="F255" s="361"/>
      <c r="G255" s="43"/>
      <c r="H255" s="44"/>
      <c r="I255" s="45"/>
      <c r="J255" s="46"/>
      <c r="K255" s="47"/>
      <c r="L255" s="43"/>
      <c r="M255" s="44"/>
      <c r="N255" s="48"/>
      <c r="O255" s="49"/>
      <c r="P255" s="50"/>
      <c r="Q255" s="90"/>
      <c r="R255" s="52"/>
      <c r="S255" s="77"/>
      <c r="T255" s="54"/>
      <c r="U255" s="55"/>
      <c r="V255" s="56"/>
      <c r="W255" s="56"/>
      <c r="X255" s="56"/>
      <c r="Y255" s="350"/>
      <c r="Z255" s="350"/>
      <c r="AA255" s="350"/>
      <c r="AB255" s="350"/>
      <c r="AC255" s="59"/>
      <c r="AD255" s="59"/>
      <c r="AE255" s="59"/>
      <c r="AF255" s="60"/>
      <c r="AG255" s="352"/>
      <c r="AH255" s="350"/>
      <c r="AI255" s="350"/>
      <c r="AJ255" s="350"/>
      <c r="AK255" s="59"/>
      <c r="AL255" s="62"/>
      <c r="AM255" s="62"/>
      <c r="AN255" s="63"/>
      <c r="AO255" s="64"/>
      <c r="AP255" s="202"/>
      <c r="AQ255" s="201"/>
      <c r="AR255" s="202"/>
      <c r="AS255" s="202"/>
      <c r="AT255" s="201"/>
      <c r="AU255" s="62"/>
      <c r="AV255" s="66"/>
      <c r="AW255" s="66"/>
      <c r="AX255" s="62"/>
      <c r="AY255" s="62"/>
      <c r="AZ255" s="67"/>
      <c r="BA255" s="287"/>
      <c r="BB255" s="290"/>
      <c r="BC255" s="284"/>
      <c r="BD255" s="69"/>
      <c r="BE255" s="68"/>
    </row>
    <row r="256" spans="1:57" x14ac:dyDescent="0.2">
      <c r="A256" s="28"/>
      <c r="B256" s="38"/>
      <c r="C256" s="39" t="s">
        <v>1180</v>
      </c>
      <c r="D256" s="40"/>
      <c r="E256" s="41"/>
      <c r="F256" s="361"/>
      <c r="G256" s="43"/>
      <c r="H256" s="44"/>
      <c r="I256" s="45"/>
      <c r="J256" s="46"/>
      <c r="K256" s="47"/>
      <c r="L256" s="43"/>
      <c r="M256" s="44"/>
      <c r="N256" s="48"/>
      <c r="O256" s="49"/>
      <c r="P256" s="50"/>
      <c r="Q256" s="90"/>
      <c r="R256" s="52"/>
      <c r="S256" s="77"/>
      <c r="T256" s="54"/>
      <c r="U256" s="55"/>
      <c r="V256" s="56"/>
      <c r="W256" s="56"/>
      <c r="X256" s="56"/>
      <c r="Y256" s="350"/>
      <c r="Z256" s="350"/>
      <c r="AA256" s="350"/>
      <c r="AB256" s="350"/>
      <c r="AC256" s="59"/>
      <c r="AD256" s="59"/>
      <c r="AE256" s="59"/>
      <c r="AF256" s="60"/>
      <c r="AG256" s="352"/>
      <c r="AH256" s="350"/>
      <c r="AI256" s="350"/>
      <c r="AJ256" s="350"/>
      <c r="AK256" s="59"/>
      <c r="AL256" s="62"/>
      <c r="AM256" s="62"/>
      <c r="AN256" s="63"/>
      <c r="AO256" s="64"/>
      <c r="AP256" s="202"/>
      <c r="AQ256" s="201"/>
      <c r="AR256" s="202"/>
      <c r="AS256" s="202"/>
      <c r="AT256" s="201"/>
      <c r="AU256" s="62"/>
      <c r="AV256" s="66"/>
      <c r="AW256" s="66"/>
      <c r="AX256" s="62"/>
      <c r="AY256" s="62"/>
      <c r="AZ256" s="67"/>
      <c r="BA256" s="287"/>
      <c r="BB256" s="290"/>
      <c r="BC256" s="284"/>
      <c r="BD256" s="69"/>
      <c r="BE256" s="68"/>
    </row>
    <row r="257" spans="1:57" x14ac:dyDescent="0.2">
      <c r="A257" s="28"/>
      <c r="B257" s="38"/>
      <c r="C257" s="39" t="s">
        <v>1180</v>
      </c>
      <c r="D257" s="40"/>
      <c r="E257" s="41"/>
      <c r="F257" s="361"/>
      <c r="G257" s="43"/>
      <c r="H257" s="44"/>
      <c r="I257" s="45"/>
      <c r="J257" s="46"/>
      <c r="K257" s="47"/>
      <c r="L257" s="43"/>
      <c r="M257" s="44"/>
      <c r="N257" s="48"/>
      <c r="O257" s="49"/>
      <c r="P257" s="50"/>
      <c r="Q257" s="90"/>
      <c r="R257" s="52"/>
      <c r="S257" s="77"/>
      <c r="T257" s="54"/>
      <c r="U257" s="55"/>
      <c r="V257" s="56"/>
      <c r="W257" s="56"/>
      <c r="X257" s="56"/>
      <c r="Y257" s="350"/>
      <c r="Z257" s="350"/>
      <c r="AA257" s="350"/>
      <c r="AB257" s="350"/>
      <c r="AC257" s="59"/>
      <c r="AD257" s="59"/>
      <c r="AE257" s="59"/>
      <c r="AF257" s="60"/>
      <c r="AG257" s="352"/>
      <c r="AH257" s="350"/>
      <c r="AI257" s="350"/>
      <c r="AJ257" s="350"/>
      <c r="AK257" s="59"/>
      <c r="AL257" s="62"/>
      <c r="AM257" s="62"/>
      <c r="AN257" s="63"/>
      <c r="AO257" s="64"/>
      <c r="AP257" s="202"/>
      <c r="AQ257" s="201"/>
      <c r="AR257" s="202"/>
      <c r="AS257" s="202"/>
      <c r="AT257" s="201"/>
      <c r="AU257" s="62"/>
      <c r="AV257" s="66"/>
      <c r="AW257" s="66"/>
      <c r="AX257" s="62"/>
      <c r="AY257" s="62"/>
      <c r="AZ257" s="67"/>
      <c r="BA257" s="287"/>
      <c r="BB257" s="290"/>
      <c r="BC257" s="284"/>
      <c r="BD257" s="69"/>
      <c r="BE257" s="68"/>
    </row>
    <row r="258" spans="1:57" x14ac:dyDescent="0.2">
      <c r="A258" s="28"/>
      <c r="B258" s="38"/>
      <c r="C258" s="39" t="s">
        <v>1180</v>
      </c>
      <c r="D258" s="40"/>
      <c r="E258" s="41"/>
      <c r="F258" s="361"/>
      <c r="G258" s="43"/>
      <c r="H258" s="44"/>
      <c r="I258" s="45"/>
      <c r="J258" s="46"/>
      <c r="K258" s="47"/>
      <c r="L258" s="43"/>
      <c r="M258" s="44"/>
      <c r="N258" s="48"/>
      <c r="O258" s="49"/>
      <c r="P258" s="50"/>
      <c r="Q258" s="90"/>
      <c r="R258" s="52"/>
      <c r="S258" s="77"/>
      <c r="T258" s="54"/>
      <c r="U258" s="55"/>
      <c r="V258" s="56"/>
      <c r="W258" s="56"/>
      <c r="X258" s="56"/>
      <c r="Y258" s="350"/>
      <c r="Z258" s="350"/>
      <c r="AA258" s="350"/>
      <c r="AB258" s="350"/>
      <c r="AC258" s="59"/>
      <c r="AD258" s="59"/>
      <c r="AE258" s="59"/>
      <c r="AF258" s="60"/>
      <c r="AG258" s="352"/>
      <c r="AH258" s="350"/>
      <c r="AI258" s="350"/>
      <c r="AJ258" s="350"/>
      <c r="AK258" s="59"/>
      <c r="AL258" s="62"/>
      <c r="AM258" s="62"/>
      <c r="AN258" s="63"/>
      <c r="AO258" s="64"/>
      <c r="AP258" s="202"/>
      <c r="AQ258" s="201"/>
      <c r="AR258" s="202"/>
      <c r="AS258" s="202"/>
      <c r="AT258" s="201"/>
      <c r="AU258" s="62"/>
      <c r="AV258" s="66"/>
      <c r="AW258" s="66"/>
      <c r="AX258" s="62"/>
      <c r="AY258" s="62"/>
      <c r="AZ258" s="67"/>
      <c r="BA258" s="287"/>
      <c r="BB258" s="290"/>
      <c r="BC258" s="284"/>
      <c r="BD258" s="69"/>
      <c r="BE258" s="68"/>
    </row>
    <row r="259" spans="1:57" x14ac:dyDescent="0.2">
      <c r="A259" s="28"/>
      <c r="B259" s="38"/>
      <c r="C259" s="39" t="s">
        <v>1180</v>
      </c>
      <c r="D259" s="40"/>
      <c r="E259" s="41"/>
      <c r="F259" s="361"/>
      <c r="G259" s="43"/>
      <c r="H259" s="44"/>
      <c r="I259" s="45"/>
      <c r="J259" s="46"/>
      <c r="K259" s="47"/>
      <c r="L259" s="43"/>
      <c r="M259" s="44"/>
      <c r="N259" s="48"/>
      <c r="O259" s="49"/>
      <c r="P259" s="50"/>
      <c r="Q259" s="90"/>
      <c r="R259" s="52"/>
      <c r="S259" s="77"/>
      <c r="T259" s="54"/>
      <c r="U259" s="55"/>
      <c r="V259" s="56"/>
      <c r="W259" s="56"/>
      <c r="X259" s="56"/>
      <c r="Y259" s="350"/>
      <c r="Z259" s="350"/>
      <c r="AA259" s="350"/>
      <c r="AB259" s="350"/>
      <c r="AC259" s="59"/>
      <c r="AD259" s="59"/>
      <c r="AE259" s="59"/>
      <c r="AF259" s="60"/>
      <c r="AG259" s="352"/>
      <c r="AH259" s="350"/>
      <c r="AI259" s="350"/>
      <c r="AJ259" s="350"/>
      <c r="AK259" s="59"/>
      <c r="AL259" s="62"/>
      <c r="AM259" s="62"/>
      <c r="AN259" s="63"/>
      <c r="AO259" s="64"/>
      <c r="AP259" s="202"/>
      <c r="AQ259" s="201"/>
      <c r="AR259" s="202"/>
      <c r="AS259" s="202"/>
      <c r="AT259" s="201"/>
      <c r="AU259" s="62"/>
      <c r="AV259" s="66"/>
      <c r="AW259" s="66"/>
      <c r="AX259" s="62"/>
      <c r="AY259" s="62"/>
      <c r="AZ259" s="67"/>
      <c r="BA259" s="287"/>
      <c r="BB259" s="290"/>
      <c r="BC259" s="284"/>
      <c r="BD259" s="69"/>
      <c r="BE259" s="68"/>
    </row>
    <row r="260" spans="1:57" x14ac:dyDescent="0.2">
      <c r="A260" s="28"/>
      <c r="B260" s="297" t="s">
        <v>1123</v>
      </c>
      <c r="C260" s="326" t="s">
        <v>1123</v>
      </c>
      <c r="D260" s="327">
        <v>42713</v>
      </c>
      <c r="E260" s="295">
        <v>42724</v>
      </c>
      <c r="F260" s="362" t="s">
        <v>1130</v>
      </c>
      <c r="G260" s="304" t="s">
        <v>163</v>
      </c>
      <c r="H260" s="306" t="s">
        <v>76</v>
      </c>
      <c r="I260" s="305">
        <v>12</v>
      </c>
      <c r="J260" s="345" t="s">
        <v>61</v>
      </c>
      <c r="K260" s="307" t="s">
        <v>1156</v>
      </c>
      <c r="L260" s="304">
        <v>925</v>
      </c>
      <c r="M260" s="306" t="s">
        <v>1150</v>
      </c>
      <c r="N260" s="309"/>
      <c r="O260" s="310" t="s">
        <v>1107</v>
      </c>
      <c r="P260" s="311">
        <v>42735</v>
      </c>
      <c r="Q260" s="312" t="s">
        <v>65</v>
      </c>
      <c r="R260" s="360" t="s">
        <v>1159</v>
      </c>
      <c r="S260" s="344">
        <v>39447</v>
      </c>
      <c r="T260" s="313">
        <v>0</v>
      </c>
      <c r="U260" s="314" t="s">
        <v>1106</v>
      </c>
      <c r="V260" s="315">
        <v>0</v>
      </c>
      <c r="W260" s="315">
        <v>1</v>
      </c>
      <c r="X260" s="315">
        <v>0</v>
      </c>
      <c r="Y260" s="277" t="s">
        <v>1137</v>
      </c>
      <c r="Z260" s="277" t="s">
        <v>1116</v>
      </c>
      <c r="AA260" s="277" t="s">
        <v>233</v>
      </c>
      <c r="AB260" s="331" t="s">
        <v>1145</v>
      </c>
      <c r="AC260" s="316" t="s">
        <v>1118</v>
      </c>
      <c r="AD260" s="316" t="s">
        <v>1119</v>
      </c>
      <c r="AE260" s="365" t="s">
        <v>1120</v>
      </c>
      <c r="AF260" s="317" t="s">
        <v>237</v>
      </c>
      <c r="AG260" s="292" t="s">
        <v>1175</v>
      </c>
      <c r="AH260" s="277" t="s">
        <v>1163</v>
      </c>
      <c r="AI260" s="292" t="s">
        <v>1161</v>
      </c>
      <c r="AJ260" s="277" t="s">
        <v>1162</v>
      </c>
      <c r="AK260" s="277" t="s">
        <v>1176</v>
      </c>
      <c r="AL260" s="318" t="s">
        <v>1113</v>
      </c>
      <c r="AM260" s="318">
        <v>2</v>
      </c>
      <c r="AN260" s="319">
        <v>64</v>
      </c>
      <c r="AO260" s="320"/>
      <c r="AP260" s="323" t="b">
        <f t="shared" ref="AP260:AP266" si="8">IF(V260=1,IF(G260="PANTALLA LED'S",AN260*354,IF(G260="RÓTULO",IF(AN260&lt;9,AN260*(354*5)/100,AN260*(354*15)/100),IF(G260="VALLA",IF(AN260&lt;9,AN260*(354*5)/100,AN260*(354*15)/100),IF(G260="TÓTEM",IF(AN260&lt;9,AN260*(354*5)/100,AN260*(354*15)/100),IF(G260="MURAL",IF(AN260&lt;9,AN260*(354*5)/100,AN260*(354*15)/100),IF(G260="MINI VALLA",IF(AN260&lt;9,AN260*(354*5)/100,AN260*(354*15)/100),"0,00")))))))</f>
        <v>0</v>
      </c>
      <c r="AQ260" s="322" t="str">
        <f t="shared" ref="AQ260:AQ266" si="9">IF(V260=1,AP260/12,"0,00")</f>
        <v>0,00</v>
      </c>
      <c r="AR260" s="323">
        <v>0</v>
      </c>
      <c r="AS260" s="323">
        <v>0</v>
      </c>
      <c r="AT260" s="322">
        <f t="shared" ref="AT260:AT266" si="10">AP260+AR261</f>
        <v>0</v>
      </c>
      <c r="AU260" s="318" t="s">
        <v>108</v>
      </c>
      <c r="AV260" s="324"/>
      <c r="AW260" s="324"/>
      <c r="AX260" s="318"/>
      <c r="AY260" s="318"/>
      <c r="AZ260" s="292"/>
      <c r="BA260" s="287"/>
      <c r="BB260" s="290"/>
      <c r="BC260" s="284"/>
      <c r="BD260" s="69"/>
      <c r="BE260" s="68"/>
    </row>
    <row r="261" spans="1:57" x14ac:dyDescent="0.2">
      <c r="A261" s="28"/>
      <c r="B261" s="297" t="s">
        <v>1124</v>
      </c>
      <c r="C261" s="326" t="s">
        <v>1124</v>
      </c>
      <c r="D261" s="327">
        <v>42713</v>
      </c>
      <c r="E261" s="295">
        <v>42724</v>
      </c>
      <c r="F261" s="362" t="s">
        <v>1131</v>
      </c>
      <c r="G261" s="304" t="s">
        <v>163</v>
      </c>
      <c r="H261" s="306" t="s">
        <v>76</v>
      </c>
      <c r="I261" s="305">
        <v>12</v>
      </c>
      <c r="J261" s="345" t="s">
        <v>61</v>
      </c>
      <c r="K261" s="307" t="s">
        <v>1172</v>
      </c>
      <c r="L261" s="304">
        <v>545940</v>
      </c>
      <c r="M261" s="306" t="s">
        <v>1151</v>
      </c>
      <c r="N261" s="309"/>
      <c r="O261" s="310" t="s">
        <v>1107</v>
      </c>
      <c r="P261" s="311">
        <v>42735</v>
      </c>
      <c r="Q261" s="325" t="s">
        <v>1114</v>
      </c>
      <c r="R261" s="360" t="s">
        <v>1169</v>
      </c>
      <c r="S261" s="342">
        <v>0</v>
      </c>
      <c r="T261" s="313">
        <v>0</v>
      </c>
      <c r="U261" s="314" t="s">
        <v>1106</v>
      </c>
      <c r="V261" s="315">
        <v>0</v>
      </c>
      <c r="W261" s="315">
        <v>1</v>
      </c>
      <c r="X261" s="315">
        <v>0</v>
      </c>
      <c r="Y261" s="277" t="s">
        <v>1138</v>
      </c>
      <c r="Z261" s="277" t="s">
        <v>1116</v>
      </c>
      <c r="AA261" s="277" t="s">
        <v>233</v>
      </c>
      <c r="AB261" s="331" t="s">
        <v>1145</v>
      </c>
      <c r="AC261" s="316" t="s">
        <v>1118</v>
      </c>
      <c r="AD261" s="316" t="s">
        <v>1119</v>
      </c>
      <c r="AE261" s="365" t="s">
        <v>1120</v>
      </c>
      <c r="AF261" s="317" t="s">
        <v>237</v>
      </c>
      <c r="AG261" s="292" t="s">
        <v>1174</v>
      </c>
      <c r="AH261" s="277" t="s">
        <v>1164</v>
      </c>
      <c r="AI261" s="292" t="s">
        <v>1161</v>
      </c>
      <c r="AJ261" s="277" t="s">
        <v>1162</v>
      </c>
      <c r="AK261" s="277" t="s">
        <v>1176</v>
      </c>
      <c r="AL261" s="318" t="s">
        <v>1113</v>
      </c>
      <c r="AM261" s="318">
        <v>2</v>
      </c>
      <c r="AN261" s="319">
        <v>64</v>
      </c>
      <c r="AO261" s="320"/>
      <c r="AP261" s="323" t="b">
        <f t="shared" si="8"/>
        <v>0</v>
      </c>
      <c r="AQ261" s="322" t="str">
        <f t="shared" si="9"/>
        <v>0,00</v>
      </c>
      <c r="AR261" s="323">
        <v>0</v>
      </c>
      <c r="AS261" s="323">
        <v>0</v>
      </c>
      <c r="AT261" s="322">
        <f t="shared" si="10"/>
        <v>0</v>
      </c>
      <c r="AU261" s="318" t="s">
        <v>108</v>
      </c>
      <c r="AV261" s="324"/>
      <c r="AW261" s="324"/>
      <c r="AX261" s="318"/>
      <c r="AY261" s="318"/>
      <c r="AZ261" s="292"/>
      <c r="BA261" s="287"/>
      <c r="BB261" s="290"/>
      <c r="BC261" s="284"/>
      <c r="BD261" s="69"/>
      <c r="BE261" s="68"/>
    </row>
    <row r="262" spans="1:57" x14ac:dyDescent="0.2">
      <c r="A262" s="28"/>
      <c r="B262" s="297" t="s">
        <v>1125</v>
      </c>
      <c r="C262" s="326" t="s">
        <v>1125</v>
      </c>
      <c r="D262" s="327">
        <v>42713</v>
      </c>
      <c r="E262" s="295">
        <v>42724</v>
      </c>
      <c r="F262" s="362" t="s">
        <v>1132</v>
      </c>
      <c r="G262" s="304" t="s">
        <v>163</v>
      </c>
      <c r="H262" s="306" t="s">
        <v>76</v>
      </c>
      <c r="I262" s="305">
        <v>12</v>
      </c>
      <c r="J262" s="345" t="s">
        <v>61</v>
      </c>
      <c r="K262" s="307" t="s">
        <v>1157</v>
      </c>
      <c r="L262" s="304">
        <v>95027</v>
      </c>
      <c r="M262" s="306" t="s">
        <v>1152</v>
      </c>
      <c r="N262" s="309"/>
      <c r="O262" s="310" t="s">
        <v>1107</v>
      </c>
      <c r="P262" s="311">
        <v>42735</v>
      </c>
      <c r="Q262" s="325" t="s">
        <v>1114</v>
      </c>
      <c r="R262" s="360" t="s">
        <v>1170</v>
      </c>
      <c r="S262" s="344">
        <v>39738</v>
      </c>
      <c r="T262" s="313">
        <v>0</v>
      </c>
      <c r="U262" s="314" t="s">
        <v>1106</v>
      </c>
      <c r="V262" s="315">
        <v>0</v>
      </c>
      <c r="W262" s="315">
        <v>1</v>
      </c>
      <c r="X262" s="315">
        <v>0</v>
      </c>
      <c r="Y262" s="277" t="s">
        <v>1139</v>
      </c>
      <c r="Z262" s="277" t="s">
        <v>1116</v>
      </c>
      <c r="AA262" s="277" t="s">
        <v>233</v>
      </c>
      <c r="AB262" s="331" t="s">
        <v>1117</v>
      </c>
      <c r="AC262" s="316" t="s">
        <v>1118</v>
      </c>
      <c r="AD262" s="316" t="s">
        <v>1119</v>
      </c>
      <c r="AE262" s="365" t="s">
        <v>1120</v>
      </c>
      <c r="AF262" s="317" t="s">
        <v>237</v>
      </c>
      <c r="AG262" s="292" t="s">
        <v>1174</v>
      </c>
      <c r="AH262" s="277" t="s">
        <v>1165</v>
      </c>
      <c r="AI262" s="292" t="s">
        <v>1161</v>
      </c>
      <c r="AJ262" s="277" t="s">
        <v>1162</v>
      </c>
      <c r="AK262" s="277" t="s">
        <v>1176</v>
      </c>
      <c r="AL262" s="318" t="s">
        <v>1113</v>
      </c>
      <c r="AM262" s="318">
        <v>1</v>
      </c>
      <c r="AN262" s="319">
        <v>32</v>
      </c>
      <c r="AO262" s="320"/>
      <c r="AP262" s="323" t="b">
        <f t="shared" si="8"/>
        <v>0</v>
      </c>
      <c r="AQ262" s="322" t="str">
        <f t="shared" si="9"/>
        <v>0,00</v>
      </c>
      <c r="AR262" s="323">
        <v>0</v>
      </c>
      <c r="AS262" s="323">
        <v>0</v>
      </c>
      <c r="AT262" s="322">
        <f t="shared" si="10"/>
        <v>0</v>
      </c>
      <c r="AU262" s="318" t="s">
        <v>108</v>
      </c>
      <c r="AV262" s="324"/>
      <c r="AW262" s="324"/>
      <c r="AX262" s="318"/>
      <c r="AY262" s="318"/>
      <c r="AZ262" s="292"/>
      <c r="BA262" s="287"/>
      <c r="BB262" s="290"/>
      <c r="BC262" s="284"/>
      <c r="BD262" s="69"/>
      <c r="BE262" s="68"/>
    </row>
    <row r="263" spans="1:57" x14ac:dyDescent="0.2">
      <c r="A263" s="28"/>
      <c r="B263" s="297" t="s">
        <v>1126</v>
      </c>
      <c r="C263" s="326" t="s">
        <v>1126</v>
      </c>
      <c r="D263" s="327">
        <v>42713</v>
      </c>
      <c r="E263" s="295">
        <v>42724</v>
      </c>
      <c r="F263" s="362" t="s">
        <v>1133</v>
      </c>
      <c r="G263" s="304" t="s">
        <v>163</v>
      </c>
      <c r="H263" s="306" t="s">
        <v>76</v>
      </c>
      <c r="I263" s="305">
        <v>12</v>
      </c>
      <c r="J263" s="345" t="s">
        <v>61</v>
      </c>
      <c r="K263" s="307" t="s">
        <v>1173</v>
      </c>
      <c r="L263" s="304">
        <v>6653</v>
      </c>
      <c r="M263" s="306" t="s">
        <v>1153</v>
      </c>
      <c r="N263" s="309"/>
      <c r="O263" s="310" t="s">
        <v>1107</v>
      </c>
      <c r="P263" s="311">
        <v>42735</v>
      </c>
      <c r="Q263" s="325" t="s">
        <v>1114</v>
      </c>
      <c r="R263" s="360" t="s">
        <v>1169</v>
      </c>
      <c r="S263" s="342">
        <v>0</v>
      </c>
      <c r="T263" s="313">
        <v>0</v>
      </c>
      <c r="U263" s="314" t="s">
        <v>1106</v>
      </c>
      <c r="V263" s="315">
        <v>0</v>
      </c>
      <c r="W263" s="315">
        <v>1</v>
      </c>
      <c r="X263" s="315">
        <v>0</v>
      </c>
      <c r="Y263" s="277" t="s">
        <v>1140</v>
      </c>
      <c r="Z263" s="277" t="s">
        <v>1116</v>
      </c>
      <c r="AA263" s="277" t="s">
        <v>233</v>
      </c>
      <c r="AB263" s="331" t="s">
        <v>1117</v>
      </c>
      <c r="AC263" s="316" t="s">
        <v>1118</v>
      </c>
      <c r="AD263" s="316" t="s">
        <v>1119</v>
      </c>
      <c r="AE263" s="365" t="s">
        <v>1120</v>
      </c>
      <c r="AF263" s="317" t="s">
        <v>237</v>
      </c>
      <c r="AG263" s="292" t="s">
        <v>1174</v>
      </c>
      <c r="AH263" s="277" t="s">
        <v>1166</v>
      </c>
      <c r="AI263" s="292" t="s">
        <v>1161</v>
      </c>
      <c r="AJ263" s="277" t="s">
        <v>1162</v>
      </c>
      <c r="AK263" s="277" t="s">
        <v>1176</v>
      </c>
      <c r="AL263" s="318" t="s">
        <v>1113</v>
      </c>
      <c r="AM263" s="318">
        <v>1</v>
      </c>
      <c r="AN263" s="319">
        <v>32</v>
      </c>
      <c r="AO263" s="320"/>
      <c r="AP263" s="323" t="b">
        <f t="shared" si="8"/>
        <v>0</v>
      </c>
      <c r="AQ263" s="322" t="str">
        <f t="shared" si="9"/>
        <v>0,00</v>
      </c>
      <c r="AR263" s="323">
        <v>0</v>
      </c>
      <c r="AS263" s="323">
        <v>0</v>
      </c>
      <c r="AT263" s="322">
        <f t="shared" si="10"/>
        <v>0</v>
      </c>
      <c r="AU263" s="318" t="s">
        <v>108</v>
      </c>
      <c r="AV263" s="324"/>
      <c r="AW263" s="324"/>
      <c r="AX263" s="318"/>
      <c r="AY263" s="318"/>
      <c r="AZ263" s="292"/>
      <c r="BA263" s="287"/>
      <c r="BB263" s="290"/>
      <c r="BC263" s="284"/>
      <c r="BD263" s="69"/>
      <c r="BE263" s="68"/>
    </row>
    <row r="264" spans="1:57" x14ac:dyDescent="0.2">
      <c r="A264" s="28"/>
      <c r="B264" s="297" t="s">
        <v>1127</v>
      </c>
      <c r="C264" s="326" t="s">
        <v>1127</v>
      </c>
      <c r="D264" s="327">
        <v>42713</v>
      </c>
      <c r="E264" s="295">
        <v>42724</v>
      </c>
      <c r="F264" s="362" t="s">
        <v>1134</v>
      </c>
      <c r="G264" s="304" t="s">
        <v>163</v>
      </c>
      <c r="H264" s="306" t="s">
        <v>76</v>
      </c>
      <c r="I264" s="305">
        <v>12</v>
      </c>
      <c r="J264" s="345" t="s">
        <v>61</v>
      </c>
      <c r="K264" s="307" t="s">
        <v>395</v>
      </c>
      <c r="L264" s="304">
        <v>143369</v>
      </c>
      <c r="M264" s="306" t="s">
        <v>1154</v>
      </c>
      <c r="N264" s="309"/>
      <c r="O264" s="310" t="s">
        <v>1107</v>
      </c>
      <c r="P264" s="311">
        <v>42735</v>
      </c>
      <c r="Q264" s="325" t="s">
        <v>1160</v>
      </c>
      <c r="R264" s="360" t="s">
        <v>1171</v>
      </c>
      <c r="S264" s="344">
        <v>41274</v>
      </c>
      <c r="T264" s="313">
        <v>0</v>
      </c>
      <c r="U264" s="314" t="s">
        <v>1106</v>
      </c>
      <c r="V264" s="315">
        <v>0</v>
      </c>
      <c r="W264" s="315">
        <v>1</v>
      </c>
      <c r="X264" s="315">
        <v>0</v>
      </c>
      <c r="Y264" s="277" t="s">
        <v>1141</v>
      </c>
      <c r="Z264" s="277" t="s">
        <v>1116</v>
      </c>
      <c r="AA264" s="277" t="s">
        <v>233</v>
      </c>
      <c r="AB264" s="331" t="s">
        <v>1117</v>
      </c>
      <c r="AC264" s="316" t="s">
        <v>1118</v>
      </c>
      <c r="AD264" s="316" t="s">
        <v>1119</v>
      </c>
      <c r="AE264" s="365" t="s">
        <v>1120</v>
      </c>
      <c r="AF264" s="317" t="s">
        <v>237</v>
      </c>
      <c r="AG264" s="292" t="s">
        <v>1174</v>
      </c>
      <c r="AH264" s="277" t="s">
        <v>1167</v>
      </c>
      <c r="AI264" s="292" t="s">
        <v>1161</v>
      </c>
      <c r="AJ264" s="277" t="s">
        <v>1162</v>
      </c>
      <c r="AK264" s="277" t="s">
        <v>1176</v>
      </c>
      <c r="AL264" s="318" t="s">
        <v>1113</v>
      </c>
      <c r="AM264" s="318">
        <v>2</v>
      </c>
      <c r="AN264" s="319">
        <v>64</v>
      </c>
      <c r="AO264" s="320"/>
      <c r="AP264" s="323" t="b">
        <f t="shared" si="8"/>
        <v>0</v>
      </c>
      <c r="AQ264" s="322" t="str">
        <f t="shared" si="9"/>
        <v>0,00</v>
      </c>
      <c r="AR264" s="323">
        <v>0</v>
      </c>
      <c r="AS264" s="323">
        <v>0</v>
      </c>
      <c r="AT264" s="322">
        <f t="shared" si="10"/>
        <v>0</v>
      </c>
      <c r="AU264" s="318" t="s">
        <v>108</v>
      </c>
      <c r="AV264" s="324"/>
      <c r="AW264" s="324"/>
      <c r="AX264" s="318"/>
      <c r="AY264" s="318"/>
      <c r="AZ264" s="292"/>
      <c r="BA264" s="287"/>
      <c r="BB264" s="290"/>
      <c r="BC264" s="284"/>
      <c r="BD264" s="69"/>
      <c r="BE264" s="68"/>
    </row>
    <row r="265" spans="1:57" x14ac:dyDescent="0.2">
      <c r="A265" s="28"/>
      <c r="B265" s="297" t="s">
        <v>1128</v>
      </c>
      <c r="C265" s="326" t="s">
        <v>1128</v>
      </c>
      <c r="D265" s="327">
        <v>42713</v>
      </c>
      <c r="E265" s="295">
        <v>42724</v>
      </c>
      <c r="F265" s="362" t="s">
        <v>1135</v>
      </c>
      <c r="G265" s="304" t="s">
        <v>163</v>
      </c>
      <c r="H265" s="306" t="s">
        <v>76</v>
      </c>
      <c r="I265" s="305">
        <v>12</v>
      </c>
      <c r="J265" s="345" t="s">
        <v>61</v>
      </c>
      <c r="K265" s="307" t="s">
        <v>1158</v>
      </c>
      <c r="L265" s="304">
        <v>211108</v>
      </c>
      <c r="M265" s="306" t="s">
        <v>1155</v>
      </c>
      <c r="N265" s="309"/>
      <c r="O265" s="310" t="s">
        <v>1107</v>
      </c>
      <c r="P265" s="311">
        <v>42735</v>
      </c>
      <c r="Q265" s="325" t="s">
        <v>1114</v>
      </c>
      <c r="R265" s="360" t="s">
        <v>1169</v>
      </c>
      <c r="S265" s="342">
        <v>0</v>
      </c>
      <c r="T265" s="313">
        <v>0</v>
      </c>
      <c r="U265" s="314" t="s">
        <v>1106</v>
      </c>
      <c r="V265" s="315">
        <v>0</v>
      </c>
      <c r="W265" s="315">
        <v>1</v>
      </c>
      <c r="X265" s="315">
        <v>0</v>
      </c>
      <c r="Y265" s="277" t="s">
        <v>1142</v>
      </c>
      <c r="Z265" s="277" t="s">
        <v>1116</v>
      </c>
      <c r="AA265" s="277" t="s">
        <v>233</v>
      </c>
      <c r="AB265" s="331" t="s">
        <v>1145</v>
      </c>
      <c r="AC265" s="316" t="s">
        <v>1118</v>
      </c>
      <c r="AD265" s="316" t="s">
        <v>1119</v>
      </c>
      <c r="AE265" s="365" t="s">
        <v>1120</v>
      </c>
      <c r="AF265" s="317" t="s">
        <v>237</v>
      </c>
      <c r="AG265" s="292" t="s">
        <v>1174</v>
      </c>
      <c r="AH265" s="277" t="s">
        <v>1168</v>
      </c>
      <c r="AI265" s="292" t="s">
        <v>1161</v>
      </c>
      <c r="AJ265" s="277" t="s">
        <v>1162</v>
      </c>
      <c r="AK265" s="277" t="s">
        <v>1176</v>
      </c>
      <c r="AL265" s="318" t="s">
        <v>1113</v>
      </c>
      <c r="AM265" s="318">
        <v>1</v>
      </c>
      <c r="AN265" s="319">
        <v>32</v>
      </c>
      <c r="AO265" s="320"/>
      <c r="AP265" s="323" t="b">
        <f t="shared" si="8"/>
        <v>0</v>
      </c>
      <c r="AQ265" s="322" t="str">
        <f t="shared" si="9"/>
        <v>0,00</v>
      </c>
      <c r="AR265" s="323">
        <v>0</v>
      </c>
      <c r="AS265" s="323">
        <v>0</v>
      </c>
      <c r="AT265" s="322">
        <f t="shared" si="10"/>
        <v>0</v>
      </c>
      <c r="AU265" s="318" t="s">
        <v>1177</v>
      </c>
      <c r="AV265" s="324"/>
      <c r="AW265" s="324"/>
      <c r="AX265" s="318"/>
      <c r="AY265" s="318"/>
      <c r="AZ265" s="292"/>
      <c r="BA265" s="287"/>
      <c r="BB265" s="290"/>
      <c r="BC265" s="284"/>
      <c r="BD265" s="69"/>
      <c r="BE265" s="68"/>
    </row>
    <row r="266" spans="1:57" x14ac:dyDescent="0.2">
      <c r="A266" s="28"/>
      <c r="B266" s="38" t="s">
        <v>1129</v>
      </c>
      <c r="C266" s="39" t="s">
        <v>1129</v>
      </c>
      <c r="D266" s="40">
        <v>42713</v>
      </c>
      <c r="E266" s="41"/>
      <c r="F266" s="361" t="s">
        <v>1136</v>
      </c>
      <c r="G266" s="43" t="s">
        <v>75</v>
      </c>
      <c r="H266" s="44" t="s">
        <v>76</v>
      </c>
      <c r="I266" s="45">
        <v>4</v>
      </c>
      <c r="J266" s="46" t="s">
        <v>77</v>
      </c>
      <c r="K266" s="47" t="s">
        <v>81</v>
      </c>
      <c r="L266" s="43">
        <v>46812</v>
      </c>
      <c r="M266" s="44" t="s">
        <v>1148</v>
      </c>
      <c r="N266" s="48">
        <v>0</v>
      </c>
      <c r="O266" s="49" t="s">
        <v>1107</v>
      </c>
      <c r="P266" s="50">
        <v>42735</v>
      </c>
      <c r="Q266" s="90" t="s">
        <v>1114</v>
      </c>
      <c r="R266" s="52">
        <v>0</v>
      </c>
      <c r="S266" s="53">
        <v>0</v>
      </c>
      <c r="T266" s="54">
        <v>0</v>
      </c>
      <c r="U266" s="55" t="s">
        <v>1106</v>
      </c>
      <c r="V266" s="56">
        <v>1</v>
      </c>
      <c r="W266" s="56">
        <v>0</v>
      </c>
      <c r="X266" s="56">
        <v>0</v>
      </c>
      <c r="Y266" s="350" t="s">
        <v>1143</v>
      </c>
      <c r="Z266" s="350" t="s">
        <v>1144</v>
      </c>
      <c r="AA266" s="350" t="s">
        <v>1143</v>
      </c>
      <c r="AB266" s="351"/>
      <c r="AC266" s="59">
        <v>0</v>
      </c>
      <c r="AD266" s="59">
        <v>0</v>
      </c>
      <c r="AE266" s="59">
        <v>0</v>
      </c>
      <c r="AF266" s="60" t="s">
        <v>1146</v>
      </c>
      <c r="AG266" s="352" t="s">
        <v>90</v>
      </c>
      <c r="AH266" s="350" t="s">
        <v>1121</v>
      </c>
      <c r="AI266" s="352" t="s">
        <v>105</v>
      </c>
      <c r="AJ266" s="350" t="s">
        <v>105</v>
      </c>
      <c r="AK266" s="350" t="s">
        <v>105</v>
      </c>
      <c r="AL266" s="62" t="s">
        <v>1147</v>
      </c>
      <c r="AM266" s="62">
        <v>1</v>
      </c>
      <c r="AN266" s="63">
        <v>0.99</v>
      </c>
      <c r="AO266" s="64"/>
      <c r="AP266" s="202">
        <f t="shared" si="8"/>
        <v>17.523</v>
      </c>
      <c r="AQ266" s="201">
        <f t="shared" si="9"/>
        <v>1.46025</v>
      </c>
      <c r="AR266" s="202">
        <v>0</v>
      </c>
      <c r="AS266" s="202">
        <v>0</v>
      </c>
      <c r="AT266" s="201">
        <f t="shared" si="10"/>
        <v>17.523</v>
      </c>
      <c r="AU266" s="62" t="s">
        <v>1149</v>
      </c>
      <c r="AV266" s="66"/>
      <c r="AW266" s="66"/>
      <c r="AX266" s="62"/>
      <c r="AY266" s="62"/>
      <c r="AZ266" s="352"/>
      <c r="BA266" s="346"/>
      <c r="BB266" s="354"/>
      <c r="BC266" s="284"/>
      <c r="BD266" s="69"/>
      <c r="BE266" s="68"/>
    </row>
    <row r="267" spans="1:57" x14ac:dyDescent="0.2">
      <c r="A267" s="28"/>
      <c r="B267" s="297"/>
      <c r="C267" s="326"/>
      <c r="D267" s="327"/>
      <c r="E267" s="295"/>
      <c r="F267" s="364"/>
      <c r="G267" s="304"/>
      <c r="H267" s="306"/>
      <c r="I267" s="305"/>
      <c r="J267" s="345"/>
      <c r="K267" s="307"/>
      <c r="L267" s="304"/>
      <c r="M267" s="306"/>
      <c r="N267" s="309"/>
      <c r="O267" s="310"/>
      <c r="P267" s="311"/>
      <c r="Q267" s="325"/>
      <c r="R267" s="360"/>
      <c r="S267" s="344"/>
      <c r="T267" s="313"/>
      <c r="U267" s="314"/>
      <c r="V267" s="315"/>
      <c r="W267" s="315"/>
      <c r="X267" s="315"/>
      <c r="Y267" s="277"/>
      <c r="Z267" s="277"/>
      <c r="AA267" s="277"/>
      <c r="AB267" s="331"/>
      <c r="AC267" s="357"/>
      <c r="AD267" s="316"/>
      <c r="AE267" s="316"/>
      <c r="AF267" s="317"/>
      <c r="AG267" s="292"/>
      <c r="AH267" s="277"/>
      <c r="AI267" s="292"/>
      <c r="AJ267" s="277"/>
      <c r="AK267" s="277"/>
      <c r="AL267" s="318"/>
      <c r="AM267" s="318"/>
      <c r="AN267" s="319"/>
      <c r="AO267" s="320"/>
      <c r="AP267" s="323"/>
      <c r="AQ267" s="322"/>
      <c r="AR267" s="323"/>
      <c r="AS267" s="343"/>
      <c r="AT267" s="322"/>
      <c r="AU267" s="318"/>
      <c r="AV267" s="318"/>
      <c r="AW267" s="318"/>
      <c r="AX267" s="318"/>
      <c r="AY267" s="318"/>
      <c r="AZ267" s="292"/>
      <c r="BA267" s="287"/>
      <c r="BB267" s="290"/>
      <c r="BC267" s="284"/>
      <c r="BD267" s="69"/>
      <c r="BE267" s="68"/>
    </row>
    <row r="268" spans="1:57" x14ac:dyDescent="0.2">
      <c r="A268" s="28"/>
      <c r="B268" s="38"/>
      <c r="C268" s="39"/>
      <c r="D268" s="40"/>
      <c r="E268" s="41"/>
      <c r="F268" s="42"/>
      <c r="G268" s="43"/>
      <c r="H268" s="44"/>
      <c r="I268" s="45"/>
      <c r="J268" s="46"/>
      <c r="K268" s="47"/>
      <c r="L268" s="43"/>
      <c r="M268" s="44"/>
      <c r="N268" s="48"/>
      <c r="O268" s="49"/>
      <c r="P268" s="50"/>
      <c r="Q268" s="90"/>
      <c r="R268" s="52"/>
      <c r="S268" s="77"/>
      <c r="T268" s="54"/>
      <c r="U268" s="55"/>
      <c r="V268" s="56"/>
      <c r="W268" s="56"/>
      <c r="X268" s="56"/>
      <c r="Y268" s="57"/>
      <c r="Z268" s="57"/>
      <c r="AA268" s="57"/>
      <c r="AB268" s="58"/>
      <c r="AC268" s="170"/>
      <c r="AD268" s="59"/>
      <c r="AE268" s="59"/>
      <c r="AF268" s="60"/>
      <c r="AG268" s="61"/>
      <c r="AH268" s="57"/>
      <c r="AI268" s="61"/>
      <c r="AJ268" s="57"/>
      <c r="AK268" s="57"/>
      <c r="AL268" s="62"/>
      <c r="AM268" s="62"/>
      <c r="AN268" s="63"/>
      <c r="AO268" s="64"/>
      <c r="AP268" s="202"/>
      <c r="AQ268" s="201"/>
      <c r="AR268" s="202"/>
      <c r="AS268" s="87"/>
      <c r="AT268" s="201"/>
      <c r="AU268" s="62"/>
      <c r="AV268" s="62"/>
      <c r="AW268" s="62"/>
      <c r="AX268" s="62"/>
      <c r="AY268" s="62"/>
      <c r="AZ268" s="67"/>
      <c r="BA268" s="287"/>
      <c r="BB268" s="290"/>
      <c r="BC268" s="284"/>
      <c r="BD268" s="69"/>
      <c r="BE268" s="68"/>
    </row>
    <row r="269" spans="1:57" x14ac:dyDescent="0.2">
      <c r="A269" s="28"/>
      <c r="B269" s="38"/>
      <c r="C269" s="39"/>
      <c r="D269" s="40"/>
      <c r="E269" s="41"/>
      <c r="F269" s="42"/>
      <c r="G269" s="43"/>
      <c r="H269" s="44"/>
      <c r="I269" s="45"/>
      <c r="J269" s="46"/>
      <c r="K269" s="47"/>
      <c r="L269" s="43"/>
      <c r="M269" s="44"/>
      <c r="N269" s="48"/>
      <c r="O269" s="49"/>
      <c r="P269" s="50"/>
      <c r="Q269" s="90"/>
      <c r="R269" s="52"/>
      <c r="S269" s="77"/>
      <c r="T269" s="54"/>
      <c r="U269" s="55"/>
      <c r="V269" s="56"/>
      <c r="W269" s="56"/>
      <c r="X269" s="56"/>
      <c r="Y269" s="57"/>
      <c r="Z269" s="57"/>
      <c r="AA269" s="57"/>
      <c r="AB269" s="58"/>
      <c r="AC269" s="170"/>
      <c r="AD269" s="59"/>
      <c r="AE269" s="59"/>
      <c r="AF269" s="60"/>
      <c r="AG269" s="61"/>
      <c r="AH269" s="57"/>
      <c r="AI269" s="352" t="s">
        <v>81</v>
      </c>
      <c r="AJ269" s="57"/>
      <c r="AK269" s="57"/>
      <c r="AL269" s="62"/>
      <c r="AM269" s="62"/>
      <c r="AN269" s="63"/>
      <c r="AO269" s="64"/>
      <c r="AP269" s="202"/>
      <c r="AQ269" s="201"/>
      <c r="AR269" s="202"/>
      <c r="AS269" s="87"/>
      <c r="AT269" s="201"/>
      <c r="AU269" s="62"/>
      <c r="AV269" s="62"/>
      <c r="AW269" s="62"/>
      <c r="AX269" s="62"/>
      <c r="AY269" s="62"/>
      <c r="AZ269" s="67"/>
      <c r="BA269" s="287"/>
      <c r="BB269" s="290"/>
      <c r="BC269" s="284"/>
      <c r="BD269" s="69"/>
      <c r="BE269" s="68"/>
    </row>
    <row r="270" spans="1:57" x14ac:dyDescent="0.2">
      <c r="A270" s="28"/>
      <c r="B270" s="38"/>
      <c r="C270" s="39"/>
      <c r="D270" s="40"/>
      <c r="E270" s="41"/>
      <c r="F270" s="42"/>
      <c r="G270" s="43"/>
      <c r="H270" s="44"/>
      <c r="I270" s="45"/>
      <c r="J270" s="46"/>
      <c r="K270" s="47"/>
      <c r="L270" s="43"/>
      <c r="M270" s="44"/>
      <c r="N270" s="48"/>
      <c r="O270" s="49"/>
      <c r="P270" s="50"/>
      <c r="Q270" s="90"/>
      <c r="R270" s="52"/>
      <c r="S270" s="77"/>
      <c r="T270" s="54"/>
      <c r="U270" s="55"/>
      <c r="V270" s="56"/>
      <c r="W270" s="56"/>
      <c r="X270" s="56"/>
      <c r="Y270" s="57"/>
      <c r="Z270" s="57"/>
      <c r="AA270" s="57"/>
      <c r="AB270" s="58"/>
      <c r="AC270" s="170"/>
      <c r="AD270" s="59"/>
      <c r="AE270" s="59"/>
      <c r="AF270" s="60"/>
      <c r="AG270" s="61"/>
      <c r="AH270" s="57"/>
      <c r="AI270" s="61"/>
      <c r="AJ270" s="57"/>
      <c r="AK270" s="57"/>
      <c r="AL270" s="62"/>
      <c r="AM270" s="62"/>
      <c r="AN270" s="63"/>
      <c r="AO270" s="64"/>
      <c r="AP270" s="202"/>
      <c r="AQ270" s="201"/>
      <c r="AR270" s="202"/>
      <c r="AS270" s="87"/>
      <c r="AT270" s="201"/>
      <c r="AU270" s="62"/>
      <c r="AV270" s="62"/>
      <c r="AW270" s="62"/>
      <c r="AX270" s="62"/>
      <c r="AY270" s="62"/>
      <c r="AZ270" s="67"/>
      <c r="BA270" s="287"/>
      <c r="BB270" s="290"/>
      <c r="BC270" s="284"/>
      <c r="BD270" s="69"/>
      <c r="BE270" s="68"/>
    </row>
    <row r="271" spans="1:57" x14ac:dyDescent="0.2">
      <c r="A271" s="28"/>
      <c r="B271" s="38"/>
      <c r="C271" s="39"/>
      <c r="D271" s="40"/>
      <c r="E271" s="41"/>
      <c r="F271" s="42"/>
      <c r="G271" s="43"/>
      <c r="H271" s="44"/>
      <c r="I271" s="45"/>
      <c r="J271" s="46"/>
      <c r="K271" s="47"/>
      <c r="L271" s="43"/>
      <c r="M271" s="44"/>
      <c r="N271" s="48"/>
      <c r="O271" s="49"/>
      <c r="P271" s="50"/>
      <c r="Q271" s="90"/>
      <c r="R271" s="52"/>
      <c r="S271" s="77"/>
      <c r="T271" s="54"/>
      <c r="U271" s="55"/>
      <c r="V271" s="56"/>
      <c r="W271" s="56"/>
      <c r="X271" s="56"/>
      <c r="Y271" s="57"/>
      <c r="Z271" s="57"/>
      <c r="AA271" s="57"/>
      <c r="AB271" s="58"/>
      <c r="AC271" s="170"/>
      <c r="AD271" s="59"/>
      <c r="AE271" s="59"/>
      <c r="AF271" s="60"/>
      <c r="AG271" s="61"/>
      <c r="AH271" s="57"/>
      <c r="AI271" s="61"/>
      <c r="AJ271" s="57"/>
      <c r="AK271" s="57"/>
      <c r="AL271" s="62"/>
      <c r="AM271" s="62"/>
      <c r="AN271" s="63"/>
      <c r="AO271" s="64"/>
      <c r="AP271" s="202"/>
      <c r="AQ271" s="201"/>
      <c r="AR271" s="202"/>
      <c r="AS271" s="87"/>
      <c r="AT271" s="201"/>
      <c r="AU271" s="62"/>
      <c r="AV271" s="62"/>
      <c r="AW271" s="62"/>
      <c r="AX271" s="62"/>
      <c r="AY271" s="62"/>
      <c r="AZ271" s="67"/>
      <c r="BA271" s="287"/>
      <c r="BB271" s="290"/>
      <c r="BC271" s="284"/>
      <c r="BD271" s="69"/>
      <c r="BE271" s="68"/>
    </row>
    <row r="272" spans="1:57" x14ac:dyDescent="0.2">
      <c r="A272" s="28"/>
      <c r="B272" s="38"/>
      <c r="C272" s="39"/>
      <c r="D272" s="40"/>
      <c r="E272" s="41"/>
      <c r="F272" s="42"/>
      <c r="G272" s="43"/>
      <c r="H272" s="44"/>
      <c r="I272" s="45"/>
      <c r="J272" s="46"/>
      <c r="K272" s="47"/>
      <c r="L272" s="43"/>
      <c r="M272" s="44"/>
      <c r="N272" s="48"/>
      <c r="O272" s="49"/>
      <c r="P272" s="50"/>
      <c r="Q272" s="90"/>
      <c r="R272" s="52"/>
      <c r="S272" s="77"/>
      <c r="T272" s="54"/>
      <c r="U272" s="55"/>
      <c r="V272" s="56"/>
      <c r="W272" s="56"/>
      <c r="X272" s="56"/>
      <c r="Y272" s="57"/>
      <c r="Z272" s="57"/>
      <c r="AA272" s="57"/>
      <c r="AB272" s="58"/>
      <c r="AC272" s="170"/>
      <c r="AD272" s="59"/>
      <c r="AE272" s="59"/>
      <c r="AF272" s="60"/>
      <c r="AG272" s="61"/>
      <c r="AH272" s="57"/>
      <c r="AI272" s="61"/>
      <c r="AJ272" s="57"/>
      <c r="AK272" s="57"/>
      <c r="AL272" s="62"/>
      <c r="AM272" s="62"/>
      <c r="AN272" s="63"/>
      <c r="AO272" s="64"/>
      <c r="AP272" s="202"/>
      <c r="AQ272" s="201"/>
      <c r="AR272" s="202"/>
      <c r="AS272" s="87"/>
      <c r="AT272" s="201"/>
      <c r="AU272" s="62"/>
      <c r="AV272" s="62"/>
      <c r="AW272" s="62"/>
      <c r="AX272" s="62"/>
      <c r="AY272" s="62"/>
      <c r="AZ272" s="67"/>
      <c r="BA272" s="287"/>
      <c r="BB272" s="290"/>
      <c r="BC272" s="284"/>
      <c r="BD272" s="69"/>
      <c r="BE272" s="68"/>
    </row>
    <row r="273" spans="1:57" x14ac:dyDescent="0.2">
      <c r="A273" s="28"/>
      <c r="B273" s="38"/>
      <c r="C273" s="39"/>
      <c r="D273" s="40"/>
      <c r="E273" s="41"/>
      <c r="F273" s="42"/>
      <c r="G273" s="43"/>
      <c r="H273" s="44"/>
      <c r="I273" s="45"/>
      <c r="J273" s="46"/>
      <c r="K273" s="47"/>
      <c r="L273" s="43"/>
      <c r="M273" s="44"/>
      <c r="N273" s="48"/>
      <c r="O273" s="49"/>
      <c r="P273" s="50"/>
      <c r="Q273" s="90"/>
      <c r="R273" s="52"/>
      <c r="S273" s="77"/>
      <c r="T273" s="54"/>
      <c r="U273" s="55"/>
      <c r="V273" s="56"/>
      <c r="W273" s="56"/>
      <c r="X273" s="56"/>
      <c r="Y273" s="57"/>
      <c r="Z273" s="57"/>
      <c r="AA273" s="57"/>
      <c r="AB273" s="58"/>
      <c r="AC273" s="170"/>
      <c r="AD273" s="59"/>
      <c r="AE273" s="59"/>
      <c r="AF273" s="60"/>
      <c r="AG273" s="61"/>
      <c r="AH273" s="57"/>
      <c r="AI273" s="61"/>
      <c r="AJ273" s="57"/>
      <c r="AK273" s="57"/>
      <c r="AL273" s="62"/>
      <c r="AM273" s="62"/>
      <c r="AN273" s="63"/>
      <c r="AO273" s="64"/>
      <c r="AP273" s="202"/>
      <c r="AQ273" s="201"/>
      <c r="AR273" s="202"/>
      <c r="AS273" s="87"/>
      <c r="AT273" s="201"/>
      <c r="AU273" s="62"/>
      <c r="AV273" s="62"/>
      <c r="AW273" s="62"/>
      <c r="AX273" s="62"/>
      <c r="AY273" s="62"/>
      <c r="AZ273" s="67"/>
      <c r="BA273" s="287"/>
      <c r="BB273" s="290"/>
      <c r="BC273" s="284"/>
      <c r="BD273" s="69"/>
      <c r="BE273" s="68"/>
    </row>
    <row r="274" spans="1:57" x14ac:dyDescent="0.2">
      <c r="A274" s="28"/>
      <c r="B274" s="38"/>
      <c r="C274" s="39"/>
      <c r="D274" s="40"/>
      <c r="E274" s="41"/>
      <c r="F274" s="42"/>
      <c r="G274" s="43"/>
      <c r="H274" s="44"/>
      <c r="I274" s="45"/>
      <c r="J274" s="46"/>
      <c r="K274" s="47"/>
      <c r="L274" s="43"/>
      <c r="M274" s="44"/>
      <c r="N274" s="48"/>
      <c r="O274" s="49"/>
      <c r="P274" s="50"/>
      <c r="Q274" s="90"/>
      <c r="R274" s="52"/>
      <c r="S274" s="77"/>
      <c r="T274" s="54"/>
      <c r="U274" s="55"/>
      <c r="V274" s="56"/>
      <c r="W274" s="56"/>
      <c r="X274" s="56"/>
      <c r="Y274" s="57"/>
      <c r="Z274" s="57"/>
      <c r="AA274" s="57"/>
      <c r="AB274" s="58"/>
      <c r="AC274" s="170"/>
      <c r="AD274" s="59"/>
      <c r="AE274" s="59"/>
      <c r="AF274" s="60"/>
      <c r="AG274" s="61"/>
      <c r="AH274" s="57"/>
      <c r="AI274" s="61"/>
      <c r="AJ274" s="57"/>
      <c r="AK274" s="57"/>
      <c r="AL274" s="62"/>
      <c r="AM274" s="62"/>
      <c r="AN274" s="63"/>
      <c r="AO274" s="64"/>
      <c r="AP274" s="202"/>
      <c r="AQ274" s="201"/>
      <c r="AR274" s="202"/>
      <c r="AS274" s="87"/>
      <c r="AT274" s="201"/>
      <c r="AU274" s="62"/>
      <c r="AV274" s="62"/>
      <c r="AW274" s="62"/>
      <c r="AX274" s="62"/>
      <c r="AY274" s="62"/>
      <c r="AZ274" s="67"/>
      <c r="BA274" s="287"/>
      <c r="BB274" s="290"/>
      <c r="BC274" s="284"/>
      <c r="BD274" s="69"/>
      <c r="BE274" s="68"/>
    </row>
    <row r="275" spans="1:57" x14ac:dyDescent="0.2">
      <c r="A275" s="28"/>
      <c r="B275" s="38"/>
      <c r="C275" s="39"/>
      <c r="D275" s="40"/>
      <c r="E275" s="41"/>
      <c r="F275" s="42"/>
      <c r="G275" s="43"/>
      <c r="H275" s="44"/>
      <c r="I275" s="45"/>
      <c r="J275" s="46"/>
      <c r="K275" s="47"/>
      <c r="L275" s="43"/>
      <c r="M275" s="44"/>
      <c r="N275" s="48"/>
      <c r="O275" s="49"/>
      <c r="P275" s="50"/>
      <c r="Q275" s="90"/>
      <c r="R275" s="52"/>
      <c r="S275" s="77"/>
      <c r="T275" s="54"/>
      <c r="U275" s="55"/>
      <c r="V275" s="56"/>
      <c r="W275" s="56"/>
      <c r="X275" s="56"/>
      <c r="Y275" s="57"/>
      <c r="Z275" s="57"/>
      <c r="AA275" s="57"/>
      <c r="AB275" s="58"/>
      <c r="AC275" s="170"/>
      <c r="AD275" s="59"/>
      <c r="AE275" s="59"/>
      <c r="AF275" s="60"/>
      <c r="AG275" s="61"/>
      <c r="AH275" s="57"/>
      <c r="AI275" s="61"/>
      <c r="AJ275" s="57"/>
      <c r="AK275" s="57"/>
      <c r="AL275" s="62"/>
      <c r="AM275" s="62"/>
      <c r="AN275" s="63"/>
      <c r="AO275" s="64"/>
      <c r="AP275" s="202"/>
      <c r="AQ275" s="201"/>
      <c r="AR275" s="202"/>
      <c r="AS275" s="87"/>
      <c r="AT275" s="201"/>
      <c r="AU275" s="62"/>
      <c r="AV275" s="62"/>
      <c r="AW275" s="62"/>
      <c r="AX275" s="62"/>
      <c r="AY275" s="62"/>
      <c r="AZ275" s="67"/>
      <c r="BA275" s="287"/>
      <c r="BB275" s="290"/>
      <c r="BC275" s="284"/>
      <c r="BD275" s="69"/>
      <c r="BE275" s="68"/>
    </row>
    <row r="276" spans="1:57" x14ac:dyDescent="0.2">
      <c r="A276" s="28"/>
      <c r="B276" s="38"/>
      <c r="C276" s="39"/>
      <c r="D276" s="40"/>
      <c r="E276" s="41"/>
      <c r="F276" s="42"/>
      <c r="G276" s="43"/>
      <c r="H276" s="44"/>
      <c r="I276" s="45"/>
      <c r="J276" s="46"/>
      <c r="K276" s="47"/>
      <c r="L276" s="43"/>
      <c r="M276" s="44"/>
      <c r="N276" s="48"/>
      <c r="O276" s="49"/>
      <c r="P276" s="50"/>
      <c r="Q276" s="90"/>
      <c r="R276" s="52"/>
      <c r="S276" s="77"/>
      <c r="T276" s="54"/>
      <c r="U276" s="55"/>
      <c r="V276" s="56"/>
      <c r="W276" s="56"/>
      <c r="X276" s="56"/>
      <c r="Y276" s="57"/>
      <c r="Z276" s="57"/>
      <c r="AA276" s="57"/>
      <c r="AB276" s="58"/>
      <c r="AC276" s="170"/>
      <c r="AD276" s="59"/>
      <c r="AE276" s="59"/>
      <c r="AF276" s="60"/>
      <c r="AG276" s="61"/>
      <c r="AH276" s="57"/>
      <c r="AI276" s="61"/>
      <c r="AJ276" s="57"/>
      <c r="AK276" s="57"/>
      <c r="AL276" s="62"/>
      <c r="AM276" s="62"/>
      <c r="AN276" s="63"/>
      <c r="AO276" s="64"/>
      <c r="AP276" s="202"/>
      <c r="AQ276" s="201"/>
      <c r="AR276" s="202"/>
      <c r="AS276" s="87"/>
      <c r="AT276" s="201"/>
      <c r="AU276" s="62"/>
      <c r="AV276" s="62"/>
      <c r="AW276" s="62"/>
      <c r="AX276" s="62"/>
      <c r="AY276" s="62"/>
      <c r="AZ276" s="67"/>
      <c r="BA276" s="287"/>
      <c r="BB276" s="290"/>
      <c r="BC276" s="284"/>
      <c r="BD276" s="69"/>
      <c r="BE276" s="68"/>
    </row>
    <row r="277" spans="1:57" x14ac:dyDescent="0.2">
      <c r="A277" s="28"/>
      <c r="B277" s="38"/>
      <c r="C277" s="39"/>
      <c r="D277" s="40"/>
      <c r="E277" s="41"/>
      <c r="F277" s="42"/>
      <c r="G277" s="43"/>
      <c r="H277" s="44"/>
      <c r="I277" s="45"/>
      <c r="J277" s="46"/>
      <c r="K277" s="47"/>
      <c r="L277" s="43"/>
      <c r="M277" s="44"/>
      <c r="N277" s="48"/>
      <c r="O277" s="49"/>
      <c r="P277" s="50"/>
      <c r="Q277" s="90"/>
      <c r="R277" s="52"/>
      <c r="S277" s="77"/>
      <c r="T277" s="54"/>
      <c r="U277" s="55"/>
      <c r="V277" s="56"/>
      <c r="W277" s="56"/>
      <c r="X277" s="56"/>
      <c r="Y277" s="57"/>
      <c r="Z277" s="57"/>
      <c r="AA277" s="57"/>
      <c r="AB277" s="58"/>
      <c r="AC277" s="170"/>
      <c r="AD277" s="59"/>
      <c r="AE277" s="59"/>
      <c r="AF277" s="60"/>
      <c r="AG277" s="61"/>
      <c r="AH277" s="57"/>
      <c r="AI277" s="61"/>
      <c r="AJ277" s="57"/>
      <c r="AK277" s="57"/>
      <c r="AL277" s="62"/>
      <c r="AM277" s="62"/>
      <c r="AN277" s="63"/>
      <c r="AO277" s="64"/>
      <c r="AP277" s="202"/>
      <c r="AQ277" s="201"/>
      <c r="AR277" s="202"/>
      <c r="AS277" s="87"/>
      <c r="AT277" s="201"/>
      <c r="AU277" s="62"/>
      <c r="AV277" s="62"/>
      <c r="AW277" s="62"/>
      <c r="AX277" s="62"/>
      <c r="AY277" s="62"/>
      <c r="AZ277" s="67"/>
      <c r="BA277" s="287"/>
      <c r="BB277" s="290"/>
      <c r="BC277" s="284"/>
      <c r="BD277" s="69"/>
      <c r="BE277" s="68"/>
    </row>
    <row r="278" spans="1:57" x14ac:dyDescent="0.2">
      <c r="A278" s="28"/>
      <c r="B278" s="38"/>
      <c r="C278" s="39"/>
      <c r="D278" s="40"/>
      <c r="E278" s="41"/>
      <c r="F278" s="42"/>
      <c r="G278" s="43"/>
      <c r="H278" s="44"/>
      <c r="I278" s="45"/>
      <c r="J278" s="46"/>
      <c r="K278" s="47"/>
      <c r="L278" s="43"/>
      <c r="M278" s="44"/>
      <c r="N278" s="48"/>
      <c r="O278" s="49"/>
      <c r="P278" s="50"/>
      <c r="Q278" s="90"/>
      <c r="R278" s="52"/>
      <c r="S278" s="77"/>
      <c r="T278" s="54"/>
      <c r="U278" s="55"/>
      <c r="V278" s="56"/>
      <c r="W278" s="56"/>
      <c r="X278" s="56"/>
      <c r="Y278" s="57"/>
      <c r="Z278" s="57"/>
      <c r="AA278" s="57"/>
      <c r="AB278" s="58"/>
      <c r="AC278" s="170"/>
      <c r="AD278" s="59"/>
      <c r="AE278" s="59"/>
      <c r="AF278" s="60"/>
      <c r="AG278" s="61"/>
      <c r="AH278" s="57"/>
      <c r="AI278" s="61"/>
      <c r="AJ278" s="57"/>
      <c r="AK278" s="57"/>
      <c r="AL278" s="62"/>
      <c r="AM278" s="62"/>
      <c r="AN278" s="63"/>
      <c r="AO278" s="64"/>
      <c r="AP278" s="202"/>
      <c r="AQ278" s="201"/>
      <c r="AR278" s="202"/>
      <c r="AS278" s="87"/>
      <c r="AT278" s="201"/>
      <c r="AU278" s="62"/>
      <c r="AV278" s="62"/>
      <c r="AW278" s="62"/>
      <c r="AX278" s="62"/>
      <c r="AY278" s="62"/>
      <c r="AZ278" s="67"/>
      <c r="BA278" s="287"/>
      <c r="BB278" s="290"/>
      <c r="BC278" s="284"/>
      <c r="BD278" s="69"/>
      <c r="BE278" s="68"/>
    </row>
    <row r="279" spans="1:57" x14ac:dyDescent="0.2">
      <c r="A279" s="28"/>
      <c r="B279" s="38"/>
      <c r="C279" s="39"/>
      <c r="D279" s="40"/>
      <c r="E279" s="41"/>
      <c r="F279" s="42"/>
      <c r="G279" s="43"/>
      <c r="H279" s="44"/>
      <c r="I279" s="45"/>
      <c r="J279" s="46"/>
      <c r="K279" s="47"/>
      <c r="L279" s="43"/>
      <c r="M279" s="44"/>
      <c r="N279" s="48"/>
      <c r="O279" s="49"/>
      <c r="P279" s="50"/>
      <c r="Q279" s="90"/>
      <c r="R279" s="52"/>
      <c r="S279" s="77"/>
      <c r="T279" s="54"/>
      <c r="U279" s="55"/>
      <c r="V279" s="56"/>
      <c r="W279" s="56"/>
      <c r="X279" s="56"/>
      <c r="Y279" s="57"/>
      <c r="Z279" s="57"/>
      <c r="AA279" s="57"/>
      <c r="AB279" s="58"/>
      <c r="AC279" s="170"/>
      <c r="AD279" s="59"/>
      <c r="AE279" s="59"/>
      <c r="AF279" s="60"/>
      <c r="AG279" s="61"/>
      <c r="AH279" s="57"/>
      <c r="AI279" s="61"/>
      <c r="AJ279" s="57"/>
      <c r="AK279" s="57"/>
      <c r="AL279" s="62"/>
      <c r="AM279" s="62"/>
      <c r="AN279" s="63"/>
      <c r="AO279" s="64"/>
      <c r="AP279" s="202"/>
      <c r="AQ279" s="201"/>
      <c r="AR279" s="202"/>
      <c r="AS279" s="87"/>
      <c r="AT279" s="201"/>
      <c r="AU279" s="62"/>
      <c r="AV279" s="62"/>
      <c r="AW279" s="62"/>
      <c r="AX279" s="62"/>
      <c r="AY279" s="62"/>
      <c r="AZ279" s="67"/>
      <c r="BA279" s="287"/>
      <c r="BB279" s="290"/>
      <c r="BC279" s="284"/>
      <c r="BD279" s="69"/>
      <c r="BE279" s="68"/>
    </row>
    <row r="280" spans="1:57" x14ac:dyDescent="0.2">
      <c r="A280" s="28"/>
      <c r="B280" s="38"/>
      <c r="C280" s="39"/>
      <c r="D280" s="40"/>
      <c r="E280" s="41"/>
      <c r="F280" s="42"/>
      <c r="G280" s="43"/>
      <c r="H280" s="44"/>
      <c r="I280" s="45"/>
      <c r="J280" s="46"/>
      <c r="K280" s="47"/>
      <c r="L280" s="43"/>
      <c r="M280" s="44"/>
      <c r="N280" s="48"/>
      <c r="O280" s="49"/>
      <c r="P280" s="50"/>
      <c r="Q280" s="90"/>
      <c r="R280" s="52"/>
      <c r="S280" s="77"/>
      <c r="T280" s="54"/>
      <c r="U280" s="55"/>
      <c r="V280" s="56"/>
      <c r="W280" s="56"/>
      <c r="X280" s="56"/>
      <c r="Y280" s="57"/>
      <c r="Z280" s="57"/>
      <c r="AA280" s="57"/>
      <c r="AB280" s="58"/>
      <c r="AC280" s="170"/>
      <c r="AD280" s="59"/>
      <c r="AE280" s="59"/>
      <c r="AF280" s="60"/>
      <c r="AG280" s="61"/>
      <c r="AH280" s="57"/>
      <c r="AI280" s="61"/>
      <c r="AJ280" s="57"/>
      <c r="AK280" s="57"/>
      <c r="AL280" s="62"/>
      <c r="AM280" s="62"/>
      <c r="AN280" s="63"/>
      <c r="AO280" s="64"/>
      <c r="AP280" s="202"/>
      <c r="AQ280" s="201"/>
      <c r="AR280" s="202"/>
      <c r="AS280" s="87"/>
      <c r="AT280" s="201"/>
      <c r="AU280" s="62"/>
      <c r="AV280" s="62"/>
      <c r="AW280" s="62"/>
      <c r="AX280" s="62"/>
      <c r="AY280" s="62"/>
      <c r="AZ280" s="67"/>
      <c r="BA280" s="287"/>
      <c r="BB280" s="290"/>
      <c r="BC280" s="284"/>
      <c r="BD280" s="69"/>
      <c r="BE280" s="68"/>
    </row>
    <row r="281" spans="1:57" x14ac:dyDescent="0.2">
      <c r="A281" s="28"/>
      <c r="B281" s="38"/>
      <c r="C281" s="39"/>
      <c r="D281" s="40"/>
      <c r="E281" s="41"/>
      <c r="F281" s="42"/>
      <c r="G281" s="43"/>
      <c r="H281" s="44"/>
      <c r="I281" s="45"/>
      <c r="J281" s="46"/>
      <c r="K281" s="47"/>
      <c r="L281" s="43"/>
      <c r="M281" s="44"/>
      <c r="N281" s="48"/>
      <c r="O281" s="49"/>
      <c r="P281" s="50"/>
      <c r="Q281" s="90"/>
      <c r="R281" s="52"/>
      <c r="S281" s="77"/>
      <c r="T281" s="54"/>
      <c r="U281" s="55"/>
      <c r="V281" s="56"/>
      <c r="W281" s="56"/>
      <c r="X281" s="56"/>
      <c r="Y281" s="57"/>
      <c r="Z281" s="57"/>
      <c r="AA281" s="57"/>
      <c r="AB281" s="58"/>
      <c r="AC281" s="170"/>
      <c r="AD281" s="59"/>
      <c r="AE281" s="59"/>
      <c r="AF281" s="60"/>
      <c r="AG281" s="61"/>
      <c r="AH281" s="57"/>
      <c r="AI281" s="61"/>
      <c r="AJ281" s="57"/>
      <c r="AK281" s="57"/>
      <c r="AL281" s="62"/>
      <c r="AM281" s="62"/>
      <c r="AN281" s="63"/>
      <c r="AO281" s="64"/>
      <c r="AP281" s="202"/>
      <c r="AQ281" s="201"/>
      <c r="AR281" s="202"/>
      <c r="AS281" s="87"/>
      <c r="AT281" s="201"/>
      <c r="AU281" s="62"/>
      <c r="AV281" s="62"/>
      <c r="AW281" s="62"/>
      <c r="AX281" s="62"/>
      <c r="AY281" s="62"/>
      <c r="AZ281" s="67"/>
      <c r="BA281" s="287"/>
      <c r="BB281" s="290"/>
      <c r="BC281" s="284"/>
      <c r="BD281" s="69"/>
      <c r="BE281" s="68"/>
    </row>
    <row r="282" spans="1:57" x14ac:dyDescent="0.2">
      <c r="A282" s="28"/>
      <c r="B282" s="38"/>
      <c r="C282" s="39"/>
      <c r="D282" s="40"/>
      <c r="E282" s="41"/>
      <c r="F282" s="42"/>
      <c r="G282" s="43"/>
      <c r="H282" s="44"/>
      <c r="I282" s="45"/>
      <c r="J282" s="46"/>
      <c r="K282" s="47"/>
      <c r="L282" s="43"/>
      <c r="M282" s="44"/>
      <c r="N282" s="48"/>
      <c r="O282" s="49"/>
      <c r="P282" s="50"/>
      <c r="Q282" s="90"/>
      <c r="R282" s="52"/>
      <c r="S282" s="77"/>
      <c r="T282" s="54"/>
      <c r="U282" s="55"/>
      <c r="V282" s="56"/>
      <c r="W282" s="56"/>
      <c r="X282" s="56"/>
      <c r="Y282" s="57"/>
      <c r="Z282" s="57"/>
      <c r="AA282" s="57"/>
      <c r="AB282" s="58"/>
      <c r="AC282" s="170"/>
      <c r="AD282" s="59"/>
      <c r="AE282" s="59"/>
      <c r="AF282" s="60"/>
      <c r="AG282" s="61"/>
      <c r="AH282" s="57"/>
      <c r="AI282" s="61"/>
      <c r="AJ282" s="57"/>
      <c r="AK282" s="57"/>
      <c r="AL282" s="62"/>
      <c r="AM282" s="62"/>
      <c r="AN282" s="63"/>
      <c r="AO282" s="64"/>
      <c r="AP282" s="202"/>
      <c r="AQ282" s="201"/>
      <c r="AR282" s="202"/>
      <c r="AS282" s="87"/>
      <c r="AT282" s="201"/>
      <c r="AU282" s="62"/>
      <c r="AV282" s="62"/>
      <c r="AW282" s="62"/>
      <c r="AX282" s="62"/>
      <c r="AY282" s="62"/>
      <c r="AZ282" s="67"/>
      <c r="BA282" s="287"/>
      <c r="BB282" s="290"/>
      <c r="BC282" s="284"/>
      <c r="BD282" s="69"/>
      <c r="BE282" s="68"/>
    </row>
    <row r="283" spans="1:57" x14ac:dyDescent="0.2">
      <c r="A283" s="28"/>
      <c r="B283" s="38"/>
      <c r="C283" s="39"/>
      <c r="D283" s="40"/>
      <c r="E283" s="41"/>
      <c r="F283" s="42"/>
      <c r="G283" s="43"/>
      <c r="H283" s="44"/>
      <c r="I283" s="45"/>
      <c r="J283" s="46"/>
      <c r="K283" s="47"/>
      <c r="L283" s="43"/>
      <c r="M283" s="44"/>
      <c r="N283" s="48"/>
      <c r="O283" s="49"/>
      <c r="P283" s="50"/>
      <c r="Q283" s="90"/>
      <c r="R283" s="52"/>
      <c r="S283" s="77"/>
      <c r="T283" s="54"/>
      <c r="U283" s="55"/>
      <c r="V283" s="56"/>
      <c r="W283" s="56"/>
      <c r="X283" s="56"/>
      <c r="Y283" s="57"/>
      <c r="Z283" s="57"/>
      <c r="AA283" s="57"/>
      <c r="AB283" s="58"/>
      <c r="AC283" s="170"/>
      <c r="AD283" s="59"/>
      <c r="AE283" s="59"/>
      <c r="AF283" s="60"/>
      <c r="AG283" s="61"/>
      <c r="AH283" s="57"/>
      <c r="AI283" s="61"/>
      <c r="AJ283" s="57"/>
      <c r="AK283" s="57"/>
      <c r="AL283" s="62"/>
      <c r="AM283" s="62"/>
      <c r="AN283" s="63"/>
      <c r="AO283" s="64"/>
      <c r="AP283" s="202"/>
      <c r="AQ283" s="201"/>
      <c r="AR283" s="202"/>
      <c r="AS283" s="87"/>
      <c r="AT283" s="201"/>
      <c r="AU283" s="62"/>
      <c r="AV283" s="62"/>
      <c r="AW283" s="62"/>
      <c r="AX283" s="62"/>
      <c r="AY283" s="62"/>
      <c r="AZ283" s="67"/>
      <c r="BA283" s="287"/>
      <c r="BB283" s="290"/>
      <c r="BC283" s="284"/>
      <c r="BD283" s="69"/>
      <c r="BE283" s="68"/>
    </row>
    <row r="284" spans="1:57" x14ac:dyDescent="0.2">
      <c r="A284" s="28"/>
      <c r="B284" s="38"/>
      <c r="C284" s="39"/>
      <c r="D284" s="40"/>
      <c r="E284" s="41"/>
      <c r="F284" s="42"/>
      <c r="G284" s="43"/>
      <c r="H284" s="44"/>
      <c r="I284" s="45"/>
      <c r="J284" s="46"/>
      <c r="K284" s="47"/>
      <c r="L284" s="43"/>
      <c r="M284" s="44"/>
      <c r="N284" s="48"/>
      <c r="O284" s="49"/>
      <c r="P284" s="50"/>
      <c r="Q284" s="90"/>
      <c r="R284" s="52"/>
      <c r="S284" s="77"/>
      <c r="T284" s="54"/>
      <c r="U284" s="55"/>
      <c r="V284" s="56"/>
      <c r="W284" s="56"/>
      <c r="X284" s="56"/>
      <c r="Y284" s="57"/>
      <c r="Z284" s="57"/>
      <c r="AA284" s="57"/>
      <c r="AB284" s="58"/>
      <c r="AC284" s="170"/>
      <c r="AD284" s="59"/>
      <c r="AE284" s="59"/>
      <c r="AF284" s="60"/>
      <c r="AG284" s="61"/>
      <c r="AH284" s="57"/>
      <c r="AI284" s="61"/>
      <c r="AJ284" s="57"/>
      <c r="AK284" s="57"/>
      <c r="AL284" s="62"/>
      <c r="AM284" s="62"/>
      <c r="AN284" s="63"/>
      <c r="AO284" s="64"/>
      <c r="AP284" s="202"/>
      <c r="AQ284" s="201"/>
      <c r="AR284" s="202"/>
      <c r="AS284" s="87"/>
      <c r="AT284" s="201"/>
      <c r="AU284" s="62"/>
      <c r="AV284" s="62"/>
      <c r="AW284" s="62"/>
      <c r="AX284" s="62"/>
      <c r="AY284" s="62"/>
      <c r="AZ284" s="67"/>
      <c r="BA284" s="287"/>
      <c r="BB284" s="290"/>
      <c r="BC284" s="284"/>
      <c r="BD284" s="69"/>
      <c r="BE284" s="68"/>
    </row>
    <row r="285" spans="1:57" x14ac:dyDescent="0.2">
      <c r="A285" s="28"/>
      <c r="B285" s="38"/>
      <c r="C285" s="39"/>
      <c r="D285" s="40"/>
      <c r="E285" s="41"/>
      <c r="F285" s="42"/>
      <c r="G285" s="43"/>
      <c r="H285" s="44"/>
      <c r="I285" s="45"/>
      <c r="J285" s="46"/>
      <c r="K285" s="47"/>
      <c r="L285" s="43"/>
      <c r="M285" s="44"/>
      <c r="N285" s="48"/>
      <c r="O285" s="49"/>
      <c r="P285" s="50"/>
      <c r="Q285" s="90"/>
      <c r="R285" s="52"/>
      <c r="S285" s="77"/>
      <c r="T285" s="54"/>
      <c r="U285" s="55"/>
      <c r="V285" s="56"/>
      <c r="W285" s="56"/>
      <c r="X285" s="56"/>
      <c r="Y285" s="57"/>
      <c r="Z285" s="57"/>
      <c r="AA285" s="57"/>
      <c r="AB285" s="58"/>
      <c r="AC285" s="170"/>
      <c r="AD285" s="59"/>
      <c r="AE285" s="59"/>
      <c r="AF285" s="60"/>
      <c r="AG285" s="61"/>
      <c r="AH285" s="57"/>
      <c r="AI285" s="61"/>
      <c r="AJ285" s="57"/>
      <c r="AK285" s="57"/>
      <c r="AL285" s="62"/>
      <c r="AM285" s="62"/>
      <c r="AN285" s="63"/>
      <c r="AO285" s="64"/>
      <c r="AP285" s="202"/>
      <c r="AQ285" s="201"/>
      <c r="AR285" s="202"/>
      <c r="AS285" s="87"/>
      <c r="AT285" s="201"/>
      <c r="AU285" s="62"/>
      <c r="AV285" s="62"/>
      <c r="AW285" s="62"/>
      <c r="AX285" s="62"/>
      <c r="AY285" s="62"/>
      <c r="AZ285" s="67"/>
      <c r="BA285" s="287"/>
      <c r="BB285" s="290"/>
      <c r="BC285" s="284"/>
      <c r="BD285" s="69"/>
      <c r="BE285" s="68"/>
    </row>
    <row r="286" spans="1:57" x14ac:dyDescent="0.2">
      <c r="A286" s="28"/>
      <c r="B286" s="38"/>
      <c r="C286" s="39"/>
      <c r="D286" s="40"/>
      <c r="E286" s="41"/>
      <c r="F286" s="42"/>
      <c r="G286" s="43"/>
      <c r="H286" s="44"/>
      <c r="I286" s="45"/>
      <c r="J286" s="46"/>
      <c r="K286" s="47"/>
      <c r="L286" s="43"/>
      <c r="M286" s="44"/>
      <c r="N286" s="48"/>
      <c r="O286" s="49"/>
      <c r="P286" s="50"/>
      <c r="Q286" s="90"/>
      <c r="R286" s="52"/>
      <c r="S286" s="77"/>
      <c r="T286" s="54"/>
      <c r="U286" s="55"/>
      <c r="V286" s="56"/>
      <c r="W286" s="56"/>
      <c r="X286" s="56"/>
      <c r="Y286" s="57"/>
      <c r="Z286" s="57"/>
      <c r="AA286" s="57"/>
      <c r="AB286" s="58"/>
      <c r="AC286" s="170"/>
      <c r="AD286" s="59"/>
      <c r="AE286" s="59"/>
      <c r="AF286" s="60"/>
      <c r="AG286" s="61"/>
      <c r="AH286" s="57"/>
      <c r="AI286" s="61"/>
      <c r="AJ286" s="57"/>
      <c r="AK286" s="57"/>
      <c r="AL286" s="62"/>
      <c r="AM286" s="62"/>
      <c r="AN286" s="63"/>
      <c r="AO286" s="64"/>
      <c r="AP286" s="202"/>
      <c r="AQ286" s="201"/>
      <c r="AR286" s="202"/>
      <c r="AS286" s="87"/>
      <c r="AT286" s="201"/>
      <c r="AU286" s="62"/>
      <c r="AV286" s="62"/>
      <c r="AW286" s="62"/>
      <c r="AX286" s="62"/>
      <c r="AY286" s="62"/>
      <c r="AZ286" s="67"/>
      <c r="BA286" s="287"/>
      <c r="BB286" s="290"/>
      <c r="BC286" s="284"/>
      <c r="BD286" s="69"/>
      <c r="BE286" s="68"/>
    </row>
    <row r="287" spans="1:57" x14ac:dyDescent="0.2">
      <c r="A287" s="28"/>
      <c r="B287" s="38"/>
      <c r="C287" s="39"/>
      <c r="D287" s="40"/>
      <c r="E287" s="41"/>
      <c r="F287" s="42"/>
      <c r="G287" s="43"/>
      <c r="H287" s="44"/>
      <c r="I287" s="45"/>
      <c r="J287" s="46"/>
      <c r="K287" s="47"/>
      <c r="L287" s="43"/>
      <c r="M287" s="44"/>
      <c r="N287" s="48"/>
      <c r="O287" s="49"/>
      <c r="P287" s="50"/>
      <c r="Q287" s="90"/>
      <c r="R287" s="52"/>
      <c r="S287" s="77"/>
      <c r="T287" s="54"/>
      <c r="U287" s="55"/>
      <c r="V287" s="56"/>
      <c r="W287" s="56"/>
      <c r="X287" s="56"/>
      <c r="Y287" s="57"/>
      <c r="Z287" s="57"/>
      <c r="AA287" s="57"/>
      <c r="AB287" s="58"/>
      <c r="AC287" s="170"/>
      <c r="AD287" s="59"/>
      <c r="AE287" s="59"/>
      <c r="AF287" s="60"/>
      <c r="AG287" s="61"/>
      <c r="AH287" s="57"/>
      <c r="AI287" s="61"/>
      <c r="AJ287" s="57"/>
      <c r="AK287" s="57"/>
      <c r="AL287" s="62"/>
      <c r="AM287" s="62"/>
      <c r="AN287" s="63"/>
      <c r="AO287" s="64"/>
      <c r="AP287" s="202"/>
      <c r="AQ287" s="201"/>
      <c r="AR287" s="202"/>
      <c r="AS287" s="87"/>
      <c r="AT287" s="201"/>
      <c r="AU287" s="62"/>
      <c r="AV287" s="62"/>
      <c r="AW287" s="62"/>
      <c r="AX287" s="62"/>
      <c r="AY287" s="62"/>
      <c r="AZ287" s="67"/>
      <c r="BA287" s="287"/>
      <c r="BB287" s="290"/>
      <c r="BC287" s="284"/>
      <c r="BD287" s="69"/>
      <c r="BE287" s="68"/>
    </row>
    <row r="288" spans="1:57" x14ac:dyDescent="0.2">
      <c r="A288" s="28"/>
      <c r="B288" s="38"/>
      <c r="C288" s="39"/>
      <c r="D288" s="40"/>
      <c r="E288" s="41"/>
      <c r="F288" s="42"/>
      <c r="G288" s="43"/>
      <c r="H288" s="44"/>
      <c r="I288" s="45"/>
      <c r="J288" s="46"/>
      <c r="K288" s="47"/>
      <c r="L288" s="43"/>
      <c r="M288" s="44"/>
      <c r="N288" s="48"/>
      <c r="O288" s="49"/>
      <c r="P288" s="50"/>
      <c r="Q288" s="90"/>
      <c r="R288" s="52"/>
      <c r="S288" s="77"/>
      <c r="T288" s="54"/>
      <c r="U288" s="55"/>
      <c r="V288" s="56"/>
      <c r="W288" s="56"/>
      <c r="X288" s="56"/>
      <c r="Y288" s="57"/>
      <c r="Z288" s="57"/>
      <c r="AA288" s="57"/>
      <c r="AB288" s="58"/>
      <c r="AC288" s="170"/>
      <c r="AD288" s="59"/>
      <c r="AE288" s="59"/>
      <c r="AF288" s="60"/>
      <c r="AG288" s="61"/>
      <c r="AH288" s="57"/>
      <c r="AI288" s="61"/>
      <c r="AJ288" s="57"/>
      <c r="AK288" s="57"/>
      <c r="AL288" s="62"/>
      <c r="AM288" s="62"/>
      <c r="AN288" s="63"/>
      <c r="AO288" s="64"/>
      <c r="AP288" s="202"/>
      <c r="AQ288" s="201"/>
      <c r="AR288" s="202"/>
      <c r="AS288" s="87"/>
      <c r="AT288" s="201"/>
      <c r="AU288" s="62"/>
      <c r="AV288" s="62"/>
      <c r="AW288" s="62"/>
      <c r="AX288" s="62"/>
      <c r="AY288" s="62"/>
      <c r="AZ288" s="67"/>
      <c r="BA288" s="287"/>
      <c r="BB288" s="290"/>
      <c r="BC288" s="284"/>
      <c r="BD288" s="69"/>
      <c r="BE288" s="68"/>
    </row>
    <row r="289" spans="1:57" x14ac:dyDescent="0.2">
      <c r="A289" s="28"/>
      <c r="B289" s="38"/>
      <c r="C289" s="39"/>
      <c r="D289" s="40"/>
      <c r="E289" s="41"/>
      <c r="F289" s="42"/>
      <c r="G289" s="43"/>
      <c r="H289" s="44"/>
      <c r="I289" s="45"/>
      <c r="J289" s="46"/>
      <c r="K289" s="47"/>
      <c r="L289" s="43"/>
      <c r="M289" s="44"/>
      <c r="N289" s="48"/>
      <c r="O289" s="49"/>
      <c r="P289" s="50"/>
      <c r="Q289" s="90"/>
      <c r="R289" s="52"/>
      <c r="S289" s="77"/>
      <c r="T289" s="54"/>
      <c r="U289" s="55"/>
      <c r="V289" s="56"/>
      <c r="W289" s="56"/>
      <c r="X289" s="56"/>
      <c r="Y289" s="57"/>
      <c r="Z289" s="57"/>
      <c r="AA289" s="57"/>
      <c r="AB289" s="58"/>
      <c r="AC289" s="170"/>
      <c r="AD289" s="59"/>
      <c r="AE289" s="59"/>
      <c r="AF289" s="60"/>
      <c r="AG289" s="61"/>
      <c r="AH289" s="57"/>
      <c r="AI289" s="61"/>
      <c r="AJ289" s="57"/>
      <c r="AK289" s="57"/>
      <c r="AL289" s="62"/>
      <c r="AM289" s="62"/>
      <c r="AN289" s="63"/>
      <c r="AO289" s="64"/>
      <c r="AP289" s="202"/>
      <c r="AQ289" s="201"/>
      <c r="AR289" s="202"/>
      <c r="AS289" s="87"/>
      <c r="AT289" s="201"/>
      <c r="AU289" s="62"/>
      <c r="AV289" s="62"/>
      <c r="AW289" s="62"/>
      <c r="AX289" s="62"/>
      <c r="AY289" s="62"/>
      <c r="AZ289" s="67"/>
      <c r="BA289" s="287"/>
      <c r="BB289" s="290"/>
      <c r="BC289" s="284"/>
      <c r="BD289" s="69"/>
      <c r="BE289" s="68"/>
    </row>
    <row r="290" spans="1:57" x14ac:dyDescent="0.2">
      <c r="A290" s="28"/>
      <c r="B290" s="38"/>
      <c r="C290" s="39"/>
      <c r="D290" s="40"/>
      <c r="E290" s="41"/>
      <c r="F290" s="42"/>
      <c r="G290" s="43"/>
      <c r="H290" s="44"/>
      <c r="I290" s="45"/>
      <c r="J290" s="46"/>
      <c r="K290" s="47"/>
      <c r="L290" s="43"/>
      <c r="M290" s="44"/>
      <c r="N290" s="48"/>
      <c r="O290" s="49"/>
      <c r="P290" s="50"/>
      <c r="Q290" s="90"/>
      <c r="R290" s="52"/>
      <c r="S290" s="77"/>
      <c r="T290" s="54"/>
      <c r="U290" s="55"/>
      <c r="V290" s="56"/>
      <c r="W290" s="56"/>
      <c r="X290" s="56"/>
      <c r="Y290" s="57"/>
      <c r="Z290" s="57"/>
      <c r="AA290" s="57"/>
      <c r="AB290" s="58"/>
      <c r="AC290" s="170"/>
      <c r="AD290" s="59"/>
      <c r="AE290" s="59"/>
      <c r="AF290" s="60"/>
      <c r="AG290" s="61"/>
      <c r="AH290" s="57"/>
      <c r="AI290" s="61"/>
      <c r="AJ290" s="57"/>
      <c r="AK290" s="57"/>
      <c r="AL290" s="62"/>
      <c r="AM290" s="62"/>
      <c r="AN290" s="63"/>
      <c r="AO290" s="64"/>
      <c r="AP290" s="202"/>
      <c r="AQ290" s="201"/>
      <c r="AR290" s="202"/>
      <c r="AS290" s="87"/>
      <c r="AT290" s="201"/>
      <c r="AU290" s="62"/>
      <c r="AV290" s="62"/>
      <c r="AW290" s="62"/>
      <c r="AX290" s="62"/>
      <c r="AY290" s="62"/>
      <c r="AZ290" s="67"/>
      <c r="BA290" s="287"/>
      <c r="BB290" s="290"/>
      <c r="BC290" s="284"/>
      <c r="BD290" s="69"/>
      <c r="BE290" s="68"/>
    </row>
    <row r="291" spans="1:57" x14ac:dyDescent="0.2">
      <c r="A291" s="28"/>
      <c r="B291" s="38"/>
      <c r="C291" s="39"/>
      <c r="D291" s="40"/>
      <c r="E291" s="41"/>
      <c r="F291" s="42"/>
      <c r="G291" s="43"/>
      <c r="H291" s="44"/>
      <c r="I291" s="45"/>
      <c r="J291" s="46"/>
      <c r="K291" s="47"/>
      <c r="L291" s="43"/>
      <c r="M291" s="44"/>
      <c r="N291" s="48"/>
      <c r="O291" s="49"/>
      <c r="P291" s="50"/>
      <c r="Q291" s="90"/>
      <c r="R291" s="52"/>
      <c r="S291" s="77"/>
      <c r="T291" s="54"/>
      <c r="U291" s="55"/>
      <c r="V291" s="56"/>
      <c r="W291" s="56"/>
      <c r="X291" s="56"/>
      <c r="Y291" s="57"/>
      <c r="Z291" s="57"/>
      <c r="AA291" s="57"/>
      <c r="AB291" s="58"/>
      <c r="AC291" s="170"/>
      <c r="AD291" s="59"/>
      <c r="AE291" s="59"/>
      <c r="AF291" s="60"/>
      <c r="AG291" s="61"/>
      <c r="AH291" s="57"/>
      <c r="AI291" s="61"/>
      <c r="AJ291" s="57"/>
      <c r="AK291" s="57"/>
      <c r="AL291" s="62"/>
      <c r="AM291" s="62"/>
      <c r="AN291" s="63"/>
      <c r="AO291" s="64"/>
      <c r="AP291" s="202"/>
      <c r="AQ291" s="201"/>
      <c r="AR291" s="202"/>
      <c r="AS291" s="87"/>
      <c r="AT291" s="201"/>
      <c r="AU291" s="62"/>
      <c r="AV291" s="62"/>
      <c r="AW291" s="62"/>
      <c r="AX291" s="62"/>
      <c r="AY291" s="62"/>
      <c r="AZ291" s="67"/>
      <c r="BA291" s="287"/>
      <c r="BB291" s="290"/>
      <c r="BC291" s="284"/>
      <c r="BD291" s="69"/>
      <c r="BE291" s="68"/>
    </row>
    <row r="292" spans="1:57" x14ac:dyDescent="0.2">
      <c r="A292" s="28"/>
      <c r="B292" s="38"/>
      <c r="C292" s="39"/>
      <c r="D292" s="40"/>
      <c r="E292" s="41"/>
      <c r="F292" s="42"/>
      <c r="G292" s="43"/>
      <c r="H292" s="44"/>
      <c r="I292" s="45"/>
      <c r="J292" s="46"/>
      <c r="K292" s="47"/>
      <c r="L292" s="43"/>
      <c r="M292" s="44"/>
      <c r="N292" s="48"/>
      <c r="O292" s="49"/>
      <c r="P292" s="50"/>
      <c r="Q292" s="90"/>
      <c r="R292" s="52"/>
      <c r="S292" s="77"/>
      <c r="T292" s="54"/>
      <c r="U292" s="55"/>
      <c r="V292" s="56"/>
      <c r="W292" s="56"/>
      <c r="X292" s="56"/>
      <c r="Y292" s="57"/>
      <c r="Z292" s="57"/>
      <c r="AA292" s="57"/>
      <c r="AB292" s="58"/>
      <c r="AC292" s="170"/>
      <c r="AD292" s="59"/>
      <c r="AE292" s="59"/>
      <c r="AF292" s="60"/>
      <c r="AG292" s="61"/>
      <c r="AH292" s="57"/>
      <c r="AI292" s="61"/>
      <c r="AJ292" s="57"/>
      <c r="AK292" s="57"/>
      <c r="AL292" s="62"/>
      <c r="AM292" s="62"/>
      <c r="AN292" s="63"/>
      <c r="AO292" s="64"/>
      <c r="AP292" s="202"/>
      <c r="AQ292" s="201"/>
      <c r="AR292" s="202"/>
      <c r="AS292" s="87"/>
      <c r="AT292" s="201"/>
      <c r="AU292" s="62"/>
      <c r="AV292" s="62"/>
      <c r="AW292" s="62"/>
      <c r="AX292" s="62"/>
      <c r="AY292" s="62"/>
      <c r="AZ292" s="67"/>
      <c r="BA292" s="287"/>
      <c r="BB292" s="290"/>
      <c r="BC292" s="284"/>
      <c r="BD292" s="69"/>
      <c r="BE292" s="68"/>
    </row>
    <row r="293" spans="1:57" x14ac:dyDescent="0.2">
      <c r="A293" s="28"/>
      <c r="B293" s="38"/>
      <c r="C293" s="39"/>
      <c r="D293" s="40"/>
      <c r="E293" s="41"/>
      <c r="F293" s="42"/>
      <c r="G293" s="43"/>
      <c r="H293" s="44"/>
      <c r="I293" s="45"/>
      <c r="J293" s="46"/>
      <c r="K293" s="47"/>
      <c r="L293" s="43"/>
      <c r="M293" s="44"/>
      <c r="N293" s="48"/>
      <c r="O293" s="49"/>
      <c r="P293" s="50"/>
      <c r="Q293" s="90"/>
      <c r="R293" s="52"/>
      <c r="S293" s="77"/>
      <c r="T293" s="54"/>
      <c r="U293" s="55"/>
      <c r="V293" s="56"/>
      <c r="W293" s="56"/>
      <c r="X293" s="56"/>
      <c r="Y293" s="57"/>
      <c r="Z293" s="57"/>
      <c r="AA293" s="57"/>
      <c r="AB293" s="58"/>
      <c r="AC293" s="170"/>
      <c r="AD293" s="59"/>
      <c r="AE293" s="59"/>
      <c r="AF293" s="60"/>
      <c r="AG293" s="61"/>
      <c r="AH293" s="57"/>
      <c r="AI293" s="61"/>
      <c r="AJ293" s="57"/>
      <c r="AK293" s="57"/>
      <c r="AL293" s="62"/>
      <c r="AM293" s="62"/>
      <c r="AN293" s="63"/>
      <c r="AO293" s="64"/>
      <c r="AP293" s="202"/>
      <c r="AQ293" s="201"/>
      <c r="AR293" s="202"/>
      <c r="AS293" s="87"/>
      <c r="AT293" s="201"/>
      <c r="AU293" s="62"/>
      <c r="AV293" s="62"/>
      <c r="AW293" s="62"/>
      <c r="AX293" s="62"/>
      <c r="AY293" s="62"/>
      <c r="AZ293" s="67"/>
      <c r="BA293" s="287"/>
      <c r="BB293" s="290"/>
      <c r="BC293" s="284"/>
      <c r="BD293" s="69"/>
      <c r="BE293" s="68"/>
    </row>
    <row r="294" spans="1:57" x14ac:dyDescent="0.2">
      <c r="A294" s="28"/>
      <c r="B294" s="38"/>
      <c r="C294" s="39"/>
      <c r="D294" s="40"/>
      <c r="E294" s="41"/>
      <c r="F294" s="42"/>
      <c r="G294" s="43"/>
      <c r="H294" s="44"/>
      <c r="I294" s="45"/>
      <c r="J294" s="46"/>
      <c r="K294" s="47"/>
      <c r="L294" s="43"/>
      <c r="M294" s="44"/>
      <c r="N294" s="48"/>
      <c r="O294" s="49"/>
      <c r="P294" s="50"/>
      <c r="Q294" s="90"/>
      <c r="R294" s="52"/>
      <c r="S294" s="77"/>
      <c r="T294" s="54"/>
      <c r="U294" s="55"/>
      <c r="V294" s="56"/>
      <c r="W294" s="56"/>
      <c r="X294" s="56"/>
      <c r="Y294" s="57"/>
      <c r="Z294" s="57"/>
      <c r="AA294" s="57"/>
      <c r="AB294" s="58"/>
      <c r="AC294" s="170"/>
      <c r="AD294" s="59"/>
      <c r="AE294" s="59"/>
      <c r="AF294" s="60"/>
      <c r="AG294" s="61"/>
      <c r="AH294" s="57"/>
      <c r="AI294" s="61"/>
      <c r="AJ294" s="57"/>
      <c r="AK294" s="57"/>
      <c r="AL294" s="62"/>
      <c r="AM294" s="62"/>
      <c r="AN294" s="63"/>
      <c r="AO294" s="64"/>
      <c r="AP294" s="202"/>
      <c r="AQ294" s="201"/>
      <c r="AR294" s="202"/>
      <c r="AS294" s="87"/>
      <c r="AT294" s="201"/>
      <c r="AU294" s="62"/>
      <c r="AV294" s="62"/>
      <c r="AW294" s="62"/>
      <c r="AX294" s="62"/>
      <c r="AY294" s="62"/>
      <c r="AZ294" s="67"/>
      <c r="BA294" s="287"/>
      <c r="BB294" s="290"/>
      <c r="BC294" s="284"/>
      <c r="BD294" s="69"/>
      <c r="BE294" s="68"/>
    </row>
    <row r="295" spans="1:57" x14ac:dyDescent="0.2">
      <c r="A295" s="28"/>
      <c r="B295" s="38"/>
      <c r="C295" s="39"/>
      <c r="D295" s="40"/>
      <c r="E295" s="41"/>
      <c r="F295" s="42"/>
      <c r="G295" s="43"/>
      <c r="H295" s="44"/>
      <c r="I295" s="45"/>
      <c r="J295" s="46"/>
      <c r="K295" s="47"/>
      <c r="L295" s="43"/>
      <c r="M295" s="44"/>
      <c r="N295" s="48"/>
      <c r="O295" s="49"/>
      <c r="P295" s="50"/>
      <c r="Q295" s="90"/>
      <c r="R295" s="52"/>
      <c r="S295" s="77"/>
      <c r="T295" s="54"/>
      <c r="U295" s="55"/>
      <c r="V295" s="56"/>
      <c r="W295" s="56"/>
      <c r="X295" s="56"/>
      <c r="Y295" s="57"/>
      <c r="Z295" s="57"/>
      <c r="AA295" s="57"/>
      <c r="AB295" s="58"/>
      <c r="AC295" s="170"/>
      <c r="AD295" s="59"/>
      <c r="AE295" s="59"/>
      <c r="AF295" s="60"/>
      <c r="AG295" s="61"/>
      <c r="AH295" s="57"/>
      <c r="AI295" s="61"/>
      <c r="AJ295" s="57"/>
      <c r="AK295" s="57"/>
      <c r="AL295" s="62"/>
      <c r="AM295" s="62"/>
      <c r="AN295" s="63"/>
      <c r="AO295" s="64"/>
      <c r="AP295" s="202"/>
      <c r="AQ295" s="201"/>
      <c r="AR295" s="202"/>
      <c r="AS295" s="87"/>
      <c r="AT295" s="201"/>
      <c r="AU295" s="62"/>
      <c r="AV295" s="62"/>
      <c r="AW295" s="62"/>
      <c r="AX295" s="62"/>
      <c r="AY295" s="62"/>
      <c r="AZ295" s="67"/>
      <c r="BA295" s="287"/>
      <c r="BB295" s="290"/>
      <c r="BC295" s="284"/>
      <c r="BD295" s="69"/>
      <c r="BE295" s="68"/>
    </row>
    <row r="296" spans="1:57" x14ac:dyDescent="0.2">
      <c r="A296" s="28"/>
      <c r="B296" s="38"/>
      <c r="C296" s="39"/>
      <c r="D296" s="40"/>
      <c r="E296" s="41"/>
      <c r="F296" s="42"/>
      <c r="G296" s="43"/>
      <c r="H296" s="44"/>
      <c r="I296" s="45"/>
      <c r="J296" s="46"/>
      <c r="K296" s="47"/>
      <c r="L296" s="43"/>
      <c r="M296" s="44"/>
      <c r="N296" s="48"/>
      <c r="O296" s="49"/>
      <c r="P296" s="50"/>
      <c r="Q296" s="90"/>
      <c r="R296" s="52"/>
      <c r="S296" s="77"/>
      <c r="T296" s="54"/>
      <c r="U296" s="55"/>
      <c r="V296" s="56"/>
      <c r="W296" s="56"/>
      <c r="X296" s="56"/>
      <c r="Y296" s="57"/>
      <c r="Z296" s="57"/>
      <c r="AA296" s="57"/>
      <c r="AB296" s="58"/>
      <c r="AC296" s="170"/>
      <c r="AD296" s="59"/>
      <c r="AE296" s="59"/>
      <c r="AF296" s="60"/>
      <c r="AG296" s="61"/>
      <c r="AH296" s="57"/>
      <c r="AI296" s="61"/>
      <c r="AJ296" s="57"/>
      <c r="AK296" s="57"/>
      <c r="AL296" s="62"/>
      <c r="AM296" s="62"/>
      <c r="AN296" s="63"/>
      <c r="AO296" s="64"/>
      <c r="AP296" s="202"/>
      <c r="AQ296" s="201"/>
      <c r="AR296" s="202"/>
      <c r="AS296" s="87"/>
      <c r="AT296" s="201"/>
      <c r="AU296" s="62"/>
      <c r="AV296" s="62"/>
      <c r="AW296" s="62"/>
      <c r="AX296" s="62"/>
      <c r="AY296" s="62"/>
      <c r="AZ296" s="67"/>
      <c r="BA296" s="287"/>
      <c r="BB296" s="290"/>
      <c r="BC296" s="284"/>
      <c r="BD296" s="69"/>
      <c r="BE296" s="68"/>
    </row>
    <row r="297" spans="1:57" x14ac:dyDescent="0.2">
      <c r="A297" s="28"/>
      <c r="B297" s="38"/>
      <c r="C297" s="39"/>
      <c r="D297" s="40"/>
      <c r="E297" s="41"/>
      <c r="F297" s="42"/>
      <c r="G297" s="43"/>
      <c r="H297" s="44"/>
      <c r="I297" s="45"/>
      <c r="J297" s="46"/>
      <c r="K297" s="47"/>
      <c r="L297" s="43"/>
      <c r="M297" s="44"/>
      <c r="N297" s="48"/>
      <c r="O297" s="49"/>
      <c r="P297" s="50"/>
      <c r="Q297" s="90"/>
      <c r="R297" s="52"/>
      <c r="S297" s="77"/>
      <c r="T297" s="54"/>
      <c r="U297" s="55"/>
      <c r="V297" s="56"/>
      <c r="W297" s="56"/>
      <c r="X297" s="56"/>
      <c r="Y297" s="57"/>
      <c r="Z297" s="57"/>
      <c r="AA297" s="57"/>
      <c r="AB297" s="58"/>
      <c r="AC297" s="170"/>
      <c r="AD297" s="59"/>
      <c r="AE297" s="59"/>
      <c r="AF297" s="60"/>
      <c r="AG297" s="61"/>
      <c r="AH297" s="57"/>
      <c r="AI297" s="61"/>
      <c r="AJ297" s="57"/>
      <c r="AK297" s="57"/>
      <c r="AL297" s="62"/>
      <c r="AM297" s="62"/>
      <c r="AN297" s="63"/>
      <c r="AO297" s="64"/>
      <c r="AP297" s="202"/>
      <c r="AQ297" s="201"/>
      <c r="AR297" s="202"/>
      <c r="AS297" s="87"/>
      <c r="AT297" s="201"/>
      <c r="AU297" s="62"/>
      <c r="AV297" s="62"/>
      <c r="AW297" s="62"/>
      <c r="AX297" s="62"/>
      <c r="AY297" s="62"/>
      <c r="AZ297" s="67"/>
      <c r="BA297" s="287"/>
      <c r="BB297" s="290"/>
      <c r="BC297" s="284"/>
      <c r="BD297" s="69"/>
      <c r="BE297" s="68"/>
    </row>
    <row r="298" spans="1:57" x14ac:dyDescent="0.2">
      <c r="A298" s="28"/>
      <c r="B298" s="38"/>
      <c r="C298" s="39"/>
      <c r="D298" s="40"/>
      <c r="E298" s="41"/>
      <c r="F298" s="42"/>
      <c r="G298" s="43"/>
      <c r="H298" s="44"/>
      <c r="I298" s="45"/>
      <c r="J298" s="46"/>
      <c r="K298" s="47"/>
      <c r="L298" s="43"/>
      <c r="M298" s="44"/>
      <c r="N298" s="48"/>
      <c r="O298" s="49"/>
      <c r="P298" s="50"/>
      <c r="Q298" s="90"/>
      <c r="R298" s="52"/>
      <c r="S298" s="77"/>
      <c r="T298" s="54"/>
      <c r="U298" s="55"/>
      <c r="V298" s="56"/>
      <c r="W298" s="56"/>
      <c r="X298" s="56"/>
      <c r="Y298" s="57"/>
      <c r="Z298" s="57"/>
      <c r="AA298" s="57"/>
      <c r="AB298" s="58"/>
      <c r="AC298" s="170"/>
      <c r="AD298" s="59"/>
      <c r="AE298" s="59"/>
      <c r="AF298" s="60"/>
      <c r="AG298" s="61"/>
      <c r="AH298" s="57"/>
      <c r="AI298" s="61"/>
      <c r="AJ298" s="57"/>
      <c r="AK298" s="57"/>
      <c r="AL298" s="62"/>
      <c r="AM298" s="62"/>
      <c r="AN298" s="63"/>
      <c r="AO298" s="64"/>
      <c r="AP298" s="202"/>
      <c r="AQ298" s="201"/>
      <c r="AR298" s="202"/>
      <c r="AS298" s="87"/>
      <c r="AT298" s="201"/>
      <c r="AU298" s="62"/>
      <c r="AV298" s="62"/>
      <c r="AW298" s="62"/>
      <c r="AX298" s="62"/>
      <c r="AY298" s="62"/>
      <c r="AZ298" s="67"/>
      <c r="BA298" s="287"/>
      <c r="BB298" s="290"/>
      <c r="BC298" s="284"/>
      <c r="BD298" s="69"/>
      <c r="BE298" s="68"/>
    </row>
    <row r="299" spans="1:57" x14ac:dyDescent="0.2">
      <c r="A299" s="28"/>
      <c r="B299" s="38"/>
      <c r="C299" s="39"/>
      <c r="D299" s="40"/>
      <c r="E299" s="41"/>
      <c r="F299" s="42"/>
      <c r="G299" s="43"/>
      <c r="H299" s="44"/>
      <c r="I299" s="45"/>
      <c r="J299" s="46"/>
      <c r="K299" s="47"/>
      <c r="L299" s="43"/>
      <c r="M299" s="44"/>
      <c r="N299" s="48"/>
      <c r="O299" s="49"/>
      <c r="P299" s="50"/>
      <c r="Q299" s="90"/>
      <c r="R299" s="52"/>
      <c r="S299" s="77"/>
      <c r="T299" s="54"/>
      <c r="U299" s="55"/>
      <c r="V299" s="56"/>
      <c r="W299" s="56"/>
      <c r="X299" s="56"/>
      <c r="Y299" s="57"/>
      <c r="Z299" s="57"/>
      <c r="AA299" s="57"/>
      <c r="AB299" s="58"/>
      <c r="AC299" s="170"/>
      <c r="AD299" s="59"/>
      <c r="AE299" s="59"/>
      <c r="AF299" s="60"/>
      <c r="AG299" s="61"/>
      <c r="AH299" s="57"/>
      <c r="AI299" s="61"/>
      <c r="AJ299" s="57"/>
      <c r="AK299" s="57"/>
      <c r="AL299" s="62"/>
      <c r="AM299" s="62"/>
      <c r="AN299" s="63"/>
      <c r="AO299" s="64"/>
      <c r="AP299" s="202"/>
      <c r="AQ299" s="201"/>
      <c r="AR299" s="202"/>
      <c r="AS299" s="87"/>
      <c r="AT299" s="201"/>
      <c r="AU299" s="62"/>
      <c r="AV299" s="62"/>
      <c r="AW299" s="62"/>
      <c r="AX299" s="62"/>
      <c r="AY299" s="62"/>
      <c r="AZ299" s="67"/>
      <c r="BA299" s="287"/>
      <c r="BB299" s="290"/>
      <c r="BC299" s="284"/>
      <c r="BD299" s="69"/>
      <c r="BE299" s="68"/>
    </row>
    <row r="300" spans="1:57" x14ac:dyDescent="0.2">
      <c r="A300" s="28"/>
      <c r="B300" s="38"/>
      <c r="C300" s="39"/>
      <c r="D300" s="40"/>
      <c r="E300" s="41"/>
      <c r="F300" s="42"/>
      <c r="G300" s="43"/>
      <c r="H300" s="44"/>
      <c r="I300" s="45"/>
      <c r="J300" s="46"/>
      <c r="K300" s="47"/>
      <c r="L300" s="43"/>
      <c r="M300" s="44"/>
      <c r="N300" s="48"/>
      <c r="O300" s="49"/>
      <c r="P300" s="50"/>
      <c r="Q300" s="90"/>
      <c r="R300" s="52"/>
      <c r="S300" s="77"/>
      <c r="T300" s="54"/>
      <c r="U300" s="55"/>
      <c r="V300" s="56"/>
      <c r="W300" s="56"/>
      <c r="X300" s="56"/>
      <c r="Y300" s="57"/>
      <c r="Z300" s="57"/>
      <c r="AA300" s="57"/>
      <c r="AB300" s="58"/>
      <c r="AC300" s="170"/>
      <c r="AD300" s="59"/>
      <c r="AE300" s="59"/>
      <c r="AF300" s="60"/>
      <c r="AG300" s="61"/>
      <c r="AH300" s="57"/>
      <c r="AI300" s="61"/>
      <c r="AJ300" s="57"/>
      <c r="AK300" s="57"/>
      <c r="AL300" s="62"/>
      <c r="AM300" s="62"/>
      <c r="AN300" s="63"/>
      <c r="AO300" s="64"/>
      <c r="AP300" s="202"/>
      <c r="AQ300" s="201"/>
      <c r="AR300" s="202"/>
      <c r="AS300" s="87"/>
      <c r="AT300" s="201"/>
      <c r="AU300" s="62"/>
      <c r="AV300" s="62"/>
      <c r="AW300" s="62"/>
      <c r="AX300" s="62"/>
      <c r="AY300" s="62"/>
      <c r="AZ300" s="67"/>
      <c r="BA300" s="287"/>
      <c r="BB300" s="290"/>
      <c r="BC300" s="284"/>
      <c r="BD300" s="69"/>
      <c r="BE300" s="68"/>
    </row>
    <row r="301" spans="1:57" x14ac:dyDescent="0.2">
      <c r="A301" s="28"/>
      <c r="B301" s="38"/>
      <c r="C301" s="39"/>
      <c r="D301" s="40"/>
      <c r="E301" s="41"/>
      <c r="F301" s="42"/>
      <c r="G301" s="43"/>
      <c r="H301" s="44"/>
      <c r="I301" s="45"/>
      <c r="J301" s="46"/>
      <c r="K301" s="47"/>
      <c r="L301" s="43"/>
      <c r="M301" s="44"/>
      <c r="N301" s="48"/>
      <c r="O301" s="49"/>
      <c r="P301" s="50"/>
      <c r="Q301" s="90"/>
      <c r="R301" s="52"/>
      <c r="S301" s="77"/>
      <c r="T301" s="54"/>
      <c r="U301" s="55"/>
      <c r="V301" s="56"/>
      <c r="W301" s="56"/>
      <c r="X301" s="56"/>
      <c r="Y301" s="57"/>
      <c r="Z301" s="57"/>
      <c r="AA301" s="57"/>
      <c r="AB301" s="58"/>
      <c r="AC301" s="170"/>
      <c r="AD301" s="59"/>
      <c r="AE301" s="59"/>
      <c r="AF301" s="60"/>
      <c r="AG301" s="61"/>
      <c r="AH301" s="57"/>
      <c r="AI301" s="61"/>
      <c r="AJ301" s="57"/>
      <c r="AK301" s="57"/>
      <c r="AL301" s="62"/>
      <c r="AM301" s="62"/>
      <c r="AN301" s="63"/>
      <c r="AO301" s="64"/>
      <c r="AP301" s="202"/>
      <c r="AQ301" s="201"/>
      <c r="AR301" s="202"/>
      <c r="AS301" s="87"/>
      <c r="AT301" s="201"/>
      <c r="AU301" s="62"/>
      <c r="AV301" s="62"/>
      <c r="AW301" s="62"/>
      <c r="AX301" s="62"/>
      <c r="AY301" s="62"/>
      <c r="AZ301" s="67"/>
      <c r="BA301" s="287"/>
      <c r="BB301" s="290"/>
      <c r="BC301" s="284"/>
      <c r="BD301" s="69"/>
      <c r="BE301" s="68"/>
    </row>
    <row r="302" spans="1:57" x14ac:dyDescent="0.2">
      <c r="A302" s="28"/>
      <c r="B302" s="38"/>
      <c r="C302" s="39"/>
      <c r="D302" s="40"/>
      <c r="E302" s="41"/>
      <c r="F302" s="42"/>
      <c r="G302" s="43"/>
      <c r="H302" s="44"/>
      <c r="I302" s="45"/>
      <c r="J302" s="46"/>
      <c r="K302" s="47"/>
      <c r="L302" s="43"/>
      <c r="M302" s="44"/>
      <c r="N302" s="48"/>
      <c r="O302" s="49"/>
      <c r="P302" s="50"/>
      <c r="Q302" s="90"/>
      <c r="R302" s="52"/>
      <c r="S302" s="77"/>
      <c r="T302" s="54"/>
      <c r="U302" s="55"/>
      <c r="V302" s="56"/>
      <c r="W302" s="56"/>
      <c r="X302" s="56"/>
      <c r="Y302" s="57"/>
      <c r="Z302" s="57"/>
      <c r="AA302" s="57"/>
      <c r="AB302" s="58"/>
      <c r="AC302" s="170"/>
      <c r="AD302" s="59"/>
      <c r="AE302" s="59"/>
      <c r="AF302" s="60"/>
      <c r="AG302" s="61"/>
      <c r="AH302" s="57"/>
      <c r="AI302" s="61"/>
      <c r="AJ302" s="57"/>
      <c r="AK302" s="57"/>
      <c r="AL302" s="62"/>
      <c r="AM302" s="62"/>
      <c r="AN302" s="63"/>
      <c r="AO302" s="64"/>
      <c r="AP302" s="202"/>
      <c r="AQ302" s="201"/>
      <c r="AR302" s="202"/>
      <c r="AS302" s="87"/>
      <c r="AT302" s="201"/>
      <c r="AU302" s="62"/>
      <c r="AV302" s="62"/>
      <c r="AW302" s="62"/>
      <c r="AX302" s="62"/>
      <c r="AY302" s="62"/>
      <c r="AZ302" s="67"/>
      <c r="BA302" s="287"/>
      <c r="BB302" s="290"/>
      <c r="BC302" s="284"/>
      <c r="BD302" s="69"/>
      <c r="BE302" s="68"/>
    </row>
    <row r="303" spans="1:57" x14ac:dyDescent="0.2">
      <c r="A303" s="28"/>
      <c r="B303" s="38"/>
      <c r="C303" s="39"/>
      <c r="D303" s="40"/>
      <c r="E303" s="41"/>
      <c r="F303" s="42"/>
      <c r="G303" s="43"/>
      <c r="H303" s="44"/>
      <c r="I303" s="45"/>
      <c r="J303" s="46"/>
      <c r="K303" s="47"/>
      <c r="L303" s="43"/>
      <c r="M303" s="44"/>
      <c r="N303" s="48"/>
      <c r="O303" s="49"/>
      <c r="P303" s="50"/>
      <c r="Q303" s="90"/>
      <c r="R303" s="52"/>
      <c r="S303" s="77"/>
      <c r="T303" s="54"/>
      <c r="U303" s="55"/>
      <c r="V303" s="56"/>
      <c r="W303" s="56"/>
      <c r="X303" s="56"/>
      <c r="Y303" s="57"/>
      <c r="Z303" s="57"/>
      <c r="AA303" s="57"/>
      <c r="AB303" s="58"/>
      <c r="AC303" s="170"/>
      <c r="AD303" s="59"/>
      <c r="AE303" s="59"/>
      <c r="AF303" s="60"/>
      <c r="AG303" s="61"/>
      <c r="AH303" s="57"/>
      <c r="AI303" s="61"/>
      <c r="AJ303" s="57"/>
      <c r="AK303" s="57"/>
      <c r="AL303" s="62"/>
      <c r="AM303" s="62"/>
      <c r="AN303" s="63"/>
      <c r="AO303" s="64"/>
      <c r="AP303" s="202"/>
      <c r="AQ303" s="201"/>
      <c r="AR303" s="202"/>
      <c r="AS303" s="87"/>
      <c r="AT303" s="201"/>
      <c r="AU303" s="62"/>
      <c r="AV303" s="62"/>
      <c r="AW303" s="62"/>
      <c r="AX303" s="62"/>
      <c r="AY303" s="62"/>
      <c r="AZ303" s="67"/>
      <c r="BA303" s="287"/>
      <c r="BB303" s="290"/>
      <c r="BC303" s="284"/>
      <c r="BD303" s="69"/>
      <c r="BE303" s="68"/>
    </row>
    <row r="304" spans="1:57" x14ac:dyDescent="0.2">
      <c r="A304" s="28"/>
      <c r="B304" s="38"/>
      <c r="C304" s="39"/>
      <c r="D304" s="40"/>
      <c r="E304" s="41"/>
      <c r="F304" s="42"/>
      <c r="G304" s="43"/>
      <c r="H304" s="44"/>
      <c r="I304" s="45"/>
      <c r="J304" s="46"/>
      <c r="K304" s="47"/>
      <c r="L304" s="43"/>
      <c r="M304" s="44"/>
      <c r="N304" s="48"/>
      <c r="O304" s="49"/>
      <c r="P304" s="50"/>
      <c r="Q304" s="90"/>
      <c r="R304" s="52"/>
      <c r="S304" s="77"/>
      <c r="T304" s="54"/>
      <c r="U304" s="55"/>
      <c r="V304" s="56"/>
      <c r="W304" s="56"/>
      <c r="X304" s="56"/>
      <c r="Y304" s="57"/>
      <c r="Z304" s="57"/>
      <c r="AA304" s="57"/>
      <c r="AB304" s="58"/>
      <c r="AC304" s="170"/>
      <c r="AD304" s="59"/>
      <c r="AE304" s="59"/>
      <c r="AF304" s="60"/>
      <c r="AG304" s="61"/>
      <c r="AH304" s="57"/>
      <c r="AI304" s="61"/>
      <c r="AJ304" s="57"/>
      <c r="AK304" s="57"/>
      <c r="AL304" s="62"/>
      <c r="AM304" s="62"/>
      <c r="AN304" s="63"/>
      <c r="AO304" s="64"/>
      <c r="AP304" s="202"/>
      <c r="AQ304" s="201"/>
      <c r="AR304" s="202"/>
      <c r="AS304" s="87"/>
      <c r="AT304" s="201"/>
      <c r="AU304" s="62"/>
      <c r="AV304" s="62"/>
      <c r="AW304" s="62"/>
      <c r="AX304" s="62"/>
      <c r="AY304" s="62"/>
      <c r="AZ304" s="67"/>
      <c r="BA304" s="287"/>
      <c r="BB304" s="290"/>
      <c r="BC304" s="284"/>
      <c r="BD304" s="69"/>
      <c r="BE304" s="68"/>
    </row>
    <row r="305" spans="1:57" x14ac:dyDescent="0.2">
      <c r="A305" s="28"/>
      <c r="B305" s="38"/>
      <c r="C305" s="39"/>
      <c r="D305" s="40"/>
      <c r="E305" s="41"/>
      <c r="F305" s="42"/>
      <c r="G305" s="43"/>
      <c r="H305" s="44"/>
      <c r="I305" s="45"/>
      <c r="J305" s="46"/>
      <c r="K305" s="47"/>
      <c r="L305" s="43"/>
      <c r="M305" s="44"/>
      <c r="N305" s="48"/>
      <c r="O305" s="49"/>
      <c r="P305" s="50"/>
      <c r="Q305" s="90"/>
      <c r="R305" s="52"/>
      <c r="S305" s="77"/>
      <c r="T305" s="54"/>
      <c r="U305" s="55"/>
      <c r="V305" s="56"/>
      <c r="W305" s="56"/>
      <c r="X305" s="56"/>
      <c r="Y305" s="57"/>
      <c r="Z305" s="57"/>
      <c r="AA305" s="57"/>
      <c r="AB305" s="58"/>
      <c r="AC305" s="170"/>
      <c r="AD305" s="59"/>
      <c r="AE305" s="59"/>
      <c r="AF305" s="60"/>
      <c r="AG305" s="61"/>
      <c r="AH305" s="57"/>
      <c r="AI305" s="61"/>
      <c r="AJ305" s="57"/>
      <c r="AK305" s="57"/>
      <c r="AL305" s="62"/>
      <c r="AM305" s="62"/>
      <c r="AN305" s="63"/>
      <c r="AO305" s="64"/>
      <c r="AP305" s="202"/>
      <c r="AQ305" s="201"/>
      <c r="AR305" s="202"/>
      <c r="AS305" s="87"/>
      <c r="AT305" s="201"/>
      <c r="AU305" s="62"/>
      <c r="AV305" s="62"/>
      <c r="AW305" s="62"/>
      <c r="AX305" s="62"/>
      <c r="AY305" s="62"/>
      <c r="AZ305" s="67"/>
      <c r="BA305" s="287"/>
      <c r="BB305" s="290"/>
      <c r="BC305" s="284"/>
      <c r="BD305" s="69"/>
      <c r="BE305" s="68"/>
    </row>
    <row r="306" spans="1:57" x14ac:dyDescent="0.2">
      <c r="A306" s="28"/>
      <c r="B306" s="38"/>
      <c r="C306" s="39"/>
      <c r="D306" s="40"/>
      <c r="E306" s="41"/>
      <c r="F306" s="42"/>
      <c r="G306" s="43"/>
      <c r="H306" s="44"/>
      <c r="I306" s="45"/>
      <c r="J306" s="46"/>
      <c r="K306" s="47"/>
      <c r="L306" s="43"/>
      <c r="M306" s="44"/>
      <c r="N306" s="48"/>
      <c r="O306" s="49"/>
      <c r="P306" s="50"/>
      <c r="Q306" s="90"/>
      <c r="R306" s="52"/>
      <c r="S306" s="77"/>
      <c r="T306" s="54"/>
      <c r="U306" s="55"/>
      <c r="V306" s="56"/>
      <c r="W306" s="56"/>
      <c r="X306" s="56"/>
      <c r="Y306" s="57"/>
      <c r="Z306" s="57"/>
      <c r="AA306" s="57"/>
      <c r="AB306" s="58"/>
      <c r="AC306" s="170"/>
      <c r="AD306" s="59"/>
      <c r="AE306" s="59"/>
      <c r="AF306" s="60"/>
      <c r="AG306" s="61"/>
      <c r="AH306" s="57"/>
      <c r="AI306" s="61"/>
      <c r="AJ306" s="57"/>
      <c r="AK306" s="57"/>
      <c r="AL306" s="62"/>
      <c r="AM306" s="62"/>
      <c r="AN306" s="63"/>
      <c r="AO306" s="64"/>
      <c r="AP306" s="202"/>
      <c r="AQ306" s="201"/>
      <c r="AR306" s="202"/>
      <c r="AS306" s="87"/>
      <c r="AT306" s="201"/>
      <c r="AU306" s="62"/>
      <c r="AV306" s="62"/>
      <c r="AW306" s="62"/>
      <c r="AX306" s="62"/>
      <c r="AY306" s="62"/>
      <c r="AZ306" s="67"/>
      <c r="BA306" s="287"/>
      <c r="BB306" s="290"/>
      <c r="BC306" s="284"/>
      <c r="BD306" s="69"/>
      <c r="BE306" s="68"/>
    </row>
    <row r="307" spans="1:57" x14ac:dyDescent="0.2">
      <c r="A307" s="28"/>
      <c r="B307" s="38"/>
      <c r="C307" s="39"/>
      <c r="D307" s="40"/>
      <c r="E307" s="41"/>
      <c r="F307" s="42"/>
      <c r="G307" s="43"/>
      <c r="H307" s="44"/>
      <c r="I307" s="45"/>
      <c r="J307" s="46"/>
      <c r="K307" s="47"/>
      <c r="L307" s="43"/>
      <c r="M307" s="44"/>
      <c r="N307" s="48"/>
      <c r="O307" s="49"/>
      <c r="P307" s="50"/>
      <c r="Q307" s="90"/>
      <c r="R307" s="52"/>
      <c r="S307" s="77"/>
      <c r="T307" s="54"/>
      <c r="U307" s="55"/>
      <c r="V307" s="56"/>
      <c r="W307" s="56"/>
      <c r="X307" s="56"/>
      <c r="Y307" s="57"/>
      <c r="Z307" s="57"/>
      <c r="AA307" s="57"/>
      <c r="AB307" s="58"/>
      <c r="AC307" s="170"/>
      <c r="AD307" s="59"/>
      <c r="AE307" s="59"/>
      <c r="AF307" s="60"/>
      <c r="AG307" s="61"/>
      <c r="AH307" s="57"/>
      <c r="AI307" s="61"/>
      <c r="AJ307" s="57"/>
      <c r="AK307" s="57"/>
      <c r="AL307" s="62"/>
      <c r="AM307" s="62"/>
      <c r="AN307" s="63"/>
      <c r="AO307" s="64"/>
      <c r="AP307" s="202"/>
      <c r="AQ307" s="201"/>
      <c r="AR307" s="202"/>
      <c r="AS307" s="87"/>
      <c r="AT307" s="201"/>
      <c r="AU307" s="62"/>
      <c r="AV307" s="62"/>
      <c r="AW307" s="62"/>
      <c r="AX307" s="62"/>
      <c r="AY307" s="62"/>
      <c r="AZ307" s="67"/>
      <c r="BA307" s="287"/>
      <c r="BB307" s="290"/>
      <c r="BC307" s="284"/>
      <c r="BD307" s="69"/>
      <c r="BE307" s="68"/>
    </row>
    <row r="308" spans="1:57" x14ac:dyDescent="0.2">
      <c r="A308" s="28"/>
      <c r="B308" s="38"/>
      <c r="C308" s="39"/>
      <c r="D308" s="40"/>
      <c r="E308" s="41"/>
      <c r="F308" s="42"/>
      <c r="G308" s="43"/>
      <c r="H308" s="44"/>
      <c r="I308" s="45"/>
      <c r="J308" s="46"/>
      <c r="K308" s="47"/>
      <c r="L308" s="43"/>
      <c r="M308" s="44"/>
      <c r="N308" s="48"/>
      <c r="O308" s="49"/>
      <c r="P308" s="50"/>
      <c r="Q308" s="90"/>
      <c r="R308" s="52"/>
      <c r="S308" s="77"/>
      <c r="T308" s="54"/>
      <c r="U308" s="55"/>
      <c r="V308" s="56"/>
      <c r="W308" s="56"/>
      <c r="X308" s="56"/>
      <c r="Y308" s="57"/>
      <c r="Z308" s="57"/>
      <c r="AA308" s="57"/>
      <c r="AB308" s="58"/>
      <c r="AC308" s="170"/>
      <c r="AD308" s="59"/>
      <c r="AE308" s="59"/>
      <c r="AF308" s="60"/>
      <c r="AG308" s="61"/>
      <c r="AH308" s="57"/>
      <c r="AI308" s="61"/>
      <c r="AJ308" s="57"/>
      <c r="AK308" s="57"/>
      <c r="AL308" s="62"/>
      <c r="AM308" s="62"/>
      <c r="AN308" s="63"/>
      <c r="AO308" s="64"/>
      <c r="AP308" s="202"/>
      <c r="AQ308" s="201"/>
      <c r="AR308" s="202"/>
      <c r="AS308" s="87"/>
      <c r="AT308" s="201"/>
      <c r="AU308" s="62"/>
      <c r="AV308" s="62"/>
      <c r="AW308" s="62"/>
      <c r="AX308" s="62"/>
      <c r="AY308" s="62"/>
      <c r="AZ308" s="67"/>
      <c r="BA308" s="287"/>
      <c r="BB308" s="290"/>
      <c r="BC308" s="284"/>
      <c r="BD308" s="69"/>
      <c r="BE308" s="68"/>
    </row>
    <row r="309" spans="1:57" x14ac:dyDescent="0.2">
      <c r="A309" s="28"/>
      <c r="B309" s="38"/>
      <c r="C309" s="39"/>
      <c r="D309" s="40"/>
      <c r="E309" s="41"/>
      <c r="F309" s="42"/>
      <c r="G309" s="43"/>
      <c r="H309" s="44"/>
      <c r="I309" s="45"/>
      <c r="J309" s="46"/>
      <c r="K309" s="47"/>
      <c r="L309" s="43"/>
      <c r="M309" s="44"/>
      <c r="N309" s="48"/>
      <c r="O309" s="49"/>
      <c r="P309" s="50"/>
      <c r="Q309" s="90"/>
      <c r="R309" s="52"/>
      <c r="S309" s="77"/>
      <c r="T309" s="54"/>
      <c r="U309" s="55"/>
      <c r="V309" s="56"/>
      <c r="W309" s="56"/>
      <c r="X309" s="56"/>
      <c r="Y309" s="57"/>
      <c r="Z309" s="57"/>
      <c r="AA309" s="57"/>
      <c r="AB309" s="58"/>
      <c r="AC309" s="170"/>
      <c r="AD309" s="59"/>
      <c r="AE309" s="59"/>
      <c r="AF309" s="60"/>
      <c r="AG309" s="61"/>
      <c r="AH309" s="57"/>
      <c r="AI309" s="61"/>
      <c r="AJ309" s="57"/>
      <c r="AK309" s="57"/>
      <c r="AL309" s="62"/>
      <c r="AM309" s="62"/>
      <c r="AN309" s="63"/>
      <c r="AO309" s="64"/>
      <c r="AP309" s="202"/>
      <c r="AQ309" s="201"/>
      <c r="AR309" s="202"/>
      <c r="AS309" s="87"/>
      <c r="AT309" s="201"/>
      <c r="AU309" s="62"/>
      <c r="AV309" s="62"/>
      <c r="AW309" s="62"/>
      <c r="AX309" s="62"/>
      <c r="AY309" s="62"/>
      <c r="AZ309" s="67"/>
      <c r="BA309" s="287"/>
      <c r="BB309" s="290"/>
      <c r="BC309" s="284"/>
      <c r="BD309" s="69"/>
      <c r="BE309" s="68"/>
    </row>
    <row r="310" spans="1:57" x14ac:dyDescent="0.2">
      <c r="A310" s="28"/>
      <c r="B310" s="38"/>
      <c r="C310" s="39"/>
      <c r="D310" s="40"/>
      <c r="E310" s="41"/>
      <c r="F310" s="42"/>
      <c r="G310" s="43"/>
      <c r="H310" s="44"/>
      <c r="I310" s="45"/>
      <c r="J310" s="46"/>
      <c r="K310" s="47"/>
      <c r="L310" s="43"/>
      <c r="M310" s="44"/>
      <c r="N310" s="48"/>
      <c r="O310" s="49"/>
      <c r="P310" s="50"/>
      <c r="Q310" s="90"/>
      <c r="R310" s="52"/>
      <c r="S310" s="77"/>
      <c r="T310" s="54"/>
      <c r="U310" s="55"/>
      <c r="V310" s="56"/>
      <c r="W310" s="56"/>
      <c r="X310" s="56"/>
      <c r="Y310" s="57"/>
      <c r="Z310" s="57"/>
      <c r="AA310" s="57"/>
      <c r="AB310" s="58"/>
      <c r="AC310" s="170"/>
      <c r="AD310" s="59"/>
      <c r="AE310" s="59"/>
      <c r="AF310" s="60"/>
      <c r="AG310" s="61"/>
      <c r="AH310" s="57"/>
      <c r="AI310" s="61"/>
      <c r="AJ310" s="57"/>
      <c r="AK310" s="57"/>
      <c r="AL310" s="62"/>
      <c r="AM310" s="62"/>
      <c r="AN310" s="63"/>
      <c r="AO310" s="64"/>
      <c r="AP310" s="202"/>
      <c r="AQ310" s="201"/>
      <c r="AR310" s="202"/>
      <c r="AS310" s="87"/>
      <c r="AT310" s="201"/>
      <c r="AU310" s="62"/>
      <c r="AV310" s="62"/>
      <c r="AW310" s="62"/>
      <c r="AX310" s="62"/>
      <c r="AY310" s="62"/>
      <c r="AZ310" s="67"/>
      <c r="BA310" s="287"/>
      <c r="BB310" s="290"/>
      <c r="BC310" s="284"/>
      <c r="BD310" s="69"/>
      <c r="BE310" s="68"/>
    </row>
    <row r="311" spans="1:57" x14ac:dyDescent="0.2">
      <c r="A311" s="28"/>
      <c r="B311" s="38"/>
      <c r="C311" s="39"/>
      <c r="D311" s="40"/>
      <c r="E311" s="41"/>
      <c r="F311" s="42"/>
      <c r="G311" s="43"/>
      <c r="H311" s="44"/>
      <c r="I311" s="45"/>
      <c r="J311" s="46"/>
      <c r="K311" s="47"/>
      <c r="L311" s="43"/>
      <c r="M311" s="44"/>
      <c r="N311" s="48"/>
      <c r="O311" s="49"/>
      <c r="P311" s="50"/>
      <c r="Q311" s="90"/>
      <c r="R311" s="52"/>
      <c r="S311" s="77"/>
      <c r="T311" s="54"/>
      <c r="U311" s="55"/>
      <c r="V311" s="56"/>
      <c r="W311" s="56"/>
      <c r="X311" s="56"/>
      <c r="Y311" s="57"/>
      <c r="Z311" s="57"/>
      <c r="AA311" s="57"/>
      <c r="AB311" s="58"/>
      <c r="AC311" s="170"/>
      <c r="AD311" s="59"/>
      <c r="AE311" s="59"/>
      <c r="AF311" s="60"/>
      <c r="AG311" s="61"/>
      <c r="AH311" s="57"/>
      <c r="AI311" s="61"/>
      <c r="AJ311" s="57"/>
      <c r="AK311" s="57"/>
      <c r="AL311" s="62"/>
      <c r="AM311" s="62"/>
      <c r="AN311" s="63"/>
      <c r="AO311" s="64"/>
      <c r="AP311" s="202"/>
      <c r="AQ311" s="201"/>
      <c r="AR311" s="202"/>
      <c r="AS311" s="87"/>
      <c r="AT311" s="201"/>
      <c r="AU311" s="62"/>
      <c r="AV311" s="62"/>
      <c r="AW311" s="62"/>
      <c r="AX311" s="62"/>
      <c r="AY311" s="62"/>
      <c r="AZ311" s="67"/>
      <c r="BA311" s="287"/>
      <c r="BB311" s="290"/>
      <c r="BC311" s="284"/>
      <c r="BD311" s="69"/>
      <c r="BE311" s="68"/>
    </row>
    <row r="312" spans="1:57" x14ac:dyDescent="0.2">
      <c r="A312" s="28"/>
      <c r="B312" s="38"/>
      <c r="C312" s="39"/>
      <c r="D312" s="40"/>
      <c r="E312" s="41"/>
      <c r="F312" s="42"/>
      <c r="G312" s="43"/>
      <c r="H312" s="44"/>
      <c r="I312" s="45"/>
      <c r="J312" s="46"/>
      <c r="K312" s="47"/>
      <c r="L312" s="43"/>
      <c r="M312" s="44"/>
      <c r="N312" s="48"/>
      <c r="O312" s="49"/>
      <c r="P312" s="50"/>
      <c r="Q312" s="90"/>
      <c r="R312" s="52"/>
      <c r="S312" s="77"/>
      <c r="T312" s="54"/>
      <c r="U312" s="55"/>
      <c r="V312" s="56"/>
      <c r="W312" s="56"/>
      <c r="X312" s="56"/>
      <c r="Y312" s="57"/>
      <c r="Z312" s="57"/>
      <c r="AA312" s="57"/>
      <c r="AB312" s="58"/>
      <c r="AC312" s="170"/>
      <c r="AD312" s="59"/>
      <c r="AE312" s="59"/>
      <c r="AF312" s="60"/>
      <c r="AG312" s="61"/>
      <c r="AH312" s="57"/>
      <c r="AI312" s="61"/>
      <c r="AJ312" s="57"/>
      <c r="AK312" s="57"/>
      <c r="AL312" s="62"/>
      <c r="AM312" s="62"/>
      <c r="AN312" s="63"/>
      <c r="AO312" s="64"/>
      <c r="AP312" s="202"/>
      <c r="AQ312" s="201"/>
      <c r="AR312" s="202"/>
      <c r="AS312" s="87"/>
      <c r="AT312" s="201"/>
      <c r="AU312" s="62"/>
      <c r="AV312" s="62"/>
      <c r="AW312" s="62"/>
      <c r="AX312" s="62"/>
      <c r="AY312" s="62"/>
      <c r="AZ312" s="67"/>
      <c r="BA312" s="287"/>
      <c r="BB312" s="290"/>
      <c r="BC312" s="284"/>
      <c r="BD312" s="69"/>
      <c r="BE312" s="68"/>
    </row>
    <row r="313" spans="1:57" x14ac:dyDescent="0.2">
      <c r="A313" s="28"/>
      <c r="B313" s="38"/>
      <c r="C313" s="39"/>
      <c r="D313" s="40"/>
      <c r="E313" s="41"/>
      <c r="F313" s="42"/>
      <c r="G313" s="43"/>
      <c r="H313" s="44"/>
      <c r="I313" s="45"/>
      <c r="J313" s="46"/>
      <c r="K313" s="47"/>
      <c r="L313" s="43"/>
      <c r="M313" s="44"/>
      <c r="N313" s="48"/>
      <c r="O313" s="49"/>
      <c r="P313" s="50"/>
      <c r="Q313" s="90"/>
      <c r="R313" s="52"/>
      <c r="S313" s="77"/>
      <c r="T313" s="54"/>
      <c r="U313" s="55"/>
      <c r="V313" s="56"/>
      <c r="W313" s="56"/>
      <c r="X313" s="56"/>
      <c r="Y313" s="57"/>
      <c r="Z313" s="57"/>
      <c r="AA313" s="57"/>
      <c r="AB313" s="58"/>
      <c r="AC313" s="170"/>
      <c r="AD313" s="59"/>
      <c r="AE313" s="59"/>
      <c r="AF313" s="60"/>
      <c r="AG313" s="61"/>
      <c r="AH313" s="57"/>
      <c r="AI313" s="61"/>
      <c r="AJ313" s="57"/>
      <c r="AK313" s="57"/>
      <c r="AL313" s="62"/>
      <c r="AM313" s="62"/>
      <c r="AN313" s="63"/>
      <c r="AO313" s="64"/>
      <c r="AP313" s="202"/>
      <c r="AQ313" s="201"/>
      <c r="AR313" s="202"/>
      <c r="AS313" s="87"/>
      <c r="AT313" s="201"/>
      <c r="AU313" s="62"/>
      <c r="AV313" s="62"/>
      <c r="AW313" s="62"/>
      <c r="AX313" s="62"/>
      <c r="AY313" s="62"/>
      <c r="AZ313" s="67"/>
      <c r="BA313" s="287"/>
      <c r="BB313" s="290"/>
      <c r="BC313" s="284"/>
      <c r="BD313" s="69"/>
      <c r="BE313" s="68"/>
    </row>
    <row r="314" spans="1:57" x14ac:dyDescent="0.2">
      <c r="A314" s="28"/>
      <c r="B314" s="38"/>
      <c r="C314" s="39"/>
      <c r="D314" s="40"/>
      <c r="E314" s="41"/>
      <c r="F314" s="42"/>
      <c r="G314" s="43"/>
      <c r="H314" s="44"/>
      <c r="I314" s="45"/>
      <c r="J314" s="46"/>
      <c r="K314" s="47"/>
      <c r="L314" s="43"/>
      <c r="M314" s="44"/>
      <c r="N314" s="48"/>
      <c r="O314" s="49"/>
      <c r="P314" s="50"/>
      <c r="Q314" s="90"/>
      <c r="R314" s="52"/>
      <c r="S314" s="77"/>
      <c r="T314" s="54"/>
      <c r="U314" s="55"/>
      <c r="V314" s="56"/>
      <c r="W314" s="56"/>
      <c r="X314" s="56"/>
      <c r="Y314" s="57"/>
      <c r="Z314" s="57"/>
      <c r="AA314" s="57"/>
      <c r="AB314" s="58"/>
      <c r="AC314" s="170"/>
      <c r="AD314" s="59"/>
      <c r="AE314" s="59"/>
      <c r="AF314" s="60"/>
      <c r="AG314" s="61"/>
      <c r="AH314" s="57"/>
      <c r="AI314" s="61"/>
      <c r="AJ314" s="57"/>
      <c r="AK314" s="57"/>
      <c r="AL314" s="62"/>
      <c r="AM314" s="62"/>
      <c r="AN314" s="63"/>
      <c r="AO314" s="64"/>
      <c r="AP314" s="202"/>
      <c r="AQ314" s="201"/>
      <c r="AR314" s="202"/>
      <c r="AS314" s="87"/>
      <c r="AT314" s="201"/>
      <c r="AU314" s="62"/>
      <c r="AV314" s="62"/>
      <c r="AW314" s="62"/>
      <c r="AX314" s="62"/>
      <c r="AY314" s="62"/>
      <c r="AZ314" s="67"/>
      <c r="BA314" s="287"/>
      <c r="BB314" s="290"/>
      <c r="BC314" s="284"/>
      <c r="BD314" s="69"/>
      <c r="BE314" s="68"/>
    </row>
    <row r="315" spans="1:57" x14ac:dyDescent="0.2">
      <c r="A315" s="28"/>
      <c r="B315" s="38"/>
      <c r="C315" s="39"/>
      <c r="D315" s="40"/>
      <c r="E315" s="41"/>
      <c r="F315" s="42"/>
      <c r="G315" s="43"/>
      <c r="H315" s="44"/>
      <c r="I315" s="45"/>
      <c r="J315" s="46"/>
      <c r="K315" s="47"/>
      <c r="L315" s="43"/>
      <c r="M315" s="44"/>
      <c r="N315" s="48"/>
      <c r="O315" s="49"/>
      <c r="P315" s="50"/>
      <c r="Q315" s="90"/>
      <c r="R315" s="52"/>
      <c r="S315" s="77"/>
      <c r="T315" s="54"/>
      <c r="U315" s="55"/>
      <c r="V315" s="56"/>
      <c r="W315" s="56"/>
      <c r="X315" s="56"/>
      <c r="Y315" s="57"/>
      <c r="Z315" s="57"/>
      <c r="AA315" s="57"/>
      <c r="AB315" s="58"/>
      <c r="AC315" s="170"/>
      <c r="AD315" s="59"/>
      <c r="AE315" s="59"/>
      <c r="AF315" s="60"/>
      <c r="AG315" s="61"/>
      <c r="AH315" s="57"/>
      <c r="AI315" s="61"/>
      <c r="AJ315" s="57"/>
      <c r="AK315" s="57"/>
      <c r="AL315" s="62"/>
      <c r="AM315" s="62"/>
      <c r="AN315" s="63"/>
      <c r="AO315" s="64"/>
      <c r="AP315" s="202"/>
      <c r="AQ315" s="201"/>
      <c r="AR315" s="202"/>
      <c r="AS315" s="87"/>
      <c r="AT315" s="201"/>
      <c r="AU315" s="62"/>
      <c r="AV315" s="62"/>
      <c r="AW315" s="62"/>
      <c r="AX315" s="62"/>
      <c r="AY315" s="62"/>
      <c r="AZ315" s="67"/>
      <c r="BA315" s="287"/>
      <c r="BB315" s="290"/>
      <c r="BC315" s="284"/>
      <c r="BD315" s="69"/>
      <c r="BE315" s="68"/>
    </row>
    <row r="316" spans="1:57" x14ac:dyDescent="0.2">
      <c r="A316" s="28"/>
      <c r="B316" s="38"/>
      <c r="C316" s="39"/>
      <c r="D316" s="40"/>
      <c r="E316" s="41"/>
      <c r="F316" s="42"/>
      <c r="G316" s="43"/>
      <c r="H316" s="44"/>
      <c r="I316" s="45"/>
      <c r="J316" s="46"/>
      <c r="K316" s="47"/>
      <c r="L316" s="43"/>
      <c r="M316" s="44"/>
      <c r="N316" s="48"/>
      <c r="O316" s="49"/>
      <c r="P316" s="50"/>
      <c r="Q316" s="90"/>
      <c r="R316" s="52"/>
      <c r="S316" s="77"/>
      <c r="T316" s="54"/>
      <c r="U316" s="55"/>
      <c r="V316" s="56"/>
      <c r="W316" s="56"/>
      <c r="X316" s="56"/>
      <c r="Y316" s="57"/>
      <c r="Z316" s="57"/>
      <c r="AA316" s="57"/>
      <c r="AB316" s="58"/>
      <c r="AC316" s="170"/>
      <c r="AD316" s="59"/>
      <c r="AE316" s="59"/>
      <c r="AF316" s="60"/>
      <c r="AG316" s="61"/>
      <c r="AH316" s="57"/>
      <c r="AI316" s="61"/>
      <c r="AJ316" s="57"/>
      <c r="AK316" s="57"/>
      <c r="AL316" s="62"/>
      <c r="AM316" s="62"/>
      <c r="AN316" s="63"/>
      <c r="AO316" s="64"/>
      <c r="AP316" s="202"/>
      <c r="AQ316" s="201"/>
      <c r="AR316" s="202"/>
      <c r="AS316" s="87"/>
      <c r="AT316" s="201"/>
      <c r="AU316" s="62"/>
      <c r="AV316" s="62"/>
      <c r="AW316" s="62"/>
      <c r="AX316" s="62"/>
      <c r="AY316" s="62"/>
      <c r="AZ316" s="67"/>
      <c r="BA316" s="287"/>
      <c r="BB316" s="290"/>
      <c r="BC316" s="284"/>
      <c r="BD316" s="69"/>
      <c r="BE316" s="68"/>
    </row>
    <row r="317" spans="1:57" x14ac:dyDescent="0.2">
      <c r="A317" s="28"/>
      <c r="B317" s="38"/>
      <c r="C317" s="39"/>
      <c r="D317" s="40"/>
      <c r="E317" s="41"/>
      <c r="F317" s="42"/>
      <c r="G317" s="43"/>
      <c r="H317" s="44"/>
      <c r="I317" s="45"/>
      <c r="J317" s="46"/>
      <c r="K317" s="47"/>
      <c r="L317" s="43"/>
      <c r="M317" s="44"/>
      <c r="N317" s="48"/>
      <c r="O317" s="49"/>
      <c r="P317" s="50"/>
      <c r="Q317" s="90"/>
      <c r="R317" s="52"/>
      <c r="S317" s="77"/>
      <c r="T317" s="54"/>
      <c r="U317" s="55"/>
      <c r="V317" s="56"/>
      <c r="W317" s="56"/>
      <c r="X317" s="56"/>
      <c r="Y317" s="57"/>
      <c r="Z317" s="57"/>
      <c r="AA317" s="57"/>
      <c r="AB317" s="58"/>
      <c r="AC317" s="170"/>
      <c r="AD317" s="59"/>
      <c r="AE317" s="59"/>
      <c r="AF317" s="60"/>
      <c r="AG317" s="61"/>
      <c r="AH317" s="57"/>
      <c r="AI317" s="61"/>
      <c r="AJ317" s="57"/>
      <c r="AK317" s="57"/>
      <c r="AL317" s="62"/>
      <c r="AM317" s="62"/>
      <c r="AN317" s="63"/>
      <c r="AO317" s="64"/>
      <c r="AP317" s="202"/>
      <c r="AQ317" s="201"/>
      <c r="AR317" s="202"/>
      <c r="AS317" s="87"/>
      <c r="AT317" s="201"/>
      <c r="AU317" s="62"/>
      <c r="AV317" s="62"/>
      <c r="AW317" s="62"/>
      <c r="AX317" s="62"/>
      <c r="AY317" s="62"/>
      <c r="AZ317" s="67"/>
      <c r="BA317" s="287"/>
      <c r="BB317" s="290"/>
      <c r="BC317" s="284"/>
      <c r="BD317" s="69"/>
      <c r="BE317" s="68"/>
    </row>
    <row r="318" spans="1:57" x14ac:dyDescent="0.2">
      <c r="A318" s="28"/>
      <c r="B318" s="38"/>
      <c r="C318" s="39"/>
      <c r="D318" s="40"/>
      <c r="E318" s="41"/>
      <c r="F318" s="42"/>
      <c r="G318" s="43"/>
      <c r="H318" s="44"/>
      <c r="I318" s="45"/>
      <c r="J318" s="46"/>
      <c r="K318" s="47"/>
      <c r="L318" s="43"/>
      <c r="M318" s="44"/>
      <c r="N318" s="48"/>
      <c r="O318" s="49"/>
      <c r="P318" s="50"/>
      <c r="Q318" s="90"/>
      <c r="R318" s="52"/>
      <c r="S318" s="77"/>
      <c r="T318" s="54"/>
      <c r="U318" s="55"/>
      <c r="V318" s="56"/>
      <c r="W318" s="56"/>
      <c r="X318" s="56"/>
      <c r="Y318" s="57"/>
      <c r="Z318" s="57"/>
      <c r="AA318" s="57"/>
      <c r="AB318" s="58"/>
      <c r="AC318" s="170"/>
      <c r="AD318" s="59"/>
      <c r="AE318" s="59"/>
      <c r="AF318" s="60"/>
      <c r="AG318" s="61"/>
      <c r="AH318" s="57"/>
      <c r="AI318" s="61"/>
      <c r="AJ318" s="57"/>
      <c r="AK318" s="57"/>
      <c r="AL318" s="62"/>
      <c r="AM318" s="62"/>
      <c r="AN318" s="63"/>
      <c r="AO318" s="64"/>
      <c r="AP318" s="202"/>
      <c r="AQ318" s="201"/>
      <c r="AR318" s="202"/>
      <c r="AS318" s="87"/>
      <c r="AT318" s="201"/>
      <c r="AU318" s="62"/>
      <c r="AV318" s="62"/>
      <c r="AW318" s="62"/>
      <c r="AX318" s="62"/>
      <c r="AY318" s="62"/>
      <c r="AZ318" s="67"/>
      <c r="BA318" s="287"/>
      <c r="BB318" s="290"/>
      <c r="BC318" s="284"/>
      <c r="BD318" s="69"/>
      <c r="BE318" s="68"/>
    </row>
    <row r="319" spans="1:57" x14ac:dyDescent="0.2">
      <c r="A319" s="28"/>
      <c r="B319" s="38"/>
      <c r="C319" s="39"/>
      <c r="D319" s="40"/>
      <c r="E319" s="41"/>
      <c r="F319" s="42"/>
      <c r="G319" s="43"/>
      <c r="H319" s="44"/>
      <c r="I319" s="45"/>
      <c r="J319" s="46"/>
      <c r="K319" s="47"/>
      <c r="L319" s="43"/>
      <c r="M319" s="44"/>
      <c r="N319" s="48"/>
      <c r="O319" s="49"/>
      <c r="P319" s="50"/>
      <c r="Q319" s="90"/>
      <c r="R319" s="52"/>
      <c r="S319" s="77"/>
      <c r="T319" s="54"/>
      <c r="U319" s="55"/>
      <c r="V319" s="56"/>
      <c r="W319" s="56"/>
      <c r="X319" s="56"/>
      <c r="Y319" s="57"/>
      <c r="Z319" s="57"/>
      <c r="AA319" s="57"/>
      <c r="AB319" s="58"/>
      <c r="AC319" s="170"/>
      <c r="AD319" s="59"/>
      <c r="AE319" s="59"/>
      <c r="AF319" s="60"/>
      <c r="AG319" s="61"/>
      <c r="AH319" s="57"/>
      <c r="AI319" s="61"/>
      <c r="AJ319" s="57"/>
      <c r="AK319" s="57"/>
      <c r="AL319" s="62"/>
      <c r="AM319" s="62"/>
      <c r="AN319" s="63"/>
      <c r="AO319" s="64"/>
      <c r="AP319" s="202"/>
      <c r="AQ319" s="201"/>
      <c r="AR319" s="202"/>
      <c r="AS319" s="87"/>
      <c r="AT319" s="201"/>
      <c r="AU319" s="62"/>
      <c r="AV319" s="62"/>
      <c r="AW319" s="62"/>
      <c r="AX319" s="62"/>
      <c r="AY319" s="62"/>
      <c r="AZ319" s="67"/>
      <c r="BA319" s="287"/>
      <c r="BB319" s="290"/>
      <c r="BC319" s="284"/>
      <c r="BD319" s="69"/>
      <c r="BE319" s="68"/>
    </row>
    <row r="320" spans="1:57" x14ac:dyDescent="0.2">
      <c r="A320" s="28"/>
      <c r="B320" s="38"/>
      <c r="C320" s="39"/>
      <c r="D320" s="40"/>
      <c r="E320" s="41"/>
      <c r="F320" s="42"/>
      <c r="G320" s="43"/>
      <c r="H320" s="44"/>
      <c r="I320" s="45"/>
      <c r="J320" s="46"/>
      <c r="K320" s="47"/>
      <c r="L320" s="43"/>
      <c r="M320" s="44"/>
      <c r="N320" s="48"/>
      <c r="O320" s="49"/>
      <c r="P320" s="50"/>
      <c r="Q320" s="90"/>
      <c r="R320" s="52"/>
      <c r="S320" s="77"/>
      <c r="T320" s="54"/>
      <c r="U320" s="55"/>
      <c r="V320" s="56"/>
      <c r="W320" s="56"/>
      <c r="X320" s="56"/>
      <c r="Y320" s="57"/>
      <c r="Z320" s="57"/>
      <c r="AA320" s="57"/>
      <c r="AB320" s="58"/>
      <c r="AC320" s="170"/>
      <c r="AD320" s="59"/>
      <c r="AE320" s="59"/>
      <c r="AF320" s="60"/>
      <c r="AG320" s="61"/>
      <c r="AH320" s="57"/>
      <c r="AI320" s="61"/>
      <c r="AJ320" s="57"/>
      <c r="AK320" s="57"/>
      <c r="AL320" s="62"/>
      <c r="AM320" s="62"/>
      <c r="AN320" s="63"/>
      <c r="AO320" s="64"/>
      <c r="AP320" s="202"/>
      <c r="AQ320" s="201"/>
      <c r="AR320" s="202"/>
      <c r="AS320" s="87"/>
      <c r="AT320" s="201"/>
      <c r="AU320" s="62"/>
      <c r="AV320" s="62"/>
      <c r="AW320" s="62"/>
      <c r="AX320" s="62"/>
      <c r="AY320" s="62"/>
      <c r="AZ320" s="67"/>
      <c r="BA320" s="287"/>
      <c r="BB320" s="290"/>
      <c r="BC320" s="284"/>
      <c r="BD320" s="69"/>
      <c r="BE320" s="68"/>
    </row>
    <row r="321" spans="1:57" x14ac:dyDescent="0.2">
      <c r="A321" s="28"/>
      <c r="B321" s="38"/>
      <c r="C321" s="39"/>
      <c r="D321" s="40"/>
      <c r="E321" s="41"/>
      <c r="F321" s="42"/>
      <c r="G321" s="43"/>
      <c r="H321" s="44"/>
      <c r="I321" s="45"/>
      <c r="J321" s="46"/>
      <c r="K321" s="47"/>
      <c r="L321" s="43"/>
      <c r="M321" s="44"/>
      <c r="N321" s="48"/>
      <c r="O321" s="49"/>
      <c r="P321" s="50"/>
      <c r="Q321" s="90"/>
      <c r="R321" s="52"/>
      <c r="S321" s="77"/>
      <c r="T321" s="54"/>
      <c r="U321" s="55"/>
      <c r="V321" s="56"/>
      <c r="W321" s="56"/>
      <c r="X321" s="56"/>
      <c r="Y321" s="57"/>
      <c r="Z321" s="57"/>
      <c r="AA321" s="57"/>
      <c r="AB321" s="58"/>
      <c r="AC321" s="170"/>
      <c r="AD321" s="59"/>
      <c r="AE321" s="59"/>
      <c r="AF321" s="60"/>
      <c r="AG321" s="61"/>
      <c r="AH321" s="57"/>
      <c r="AI321" s="61"/>
      <c r="AJ321" s="57"/>
      <c r="AK321" s="57"/>
      <c r="AL321" s="62"/>
      <c r="AM321" s="62"/>
      <c r="AN321" s="63"/>
      <c r="AO321" s="64"/>
      <c r="AP321" s="202"/>
      <c r="AQ321" s="201"/>
      <c r="AR321" s="202"/>
      <c r="AS321" s="87"/>
      <c r="AT321" s="201"/>
      <c r="AU321" s="62"/>
      <c r="AV321" s="62"/>
      <c r="AW321" s="62"/>
      <c r="AX321" s="62"/>
      <c r="AY321" s="62"/>
      <c r="AZ321" s="67"/>
      <c r="BA321" s="287"/>
      <c r="BB321" s="290"/>
      <c r="BC321" s="284"/>
      <c r="BD321" s="69"/>
      <c r="BE321" s="68"/>
    </row>
    <row r="322" spans="1:57" x14ac:dyDescent="0.2">
      <c r="A322" s="28"/>
      <c r="B322" s="38"/>
      <c r="C322" s="39"/>
      <c r="D322" s="40"/>
      <c r="E322" s="41"/>
      <c r="F322" s="42"/>
      <c r="G322" s="43"/>
      <c r="H322" s="44"/>
      <c r="I322" s="45"/>
      <c r="J322" s="46"/>
      <c r="K322" s="47"/>
      <c r="L322" s="43"/>
      <c r="M322" s="44"/>
      <c r="N322" s="48"/>
      <c r="O322" s="49"/>
      <c r="P322" s="50"/>
      <c r="Q322" s="90"/>
      <c r="R322" s="52"/>
      <c r="S322" s="77"/>
      <c r="T322" s="54"/>
      <c r="U322" s="55"/>
      <c r="V322" s="56"/>
      <c r="W322" s="56"/>
      <c r="X322" s="56"/>
      <c r="Y322" s="57"/>
      <c r="Z322" s="57"/>
      <c r="AA322" s="57"/>
      <c r="AB322" s="58"/>
      <c r="AC322" s="170"/>
      <c r="AD322" s="59"/>
      <c r="AE322" s="59"/>
      <c r="AF322" s="60"/>
      <c r="AG322" s="61"/>
      <c r="AH322" s="57"/>
      <c r="AI322" s="61"/>
      <c r="AJ322" s="57"/>
      <c r="AK322" s="57"/>
      <c r="AL322" s="62"/>
      <c r="AM322" s="62"/>
      <c r="AN322" s="63"/>
      <c r="AO322" s="64"/>
      <c r="AP322" s="202"/>
      <c r="AQ322" s="201"/>
      <c r="AR322" s="202"/>
      <c r="AS322" s="87"/>
      <c r="AT322" s="201"/>
      <c r="AU322" s="62"/>
      <c r="AV322" s="62"/>
      <c r="AW322" s="62"/>
      <c r="AX322" s="62"/>
      <c r="AY322" s="62"/>
      <c r="AZ322" s="67"/>
      <c r="BA322" s="287"/>
      <c r="BB322" s="290"/>
      <c r="BC322" s="284"/>
      <c r="BD322" s="69"/>
      <c r="BE322" s="68"/>
    </row>
    <row r="323" spans="1:57" x14ac:dyDescent="0.2">
      <c r="A323" s="28"/>
      <c r="B323" s="38"/>
      <c r="C323" s="39"/>
      <c r="D323" s="40"/>
      <c r="E323" s="41"/>
      <c r="F323" s="42"/>
      <c r="G323" s="43"/>
      <c r="H323" s="44"/>
      <c r="I323" s="45"/>
      <c r="J323" s="46"/>
      <c r="K323" s="47"/>
      <c r="L323" s="43"/>
      <c r="M323" s="44"/>
      <c r="N323" s="48"/>
      <c r="O323" s="49"/>
      <c r="P323" s="50"/>
      <c r="Q323" s="90"/>
      <c r="R323" s="52"/>
      <c r="S323" s="77"/>
      <c r="T323" s="54"/>
      <c r="U323" s="55"/>
      <c r="V323" s="56"/>
      <c r="W323" s="56"/>
      <c r="X323" s="56"/>
      <c r="Y323" s="57"/>
      <c r="Z323" s="57"/>
      <c r="AA323" s="57"/>
      <c r="AB323" s="58"/>
      <c r="AC323" s="170"/>
      <c r="AD323" s="59"/>
      <c r="AE323" s="59"/>
      <c r="AF323" s="60"/>
      <c r="AG323" s="61"/>
      <c r="AH323" s="57"/>
      <c r="AI323" s="61"/>
      <c r="AJ323" s="57"/>
      <c r="AK323" s="57"/>
      <c r="AL323" s="62"/>
      <c r="AM323" s="62"/>
      <c r="AN323" s="63"/>
      <c r="AO323" s="64"/>
      <c r="AP323" s="202"/>
      <c r="AQ323" s="201"/>
      <c r="AR323" s="202"/>
      <c r="AS323" s="87"/>
      <c r="AT323" s="201"/>
      <c r="AU323" s="62"/>
      <c r="AV323" s="62"/>
      <c r="AW323" s="62"/>
      <c r="AX323" s="62"/>
      <c r="AY323" s="62"/>
      <c r="AZ323" s="67"/>
      <c r="BA323" s="287"/>
      <c r="BB323" s="290"/>
      <c r="BC323" s="284"/>
      <c r="BD323" s="69"/>
      <c r="BE323" s="68"/>
    </row>
    <row r="324" spans="1:57" x14ac:dyDescent="0.2">
      <c r="A324" s="28"/>
      <c r="B324" s="38"/>
      <c r="C324" s="39"/>
      <c r="D324" s="40"/>
      <c r="E324" s="41"/>
      <c r="F324" s="42"/>
      <c r="G324" s="43"/>
      <c r="H324" s="44"/>
      <c r="I324" s="45"/>
      <c r="J324" s="46"/>
      <c r="K324" s="47"/>
      <c r="L324" s="43"/>
      <c r="M324" s="44"/>
      <c r="N324" s="48"/>
      <c r="O324" s="49"/>
      <c r="P324" s="50"/>
      <c r="Q324" s="90"/>
      <c r="R324" s="52"/>
      <c r="S324" s="77"/>
      <c r="T324" s="54"/>
      <c r="U324" s="55"/>
      <c r="V324" s="56"/>
      <c r="W324" s="56"/>
      <c r="X324" s="56"/>
      <c r="Y324" s="57"/>
      <c r="Z324" s="57"/>
      <c r="AA324" s="57"/>
      <c r="AB324" s="58"/>
      <c r="AC324" s="170"/>
      <c r="AD324" s="59"/>
      <c r="AE324" s="59"/>
      <c r="AF324" s="60"/>
      <c r="AG324" s="61"/>
      <c r="AH324" s="57"/>
      <c r="AI324" s="61"/>
      <c r="AJ324" s="57"/>
      <c r="AK324" s="57"/>
      <c r="AL324" s="62"/>
      <c r="AM324" s="62"/>
      <c r="AN324" s="63"/>
      <c r="AO324" s="64"/>
      <c r="AP324" s="202"/>
      <c r="AQ324" s="201"/>
      <c r="AR324" s="202"/>
      <c r="AS324" s="87"/>
      <c r="AT324" s="201"/>
      <c r="AU324" s="62"/>
      <c r="AV324" s="62"/>
      <c r="AW324" s="62"/>
      <c r="AX324" s="62"/>
      <c r="AY324" s="62"/>
      <c r="AZ324" s="67"/>
      <c r="BA324" s="287"/>
      <c r="BB324" s="290"/>
      <c r="BC324" s="284"/>
      <c r="BD324" s="69"/>
      <c r="BE324" s="68"/>
    </row>
    <row r="325" spans="1:57" x14ac:dyDescent="0.2">
      <c r="A325" s="28"/>
      <c r="B325" s="38"/>
      <c r="C325" s="39"/>
      <c r="D325" s="40"/>
      <c r="E325" s="41"/>
      <c r="F325" s="42"/>
      <c r="G325" s="43"/>
      <c r="H325" s="44"/>
      <c r="I325" s="45"/>
      <c r="J325" s="46"/>
      <c r="K325" s="47"/>
      <c r="L325" s="43"/>
      <c r="M325" s="44"/>
      <c r="N325" s="48"/>
      <c r="O325" s="49"/>
      <c r="P325" s="50"/>
      <c r="Q325" s="90"/>
      <c r="R325" s="52"/>
      <c r="S325" s="77"/>
      <c r="T325" s="54"/>
      <c r="U325" s="55"/>
      <c r="V325" s="56"/>
      <c r="W325" s="56"/>
      <c r="X325" s="56"/>
      <c r="Y325" s="57"/>
      <c r="Z325" s="57"/>
      <c r="AA325" s="57"/>
      <c r="AB325" s="58"/>
      <c r="AC325" s="170"/>
      <c r="AD325" s="59"/>
      <c r="AE325" s="59"/>
      <c r="AF325" s="60"/>
      <c r="AG325" s="61"/>
      <c r="AH325" s="57"/>
      <c r="AI325" s="61"/>
      <c r="AJ325" s="57"/>
      <c r="AK325" s="57"/>
      <c r="AL325" s="62"/>
      <c r="AM325" s="62"/>
      <c r="AN325" s="63"/>
      <c r="AO325" s="64"/>
      <c r="AP325" s="202"/>
      <c r="AQ325" s="201"/>
      <c r="AR325" s="202"/>
      <c r="AS325" s="87"/>
      <c r="AT325" s="201"/>
      <c r="AU325" s="62"/>
      <c r="AV325" s="62"/>
      <c r="AW325" s="62"/>
      <c r="AX325" s="62"/>
      <c r="AY325" s="62"/>
      <c r="AZ325" s="67"/>
      <c r="BA325" s="287"/>
      <c r="BB325" s="290"/>
      <c r="BC325" s="284"/>
      <c r="BD325" s="69"/>
      <c r="BE325" s="68"/>
    </row>
    <row r="326" spans="1:57" x14ac:dyDescent="0.2">
      <c r="A326" s="28"/>
      <c r="B326" s="38"/>
      <c r="C326" s="39"/>
      <c r="D326" s="40"/>
      <c r="E326" s="41"/>
      <c r="F326" s="42"/>
      <c r="G326" s="43"/>
      <c r="H326" s="44"/>
      <c r="I326" s="45"/>
      <c r="J326" s="46"/>
      <c r="K326" s="47"/>
      <c r="L326" s="43"/>
      <c r="M326" s="44"/>
      <c r="N326" s="48"/>
      <c r="O326" s="49"/>
      <c r="P326" s="50"/>
      <c r="Q326" s="90"/>
      <c r="R326" s="52"/>
      <c r="S326" s="77"/>
      <c r="T326" s="54"/>
      <c r="U326" s="55"/>
      <c r="V326" s="56"/>
      <c r="W326" s="56"/>
      <c r="X326" s="56"/>
      <c r="Y326" s="57"/>
      <c r="Z326" s="57"/>
      <c r="AA326" s="57"/>
      <c r="AB326" s="58"/>
      <c r="AC326" s="170"/>
      <c r="AD326" s="59"/>
      <c r="AE326" s="59"/>
      <c r="AF326" s="60"/>
      <c r="AG326" s="61"/>
      <c r="AH326" s="57"/>
      <c r="AI326" s="61"/>
      <c r="AJ326" s="57"/>
      <c r="AK326" s="57"/>
      <c r="AL326" s="62"/>
      <c r="AM326" s="62"/>
      <c r="AN326" s="63"/>
      <c r="AO326" s="64"/>
      <c r="AP326" s="202"/>
      <c r="AQ326" s="201"/>
      <c r="AR326" s="202"/>
      <c r="AS326" s="87"/>
      <c r="AT326" s="201"/>
      <c r="AU326" s="62"/>
      <c r="AV326" s="62"/>
      <c r="AW326" s="62"/>
      <c r="AX326" s="62"/>
      <c r="AY326" s="62"/>
      <c r="AZ326" s="67"/>
      <c r="BA326" s="287"/>
      <c r="BB326" s="290"/>
      <c r="BC326" s="284"/>
      <c r="BD326" s="69"/>
      <c r="BE326" s="68"/>
    </row>
    <row r="327" spans="1:57" x14ac:dyDescent="0.2">
      <c r="A327" s="28"/>
      <c r="B327" s="38"/>
      <c r="C327" s="39"/>
      <c r="D327" s="40"/>
      <c r="E327" s="41"/>
      <c r="F327" s="42"/>
      <c r="G327" s="43"/>
      <c r="H327" s="44"/>
      <c r="I327" s="45"/>
      <c r="J327" s="46"/>
      <c r="K327" s="47"/>
      <c r="L327" s="43"/>
      <c r="M327" s="44"/>
      <c r="N327" s="48"/>
      <c r="O327" s="49"/>
      <c r="P327" s="50"/>
      <c r="Q327" s="90"/>
      <c r="R327" s="52"/>
      <c r="S327" s="77"/>
      <c r="T327" s="54"/>
      <c r="U327" s="55"/>
      <c r="V327" s="56"/>
      <c r="W327" s="56"/>
      <c r="X327" s="56"/>
      <c r="Y327" s="57"/>
      <c r="Z327" s="57"/>
      <c r="AA327" s="57"/>
      <c r="AB327" s="58"/>
      <c r="AC327" s="170"/>
      <c r="AD327" s="59"/>
      <c r="AE327" s="59"/>
      <c r="AF327" s="60"/>
      <c r="AG327" s="61"/>
      <c r="AH327" s="57"/>
      <c r="AI327" s="61"/>
      <c r="AJ327" s="57"/>
      <c r="AK327" s="57"/>
      <c r="AL327" s="62"/>
      <c r="AM327" s="62"/>
      <c r="AN327" s="63"/>
      <c r="AO327" s="64"/>
      <c r="AP327" s="202"/>
      <c r="AQ327" s="201"/>
      <c r="AR327" s="202"/>
      <c r="AS327" s="87"/>
      <c r="AT327" s="201"/>
      <c r="AU327" s="62"/>
      <c r="AV327" s="62"/>
      <c r="AW327" s="62"/>
      <c r="AX327" s="62"/>
      <c r="AY327" s="62"/>
      <c r="AZ327" s="67"/>
      <c r="BA327" s="287"/>
      <c r="BB327" s="290"/>
      <c r="BC327" s="284"/>
      <c r="BD327" s="69"/>
      <c r="BE327" s="68"/>
    </row>
    <row r="328" spans="1:57" x14ac:dyDescent="0.2">
      <c r="A328" s="28"/>
      <c r="B328" s="38"/>
      <c r="C328" s="39"/>
      <c r="D328" s="40"/>
      <c r="E328" s="41"/>
      <c r="F328" s="42"/>
      <c r="G328" s="43"/>
      <c r="H328" s="44"/>
      <c r="I328" s="45"/>
      <c r="J328" s="46"/>
      <c r="K328" s="47"/>
      <c r="L328" s="43"/>
      <c r="M328" s="44"/>
      <c r="N328" s="48"/>
      <c r="O328" s="49"/>
      <c r="P328" s="50"/>
      <c r="Q328" s="90"/>
      <c r="R328" s="52"/>
      <c r="S328" s="77"/>
      <c r="T328" s="54"/>
      <c r="U328" s="55"/>
      <c r="V328" s="56"/>
      <c r="W328" s="56"/>
      <c r="X328" s="56"/>
      <c r="Y328" s="57"/>
      <c r="Z328" s="57"/>
      <c r="AA328" s="57"/>
      <c r="AB328" s="58"/>
      <c r="AC328" s="170"/>
      <c r="AD328" s="59"/>
      <c r="AE328" s="59"/>
      <c r="AF328" s="60"/>
      <c r="AG328" s="61"/>
      <c r="AH328" s="57"/>
      <c r="AI328" s="61"/>
      <c r="AJ328" s="57"/>
      <c r="AK328" s="57"/>
      <c r="AL328" s="62"/>
      <c r="AM328" s="62"/>
      <c r="AN328" s="63"/>
      <c r="AO328" s="64"/>
      <c r="AP328" s="202"/>
      <c r="AQ328" s="201"/>
      <c r="AR328" s="202"/>
      <c r="AS328" s="87"/>
      <c r="AT328" s="201"/>
      <c r="AU328" s="62"/>
      <c r="AV328" s="62"/>
      <c r="AW328" s="62"/>
      <c r="AX328" s="62"/>
      <c r="AY328" s="62"/>
      <c r="AZ328" s="67"/>
      <c r="BA328" s="287"/>
      <c r="BB328" s="290"/>
      <c r="BC328" s="284"/>
      <c r="BD328" s="69"/>
      <c r="BE328" s="68"/>
    </row>
    <row r="329" spans="1:57" x14ac:dyDescent="0.2">
      <c r="A329" s="28"/>
      <c r="B329" s="38"/>
      <c r="C329" s="39"/>
      <c r="D329" s="40"/>
      <c r="E329" s="41"/>
      <c r="F329" s="42"/>
      <c r="G329" s="43"/>
      <c r="H329" s="44"/>
      <c r="I329" s="45"/>
      <c r="J329" s="46"/>
      <c r="K329" s="47"/>
      <c r="L329" s="43"/>
      <c r="M329" s="44"/>
      <c r="N329" s="48"/>
      <c r="O329" s="49"/>
      <c r="P329" s="50"/>
      <c r="Q329" s="90"/>
      <c r="R329" s="52"/>
      <c r="S329" s="77"/>
      <c r="T329" s="54"/>
      <c r="U329" s="55"/>
      <c r="V329" s="56"/>
      <c r="W329" s="56"/>
      <c r="X329" s="56"/>
      <c r="Y329" s="57"/>
      <c r="Z329" s="57"/>
      <c r="AA329" s="57"/>
      <c r="AB329" s="58"/>
      <c r="AC329" s="170"/>
      <c r="AD329" s="59"/>
      <c r="AE329" s="59"/>
      <c r="AF329" s="60"/>
      <c r="AG329" s="61"/>
      <c r="AH329" s="57"/>
      <c r="AI329" s="61"/>
      <c r="AJ329" s="57"/>
      <c r="AK329" s="57"/>
      <c r="AL329" s="62"/>
      <c r="AM329" s="62"/>
      <c r="AN329" s="63"/>
      <c r="AO329" s="64"/>
      <c r="AP329" s="202"/>
      <c r="AQ329" s="201"/>
      <c r="AR329" s="202"/>
      <c r="AS329" s="87"/>
      <c r="AT329" s="201"/>
      <c r="AU329" s="62"/>
      <c r="AV329" s="62"/>
      <c r="AW329" s="62"/>
      <c r="AX329" s="62"/>
      <c r="AY329" s="62"/>
      <c r="AZ329" s="67"/>
      <c r="BA329" s="287"/>
      <c r="BB329" s="290"/>
      <c r="BC329" s="284"/>
      <c r="BD329" s="69"/>
      <c r="BE329" s="68"/>
    </row>
    <row r="330" spans="1:57" x14ac:dyDescent="0.2">
      <c r="A330" s="28"/>
      <c r="B330" s="38"/>
      <c r="C330" s="39"/>
      <c r="D330" s="40"/>
      <c r="E330" s="41"/>
      <c r="F330" s="42"/>
      <c r="G330" s="43"/>
      <c r="H330" s="44"/>
      <c r="I330" s="45"/>
      <c r="J330" s="46"/>
      <c r="K330" s="47"/>
      <c r="L330" s="43"/>
      <c r="M330" s="44"/>
      <c r="N330" s="48"/>
      <c r="O330" s="49"/>
      <c r="P330" s="50"/>
      <c r="Q330" s="90"/>
      <c r="R330" s="52"/>
      <c r="S330" s="77"/>
      <c r="T330" s="54"/>
      <c r="U330" s="55"/>
      <c r="V330" s="56"/>
      <c r="W330" s="56"/>
      <c r="X330" s="56"/>
      <c r="Y330" s="57"/>
      <c r="Z330" s="57"/>
      <c r="AA330" s="57"/>
      <c r="AB330" s="58"/>
      <c r="AC330" s="170"/>
      <c r="AD330" s="59"/>
      <c r="AE330" s="59"/>
      <c r="AF330" s="60"/>
      <c r="AG330" s="61"/>
      <c r="AH330" s="57"/>
      <c r="AI330" s="61"/>
      <c r="AJ330" s="57"/>
      <c r="AK330" s="57"/>
      <c r="AL330" s="62"/>
      <c r="AM330" s="62"/>
      <c r="AN330" s="63"/>
      <c r="AO330" s="64"/>
      <c r="AP330" s="202"/>
      <c r="AQ330" s="201"/>
      <c r="AR330" s="202"/>
      <c r="AS330" s="87"/>
      <c r="AT330" s="201"/>
      <c r="AU330" s="62"/>
      <c r="AV330" s="62"/>
      <c r="AW330" s="62"/>
      <c r="AX330" s="62"/>
      <c r="AY330" s="62"/>
      <c r="AZ330" s="67"/>
      <c r="BA330" s="287"/>
      <c r="BB330" s="290"/>
      <c r="BC330" s="284"/>
      <c r="BD330" s="69"/>
      <c r="BE330" s="68"/>
    </row>
    <row r="331" spans="1:57" x14ac:dyDescent="0.2">
      <c r="A331" s="28"/>
      <c r="B331" s="38"/>
      <c r="C331" s="39"/>
      <c r="D331" s="40"/>
      <c r="E331" s="41"/>
      <c r="F331" s="42"/>
      <c r="G331" s="43"/>
      <c r="H331" s="44"/>
      <c r="I331" s="45"/>
      <c r="J331" s="46"/>
      <c r="K331" s="47"/>
      <c r="L331" s="43"/>
      <c r="M331" s="44"/>
      <c r="N331" s="48"/>
      <c r="O331" s="49"/>
      <c r="P331" s="50"/>
      <c r="Q331" s="90"/>
      <c r="R331" s="52"/>
      <c r="S331" s="77"/>
      <c r="T331" s="54"/>
      <c r="U331" s="55"/>
      <c r="V331" s="56"/>
      <c r="W331" s="56"/>
      <c r="X331" s="56"/>
      <c r="Y331" s="57"/>
      <c r="Z331" s="57"/>
      <c r="AA331" s="57"/>
      <c r="AB331" s="58"/>
      <c r="AC331" s="170"/>
      <c r="AD331" s="59"/>
      <c r="AE331" s="59"/>
      <c r="AF331" s="60"/>
      <c r="AG331" s="61"/>
      <c r="AH331" s="57"/>
      <c r="AI331" s="61"/>
      <c r="AJ331" s="57"/>
      <c r="AK331" s="57"/>
      <c r="AL331" s="62"/>
      <c r="AM331" s="62"/>
      <c r="AN331" s="63"/>
      <c r="AO331" s="64"/>
      <c r="AP331" s="202"/>
      <c r="AQ331" s="201"/>
      <c r="AR331" s="202"/>
      <c r="AS331" s="87"/>
      <c r="AT331" s="201"/>
      <c r="AU331" s="62"/>
      <c r="AV331" s="62"/>
      <c r="AW331" s="62"/>
      <c r="AX331" s="62"/>
      <c r="AY331" s="62"/>
      <c r="AZ331" s="67"/>
      <c r="BA331" s="287"/>
      <c r="BB331" s="290"/>
      <c r="BC331" s="284"/>
      <c r="BD331" s="69"/>
      <c r="BE331" s="68"/>
    </row>
    <row r="332" spans="1:57" x14ac:dyDescent="0.2">
      <c r="A332" s="28"/>
      <c r="B332" s="38"/>
      <c r="C332" s="39"/>
      <c r="D332" s="40"/>
      <c r="E332" s="41"/>
      <c r="F332" s="42"/>
      <c r="G332" s="43"/>
      <c r="H332" s="44"/>
      <c r="I332" s="45"/>
      <c r="J332" s="46"/>
      <c r="K332" s="47"/>
      <c r="L332" s="43"/>
      <c r="M332" s="44"/>
      <c r="N332" s="48"/>
      <c r="O332" s="49"/>
      <c r="P332" s="50"/>
      <c r="Q332" s="90"/>
      <c r="R332" s="52"/>
      <c r="S332" s="77"/>
      <c r="T332" s="54"/>
      <c r="U332" s="55"/>
      <c r="V332" s="56"/>
      <c r="W332" s="56"/>
      <c r="X332" s="56"/>
      <c r="Y332" s="57"/>
      <c r="Z332" s="57"/>
      <c r="AA332" s="57"/>
      <c r="AB332" s="58"/>
      <c r="AC332" s="170"/>
      <c r="AD332" s="59"/>
      <c r="AE332" s="59"/>
      <c r="AF332" s="60"/>
      <c r="AG332" s="61"/>
      <c r="AH332" s="57"/>
      <c r="AI332" s="61"/>
      <c r="AJ332" s="57"/>
      <c r="AK332" s="57"/>
      <c r="AL332" s="62"/>
      <c r="AM332" s="62"/>
      <c r="AN332" s="63"/>
      <c r="AO332" s="64"/>
      <c r="AP332" s="202"/>
      <c r="AQ332" s="201"/>
      <c r="AR332" s="202"/>
      <c r="AS332" s="87"/>
      <c r="AT332" s="201"/>
      <c r="AU332" s="62"/>
      <c r="AV332" s="62"/>
      <c r="AW332" s="62"/>
      <c r="AX332" s="62"/>
      <c r="AY332" s="62"/>
      <c r="AZ332" s="67"/>
      <c r="BA332" s="287"/>
      <c r="BB332" s="290"/>
      <c r="BC332" s="284"/>
      <c r="BD332" s="69"/>
      <c r="BE332" s="68"/>
    </row>
    <row r="333" spans="1:57" x14ac:dyDescent="0.2">
      <c r="A333" s="28"/>
      <c r="B333" s="38"/>
      <c r="C333" s="39"/>
      <c r="D333" s="40"/>
      <c r="E333" s="41"/>
      <c r="F333" s="42"/>
      <c r="G333" s="43"/>
      <c r="H333" s="44"/>
      <c r="I333" s="45"/>
      <c r="J333" s="46"/>
      <c r="K333" s="47"/>
      <c r="L333" s="43"/>
      <c r="M333" s="44"/>
      <c r="N333" s="48"/>
      <c r="O333" s="49"/>
      <c r="P333" s="50"/>
      <c r="Q333" s="90"/>
      <c r="R333" s="52"/>
      <c r="S333" s="77"/>
      <c r="T333" s="54"/>
      <c r="U333" s="55"/>
      <c r="V333" s="56"/>
      <c r="W333" s="56"/>
      <c r="X333" s="56"/>
      <c r="Y333" s="57"/>
      <c r="Z333" s="57"/>
      <c r="AA333" s="57"/>
      <c r="AB333" s="58"/>
      <c r="AC333" s="170"/>
      <c r="AD333" s="59"/>
      <c r="AE333" s="59"/>
      <c r="AF333" s="60"/>
      <c r="AG333" s="61"/>
      <c r="AH333" s="57"/>
      <c r="AI333" s="61"/>
      <c r="AJ333" s="57"/>
      <c r="AK333" s="57"/>
      <c r="AL333" s="62"/>
      <c r="AM333" s="62"/>
      <c r="AN333" s="63"/>
      <c r="AO333" s="64"/>
      <c r="AP333" s="202"/>
      <c r="AQ333" s="201"/>
      <c r="AR333" s="202"/>
      <c r="AS333" s="87"/>
      <c r="AT333" s="201"/>
      <c r="AU333" s="62"/>
      <c r="AV333" s="62"/>
      <c r="AW333" s="62"/>
      <c r="AX333" s="62"/>
      <c r="AY333" s="62"/>
      <c r="AZ333" s="67"/>
      <c r="BA333" s="287"/>
      <c r="BB333" s="290"/>
      <c r="BC333" s="284"/>
      <c r="BD333" s="69"/>
      <c r="BE333" s="68"/>
    </row>
    <row r="334" spans="1:57" x14ac:dyDescent="0.2">
      <c r="A334" s="28"/>
      <c r="B334" s="38"/>
      <c r="C334" s="39"/>
      <c r="D334" s="40"/>
      <c r="E334" s="41"/>
      <c r="F334" s="42"/>
      <c r="G334" s="43"/>
      <c r="H334" s="44"/>
      <c r="I334" s="45"/>
      <c r="J334" s="46"/>
      <c r="K334" s="47"/>
      <c r="L334" s="43"/>
      <c r="M334" s="44"/>
      <c r="N334" s="48"/>
      <c r="O334" s="49"/>
      <c r="P334" s="50"/>
      <c r="Q334" s="90"/>
      <c r="R334" s="52"/>
      <c r="S334" s="77"/>
      <c r="T334" s="54"/>
      <c r="U334" s="55"/>
      <c r="V334" s="56"/>
      <c r="W334" s="56"/>
      <c r="X334" s="56"/>
      <c r="Y334" s="57"/>
      <c r="Z334" s="57"/>
      <c r="AA334" s="57"/>
      <c r="AB334" s="58"/>
      <c r="AC334" s="170"/>
      <c r="AD334" s="59"/>
      <c r="AE334" s="59"/>
      <c r="AF334" s="60"/>
      <c r="AG334" s="61"/>
      <c r="AH334" s="57"/>
      <c r="AI334" s="61"/>
      <c r="AJ334" s="57"/>
      <c r="AK334" s="57"/>
      <c r="AL334" s="62"/>
      <c r="AM334" s="62"/>
      <c r="AN334" s="63"/>
      <c r="AO334" s="64"/>
      <c r="AP334" s="202"/>
      <c r="AQ334" s="201"/>
      <c r="AR334" s="202"/>
      <c r="AS334" s="87"/>
      <c r="AT334" s="201"/>
      <c r="AU334" s="62"/>
      <c r="AV334" s="62"/>
      <c r="AW334" s="62"/>
      <c r="AX334" s="62"/>
      <c r="AY334" s="62"/>
      <c r="AZ334" s="67"/>
      <c r="BA334" s="287"/>
      <c r="BB334" s="290"/>
      <c r="BC334" s="284"/>
      <c r="BD334" s="69"/>
      <c r="BE334" s="68"/>
    </row>
    <row r="335" spans="1:57" x14ac:dyDescent="0.2">
      <c r="A335" s="28"/>
      <c r="B335" s="38"/>
      <c r="C335" s="39"/>
      <c r="D335" s="40"/>
      <c r="E335" s="41"/>
      <c r="F335" s="42"/>
      <c r="G335" s="43"/>
      <c r="H335" s="44"/>
      <c r="I335" s="45"/>
      <c r="J335" s="46"/>
      <c r="K335" s="47"/>
      <c r="L335" s="43"/>
      <c r="M335" s="44"/>
      <c r="N335" s="48"/>
      <c r="O335" s="49"/>
      <c r="P335" s="50"/>
      <c r="Q335" s="90"/>
      <c r="R335" s="52"/>
      <c r="S335" s="77"/>
      <c r="T335" s="54"/>
      <c r="U335" s="55"/>
      <c r="V335" s="56"/>
      <c r="W335" s="56"/>
      <c r="X335" s="56"/>
      <c r="Y335" s="57"/>
      <c r="Z335" s="57"/>
      <c r="AA335" s="57"/>
      <c r="AB335" s="58"/>
      <c r="AC335" s="170"/>
      <c r="AD335" s="59"/>
      <c r="AE335" s="59"/>
      <c r="AF335" s="60"/>
      <c r="AG335" s="61"/>
      <c r="AH335" s="57"/>
      <c r="AI335" s="61"/>
      <c r="AJ335" s="57"/>
      <c r="AK335" s="57"/>
      <c r="AL335" s="62"/>
      <c r="AM335" s="62"/>
      <c r="AN335" s="63"/>
      <c r="AO335" s="64"/>
      <c r="AP335" s="202"/>
      <c r="AQ335" s="201"/>
      <c r="AR335" s="202"/>
      <c r="AS335" s="87"/>
      <c r="AT335" s="201"/>
      <c r="AU335" s="62"/>
      <c r="AV335" s="62"/>
      <c r="AW335" s="62"/>
      <c r="AX335" s="62"/>
      <c r="AY335" s="62"/>
      <c r="AZ335" s="67"/>
      <c r="BA335" s="287"/>
      <c r="BB335" s="290"/>
      <c r="BC335" s="284"/>
      <c r="BD335" s="69"/>
      <c r="BE335" s="68"/>
    </row>
    <row r="336" spans="1:57" x14ac:dyDescent="0.2">
      <c r="A336" s="28"/>
      <c r="B336" s="38"/>
      <c r="C336" s="39"/>
      <c r="D336" s="40"/>
      <c r="E336" s="41"/>
      <c r="F336" s="42"/>
      <c r="G336" s="43"/>
      <c r="H336" s="44"/>
      <c r="I336" s="45"/>
      <c r="J336" s="46"/>
      <c r="K336" s="47"/>
      <c r="L336" s="43"/>
      <c r="M336" s="44"/>
      <c r="N336" s="48"/>
      <c r="O336" s="49"/>
      <c r="P336" s="50"/>
      <c r="Q336" s="90"/>
      <c r="R336" s="52"/>
      <c r="S336" s="77"/>
      <c r="T336" s="54"/>
      <c r="U336" s="55"/>
      <c r="V336" s="56"/>
      <c r="W336" s="56"/>
      <c r="X336" s="56"/>
      <c r="Y336" s="57"/>
      <c r="Z336" s="57"/>
      <c r="AA336" s="57"/>
      <c r="AB336" s="58"/>
      <c r="AC336" s="170"/>
      <c r="AD336" s="59"/>
      <c r="AE336" s="59"/>
      <c r="AF336" s="60"/>
      <c r="AG336" s="61"/>
      <c r="AH336" s="57"/>
      <c r="AI336" s="61"/>
      <c r="AJ336" s="57"/>
      <c r="AK336" s="57"/>
      <c r="AL336" s="62"/>
      <c r="AM336" s="62"/>
      <c r="AN336" s="63"/>
      <c r="AO336" s="64"/>
      <c r="AP336" s="202"/>
      <c r="AQ336" s="201"/>
      <c r="AR336" s="202"/>
      <c r="AS336" s="87"/>
      <c r="AT336" s="201"/>
      <c r="AU336" s="62"/>
      <c r="AV336" s="62"/>
      <c r="AW336" s="62"/>
      <c r="AX336" s="62"/>
      <c r="AY336" s="62"/>
      <c r="AZ336" s="67"/>
      <c r="BA336" s="287"/>
      <c r="BB336" s="290"/>
      <c r="BC336" s="284"/>
      <c r="BD336" s="69"/>
      <c r="BE336" s="68"/>
    </row>
    <row r="337" spans="1:57" x14ac:dyDescent="0.2">
      <c r="A337" s="28"/>
      <c r="B337" s="38"/>
      <c r="C337" s="39"/>
      <c r="D337" s="40"/>
      <c r="E337" s="41"/>
      <c r="F337" s="42"/>
      <c r="G337" s="43"/>
      <c r="H337" s="44"/>
      <c r="I337" s="45"/>
      <c r="J337" s="46"/>
      <c r="K337" s="47"/>
      <c r="L337" s="43"/>
      <c r="M337" s="44"/>
      <c r="N337" s="48"/>
      <c r="O337" s="49"/>
      <c r="P337" s="50"/>
      <c r="Q337" s="90"/>
      <c r="R337" s="52"/>
      <c r="S337" s="77"/>
      <c r="T337" s="54"/>
      <c r="U337" s="55"/>
      <c r="V337" s="56"/>
      <c r="W337" s="56"/>
      <c r="X337" s="56"/>
      <c r="Y337" s="57"/>
      <c r="Z337" s="57"/>
      <c r="AA337" s="57"/>
      <c r="AB337" s="58"/>
      <c r="AC337" s="170"/>
      <c r="AD337" s="59"/>
      <c r="AE337" s="59"/>
      <c r="AF337" s="60"/>
      <c r="AG337" s="61"/>
      <c r="AH337" s="57"/>
      <c r="AI337" s="61"/>
      <c r="AJ337" s="57"/>
      <c r="AK337" s="57"/>
      <c r="AL337" s="62"/>
      <c r="AM337" s="62"/>
      <c r="AN337" s="63"/>
      <c r="AO337" s="64"/>
      <c r="AP337" s="202"/>
      <c r="AQ337" s="201"/>
      <c r="AR337" s="202"/>
      <c r="AS337" s="87"/>
      <c r="AT337" s="201"/>
      <c r="AU337" s="62"/>
      <c r="AV337" s="62"/>
      <c r="AW337" s="62"/>
      <c r="AX337" s="62"/>
      <c r="AY337" s="62"/>
      <c r="AZ337" s="67"/>
      <c r="BA337" s="287"/>
      <c r="BB337" s="290"/>
      <c r="BC337" s="284"/>
      <c r="BD337" s="69"/>
      <c r="BE337" s="68"/>
    </row>
    <row r="338" spans="1:57" x14ac:dyDescent="0.2">
      <c r="A338" s="28"/>
      <c r="B338" s="38"/>
      <c r="C338" s="39"/>
      <c r="D338" s="40"/>
      <c r="E338" s="41"/>
      <c r="F338" s="42"/>
      <c r="G338" s="43"/>
      <c r="H338" s="44"/>
      <c r="I338" s="45"/>
      <c r="J338" s="46"/>
      <c r="K338" s="47"/>
      <c r="L338" s="43"/>
      <c r="M338" s="44"/>
      <c r="N338" s="48"/>
      <c r="O338" s="49"/>
      <c r="P338" s="50"/>
      <c r="Q338" s="90"/>
      <c r="R338" s="52"/>
      <c r="S338" s="77"/>
      <c r="T338" s="54"/>
      <c r="U338" s="55"/>
      <c r="V338" s="56"/>
      <c r="W338" s="56"/>
      <c r="X338" s="56"/>
      <c r="Y338" s="57"/>
      <c r="Z338" s="57"/>
      <c r="AA338" s="57"/>
      <c r="AB338" s="58"/>
      <c r="AC338" s="170"/>
      <c r="AD338" s="59"/>
      <c r="AE338" s="59"/>
      <c r="AF338" s="60"/>
      <c r="AG338" s="61"/>
      <c r="AH338" s="57"/>
      <c r="AI338" s="61"/>
      <c r="AJ338" s="57"/>
      <c r="AK338" s="57"/>
      <c r="AL338" s="62"/>
      <c r="AM338" s="62"/>
      <c r="AN338" s="63"/>
      <c r="AO338" s="64"/>
      <c r="AP338" s="202"/>
      <c r="AQ338" s="201"/>
      <c r="AR338" s="202"/>
      <c r="AS338" s="87"/>
      <c r="AT338" s="201"/>
      <c r="AU338" s="62"/>
      <c r="AV338" s="62"/>
      <c r="AW338" s="62"/>
      <c r="AX338" s="62"/>
      <c r="AY338" s="62"/>
      <c r="AZ338" s="67"/>
      <c r="BA338" s="287"/>
      <c r="BB338" s="290"/>
      <c r="BC338" s="284"/>
      <c r="BD338" s="69"/>
      <c r="BE338" s="68"/>
    </row>
    <row r="339" spans="1:57" x14ac:dyDescent="0.2">
      <c r="A339" s="28"/>
      <c r="B339" s="38"/>
      <c r="C339" s="39"/>
      <c r="D339" s="40"/>
      <c r="E339" s="41"/>
      <c r="F339" s="42"/>
      <c r="G339" s="43"/>
      <c r="H339" s="44"/>
      <c r="I339" s="45"/>
      <c r="J339" s="46"/>
      <c r="K339" s="47"/>
      <c r="L339" s="43"/>
      <c r="M339" s="44"/>
      <c r="N339" s="48"/>
      <c r="O339" s="49"/>
      <c r="P339" s="50"/>
      <c r="Q339" s="90"/>
      <c r="R339" s="52"/>
      <c r="S339" s="77"/>
      <c r="T339" s="54"/>
      <c r="U339" s="55"/>
      <c r="V339" s="56"/>
      <c r="W339" s="56"/>
      <c r="X339" s="56"/>
      <c r="Y339" s="57"/>
      <c r="Z339" s="57"/>
      <c r="AA339" s="57"/>
      <c r="AB339" s="58"/>
      <c r="AC339" s="170"/>
      <c r="AD339" s="59"/>
      <c r="AE339" s="59"/>
      <c r="AF339" s="60"/>
      <c r="AG339" s="61"/>
      <c r="AH339" s="57"/>
      <c r="AI339" s="61"/>
      <c r="AJ339" s="57"/>
      <c r="AK339" s="57"/>
      <c r="AL339" s="62"/>
      <c r="AM339" s="62"/>
      <c r="AN339" s="63"/>
      <c r="AO339" s="64"/>
      <c r="AP339" s="202"/>
      <c r="AQ339" s="201"/>
      <c r="AR339" s="202"/>
      <c r="AS339" s="87"/>
      <c r="AT339" s="201"/>
      <c r="AU339" s="62"/>
      <c r="AV339" s="62"/>
      <c r="AW339" s="62"/>
      <c r="AX339" s="62"/>
      <c r="AY339" s="62"/>
      <c r="AZ339" s="67"/>
      <c r="BA339" s="287"/>
      <c r="BB339" s="290"/>
      <c r="BC339" s="284"/>
      <c r="BD339" s="69"/>
      <c r="BE339" s="68"/>
    </row>
    <row r="340" spans="1:57" x14ac:dyDescent="0.2">
      <c r="A340" s="28"/>
      <c r="B340" s="38"/>
      <c r="C340" s="39"/>
      <c r="D340" s="40"/>
      <c r="E340" s="41"/>
      <c r="F340" s="42"/>
      <c r="G340" s="43"/>
      <c r="H340" s="44"/>
      <c r="I340" s="45"/>
      <c r="J340" s="46"/>
      <c r="K340" s="47"/>
      <c r="L340" s="43"/>
      <c r="M340" s="44"/>
      <c r="N340" s="48"/>
      <c r="O340" s="49"/>
      <c r="P340" s="50"/>
      <c r="Q340" s="90"/>
      <c r="R340" s="52"/>
      <c r="S340" s="53"/>
      <c r="T340" s="54"/>
      <c r="U340" s="55"/>
      <c r="V340" s="56"/>
      <c r="W340" s="56"/>
      <c r="X340" s="56"/>
      <c r="Y340" s="57"/>
      <c r="Z340" s="57"/>
      <c r="AA340" s="57"/>
      <c r="AB340" s="58"/>
      <c r="AC340" s="170"/>
      <c r="AD340" s="59"/>
      <c r="AE340" s="59"/>
      <c r="AF340" s="60"/>
      <c r="AG340" s="61"/>
      <c r="AH340" s="57"/>
      <c r="AI340" s="61"/>
      <c r="AJ340" s="57"/>
      <c r="AK340" s="57"/>
      <c r="AL340" s="62"/>
      <c r="AM340" s="62"/>
      <c r="AN340" s="63"/>
      <c r="AO340" s="64"/>
      <c r="AP340" s="199"/>
      <c r="AQ340" s="200"/>
      <c r="AR340" s="199"/>
      <c r="AS340" s="65"/>
      <c r="AT340" s="200"/>
      <c r="AU340" s="62"/>
      <c r="AV340" s="62"/>
      <c r="AW340" s="62"/>
      <c r="AX340" s="62"/>
      <c r="AY340" s="62"/>
      <c r="AZ340" s="67"/>
      <c r="BA340" s="287"/>
      <c r="BB340" s="290"/>
      <c r="BC340" s="284"/>
      <c r="BD340" s="69"/>
      <c r="BE340" s="68"/>
    </row>
    <row r="341" spans="1:57" x14ac:dyDescent="0.2">
      <c r="A341" s="28"/>
      <c r="B341" s="38"/>
      <c r="C341" s="39"/>
      <c r="D341" s="40"/>
      <c r="E341" s="41"/>
      <c r="F341" s="42"/>
      <c r="G341" s="43"/>
      <c r="H341" s="44"/>
      <c r="I341" s="45"/>
      <c r="J341" s="46"/>
      <c r="K341" s="47"/>
      <c r="L341" s="43"/>
      <c r="M341" s="44"/>
      <c r="N341" s="48"/>
      <c r="O341" s="49"/>
      <c r="P341" s="50"/>
      <c r="Q341" s="90"/>
      <c r="R341" s="52"/>
      <c r="S341" s="53"/>
      <c r="T341" s="54"/>
      <c r="U341" s="55"/>
      <c r="V341" s="56"/>
      <c r="W341" s="56"/>
      <c r="X341" s="56"/>
      <c r="Y341" s="57"/>
      <c r="Z341" s="57"/>
      <c r="AA341" s="57"/>
      <c r="AB341" s="58"/>
      <c r="AC341" s="170"/>
      <c r="AD341" s="59"/>
      <c r="AE341" s="59"/>
      <c r="AF341" s="60"/>
      <c r="AG341" s="61"/>
      <c r="AH341" s="57"/>
      <c r="AI341" s="61"/>
      <c r="AJ341" s="57"/>
      <c r="AK341" s="57"/>
      <c r="AL341" s="62"/>
      <c r="AM341" s="62"/>
      <c r="AN341" s="63"/>
      <c r="AO341" s="64"/>
      <c r="AP341" s="199"/>
      <c r="AQ341" s="200"/>
      <c r="AR341" s="199"/>
      <c r="AS341" s="65"/>
      <c r="AT341" s="200"/>
      <c r="AU341" s="62"/>
      <c r="AV341" s="62"/>
      <c r="AW341" s="62"/>
      <c r="AX341" s="62"/>
      <c r="AY341" s="62"/>
      <c r="AZ341" s="67"/>
      <c r="BA341" s="287"/>
      <c r="BB341" s="290"/>
      <c r="BC341" s="284"/>
      <c r="BD341" s="69"/>
      <c r="BE341" s="68"/>
    </row>
    <row r="342" spans="1:57" x14ac:dyDescent="0.2">
      <c r="A342" s="28"/>
      <c r="B342" s="38"/>
      <c r="C342" s="39"/>
      <c r="D342" s="40"/>
      <c r="E342" s="41"/>
      <c r="F342" s="42"/>
      <c r="G342" s="43"/>
      <c r="H342" s="44"/>
      <c r="I342" s="45"/>
      <c r="J342" s="46"/>
      <c r="K342" s="47"/>
      <c r="L342" s="43"/>
      <c r="M342" s="44"/>
      <c r="N342" s="48"/>
      <c r="O342" s="49"/>
      <c r="P342" s="50"/>
      <c r="Q342" s="90"/>
      <c r="R342" s="52"/>
      <c r="S342" s="53"/>
      <c r="T342" s="54"/>
      <c r="U342" s="55"/>
      <c r="V342" s="56"/>
      <c r="W342" s="56"/>
      <c r="X342" s="56"/>
      <c r="Y342" s="57"/>
      <c r="Z342" s="57"/>
      <c r="AA342" s="57"/>
      <c r="AB342" s="58"/>
      <c r="AC342" s="170"/>
      <c r="AD342" s="59"/>
      <c r="AE342" s="59"/>
      <c r="AF342" s="60"/>
      <c r="AG342" s="61"/>
      <c r="AH342" s="57"/>
      <c r="AI342" s="61"/>
      <c r="AJ342" s="57"/>
      <c r="AK342" s="57"/>
      <c r="AL342" s="62"/>
      <c r="AM342" s="62"/>
      <c r="AN342" s="63"/>
      <c r="AO342" s="64"/>
      <c r="AP342" s="199"/>
      <c r="AQ342" s="200"/>
      <c r="AR342" s="199"/>
      <c r="AS342" s="65"/>
      <c r="AT342" s="200"/>
      <c r="AU342" s="62"/>
      <c r="AV342" s="62"/>
      <c r="AW342" s="62"/>
      <c r="AX342" s="62"/>
      <c r="AY342" s="62"/>
      <c r="AZ342" s="67"/>
      <c r="BA342" s="287"/>
      <c r="BB342" s="290"/>
      <c r="BC342" s="284"/>
      <c r="BD342" s="69"/>
      <c r="BE342" s="68"/>
    </row>
    <row r="343" spans="1:57" x14ac:dyDescent="0.2">
      <c r="A343" s="28"/>
      <c r="B343" s="38"/>
      <c r="C343" s="39"/>
      <c r="D343" s="40"/>
      <c r="E343" s="41"/>
      <c r="F343" s="42"/>
      <c r="G343" s="43"/>
      <c r="H343" s="44"/>
      <c r="I343" s="45"/>
      <c r="J343" s="46"/>
      <c r="K343" s="47"/>
      <c r="L343" s="43"/>
      <c r="M343" s="44"/>
      <c r="N343" s="48"/>
      <c r="O343" s="49"/>
      <c r="P343" s="50"/>
      <c r="Q343" s="90"/>
      <c r="R343" s="52"/>
      <c r="S343" s="53"/>
      <c r="T343" s="54"/>
      <c r="U343" s="55"/>
      <c r="V343" s="56"/>
      <c r="W343" s="56"/>
      <c r="X343" s="56"/>
      <c r="Y343" s="57"/>
      <c r="Z343" s="57"/>
      <c r="AA343" s="57"/>
      <c r="AB343" s="58"/>
      <c r="AC343" s="170"/>
      <c r="AD343" s="59"/>
      <c r="AE343" s="59"/>
      <c r="AF343" s="60"/>
      <c r="AG343" s="61"/>
      <c r="AH343" s="57"/>
      <c r="AI343" s="61"/>
      <c r="AJ343" s="57"/>
      <c r="AK343" s="57"/>
      <c r="AL343" s="62"/>
      <c r="AM343" s="62"/>
      <c r="AN343" s="63"/>
      <c r="AO343" s="64"/>
      <c r="AP343" s="199"/>
      <c r="AQ343" s="200"/>
      <c r="AR343" s="199"/>
      <c r="AS343" s="65"/>
      <c r="AT343" s="200"/>
      <c r="AU343" s="62"/>
      <c r="AV343" s="62"/>
      <c r="AW343" s="62"/>
      <c r="AX343" s="62"/>
      <c r="AY343" s="62"/>
      <c r="AZ343" s="67"/>
      <c r="BA343" s="287"/>
      <c r="BB343" s="290"/>
      <c r="BC343" s="284"/>
      <c r="BD343" s="69"/>
      <c r="BE343" s="68"/>
    </row>
    <row r="344" spans="1:57" x14ac:dyDescent="0.2">
      <c r="A344" s="28"/>
      <c r="B344" s="38"/>
      <c r="C344" s="39"/>
      <c r="D344" s="40"/>
      <c r="E344" s="41"/>
      <c r="F344" s="42"/>
      <c r="G344" s="43"/>
      <c r="H344" s="44"/>
      <c r="I344" s="45"/>
      <c r="J344" s="46"/>
      <c r="K344" s="47"/>
      <c r="L344" s="43"/>
      <c r="M344" s="44"/>
      <c r="N344" s="48"/>
      <c r="O344" s="49"/>
      <c r="P344" s="50"/>
      <c r="Q344" s="90"/>
      <c r="R344" s="52"/>
      <c r="S344" s="53"/>
      <c r="T344" s="54"/>
      <c r="U344" s="55"/>
      <c r="V344" s="56"/>
      <c r="W344" s="56"/>
      <c r="X344" s="56"/>
      <c r="Y344" s="57"/>
      <c r="Z344" s="57"/>
      <c r="AA344" s="57"/>
      <c r="AB344" s="58"/>
      <c r="AC344" s="170"/>
      <c r="AD344" s="59"/>
      <c r="AE344" s="59"/>
      <c r="AF344" s="60"/>
      <c r="AG344" s="61"/>
      <c r="AH344" s="57"/>
      <c r="AI344" s="61"/>
      <c r="AJ344" s="57"/>
      <c r="AK344" s="57"/>
      <c r="AL344" s="62"/>
      <c r="AM344" s="62"/>
      <c r="AN344" s="63"/>
      <c r="AO344" s="64"/>
      <c r="AP344" s="199"/>
      <c r="AQ344" s="200"/>
      <c r="AR344" s="199"/>
      <c r="AS344" s="65"/>
      <c r="AT344" s="200"/>
      <c r="AU344" s="62"/>
      <c r="AV344" s="62"/>
      <c r="AW344" s="62"/>
      <c r="AX344" s="62"/>
      <c r="AY344" s="62"/>
      <c r="AZ344" s="67"/>
      <c r="BA344" s="287"/>
      <c r="BB344" s="290"/>
      <c r="BC344" s="284"/>
      <c r="BD344" s="69"/>
      <c r="BE344" s="68"/>
    </row>
    <row r="345" spans="1:57" x14ac:dyDescent="0.2">
      <c r="A345" s="28"/>
      <c r="B345" s="38"/>
      <c r="C345" s="39"/>
      <c r="D345" s="40"/>
      <c r="E345" s="41"/>
      <c r="F345" s="42"/>
      <c r="G345" s="43"/>
      <c r="H345" s="44"/>
      <c r="I345" s="45"/>
      <c r="J345" s="46"/>
      <c r="K345" s="47"/>
      <c r="L345" s="43"/>
      <c r="M345" s="44"/>
      <c r="N345" s="48"/>
      <c r="O345" s="49"/>
      <c r="P345" s="50"/>
      <c r="Q345" s="90"/>
      <c r="R345" s="52"/>
      <c r="S345" s="53"/>
      <c r="T345" s="54"/>
      <c r="U345" s="55"/>
      <c r="V345" s="56"/>
      <c r="W345" s="56"/>
      <c r="X345" s="56"/>
      <c r="Y345" s="57"/>
      <c r="Z345" s="57"/>
      <c r="AA345" s="57"/>
      <c r="AB345" s="58"/>
      <c r="AC345" s="170"/>
      <c r="AD345" s="59"/>
      <c r="AE345" s="59"/>
      <c r="AF345" s="60"/>
      <c r="AG345" s="61"/>
      <c r="AH345" s="57"/>
      <c r="AI345" s="61"/>
      <c r="AJ345" s="57"/>
      <c r="AK345" s="57"/>
      <c r="AL345" s="62"/>
      <c r="AM345" s="62"/>
      <c r="AN345" s="63"/>
      <c r="AO345" s="64"/>
      <c r="AP345" s="199"/>
      <c r="AQ345" s="200"/>
      <c r="AR345" s="199"/>
      <c r="AS345" s="65"/>
      <c r="AT345" s="200"/>
      <c r="AU345" s="62"/>
      <c r="AV345" s="62"/>
      <c r="AW345" s="62"/>
      <c r="AX345" s="62"/>
      <c r="AY345" s="62"/>
      <c r="AZ345" s="67"/>
      <c r="BA345" s="287"/>
      <c r="BB345" s="290"/>
      <c r="BC345" s="284"/>
      <c r="BD345" s="69"/>
      <c r="BE345" s="68"/>
    </row>
    <row r="346" spans="1:57" x14ac:dyDescent="0.2">
      <c r="A346" s="28"/>
      <c r="B346" s="38"/>
      <c r="C346" s="39"/>
      <c r="D346" s="40"/>
      <c r="E346" s="41"/>
      <c r="F346" s="42"/>
      <c r="G346" s="43"/>
      <c r="H346" s="44"/>
      <c r="I346" s="45"/>
      <c r="J346" s="46"/>
      <c r="K346" s="47"/>
      <c r="L346" s="43"/>
      <c r="M346" s="44"/>
      <c r="N346" s="48"/>
      <c r="O346" s="49"/>
      <c r="P346" s="50"/>
      <c r="Q346" s="90"/>
      <c r="R346" s="52"/>
      <c r="S346" s="53"/>
      <c r="T346" s="54"/>
      <c r="U346" s="55"/>
      <c r="V346" s="56"/>
      <c r="W346" s="56"/>
      <c r="X346" s="56"/>
      <c r="Y346" s="57"/>
      <c r="Z346" s="57"/>
      <c r="AA346" s="57"/>
      <c r="AB346" s="58"/>
      <c r="AC346" s="170"/>
      <c r="AD346" s="59"/>
      <c r="AE346" s="59"/>
      <c r="AF346" s="60"/>
      <c r="AG346" s="61"/>
      <c r="AH346" s="57"/>
      <c r="AI346" s="61"/>
      <c r="AJ346" s="57"/>
      <c r="AK346" s="57"/>
      <c r="AL346" s="62"/>
      <c r="AM346" s="62"/>
      <c r="AN346" s="63"/>
      <c r="AO346" s="64"/>
      <c r="AP346" s="199"/>
      <c r="AQ346" s="200"/>
      <c r="AR346" s="199"/>
      <c r="AS346" s="65"/>
      <c r="AT346" s="200"/>
      <c r="AU346" s="62"/>
      <c r="AV346" s="62"/>
      <c r="AW346" s="62"/>
      <c r="AX346" s="62"/>
      <c r="AY346" s="62"/>
      <c r="AZ346" s="67"/>
      <c r="BA346" s="287"/>
      <c r="BB346" s="290"/>
      <c r="BC346" s="284"/>
      <c r="BD346" s="69"/>
      <c r="BE346" s="68"/>
    </row>
    <row r="347" spans="1:57" x14ac:dyDescent="0.2">
      <c r="A347" s="28"/>
      <c r="B347" s="38"/>
      <c r="C347" s="39"/>
      <c r="D347" s="40"/>
      <c r="E347" s="41"/>
      <c r="F347" s="42"/>
      <c r="G347" s="43"/>
      <c r="H347" s="44"/>
      <c r="I347" s="45"/>
      <c r="J347" s="46"/>
      <c r="K347" s="47"/>
      <c r="L347" s="43"/>
      <c r="M347" s="44"/>
      <c r="N347" s="48"/>
      <c r="O347" s="49"/>
      <c r="P347" s="50"/>
      <c r="Q347" s="90"/>
      <c r="R347" s="52"/>
      <c r="S347" s="53"/>
      <c r="T347" s="54"/>
      <c r="U347" s="55"/>
      <c r="V347" s="56"/>
      <c r="W347" s="56"/>
      <c r="X347" s="56"/>
      <c r="Y347" s="57"/>
      <c r="Z347" s="57"/>
      <c r="AA347" s="57"/>
      <c r="AB347" s="58"/>
      <c r="AC347" s="170"/>
      <c r="AD347" s="59"/>
      <c r="AE347" s="59"/>
      <c r="AF347" s="60"/>
      <c r="AG347" s="61"/>
      <c r="AH347" s="57"/>
      <c r="AI347" s="61"/>
      <c r="AJ347" s="57"/>
      <c r="AK347" s="57"/>
      <c r="AL347" s="62"/>
      <c r="AM347" s="62"/>
      <c r="AN347" s="63"/>
      <c r="AO347" s="64"/>
      <c r="AP347" s="199"/>
      <c r="AQ347" s="200"/>
      <c r="AR347" s="199"/>
      <c r="AS347" s="65"/>
      <c r="AT347" s="200"/>
      <c r="AU347" s="62"/>
      <c r="AV347" s="62"/>
      <c r="AW347" s="62"/>
      <c r="AX347" s="62"/>
      <c r="AY347" s="62"/>
      <c r="AZ347" s="67"/>
      <c r="BA347" s="287"/>
      <c r="BB347" s="290"/>
      <c r="BC347" s="284"/>
      <c r="BD347" s="69"/>
      <c r="BE347" s="68"/>
    </row>
    <row r="348" spans="1:57" x14ac:dyDescent="0.2">
      <c r="A348" s="28"/>
      <c r="B348" s="38"/>
      <c r="C348" s="39"/>
      <c r="D348" s="40"/>
      <c r="E348" s="41"/>
      <c r="F348" s="42"/>
      <c r="G348" s="43"/>
      <c r="H348" s="44"/>
      <c r="I348" s="45"/>
      <c r="J348" s="46"/>
      <c r="K348" s="47"/>
      <c r="L348" s="43"/>
      <c r="M348" s="44"/>
      <c r="N348" s="48"/>
      <c r="O348" s="49"/>
      <c r="P348" s="50"/>
      <c r="Q348" s="90"/>
      <c r="R348" s="52"/>
      <c r="S348" s="53"/>
      <c r="T348" s="54"/>
      <c r="U348" s="55"/>
      <c r="V348" s="56"/>
      <c r="W348" s="56"/>
      <c r="X348" s="56"/>
      <c r="Y348" s="57"/>
      <c r="Z348" s="57"/>
      <c r="AA348" s="57"/>
      <c r="AB348" s="58"/>
      <c r="AC348" s="170"/>
      <c r="AD348" s="59"/>
      <c r="AE348" s="59"/>
      <c r="AF348" s="60"/>
      <c r="AG348" s="61"/>
      <c r="AH348" s="57"/>
      <c r="AI348" s="61"/>
      <c r="AJ348" s="57"/>
      <c r="AK348" s="57"/>
      <c r="AL348" s="62"/>
      <c r="AM348" s="62"/>
      <c r="AN348" s="63"/>
      <c r="AO348" s="64"/>
      <c r="AP348" s="199"/>
      <c r="AQ348" s="200"/>
      <c r="AR348" s="199"/>
      <c r="AS348" s="65"/>
      <c r="AT348" s="200"/>
      <c r="AU348" s="62"/>
      <c r="AV348" s="62"/>
      <c r="AW348" s="62"/>
      <c r="AX348" s="62"/>
      <c r="AY348" s="62"/>
      <c r="AZ348" s="67"/>
      <c r="BA348" s="287"/>
      <c r="BB348" s="290"/>
      <c r="BC348" s="284"/>
      <c r="BD348" s="69"/>
      <c r="BE348" s="68"/>
    </row>
    <row r="349" spans="1:57" x14ac:dyDescent="0.2">
      <c r="A349" s="28"/>
      <c r="B349" s="38"/>
      <c r="C349" s="39"/>
      <c r="D349" s="40"/>
      <c r="E349" s="41"/>
      <c r="F349" s="42"/>
      <c r="G349" s="43"/>
      <c r="H349" s="44"/>
      <c r="I349" s="45"/>
      <c r="J349" s="46"/>
      <c r="K349" s="47"/>
      <c r="L349" s="43"/>
      <c r="M349" s="44"/>
      <c r="N349" s="48"/>
      <c r="O349" s="49"/>
      <c r="P349" s="50"/>
      <c r="Q349" s="90"/>
      <c r="R349" s="52"/>
      <c r="S349" s="53"/>
      <c r="T349" s="54"/>
      <c r="U349" s="55"/>
      <c r="V349" s="56"/>
      <c r="W349" s="56"/>
      <c r="X349" s="56"/>
      <c r="Y349" s="57"/>
      <c r="Z349" s="57"/>
      <c r="AA349" s="57"/>
      <c r="AB349" s="58"/>
      <c r="AC349" s="170"/>
      <c r="AD349" s="59"/>
      <c r="AE349" s="59"/>
      <c r="AF349" s="60"/>
      <c r="AG349" s="61"/>
      <c r="AH349" s="57"/>
      <c r="AI349" s="61"/>
      <c r="AJ349" s="57"/>
      <c r="AK349" s="57"/>
      <c r="AL349" s="62"/>
      <c r="AM349" s="62"/>
      <c r="AN349" s="63"/>
      <c r="AO349" s="64"/>
      <c r="AP349" s="199"/>
      <c r="AQ349" s="200"/>
      <c r="AR349" s="199"/>
      <c r="AS349" s="65"/>
      <c r="AT349" s="200"/>
      <c r="AU349" s="62"/>
      <c r="AV349" s="62"/>
      <c r="AW349" s="62"/>
      <c r="AX349" s="62"/>
      <c r="AY349" s="62"/>
      <c r="AZ349" s="67"/>
      <c r="BA349" s="287"/>
      <c r="BB349" s="290"/>
      <c r="BC349" s="284"/>
      <c r="BD349" s="69"/>
      <c r="BE349" s="68"/>
    </row>
    <row r="350" spans="1:57" x14ac:dyDescent="0.2">
      <c r="A350" s="28"/>
      <c r="B350" s="38"/>
      <c r="C350" s="39"/>
      <c r="D350" s="71"/>
      <c r="E350" s="72"/>
      <c r="F350" s="42"/>
      <c r="G350" s="43"/>
      <c r="H350" s="43"/>
      <c r="I350" s="74"/>
      <c r="J350" s="46"/>
      <c r="K350" s="47"/>
      <c r="L350" s="43"/>
      <c r="M350" s="44"/>
      <c r="N350" s="48"/>
      <c r="O350" s="49"/>
      <c r="P350" s="50"/>
      <c r="Q350" s="90"/>
      <c r="R350" s="52"/>
      <c r="S350" s="77"/>
      <c r="T350" s="85"/>
      <c r="U350" s="88"/>
      <c r="V350" s="78"/>
      <c r="W350" s="78"/>
      <c r="X350" s="78"/>
      <c r="Y350" s="57"/>
      <c r="Z350" s="57"/>
      <c r="AA350" s="57"/>
      <c r="AB350" s="58"/>
      <c r="AC350" s="170"/>
      <c r="AD350" s="58"/>
      <c r="AE350" s="58"/>
      <c r="AF350" s="80"/>
      <c r="AG350" s="61"/>
      <c r="AH350" s="61"/>
      <c r="AI350" s="86"/>
      <c r="AJ350" s="61"/>
      <c r="AK350" s="57"/>
      <c r="AL350" s="62"/>
      <c r="AM350" s="62"/>
      <c r="AN350" s="63"/>
      <c r="AO350" s="64"/>
      <c r="AP350" s="199"/>
      <c r="AQ350" s="201"/>
      <c r="AR350" s="199"/>
      <c r="AS350" s="87"/>
      <c r="AT350" s="201"/>
      <c r="AU350" s="62"/>
      <c r="AV350" s="66"/>
      <c r="AW350" s="66"/>
      <c r="AX350" s="62"/>
      <c r="AY350" s="62"/>
      <c r="AZ350" s="67"/>
      <c r="BA350" s="287"/>
      <c r="BB350" s="290"/>
      <c r="BC350" s="284"/>
      <c r="BD350" s="69"/>
      <c r="BE350" s="68"/>
    </row>
    <row r="351" spans="1:57" x14ac:dyDescent="0.2">
      <c r="A351" s="28"/>
      <c r="B351" s="92"/>
      <c r="C351" s="93"/>
      <c r="D351" s="71"/>
      <c r="E351" s="72"/>
      <c r="F351" s="42"/>
      <c r="G351" s="73"/>
      <c r="H351" s="73"/>
      <c r="I351" s="74"/>
      <c r="J351" s="46"/>
      <c r="K351" s="47"/>
      <c r="L351" s="73"/>
      <c r="M351" s="46"/>
      <c r="N351" s="76"/>
      <c r="O351" s="94"/>
      <c r="P351" s="50"/>
      <c r="Q351" s="95"/>
      <c r="R351" s="96"/>
      <c r="S351" s="96"/>
      <c r="T351" s="54"/>
      <c r="U351" s="55"/>
      <c r="V351" s="78"/>
      <c r="W351" s="78"/>
      <c r="X351" s="78"/>
      <c r="Y351" s="61"/>
      <c r="Z351" s="61"/>
      <c r="AA351" s="61"/>
      <c r="AB351" s="58"/>
      <c r="AC351" s="79"/>
      <c r="AD351" s="58"/>
      <c r="AE351" s="58"/>
      <c r="AF351" s="60"/>
      <c r="AG351" s="61"/>
      <c r="AH351" s="61"/>
      <c r="AI351" s="61"/>
      <c r="AJ351" s="61"/>
      <c r="AK351" s="61"/>
      <c r="AL351" s="66"/>
      <c r="AM351" s="66"/>
      <c r="AN351" s="81"/>
      <c r="AO351" s="82"/>
      <c r="AP351" s="199"/>
      <c r="AQ351" s="200"/>
      <c r="AR351" s="199"/>
      <c r="AS351" s="65"/>
      <c r="AT351" s="200"/>
      <c r="AU351" s="66"/>
      <c r="AV351" s="66"/>
      <c r="AW351" s="66"/>
      <c r="AX351" s="66"/>
      <c r="AY351" s="66"/>
      <c r="AZ351" s="67"/>
      <c r="BA351" s="287"/>
      <c r="BB351" s="290"/>
      <c r="BC351" s="284"/>
      <c r="BD351" s="69"/>
      <c r="BE351" s="68"/>
    </row>
    <row r="352" spans="1:57" x14ac:dyDescent="0.2">
      <c r="A352" s="28"/>
      <c r="B352" s="92"/>
      <c r="C352" s="93"/>
      <c r="D352" s="71"/>
      <c r="E352" s="72"/>
      <c r="F352" s="42"/>
      <c r="G352" s="73"/>
      <c r="H352" s="73"/>
      <c r="I352" s="74"/>
      <c r="J352" s="46"/>
      <c r="K352" s="97"/>
      <c r="L352" s="73"/>
      <c r="M352" s="46"/>
      <c r="N352" s="48"/>
      <c r="O352" s="94"/>
      <c r="P352" s="50"/>
      <c r="Q352" s="90"/>
      <c r="R352" s="52"/>
      <c r="S352" s="52"/>
      <c r="T352" s="54"/>
      <c r="U352" s="55"/>
      <c r="V352" s="78"/>
      <c r="W352" s="78"/>
      <c r="X352" s="78"/>
      <c r="Y352" s="61"/>
      <c r="Z352" s="61"/>
      <c r="AA352" s="61"/>
      <c r="AB352" s="58"/>
      <c r="AC352" s="79"/>
      <c r="AD352" s="58"/>
      <c r="AE352" s="58"/>
      <c r="AF352" s="60"/>
      <c r="AG352" s="61"/>
      <c r="AH352" s="61"/>
      <c r="AI352" s="61"/>
      <c r="AJ352" s="61"/>
      <c r="AK352" s="61"/>
      <c r="AL352" s="66"/>
      <c r="AM352" s="66"/>
      <c r="AN352" s="81"/>
      <c r="AO352" s="82"/>
      <c r="AP352" s="199"/>
      <c r="AQ352" s="200"/>
      <c r="AR352" s="199"/>
      <c r="AS352" s="65"/>
      <c r="AT352" s="200"/>
      <c r="AU352" s="66"/>
      <c r="AV352" s="66"/>
      <c r="AW352" s="66"/>
      <c r="AX352" s="66"/>
      <c r="AY352" s="66"/>
      <c r="AZ352" s="67"/>
      <c r="BA352" s="287"/>
      <c r="BB352" s="290"/>
      <c r="BC352" s="284"/>
      <c r="BD352" s="69"/>
      <c r="BE352" s="68"/>
    </row>
    <row r="353" spans="1:57" x14ac:dyDescent="0.2">
      <c r="A353" s="28"/>
      <c r="B353" s="92"/>
      <c r="C353" s="93"/>
      <c r="D353" s="71"/>
      <c r="E353" s="72"/>
      <c r="F353" s="42"/>
      <c r="G353" s="73"/>
      <c r="H353" s="73"/>
      <c r="I353" s="74"/>
      <c r="J353" s="46"/>
      <c r="K353" s="97"/>
      <c r="L353" s="73"/>
      <c r="M353" s="46"/>
      <c r="N353" s="48"/>
      <c r="O353" s="94"/>
      <c r="P353" s="50"/>
      <c r="Q353" s="90"/>
      <c r="R353" s="52"/>
      <c r="S353" s="52"/>
      <c r="T353" s="54"/>
      <c r="U353" s="55"/>
      <c r="V353" s="78"/>
      <c r="W353" s="78"/>
      <c r="X353" s="78"/>
      <c r="Y353" s="61"/>
      <c r="Z353" s="61"/>
      <c r="AA353" s="61"/>
      <c r="AB353" s="58"/>
      <c r="AC353" s="79"/>
      <c r="AD353" s="58"/>
      <c r="AE353" s="58"/>
      <c r="AF353" s="80"/>
      <c r="AG353" s="61"/>
      <c r="AH353" s="61"/>
      <c r="AI353" s="61"/>
      <c r="AJ353" s="61"/>
      <c r="AK353" s="61"/>
      <c r="AL353" s="66"/>
      <c r="AM353" s="66"/>
      <c r="AN353" s="81"/>
      <c r="AO353" s="82"/>
      <c r="AP353" s="199"/>
      <c r="AQ353" s="200"/>
      <c r="AR353" s="199"/>
      <c r="AS353" s="65"/>
      <c r="AT353" s="200"/>
      <c r="AU353" s="66"/>
      <c r="AV353" s="66"/>
      <c r="AW353" s="66"/>
      <c r="AX353" s="66"/>
      <c r="AY353" s="66"/>
      <c r="AZ353" s="67"/>
      <c r="BA353" s="287"/>
      <c r="BB353" s="290"/>
      <c r="BC353" s="284"/>
      <c r="BD353" s="69"/>
      <c r="BE353" s="68"/>
    </row>
    <row r="354" spans="1:57" x14ac:dyDescent="0.2">
      <c r="A354" s="28"/>
      <c r="B354" s="92"/>
      <c r="C354" s="93"/>
      <c r="D354" s="71"/>
      <c r="E354" s="72"/>
      <c r="F354" s="42"/>
      <c r="G354" s="43"/>
      <c r="H354" s="73"/>
      <c r="I354" s="74"/>
      <c r="J354" s="46"/>
      <c r="K354" s="75"/>
      <c r="L354" s="73"/>
      <c r="M354" s="46"/>
      <c r="N354" s="48"/>
      <c r="O354" s="94"/>
      <c r="P354" s="50"/>
      <c r="Q354" s="90"/>
      <c r="R354" s="52"/>
      <c r="S354" s="52"/>
      <c r="T354" s="54"/>
      <c r="U354" s="55"/>
      <c r="V354" s="78"/>
      <c r="W354" s="78"/>
      <c r="X354" s="78"/>
      <c r="Y354" s="61"/>
      <c r="Z354" s="61"/>
      <c r="AA354" s="61"/>
      <c r="AB354" s="58"/>
      <c r="AC354" s="79"/>
      <c r="AD354" s="58"/>
      <c r="AE354" s="58"/>
      <c r="AF354" s="60"/>
      <c r="AG354" s="61"/>
      <c r="AH354" s="61"/>
      <c r="AI354" s="61"/>
      <c r="AJ354" s="61"/>
      <c r="AK354" s="61"/>
      <c r="AL354" s="66"/>
      <c r="AM354" s="66"/>
      <c r="AN354" s="81"/>
      <c r="AO354" s="82"/>
      <c r="AP354" s="199"/>
      <c r="AQ354" s="200"/>
      <c r="AR354" s="199"/>
      <c r="AS354" s="65"/>
      <c r="AT354" s="200"/>
      <c r="AU354" s="66"/>
      <c r="AV354" s="66"/>
      <c r="AW354" s="66"/>
      <c r="AX354" s="66"/>
      <c r="AY354" s="66"/>
      <c r="AZ354" s="67"/>
      <c r="BA354" s="287"/>
      <c r="BB354" s="290"/>
      <c r="BC354" s="284"/>
      <c r="BD354" s="69"/>
      <c r="BE354" s="68"/>
    </row>
    <row r="355" spans="1:57" x14ac:dyDescent="0.2">
      <c r="A355" s="28"/>
      <c r="B355" s="92"/>
      <c r="C355" s="93"/>
      <c r="D355" s="71"/>
      <c r="E355" s="72"/>
      <c r="F355" s="42"/>
      <c r="G355" s="43"/>
      <c r="H355" s="73"/>
      <c r="I355" s="74"/>
      <c r="J355" s="46"/>
      <c r="K355" s="75"/>
      <c r="L355" s="73"/>
      <c r="M355" s="46"/>
      <c r="N355" s="48"/>
      <c r="O355" s="94"/>
      <c r="P355" s="50"/>
      <c r="Q355" s="90"/>
      <c r="R355" s="52"/>
      <c r="S355" s="52"/>
      <c r="T355" s="54"/>
      <c r="U355" s="55"/>
      <c r="V355" s="78"/>
      <c r="W355" s="78"/>
      <c r="X355" s="78"/>
      <c r="Y355" s="61"/>
      <c r="Z355" s="61"/>
      <c r="AA355" s="61"/>
      <c r="AB355" s="58"/>
      <c r="AC355" s="79"/>
      <c r="AD355" s="58"/>
      <c r="AE355" s="58"/>
      <c r="AF355" s="60"/>
      <c r="AG355" s="61"/>
      <c r="AH355" s="61"/>
      <c r="AI355" s="61"/>
      <c r="AJ355" s="61"/>
      <c r="AK355" s="61"/>
      <c r="AL355" s="66"/>
      <c r="AM355" s="66"/>
      <c r="AN355" s="81"/>
      <c r="AO355" s="82"/>
      <c r="AP355" s="199"/>
      <c r="AQ355" s="200"/>
      <c r="AR355" s="199"/>
      <c r="AS355" s="65"/>
      <c r="AT355" s="200"/>
      <c r="AU355" s="66"/>
      <c r="AV355" s="66"/>
      <c r="AW355" s="66"/>
      <c r="AX355" s="66"/>
      <c r="AY355" s="66"/>
      <c r="AZ355" s="67"/>
      <c r="BA355" s="287"/>
      <c r="BB355" s="290"/>
      <c r="BC355" s="284"/>
      <c r="BD355" s="69"/>
      <c r="BE355" s="68"/>
    </row>
    <row r="356" spans="1:57" x14ac:dyDescent="0.2">
      <c r="A356" s="28"/>
      <c r="B356" s="92"/>
      <c r="C356" s="93"/>
      <c r="D356" s="71"/>
      <c r="E356" s="72"/>
      <c r="F356" s="42"/>
      <c r="G356" s="43"/>
      <c r="H356" s="73"/>
      <c r="I356" s="74"/>
      <c r="J356" s="46"/>
      <c r="K356" s="75"/>
      <c r="L356" s="73"/>
      <c r="M356" s="46"/>
      <c r="N356" s="48"/>
      <c r="O356" s="49"/>
      <c r="P356" s="50"/>
      <c r="Q356" s="95"/>
      <c r="R356" s="52"/>
      <c r="S356" s="52"/>
      <c r="T356" s="54"/>
      <c r="U356" s="55"/>
      <c r="V356" s="78"/>
      <c r="W356" s="78"/>
      <c r="X356" s="78"/>
      <c r="Y356" s="61"/>
      <c r="Z356" s="61"/>
      <c r="AA356" s="61"/>
      <c r="AB356" s="58"/>
      <c r="AC356" s="79"/>
      <c r="AD356" s="69"/>
      <c r="AE356" s="58"/>
      <c r="AF356" s="60"/>
      <c r="AG356" s="61"/>
      <c r="AH356" s="69"/>
      <c r="AI356" s="69"/>
      <c r="AJ356" s="61"/>
      <c r="AK356" s="61"/>
      <c r="AL356" s="66"/>
      <c r="AM356" s="66"/>
      <c r="AN356" s="81"/>
      <c r="AO356" s="82"/>
      <c r="AP356" s="199"/>
      <c r="AQ356" s="200"/>
      <c r="AR356" s="199"/>
      <c r="AS356" s="65"/>
      <c r="AT356" s="200"/>
      <c r="AU356" s="66"/>
      <c r="AV356" s="66"/>
      <c r="AW356" s="66"/>
      <c r="AX356" s="66"/>
      <c r="AY356" s="66"/>
      <c r="AZ356" s="67"/>
      <c r="BA356" s="287"/>
      <c r="BB356" s="290"/>
      <c r="BC356" s="284"/>
      <c r="BD356" s="69"/>
      <c r="BE356" s="68"/>
    </row>
    <row r="357" spans="1:57" x14ac:dyDescent="0.2">
      <c r="A357" s="28"/>
      <c r="B357" s="92"/>
      <c r="C357" s="93"/>
      <c r="D357" s="71"/>
      <c r="E357" s="72"/>
      <c r="F357" s="42"/>
      <c r="G357" s="43"/>
      <c r="H357" s="73"/>
      <c r="I357" s="74"/>
      <c r="J357" s="46"/>
      <c r="K357" s="75"/>
      <c r="L357" s="73"/>
      <c r="M357" s="46"/>
      <c r="N357" s="48"/>
      <c r="O357" s="49"/>
      <c r="P357" s="50"/>
      <c r="Q357" s="95"/>
      <c r="R357" s="52"/>
      <c r="S357" s="52"/>
      <c r="T357" s="54"/>
      <c r="U357" s="55"/>
      <c r="V357" s="78"/>
      <c r="W357" s="78"/>
      <c r="X357" s="78"/>
      <c r="Y357" s="61"/>
      <c r="Z357" s="61"/>
      <c r="AA357" s="61"/>
      <c r="AB357" s="58"/>
      <c r="AC357" s="79"/>
      <c r="AD357" s="69"/>
      <c r="AE357" s="58"/>
      <c r="AF357" s="60"/>
      <c r="AG357" s="61"/>
      <c r="AH357" s="69"/>
      <c r="AI357" s="69"/>
      <c r="AJ357" s="61"/>
      <c r="AK357" s="61"/>
      <c r="AL357" s="66"/>
      <c r="AM357" s="66"/>
      <c r="AN357" s="81"/>
      <c r="AO357" s="82"/>
      <c r="AP357" s="199"/>
      <c r="AQ357" s="200"/>
      <c r="AR357" s="199"/>
      <c r="AS357" s="65"/>
      <c r="AT357" s="200"/>
      <c r="AU357" s="66"/>
      <c r="AV357" s="66"/>
      <c r="AW357" s="66"/>
      <c r="AX357" s="66"/>
      <c r="AY357" s="66"/>
      <c r="AZ357" s="67"/>
      <c r="BA357" s="287"/>
      <c r="BB357" s="290"/>
      <c r="BC357" s="284"/>
      <c r="BD357" s="69"/>
      <c r="BE357" s="68"/>
    </row>
    <row r="358" spans="1:57" x14ac:dyDescent="0.2">
      <c r="A358" s="28"/>
      <c r="B358" s="92"/>
      <c r="C358" s="93"/>
      <c r="D358" s="71"/>
      <c r="E358" s="72"/>
      <c r="F358" s="42"/>
      <c r="G358" s="43"/>
      <c r="H358" s="73"/>
      <c r="I358" s="74"/>
      <c r="J358" s="46"/>
      <c r="K358" s="75"/>
      <c r="L358" s="73"/>
      <c r="M358" s="46"/>
      <c r="N358" s="48"/>
      <c r="O358" s="49"/>
      <c r="P358" s="50"/>
      <c r="Q358" s="95"/>
      <c r="R358" s="52"/>
      <c r="S358" s="52"/>
      <c r="T358" s="54"/>
      <c r="U358" s="55"/>
      <c r="V358" s="78"/>
      <c r="W358" s="78"/>
      <c r="X358" s="78"/>
      <c r="Y358" s="61"/>
      <c r="Z358" s="61"/>
      <c r="AA358" s="61"/>
      <c r="AB358" s="58"/>
      <c r="AC358" s="79"/>
      <c r="AD358" s="69"/>
      <c r="AE358" s="58"/>
      <c r="AF358" s="60"/>
      <c r="AG358" s="61"/>
      <c r="AH358" s="69"/>
      <c r="AI358" s="61"/>
      <c r="AJ358" s="61"/>
      <c r="AK358" s="61"/>
      <c r="AL358" s="66"/>
      <c r="AM358" s="66"/>
      <c r="AN358" s="81"/>
      <c r="AO358" s="82"/>
      <c r="AP358" s="199"/>
      <c r="AQ358" s="200"/>
      <c r="AR358" s="199"/>
      <c r="AS358" s="65"/>
      <c r="AT358" s="200"/>
      <c r="AU358" s="66"/>
      <c r="AV358" s="66"/>
      <c r="AW358" s="66"/>
      <c r="AX358" s="66"/>
      <c r="AY358" s="66"/>
      <c r="AZ358" s="67"/>
      <c r="BA358" s="287"/>
      <c r="BB358" s="290"/>
      <c r="BC358" s="284"/>
      <c r="BD358" s="69"/>
      <c r="BE358" s="68"/>
    </row>
    <row r="359" spans="1:57" x14ac:dyDescent="0.2">
      <c r="A359" s="28"/>
      <c r="B359" s="92"/>
      <c r="C359" s="93"/>
      <c r="D359" s="71"/>
      <c r="E359" s="72"/>
      <c r="F359" s="42"/>
      <c r="G359" s="43"/>
      <c r="H359" s="73"/>
      <c r="I359" s="74"/>
      <c r="J359" s="46"/>
      <c r="K359" s="47"/>
      <c r="L359" s="73"/>
      <c r="M359" s="46"/>
      <c r="N359" s="48"/>
      <c r="O359" s="49"/>
      <c r="P359" s="50"/>
      <c r="Q359" s="95"/>
      <c r="R359" s="52"/>
      <c r="S359" s="52"/>
      <c r="T359" s="54"/>
      <c r="U359" s="55"/>
      <c r="V359" s="78"/>
      <c r="W359" s="78"/>
      <c r="X359" s="78"/>
      <c r="Y359" s="61"/>
      <c r="Z359" s="61"/>
      <c r="AA359" s="61"/>
      <c r="AB359" s="58"/>
      <c r="AC359" s="79"/>
      <c r="AD359" s="69"/>
      <c r="AE359" s="58"/>
      <c r="AF359" s="60"/>
      <c r="AG359" s="61"/>
      <c r="AH359" s="69"/>
      <c r="AI359" s="61"/>
      <c r="AJ359" s="61"/>
      <c r="AK359" s="61"/>
      <c r="AL359" s="66"/>
      <c r="AM359" s="66"/>
      <c r="AN359" s="81"/>
      <c r="AO359" s="82"/>
      <c r="AP359" s="199"/>
      <c r="AQ359" s="200"/>
      <c r="AR359" s="199"/>
      <c r="AS359" s="65"/>
      <c r="AT359" s="200"/>
      <c r="AU359" s="66"/>
      <c r="AV359" s="66"/>
      <c r="AW359" s="66"/>
      <c r="AX359" s="66"/>
      <c r="AY359" s="66"/>
      <c r="AZ359" s="67"/>
      <c r="BA359" s="287"/>
      <c r="BB359" s="290"/>
      <c r="BC359" s="284"/>
      <c r="BD359" s="69"/>
      <c r="BE359" s="68"/>
    </row>
    <row r="360" spans="1:57" x14ac:dyDescent="0.2">
      <c r="A360" s="28"/>
      <c r="B360" s="92"/>
      <c r="C360" s="93"/>
      <c r="D360" s="71">
        <v>41318</v>
      </c>
      <c r="E360" s="72">
        <v>41330</v>
      </c>
      <c r="F360" s="42" t="s">
        <v>181</v>
      </c>
      <c r="G360" s="43" t="s">
        <v>163</v>
      </c>
      <c r="H360" s="73" t="s">
        <v>60</v>
      </c>
      <c r="I360" s="74">
        <v>8</v>
      </c>
      <c r="J360" s="46" t="s">
        <v>61</v>
      </c>
      <c r="K360" s="75" t="s">
        <v>182</v>
      </c>
      <c r="L360" s="73">
        <v>203535</v>
      </c>
      <c r="M360" s="46" t="s">
        <v>183</v>
      </c>
      <c r="N360" s="75">
        <v>0</v>
      </c>
      <c r="O360" s="94" t="str">
        <f t="shared" ref="O360:O365" si="11">IF(V360=1,"1 AÑO","0 AÑOS")</f>
        <v>0 AÑOS</v>
      </c>
      <c r="P360" s="50" t="str">
        <f t="shared" ref="P360:P365" si="12">IF(V360=1,"31/12/2013","-----")</f>
        <v>-----</v>
      </c>
      <c r="Q360" s="51" t="s">
        <v>184</v>
      </c>
      <c r="R360" s="96">
        <v>0</v>
      </c>
      <c r="S360" s="96">
        <v>0</v>
      </c>
      <c r="T360" s="54">
        <v>0</v>
      </c>
      <c r="U360" s="55" t="s">
        <v>66</v>
      </c>
      <c r="V360" s="78">
        <v>0</v>
      </c>
      <c r="W360" s="78">
        <v>1</v>
      </c>
      <c r="X360" s="78">
        <v>0</v>
      </c>
      <c r="Y360" s="61" t="s">
        <v>185</v>
      </c>
      <c r="Z360" s="61" t="s">
        <v>186</v>
      </c>
      <c r="AA360" s="66" t="s">
        <v>187</v>
      </c>
      <c r="AB360" s="79">
        <v>0</v>
      </c>
      <c r="AC360" s="79">
        <v>0</v>
      </c>
      <c r="AD360" s="79">
        <v>0</v>
      </c>
      <c r="AE360" s="79">
        <v>0</v>
      </c>
      <c r="AF360" s="80" t="s">
        <v>188</v>
      </c>
      <c r="AG360" s="61" t="s">
        <v>189</v>
      </c>
      <c r="AH360" s="61" t="s">
        <v>190</v>
      </c>
      <c r="AI360" s="61" t="s">
        <v>105</v>
      </c>
      <c r="AJ360" s="61" t="s">
        <v>105</v>
      </c>
      <c r="AK360" s="61" t="s">
        <v>191</v>
      </c>
      <c r="AL360" s="66" t="s">
        <v>192</v>
      </c>
      <c r="AM360" s="66">
        <v>2</v>
      </c>
      <c r="AN360" s="81">
        <v>64</v>
      </c>
      <c r="AO360" s="82" t="str">
        <f t="shared" ref="AO360:AO375" si="13">IF(V360=1,"12","0")</f>
        <v>0</v>
      </c>
      <c r="AP360" s="199">
        <f t="shared" ref="AP360:AP375" si="14">IF(V360=1,IF(AN360&lt;9,AN360*(318*5)/100,AN360*(318*15)/100),0)</f>
        <v>0</v>
      </c>
      <c r="AQ360" s="200" t="str">
        <f t="shared" ref="AQ360:AQ391" si="15">IF(V360=1,AP360/12,"0,00")</f>
        <v>0,00</v>
      </c>
      <c r="AR360" s="199">
        <f t="shared" ref="AR360:AR394" si="16">IF(V360=1,0.5,0)</f>
        <v>0</v>
      </c>
      <c r="AS360" s="82" t="str">
        <f t="shared" ref="AS360:AS394" si="17">IF(AND(G360="VALLA",V360=1),"50 000,00","0,00")</f>
        <v>0,00</v>
      </c>
      <c r="AT360" s="200">
        <f t="shared" ref="AT360:AT394" si="18">AP360+AR360</f>
        <v>0</v>
      </c>
      <c r="AU360" s="66" t="s">
        <v>108</v>
      </c>
      <c r="AV360" s="66" t="s">
        <v>193</v>
      </c>
      <c r="AW360" s="66" t="s">
        <v>73</v>
      </c>
      <c r="AX360" s="66" t="s">
        <v>194</v>
      </c>
      <c r="AY360" s="98" t="s">
        <v>195</v>
      </c>
      <c r="AZ360" s="67" t="s">
        <v>81</v>
      </c>
      <c r="BA360" s="287" t="s">
        <v>81</v>
      </c>
      <c r="BB360" s="290"/>
      <c r="BC360" s="284"/>
      <c r="BD360" s="69"/>
      <c r="BE360" s="68"/>
    </row>
    <row r="361" spans="1:57" x14ac:dyDescent="0.2">
      <c r="A361" s="28"/>
      <c r="B361" s="92"/>
      <c r="C361" s="93"/>
      <c r="D361" s="71">
        <v>41318</v>
      </c>
      <c r="E361" s="72">
        <v>41330</v>
      </c>
      <c r="F361" s="42" t="s">
        <v>196</v>
      </c>
      <c r="G361" s="73" t="s">
        <v>75</v>
      </c>
      <c r="H361" s="73" t="s">
        <v>60</v>
      </c>
      <c r="I361" s="74">
        <v>5</v>
      </c>
      <c r="J361" s="46" t="s">
        <v>61</v>
      </c>
      <c r="K361" s="47" t="s">
        <v>177</v>
      </c>
      <c r="L361" s="73">
        <v>40987</v>
      </c>
      <c r="M361" s="46" t="s">
        <v>197</v>
      </c>
      <c r="N361" s="75">
        <v>0</v>
      </c>
      <c r="O361" s="94" t="str">
        <f t="shared" si="11"/>
        <v>0 AÑOS</v>
      </c>
      <c r="P361" s="50" t="str">
        <f t="shared" si="12"/>
        <v>-----</v>
      </c>
      <c r="Q361" s="51" t="s">
        <v>198</v>
      </c>
      <c r="R361" s="96">
        <v>0</v>
      </c>
      <c r="S361" s="96">
        <v>0</v>
      </c>
      <c r="T361" s="54">
        <v>0</v>
      </c>
      <c r="U361" s="55" t="s">
        <v>66</v>
      </c>
      <c r="V361" s="78">
        <v>0</v>
      </c>
      <c r="W361" s="78">
        <v>1</v>
      </c>
      <c r="X361" s="78">
        <v>0</v>
      </c>
      <c r="Y361" s="61" t="s">
        <v>199</v>
      </c>
      <c r="Z361" s="61" t="s">
        <v>199</v>
      </c>
      <c r="AA361" s="61" t="s">
        <v>200</v>
      </c>
      <c r="AB361" s="58">
        <v>0</v>
      </c>
      <c r="AC361" s="79">
        <v>0</v>
      </c>
      <c r="AD361" s="58">
        <v>0</v>
      </c>
      <c r="AE361" s="58">
        <v>0</v>
      </c>
      <c r="AF361" s="60" t="s">
        <v>178</v>
      </c>
      <c r="AG361" s="61" t="s">
        <v>201</v>
      </c>
      <c r="AH361" s="61" t="s">
        <v>105</v>
      </c>
      <c r="AI361" s="61" t="s">
        <v>105</v>
      </c>
      <c r="AJ361" s="61" t="s">
        <v>105</v>
      </c>
      <c r="AK361" s="61" t="s">
        <v>202</v>
      </c>
      <c r="AL361" s="66" t="s">
        <v>203</v>
      </c>
      <c r="AM361" s="66">
        <v>1</v>
      </c>
      <c r="AN361" s="81">
        <v>11.76</v>
      </c>
      <c r="AO361" s="82" t="str">
        <f t="shared" si="13"/>
        <v>0</v>
      </c>
      <c r="AP361" s="199">
        <f t="shared" si="14"/>
        <v>0</v>
      </c>
      <c r="AQ361" s="200" t="str">
        <f t="shared" si="15"/>
        <v>0,00</v>
      </c>
      <c r="AR361" s="199">
        <f t="shared" si="16"/>
        <v>0</v>
      </c>
      <c r="AS361" s="82" t="str">
        <f t="shared" si="17"/>
        <v>0,00</v>
      </c>
      <c r="AT361" s="200">
        <f t="shared" si="18"/>
        <v>0</v>
      </c>
      <c r="AU361" s="66" t="s">
        <v>108</v>
      </c>
      <c r="AV361" s="66" t="s">
        <v>193</v>
      </c>
      <c r="AW361" s="66" t="s">
        <v>73</v>
      </c>
      <c r="AX361" s="66" t="s">
        <v>194</v>
      </c>
      <c r="AY361" s="98" t="s">
        <v>195</v>
      </c>
      <c r="AZ361" s="67"/>
      <c r="BA361" s="287"/>
      <c r="BB361" s="290"/>
      <c r="BC361" s="284"/>
      <c r="BD361" s="69"/>
      <c r="BE361" s="68"/>
    </row>
    <row r="362" spans="1:57" x14ac:dyDescent="0.2">
      <c r="A362" s="28"/>
      <c r="B362" s="92"/>
      <c r="C362" s="93"/>
      <c r="D362" s="71">
        <v>41341</v>
      </c>
      <c r="E362" s="72">
        <v>41382</v>
      </c>
      <c r="F362" s="42" t="s">
        <v>204</v>
      </c>
      <c r="G362" s="73" t="s">
        <v>205</v>
      </c>
      <c r="H362" s="73" t="s">
        <v>60</v>
      </c>
      <c r="I362" s="74">
        <v>4</v>
      </c>
      <c r="J362" s="46" t="s">
        <v>61</v>
      </c>
      <c r="K362" s="97">
        <v>0</v>
      </c>
      <c r="L362" s="73">
        <v>0</v>
      </c>
      <c r="M362" s="46" t="s">
        <v>206</v>
      </c>
      <c r="N362" s="47">
        <v>0</v>
      </c>
      <c r="O362" s="94" t="str">
        <f t="shared" si="11"/>
        <v>0 AÑOS</v>
      </c>
      <c r="P362" s="50" t="str">
        <f t="shared" si="12"/>
        <v>-----</v>
      </c>
      <c r="Q362" s="51">
        <v>0</v>
      </c>
      <c r="R362" s="52">
        <v>0</v>
      </c>
      <c r="S362" s="52">
        <v>0</v>
      </c>
      <c r="T362" s="54">
        <v>0</v>
      </c>
      <c r="U362" s="55" t="s">
        <v>207</v>
      </c>
      <c r="V362" s="78">
        <v>0</v>
      </c>
      <c r="W362" s="78">
        <v>1</v>
      </c>
      <c r="X362" s="78">
        <v>0</v>
      </c>
      <c r="Y362" s="61" t="s">
        <v>208</v>
      </c>
      <c r="Z362" s="61" t="s">
        <v>209</v>
      </c>
      <c r="AA362" s="61" t="s">
        <v>210</v>
      </c>
      <c r="AB362" s="58" t="s">
        <v>211</v>
      </c>
      <c r="AC362" s="79">
        <v>0</v>
      </c>
      <c r="AD362" s="58">
        <v>0</v>
      </c>
      <c r="AE362" s="58">
        <v>0</v>
      </c>
      <c r="AF362" s="60" t="s">
        <v>212</v>
      </c>
      <c r="AG362" s="61" t="s">
        <v>213</v>
      </c>
      <c r="AH362" s="61" t="s">
        <v>214</v>
      </c>
      <c r="AI362" s="61" t="s">
        <v>215</v>
      </c>
      <c r="AJ362" s="61" t="s">
        <v>105</v>
      </c>
      <c r="AK362" s="61" t="s">
        <v>216</v>
      </c>
      <c r="AL362" s="66" t="s">
        <v>217</v>
      </c>
      <c r="AM362" s="66">
        <v>1</v>
      </c>
      <c r="AN362" s="81">
        <v>4.32</v>
      </c>
      <c r="AO362" s="82" t="str">
        <f t="shared" si="13"/>
        <v>0</v>
      </c>
      <c r="AP362" s="199">
        <f t="shared" si="14"/>
        <v>0</v>
      </c>
      <c r="AQ362" s="200" t="str">
        <f t="shared" si="15"/>
        <v>0,00</v>
      </c>
      <c r="AR362" s="199">
        <f t="shared" si="16"/>
        <v>0</v>
      </c>
      <c r="AS362" s="82" t="str">
        <f t="shared" si="17"/>
        <v>0,00</v>
      </c>
      <c r="AT362" s="200">
        <f t="shared" si="18"/>
        <v>0</v>
      </c>
      <c r="AU362" s="66" t="s">
        <v>108</v>
      </c>
      <c r="AV362" s="66" t="s">
        <v>72</v>
      </c>
      <c r="AW362" s="66" t="s">
        <v>73</v>
      </c>
      <c r="AX362" s="66" t="s">
        <v>218</v>
      </c>
      <c r="AY362" s="98" t="s">
        <v>195</v>
      </c>
      <c r="AZ362" s="67"/>
      <c r="BA362" s="287"/>
      <c r="BB362" s="290"/>
      <c r="BC362" s="284"/>
      <c r="BD362" s="69"/>
      <c r="BE362" s="68"/>
    </row>
    <row r="363" spans="1:57" x14ac:dyDescent="0.2">
      <c r="A363" s="28"/>
      <c r="B363" s="92"/>
      <c r="C363" s="93"/>
      <c r="D363" s="71">
        <v>41341</v>
      </c>
      <c r="E363" s="72">
        <v>41382</v>
      </c>
      <c r="F363" s="42" t="s">
        <v>219</v>
      </c>
      <c r="G363" s="73" t="s">
        <v>205</v>
      </c>
      <c r="H363" s="73" t="s">
        <v>60</v>
      </c>
      <c r="I363" s="74">
        <v>4</v>
      </c>
      <c r="J363" s="46" t="s">
        <v>61</v>
      </c>
      <c r="K363" s="97">
        <v>0</v>
      </c>
      <c r="L363" s="73">
        <v>0</v>
      </c>
      <c r="M363" s="46" t="s">
        <v>220</v>
      </c>
      <c r="N363" s="47">
        <v>0</v>
      </c>
      <c r="O363" s="94" t="str">
        <f t="shared" si="11"/>
        <v>0 AÑOS</v>
      </c>
      <c r="P363" s="50" t="str">
        <f t="shared" si="12"/>
        <v>-----</v>
      </c>
      <c r="Q363" s="51">
        <v>0</v>
      </c>
      <c r="R363" s="52">
        <v>0</v>
      </c>
      <c r="S363" s="52">
        <v>0</v>
      </c>
      <c r="T363" s="54">
        <v>0</v>
      </c>
      <c r="U363" s="55" t="s">
        <v>207</v>
      </c>
      <c r="V363" s="78">
        <v>0</v>
      </c>
      <c r="W363" s="78">
        <v>1</v>
      </c>
      <c r="X363" s="78">
        <v>0</v>
      </c>
      <c r="Y363" s="61" t="s">
        <v>208</v>
      </c>
      <c r="Z363" s="61" t="s">
        <v>221</v>
      </c>
      <c r="AA363" s="61" t="s">
        <v>210</v>
      </c>
      <c r="AB363" s="58" t="s">
        <v>211</v>
      </c>
      <c r="AC363" s="79">
        <v>0</v>
      </c>
      <c r="AD363" s="58">
        <v>0</v>
      </c>
      <c r="AE363" s="58">
        <v>0</v>
      </c>
      <c r="AF363" s="80" t="s">
        <v>212</v>
      </c>
      <c r="AG363" s="61" t="s">
        <v>213</v>
      </c>
      <c r="AH363" s="61" t="s">
        <v>214</v>
      </c>
      <c r="AI363" s="61" t="s">
        <v>215</v>
      </c>
      <c r="AJ363" s="61" t="s">
        <v>105</v>
      </c>
      <c r="AK363" s="61" t="s">
        <v>216</v>
      </c>
      <c r="AL363" s="66" t="s">
        <v>217</v>
      </c>
      <c r="AM363" s="66">
        <v>1</v>
      </c>
      <c r="AN363" s="81">
        <v>4.32</v>
      </c>
      <c r="AO363" s="82" t="str">
        <f t="shared" si="13"/>
        <v>0</v>
      </c>
      <c r="AP363" s="199">
        <f t="shared" si="14"/>
        <v>0</v>
      </c>
      <c r="AQ363" s="200" t="str">
        <f t="shared" si="15"/>
        <v>0,00</v>
      </c>
      <c r="AR363" s="199">
        <f t="shared" si="16"/>
        <v>0</v>
      </c>
      <c r="AS363" s="82" t="str">
        <f t="shared" si="17"/>
        <v>0,00</v>
      </c>
      <c r="AT363" s="200">
        <f t="shared" si="18"/>
        <v>0</v>
      </c>
      <c r="AU363" s="66" t="s">
        <v>108</v>
      </c>
      <c r="AV363" s="66" t="s">
        <v>72</v>
      </c>
      <c r="AW363" s="66" t="s">
        <v>73</v>
      </c>
      <c r="AX363" s="66" t="s">
        <v>218</v>
      </c>
      <c r="AY363" s="98" t="s">
        <v>195</v>
      </c>
      <c r="AZ363" s="67"/>
      <c r="BA363" s="287"/>
      <c r="BB363" s="290"/>
      <c r="BC363" s="284"/>
      <c r="BD363" s="69"/>
      <c r="BE363" s="68"/>
    </row>
    <row r="364" spans="1:57" x14ac:dyDescent="0.2">
      <c r="A364" s="28"/>
      <c r="B364" s="92"/>
      <c r="C364" s="93"/>
      <c r="D364" s="71">
        <v>41341</v>
      </c>
      <c r="E364" s="72">
        <v>41382</v>
      </c>
      <c r="F364" s="42" t="s">
        <v>222</v>
      </c>
      <c r="G364" s="43" t="s">
        <v>205</v>
      </c>
      <c r="H364" s="73" t="s">
        <v>60</v>
      </c>
      <c r="I364" s="74">
        <v>4</v>
      </c>
      <c r="J364" s="46" t="s">
        <v>61</v>
      </c>
      <c r="K364" s="75">
        <v>0</v>
      </c>
      <c r="L364" s="73">
        <v>0</v>
      </c>
      <c r="M364" s="46" t="s">
        <v>223</v>
      </c>
      <c r="N364" s="47">
        <v>0</v>
      </c>
      <c r="O364" s="94" t="str">
        <f t="shared" si="11"/>
        <v>0 AÑOS</v>
      </c>
      <c r="P364" s="50" t="str">
        <f t="shared" si="12"/>
        <v>-----</v>
      </c>
      <c r="Q364" s="51">
        <v>0</v>
      </c>
      <c r="R364" s="52">
        <v>0</v>
      </c>
      <c r="S364" s="52">
        <v>0</v>
      </c>
      <c r="T364" s="54">
        <v>0</v>
      </c>
      <c r="U364" s="55" t="s">
        <v>207</v>
      </c>
      <c r="V364" s="78">
        <v>0</v>
      </c>
      <c r="W364" s="78">
        <v>1</v>
      </c>
      <c r="X364" s="78">
        <v>0</v>
      </c>
      <c r="Y364" s="61" t="s">
        <v>208</v>
      </c>
      <c r="Z364" s="61" t="s">
        <v>221</v>
      </c>
      <c r="AA364" s="61" t="s">
        <v>210</v>
      </c>
      <c r="AB364" s="58" t="s">
        <v>211</v>
      </c>
      <c r="AC364" s="79">
        <v>0</v>
      </c>
      <c r="AD364" s="58">
        <v>0</v>
      </c>
      <c r="AE364" s="58">
        <v>0</v>
      </c>
      <c r="AF364" s="60" t="s">
        <v>212</v>
      </c>
      <c r="AG364" s="61" t="s">
        <v>213</v>
      </c>
      <c r="AH364" s="61" t="s">
        <v>214</v>
      </c>
      <c r="AI364" s="61" t="s">
        <v>215</v>
      </c>
      <c r="AJ364" s="61" t="s">
        <v>105</v>
      </c>
      <c r="AK364" s="61" t="s">
        <v>216</v>
      </c>
      <c r="AL364" s="66" t="s">
        <v>217</v>
      </c>
      <c r="AM364" s="66">
        <v>1</v>
      </c>
      <c r="AN364" s="81">
        <v>4.32</v>
      </c>
      <c r="AO364" s="82" t="str">
        <f t="shared" si="13"/>
        <v>0</v>
      </c>
      <c r="AP364" s="199">
        <f t="shared" si="14"/>
        <v>0</v>
      </c>
      <c r="AQ364" s="200" t="str">
        <f t="shared" si="15"/>
        <v>0,00</v>
      </c>
      <c r="AR364" s="199">
        <f t="shared" si="16"/>
        <v>0</v>
      </c>
      <c r="AS364" s="82" t="str">
        <f t="shared" si="17"/>
        <v>0,00</v>
      </c>
      <c r="AT364" s="200">
        <f t="shared" si="18"/>
        <v>0</v>
      </c>
      <c r="AU364" s="66" t="s">
        <v>108</v>
      </c>
      <c r="AV364" s="66" t="s">
        <v>72</v>
      </c>
      <c r="AW364" s="66" t="s">
        <v>73</v>
      </c>
      <c r="AX364" s="66" t="s">
        <v>218</v>
      </c>
      <c r="AY364" s="98" t="s">
        <v>195</v>
      </c>
      <c r="AZ364" s="67"/>
      <c r="BA364" s="287"/>
      <c r="BB364" s="290"/>
      <c r="BC364" s="284"/>
      <c r="BD364" s="69"/>
      <c r="BE364" s="68"/>
    </row>
    <row r="365" spans="1:57" x14ac:dyDescent="0.2">
      <c r="A365" s="28"/>
      <c r="B365" s="92"/>
      <c r="C365" s="93"/>
      <c r="D365" s="71">
        <v>41341</v>
      </c>
      <c r="E365" s="72">
        <v>41382</v>
      </c>
      <c r="F365" s="42" t="s">
        <v>224</v>
      </c>
      <c r="G365" s="43" t="s">
        <v>205</v>
      </c>
      <c r="H365" s="73" t="s">
        <v>60</v>
      </c>
      <c r="I365" s="74">
        <v>4</v>
      </c>
      <c r="J365" s="46" t="s">
        <v>61</v>
      </c>
      <c r="K365" s="75">
        <v>0</v>
      </c>
      <c r="L365" s="73">
        <v>0</v>
      </c>
      <c r="M365" s="46" t="s">
        <v>225</v>
      </c>
      <c r="N365" s="47">
        <v>0</v>
      </c>
      <c r="O365" s="94" t="str">
        <f t="shared" si="11"/>
        <v>0 AÑOS</v>
      </c>
      <c r="P365" s="50" t="str">
        <f t="shared" si="12"/>
        <v>-----</v>
      </c>
      <c r="Q365" s="51">
        <v>0</v>
      </c>
      <c r="R365" s="52">
        <v>0</v>
      </c>
      <c r="S365" s="52">
        <v>0</v>
      </c>
      <c r="T365" s="54">
        <v>0</v>
      </c>
      <c r="U365" s="55" t="s">
        <v>207</v>
      </c>
      <c r="V365" s="78">
        <v>0</v>
      </c>
      <c r="W365" s="78">
        <v>1</v>
      </c>
      <c r="X365" s="78">
        <v>0</v>
      </c>
      <c r="Y365" s="61" t="s">
        <v>208</v>
      </c>
      <c r="Z365" s="61" t="s">
        <v>221</v>
      </c>
      <c r="AA365" s="61" t="s">
        <v>226</v>
      </c>
      <c r="AB365" s="58" t="s">
        <v>211</v>
      </c>
      <c r="AC365" s="79">
        <v>0</v>
      </c>
      <c r="AD365" s="58">
        <v>0</v>
      </c>
      <c r="AE365" s="58">
        <v>0</v>
      </c>
      <c r="AF365" s="60" t="s">
        <v>212</v>
      </c>
      <c r="AG365" s="61" t="s">
        <v>213</v>
      </c>
      <c r="AH365" s="61" t="s">
        <v>214</v>
      </c>
      <c r="AI365" s="61" t="s">
        <v>215</v>
      </c>
      <c r="AJ365" s="61" t="s">
        <v>105</v>
      </c>
      <c r="AK365" s="61" t="s">
        <v>216</v>
      </c>
      <c r="AL365" s="66" t="s">
        <v>217</v>
      </c>
      <c r="AM365" s="66">
        <v>1</v>
      </c>
      <c r="AN365" s="81">
        <v>4.32</v>
      </c>
      <c r="AO365" s="82" t="str">
        <f t="shared" si="13"/>
        <v>0</v>
      </c>
      <c r="AP365" s="199">
        <f t="shared" si="14"/>
        <v>0</v>
      </c>
      <c r="AQ365" s="200" t="str">
        <f t="shared" si="15"/>
        <v>0,00</v>
      </c>
      <c r="AR365" s="199">
        <f t="shared" si="16"/>
        <v>0</v>
      </c>
      <c r="AS365" s="82" t="str">
        <f t="shared" si="17"/>
        <v>0,00</v>
      </c>
      <c r="AT365" s="200">
        <f t="shared" si="18"/>
        <v>0</v>
      </c>
      <c r="AU365" s="66" t="s">
        <v>108</v>
      </c>
      <c r="AV365" s="66" t="s">
        <v>72</v>
      </c>
      <c r="AW365" s="66" t="s">
        <v>73</v>
      </c>
      <c r="AX365" s="66" t="s">
        <v>218</v>
      </c>
      <c r="AY365" s="98" t="s">
        <v>195</v>
      </c>
      <c r="AZ365" s="67"/>
      <c r="BA365" s="287"/>
      <c r="BB365" s="290"/>
      <c r="BC365" s="284"/>
      <c r="BD365" s="69"/>
      <c r="BE365" s="68"/>
    </row>
    <row r="366" spans="1:57" x14ac:dyDescent="0.2">
      <c r="A366" s="28"/>
      <c r="B366" s="92"/>
      <c r="C366" s="93"/>
      <c r="D366" s="71">
        <v>41334</v>
      </c>
      <c r="E366" s="72">
        <v>41381</v>
      </c>
      <c r="F366" s="42" t="s">
        <v>227</v>
      </c>
      <c r="G366" s="43" t="s">
        <v>163</v>
      </c>
      <c r="H366" s="73" t="s">
        <v>60</v>
      </c>
      <c r="I366" s="74">
        <v>12</v>
      </c>
      <c r="J366" s="46" t="s">
        <v>61</v>
      </c>
      <c r="K366" s="75" t="s">
        <v>228</v>
      </c>
      <c r="L366" s="73">
        <v>191016</v>
      </c>
      <c r="M366" s="46" t="s">
        <v>229</v>
      </c>
      <c r="N366" s="47" t="s">
        <v>230</v>
      </c>
      <c r="O366" s="49" t="str">
        <f>IF(V365=1,"1 AÑO","0 AÑOS")</f>
        <v>0 AÑOS</v>
      </c>
      <c r="P366" s="50" t="str">
        <f>IF(V365=1,"31/12/2013","-----")</f>
        <v>-----</v>
      </c>
      <c r="Q366" s="51" t="s">
        <v>231</v>
      </c>
      <c r="R366" s="52">
        <v>0</v>
      </c>
      <c r="S366" s="52">
        <v>0</v>
      </c>
      <c r="T366" s="54">
        <v>0</v>
      </c>
      <c r="U366" s="55" t="s">
        <v>207</v>
      </c>
      <c r="V366" s="78">
        <v>0</v>
      </c>
      <c r="W366" s="78">
        <v>1</v>
      </c>
      <c r="X366" s="78">
        <v>0</v>
      </c>
      <c r="Y366" s="61" t="s">
        <v>208</v>
      </c>
      <c r="Z366" s="61" t="s">
        <v>232</v>
      </c>
      <c r="AA366" s="61" t="s">
        <v>233</v>
      </c>
      <c r="AB366" s="58" t="s">
        <v>234</v>
      </c>
      <c r="AC366" s="79" t="s">
        <v>235</v>
      </c>
      <c r="AD366" s="69" t="s">
        <v>236</v>
      </c>
      <c r="AE366" s="58">
        <v>50000</v>
      </c>
      <c r="AF366" s="60" t="s">
        <v>237</v>
      </c>
      <c r="AG366" s="61" t="s">
        <v>213</v>
      </c>
      <c r="AH366" s="69" t="s">
        <v>238</v>
      </c>
      <c r="AI366" s="69" t="s">
        <v>239</v>
      </c>
      <c r="AJ366" s="61" t="s">
        <v>240</v>
      </c>
      <c r="AK366" s="61" t="s">
        <v>241</v>
      </c>
      <c r="AL366" s="66" t="s">
        <v>168</v>
      </c>
      <c r="AM366" s="66">
        <v>1</v>
      </c>
      <c r="AN366" s="81">
        <v>64</v>
      </c>
      <c r="AO366" s="82" t="str">
        <f t="shared" si="13"/>
        <v>0</v>
      </c>
      <c r="AP366" s="199">
        <f t="shared" si="14"/>
        <v>0</v>
      </c>
      <c r="AQ366" s="200" t="str">
        <f t="shared" si="15"/>
        <v>0,00</v>
      </c>
      <c r="AR366" s="199">
        <f t="shared" si="16"/>
        <v>0</v>
      </c>
      <c r="AS366" s="82" t="str">
        <f t="shared" si="17"/>
        <v>0,00</v>
      </c>
      <c r="AT366" s="200">
        <f t="shared" si="18"/>
        <v>0</v>
      </c>
      <c r="AU366" s="66" t="s">
        <v>108</v>
      </c>
      <c r="AV366" s="66" t="s">
        <v>72</v>
      </c>
      <c r="AW366" s="66" t="s">
        <v>73</v>
      </c>
      <c r="AX366" s="66" t="s">
        <v>218</v>
      </c>
      <c r="AY366" s="98" t="s">
        <v>195</v>
      </c>
      <c r="AZ366" s="67"/>
      <c r="BA366" s="287"/>
      <c r="BB366" s="290"/>
      <c r="BC366" s="284"/>
      <c r="BD366" s="69"/>
      <c r="BE366" s="68"/>
    </row>
    <row r="367" spans="1:57" x14ac:dyDescent="0.2">
      <c r="A367" s="28"/>
      <c r="B367" s="92"/>
      <c r="C367" s="93"/>
      <c r="D367" s="71">
        <v>41366</v>
      </c>
      <c r="E367" s="72">
        <v>41381</v>
      </c>
      <c r="F367" s="42" t="s">
        <v>242</v>
      </c>
      <c r="G367" s="43" t="s">
        <v>163</v>
      </c>
      <c r="H367" s="73" t="s">
        <v>60</v>
      </c>
      <c r="I367" s="74">
        <v>12</v>
      </c>
      <c r="J367" s="46" t="s">
        <v>61</v>
      </c>
      <c r="K367" s="75" t="s">
        <v>243</v>
      </c>
      <c r="L367" s="73">
        <v>37956</v>
      </c>
      <c r="M367" s="46" t="s">
        <v>244</v>
      </c>
      <c r="N367" s="47" t="s">
        <v>245</v>
      </c>
      <c r="O367" s="49" t="str">
        <f>IF(V366=1,"1 AÑO","0 AÑOS")</f>
        <v>0 AÑOS</v>
      </c>
      <c r="P367" s="50" t="str">
        <f>IF(V366=1,"31/12/2013","-----")</f>
        <v>-----</v>
      </c>
      <c r="Q367" s="51" t="s">
        <v>246</v>
      </c>
      <c r="R367" s="52">
        <v>0</v>
      </c>
      <c r="S367" s="52">
        <v>0</v>
      </c>
      <c r="T367" s="54">
        <v>0</v>
      </c>
      <c r="U367" s="55" t="s">
        <v>207</v>
      </c>
      <c r="V367" s="78">
        <v>0</v>
      </c>
      <c r="W367" s="78">
        <v>1</v>
      </c>
      <c r="X367" s="78">
        <v>0</v>
      </c>
      <c r="Y367" s="61" t="s">
        <v>247</v>
      </c>
      <c r="Z367" s="61" t="s">
        <v>232</v>
      </c>
      <c r="AA367" s="61" t="s">
        <v>233</v>
      </c>
      <c r="AB367" s="58" t="s">
        <v>234</v>
      </c>
      <c r="AC367" s="79" t="s">
        <v>235</v>
      </c>
      <c r="AD367" s="69" t="s">
        <v>236</v>
      </c>
      <c r="AE367" s="58">
        <v>50000</v>
      </c>
      <c r="AF367" s="60" t="s">
        <v>237</v>
      </c>
      <c r="AG367" s="61" t="s">
        <v>213</v>
      </c>
      <c r="AH367" s="69" t="s">
        <v>248</v>
      </c>
      <c r="AI367" s="69" t="s">
        <v>239</v>
      </c>
      <c r="AJ367" s="61" t="s">
        <v>240</v>
      </c>
      <c r="AK367" s="61" t="s">
        <v>241</v>
      </c>
      <c r="AL367" s="66" t="s">
        <v>168</v>
      </c>
      <c r="AM367" s="66">
        <v>1</v>
      </c>
      <c r="AN367" s="81">
        <v>64</v>
      </c>
      <c r="AO367" s="82" t="str">
        <f t="shared" si="13"/>
        <v>0</v>
      </c>
      <c r="AP367" s="199">
        <f t="shared" si="14"/>
        <v>0</v>
      </c>
      <c r="AQ367" s="200" t="str">
        <f t="shared" si="15"/>
        <v>0,00</v>
      </c>
      <c r="AR367" s="199">
        <f t="shared" si="16"/>
        <v>0</v>
      </c>
      <c r="AS367" s="82" t="str">
        <f t="shared" si="17"/>
        <v>0,00</v>
      </c>
      <c r="AT367" s="200">
        <f t="shared" si="18"/>
        <v>0</v>
      </c>
      <c r="AU367" s="66" t="s">
        <v>108</v>
      </c>
      <c r="AV367" s="66" t="s">
        <v>72</v>
      </c>
      <c r="AW367" s="66" t="s">
        <v>73</v>
      </c>
      <c r="AX367" s="66" t="s">
        <v>218</v>
      </c>
      <c r="AY367" s="98" t="s">
        <v>195</v>
      </c>
      <c r="AZ367" s="67"/>
      <c r="BA367" s="287"/>
      <c r="BB367" s="290"/>
      <c r="BC367" s="284"/>
      <c r="BD367" s="69"/>
      <c r="BE367" s="68"/>
    </row>
    <row r="368" spans="1:57" x14ac:dyDescent="0.2">
      <c r="A368" s="28"/>
      <c r="B368" s="92"/>
      <c r="C368" s="93"/>
      <c r="D368" s="71">
        <v>41366</v>
      </c>
      <c r="E368" s="72">
        <v>41381</v>
      </c>
      <c r="F368" s="42" t="s">
        <v>249</v>
      </c>
      <c r="G368" s="43" t="s">
        <v>163</v>
      </c>
      <c r="H368" s="73" t="s">
        <v>60</v>
      </c>
      <c r="I368" s="74">
        <v>12</v>
      </c>
      <c r="J368" s="46" t="s">
        <v>61</v>
      </c>
      <c r="K368" s="75" t="s">
        <v>250</v>
      </c>
      <c r="L368" s="73">
        <v>289695</v>
      </c>
      <c r="M368" s="46" t="s">
        <v>251</v>
      </c>
      <c r="N368" s="47">
        <v>0</v>
      </c>
      <c r="O368" s="49" t="str">
        <f>IF(V366=1,"1 AÑO","0 AÑOS")</f>
        <v>0 AÑOS</v>
      </c>
      <c r="P368" s="50" t="str">
        <f>IF(V366=1,"31/12/2013","-----")</f>
        <v>-----</v>
      </c>
      <c r="Q368" s="51" t="s">
        <v>252</v>
      </c>
      <c r="R368" s="52">
        <v>0</v>
      </c>
      <c r="S368" s="52">
        <v>0</v>
      </c>
      <c r="T368" s="54">
        <v>0</v>
      </c>
      <c r="U368" s="55" t="s">
        <v>207</v>
      </c>
      <c r="V368" s="78">
        <v>0</v>
      </c>
      <c r="W368" s="78">
        <v>1</v>
      </c>
      <c r="X368" s="78">
        <v>0</v>
      </c>
      <c r="Y368" s="61" t="s">
        <v>253</v>
      </c>
      <c r="Z368" s="61" t="s">
        <v>232</v>
      </c>
      <c r="AA368" s="61" t="s">
        <v>233</v>
      </c>
      <c r="AB368" s="58" t="s">
        <v>234</v>
      </c>
      <c r="AC368" s="79" t="s">
        <v>254</v>
      </c>
      <c r="AD368" s="69" t="s">
        <v>236</v>
      </c>
      <c r="AE368" s="58">
        <v>50000</v>
      </c>
      <c r="AF368" s="60" t="s">
        <v>237</v>
      </c>
      <c r="AG368" s="61" t="s">
        <v>255</v>
      </c>
      <c r="AH368" s="69" t="s">
        <v>239</v>
      </c>
      <c r="AI368" s="61" t="s">
        <v>240</v>
      </c>
      <c r="AJ368" s="61" t="s">
        <v>105</v>
      </c>
      <c r="AK368" s="61" t="s">
        <v>70</v>
      </c>
      <c r="AL368" s="66" t="s">
        <v>168</v>
      </c>
      <c r="AM368" s="66">
        <v>1</v>
      </c>
      <c r="AN368" s="81">
        <v>64</v>
      </c>
      <c r="AO368" s="82" t="str">
        <f t="shared" si="13"/>
        <v>0</v>
      </c>
      <c r="AP368" s="199">
        <f t="shared" si="14"/>
        <v>0</v>
      </c>
      <c r="AQ368" s="200" t="str">
        <f t="shared" si="15"/>
        <v>0,00</v>
      </c>
      <c r="AR368" s="199">
        <f t="shared" si="16"/>
        <v>0</v>
      </c>
      <c r="AS368" s="82" t="str">
        <f t="shared" si="17"/>
        <v>0,00</v>
      </c>
      <c r="AT368" s="200">
        <f t="shared" si="18"/>
        <v>0</v>
      </c>
      <c r="AU368" s="66" t="s">
        <v>108</v>
      </c>
      <c r="AV368" s="66" t="s">
        <v>72</v>
      </c>
      <c r="AW368" s="66" t="s">
        <v>73</v>
      </c>
      <c r="AX368" s="66" t="s">
        <v>218</v>
      </c>
      <c r="AY368" s="98" t="s">
        <v>195</v>
      </c>
      <c r="AZ368" s="67"/>
      <c r="BA368" s="287"/>
      <c r="BB368" s="290"/>
      <c r="BC368" s="284"/>
      <c r="BD368" s="69"/>
      <c r="BE368" s="68"/>
    </row>
    <row r="369" spans="1:57" x14ac:dyDescent="0.2">
      <c r="B369" s="92"/>
      <c r="C369" s="93"/>
      <c r="D369" s="71">
        <v>41366</v>
      </c>
      <c r="E369" s="72">
        <v>41381</v>
      </c>
      <c r="F369" s="42" t="s">
        <v>256</v>
      </c>
      <c r="G369" s="43" t="s">
        <v>163</v>
      </c>
      <c r="H369" s="73" t="s">
        <v>60</v>
      </c>
      <c r="I369" s="74">
        <v>12</v>
      </c>
      <c r="J369" s="46" t="s">
        <v>61</v>
      </c>
      <c r="K369" s="47" t="s">
        <v>257</v>
      </c>
      <c r="L369" s="73">
        <v>94593</v>
      </c>
      <c r="M369" s="46" t="s">
        <v>258</v>
      </c>
      <c r="N369" s="47">
        <v>0</v>
      </c>
      <c r="O369" s="49" t="str">
        <f>IF(V367=1,"1 AÑO","0 AÑOS")</f>
        <v>0 AÑOS</v>
      </c>
      <c r="P369" s="50" t="str">
        <f>IF(V367=1,"31/12/2013","-----")</f>
        <v>-----</v>
      </c>
      <c r="Q369" s="51" t="s">
        <v>259</v>
      </c>
      <c r="R369" s="52">
        <v>0</v>
      </c>
      <c r="S369" s="52">
        <v>0</v>
      </c>
      <c r="T369" s="54">
        <v>0</v>
      </c>
      <c r="U369" s="55" t="s">
        <v>207</v>
      </c>
      <c r="V369" s="78">
        <v>0</v>
      </c>
      <c r="W369" s="78">
        <v>1</v>
      </c>
      <c r="X369" s="78">
        <v>0</v>
      </c>
      <c r="Y369" s="61" t="s">
        <v>260</v>
      </c>
      <c r="Z369" s="61" t="s">
        <v>232</v>
      </c>
      <c r="AA369" s="61" t="s">
        <v>233</v>
      </c>
      <c r="AB369" s="58" t="s">
        <v>234</v>
      </c>
      <c r="AC369" s="79" t="s">
        <v>254</v>
      </c>
      <c r="AD369" s="69" t="s">
        <v>236</v>
      </c>
      <c r="AE369" s="58">
        <v>50000</v>
      </c>
      <c r="AF369" s="60" t="s">
        <v>237</v>
      </c>
      <c r="AG369" s="61" t="s">
        <v>255</v>
      </c>
      <c r="AH369" s="69" t="s">
        <v>239</v>
      </c>
      <c r="AI369" s="61" t="s">
        <v>240</v>
      </c>
      <c r="AJ369" s="61" t="s">
        <v>105</v>
      </c>
      <c r="AK369" s="61" t="s">
        <v>70</v>
      </c>
      <c r="AL369" s="66" t="s">
        <v>261</v>
      </c>
      <c r="AM369" s="66">
        <v>1</v>
      </c>
      <c r="AN369" s="81">
        <v>32</v>
      </c>
      <c r="AO369" s="82" t="str">
        <f t="shared" si="13"/>
        <v>0</v>
      </c>
      <c r="AP369" s="199">
        <f t="shared" si="14"/>
        <v>0</v>
      </c>
      <c r="AQ369" s="200" t="str">
        <f t="shared" si="15"/>
        <v>0,00</v>
      </c>
      <c r="AR369" s="199">
        <f t="shared" si="16"/>
        <v>0</v>
      </c>
      <c r="AS369" s="82" t="str">
        <f t="shared" si="17"/>
        <v>0,00</v>
      </c>
      <c r="AT369" s="200">
        <f t="shared" si="18"/>
        <v>0</v>
      </c>
      <c r="AU369" s="66" t="s">
        <v>108</v>
      </c>
      <c r="AV369" s="66" t="s">
        <v>72</v>
      </c>
      <c r="AW369" s="66" t="s">
        <v>73</v>
      </c>
      <c r="AX369" s="66" t="s">
        <v>218</v>
      </c>
      <c r="AY369" s="98" t="s">
        <v>195</v>
      </c>
      <c r="AZ369" s="67"/>
      <c r="BA369" s="287"/>
      <c r="BB369" s="290"/>
      <c r="BC369" s="284"/>
      <c r="BD369" s="69"/>
      <c r="BE369" s="68"/>
    </row>
    <row r="370" spans="1:57" x14ac:dyDescent="0.2">
      <c r="B370" s="92"/>
      <c r="C370" s="93"/>
      <c r="D370" s="71">
        <v>41392</v>
      </c>
      <c r="E370" s="72">
        <v>41401</v>
      </c>
      <c r="F370" s="42" t="s">
        <v>262</v>
      </c>
      <c r="G370" s="43" t="s">
        <v>75</v>
      </c>
      <c r="H370" s="46" t="s">
        <v>263</v>
      </c>
      <c r="I370" s="74">
        <v>6</v>
      </c>
      <c r="J370" s="46" t="s">
        <v>77</v>
      </c>
      <c r="K370" s="47" t="s">
        <v>264</v>
      </c>
      <c r="L370" s="73">
        <v>413222</v>
      </c>
      <c r="M370" s="46" t="s">
        <v>265</v>
      </c>
      <c r="N370" s="47">
        <v>0</v>
      </c>
      <c r="O370" s="49" t="str">
        <f t="shared" ref="O370:O388" si="19">IF(V370=1,"1 AÑO","0 AÑOS")</f>
        <v>1 AÑO</v>
      </c>
      <c r="P370" s="50" t="str">
        <f t="shared" ref="P370:P376" si="20">IF(V370=1,"31/12/2013","-----")</f>
        <v>31/12/2013</v>
      </c>
      <c r="Q370" s="51" t="s">
        <v>266</v>
      </c>
      <c r="R370" s="52" t="s">
        <v>267</v>
      </c>
      <c r="S370" s="99">
        <v>41369</v>
      </c>
      <c r="T370" s="54">
        <v>0</v>
      </c>
      <c r="U370" s="55" t="s">
        <v>207</v>
      </c>
      <c r="V370" s="78">
        <v>1</v>
      </c>
      <c r="W370" s="78">
        <v>0</v>
      </c>
      <c r="X370" s="78">
        <v>0</v>
      </c>
      <c r="Y370" s="100" t="s">
        <v>268</v>
      </c>
      <c r="Z370" s="61" t="s">
        <v>269</v>
      </c>
      <c r="AA370" s="66" t="s">
        <v>270</v>
      </c>
      <c r="AB370" s="58" t="s">
        <v>271</v>
      </c>
      <c r="AC370" s="79">
        <v>0</v>
      </c>
      <c r="AD370" s="79">
        <v>0</v>
      </c>
      <c r="AE370" s="79">
        <v>0</v>
      </c>
      <c r="AF370" s="80" t="s">
        <v>272</v>
      </c>
      <c r="AG370" s="61" t="s">
        <v>273</v>
      </c>
      <c r="AH370" s="100" t="s">
        <v>274</v>
      </c>
      <c r="AI370" s="61" t="s">
        <v>105</v>
      </c>
      <c r="AJ370" s="61" t="s">
        <v>105</v>
      </c>
      <c r="AK370" s="61" t="s">
        <v>275</v>
      </c>
      <c r="AL370" s="66" t="s">
        <v>276</v>
      </c>
      <c r="AM370" s="66">
        <v>1</v>
      </c>
      <c r="AN370" s="81">
        <v>12</v>
      </c>
      <c r="AO370" s="82" t="str">
        <f t="shared" si="13"/>
        <v>12</v>
      </c>
      <c r="AP370" s="199">
        <f t="shared" si="14"/>
        <v>572.4</v>
      </c>
      <c r="AQ370" s="200">
        <f t="shared" si="15"/>
        <v>47.699999999999996</v>
      </c>
      <c r="AR370" s="199">
        <f t="shared" si="16"/>
        <v>0.5</v>
      </c>
      <c r="AS370" s="82" t="str">
        <f t="shared" si="17"/>
        <v>0,00</v>
      </c>
      <c r="AT370" s="200">
        <f t="shared" si="18"/>
        <v>572.9</v>
      </c>
      <c r="AU370" s="66" t="s">
        <v>277</v>
      </c>
      <c r="AV370" s="66" t="s">
        <v>72</v>
      </c>
      <c r="AW370" s="66" t="s">
        <v>73</v>
      </c>
      <c r="AX370" s="66" t="s">
        <v>218</v>
      </c>
      <c r="AY370" s="98" t="s">
        <v>195</v>
      </c>
      <c r="AZ370" s="67" t="s">
        <v>278</v>
      </c>
      <c r="BA370" s="287">
        <v>41417</v>
      </c>
      <c r="BB370" s="290" t="s">
        <v>279</v>
      </c>
      <c r="BC370" s="284">
        <v>41435</v>
      </c>
      <c r="BD370" s="69"/>
      <c r="BE370" s="68"/>
    </row>
    <row r="371" spans="1:57" s="83" customFormat="1" x14ac:dyDescent="0.2">
      <c r="A371" s="70"/>
      <c r="B371" s="92"/>
      <c r="C371" s="93"/>
      <c r="D371" s="71">
        <v>41337</v>
      </c>
      <c r="E371" s="72">
        <v>41390</v>
      </c>
      <c r="F371" s="42" t="s">
        <v>280</v>
      </c>
      <c r="G371" s="43" t="s">
        <v>281</v>
      </c>
      <c r="H371" s="73" t="s">
        <v>82</v>
      </c>
      <c r="I371" s="74">
        <v>8</v>
      </c>
      <c r="J371" s="46" t="s">
        <v>83</v>
      </c>
      <c r="K371" s="75" t="s">
        <v>93</v>
      </c>
      <c r="L371" s="73">
        <v>544437</v>
      </c>
      <c r="M371" s="46" t="s">
        <v>94</v>
      </c>
      <c r="N371" s="75" t="s">
        <v>95</v>
      </c>
      <c r="O371" s="49" t="str">
        <f t="shared" si="19"/>
        <v>1 AÑO</v>
      </c>
      <c r="P371" s="50" t="str">
        <f t="shared" si="20"/>
        <v>31/12/2013</v>
      </c>
      <c r="Q371" s="51" t="s">
        <v>78</v>
      </c>
      <c r="R371" s="52" t="s">
        <v>282</v>
      </c>
      <c r="S371" s="77">
        <v>40969</v>
      </c>
      <c r="T371" s="54">
        <v>0</v>
      </c>
      <c r="U371" s="55" t="s">
        <v>207</v>
      </c>
      <c r="V371" s="84">
        <v>1</v>
      </c>
      <c r="W371" s="84">
        <v>0</v>
      </c>
      <c r="X371" s="84">
        <v>0</v>
      </c>
      <c r="Y371" s="61" t="s">
        <v>87</v>
      </c>
      <c r="Z371" s="61" t="s">
        <v>87</v>
      </c>
      <c r="AA371" s="66" t="s">
        <v>88</v>
      </c>
      <c r="AB371" s="79" t="s">
        <v>283</v>
      </c>
      <c r="AC371" s="79">
        <v>0</v>
      </c>
      <c r="AD371" s="79" t="s">
        <v>284</v>
      </c>
      <c r="AE371" s="79">
        <v>16300000</v>
      </c>
      <c r="AF371" s="80" t="s">
        <v>89</v>
      </c>
      <c r="AG371" s="61" t="s">
        <v>285</v>
      </c>
      <c r="AH371" s="61" t="s">
        <v>90</v>
      </c>
      <c r="AI371" s="61" t="s">
        <v>160</v>
      </c>
      <c r="AJ371" s="61" t="s">
        <v>105</v>
      </c>
      <c r="AK371" s="61" t="s">
        <v>91</v>
      </c>
      <c r="AL371" s="66" t="s">
        <v>286</v>
      </c>
      <c r="AM371" s="66">
        <v>12</v>
      </c>
      <c r="AN371" s="81">
        <v>27.85</v>
      </c>
      <c r="AO371" s="82" t="str">
        <f t="shared" si="13"/>
        <v>12</v>
      </c>
      <c r="AP371" s="199">
        <f t="shared" si="14"/>
        <v>1328.4449999999999</v>
      </c>
      <c r="AQ371" s="200">
        <f t="shared" si="15"/>
        <v>110.70375</v>
      </c>
      <c r="AR371" s="199">
        <f t="shared" si="16"/>
        <v>0.5</v>
      </c>
      <c r="AS371" s="82" t="str">
        <f t="shared" si="17"/>
        <v>0,00</v>
      </c>
      <c r="AT371" s="200">
        <f t="shared" si="18"/>
        <v>1328.9449999999999</v>
      </c>
      <c r="AU371" s="66" t="s">
        <v>96</v>
      </c>
      <c r="AV371" s="66" t="s">
        <v>72</v>
      </c>
      <c r="AW371" s="66" t="s">
        <v>73</v>
      </c>
      <c r="AX371" s="66" t="s">
        <v>218</v>
      </c>
      <c r="AY371" s="98" t="s">
        <v>195</v>
      </c>
      <c r="AZ371" s="67" t="s">
        <v>287</v>
      </c>
      <c r="BA371" s="287">
        <v>41393</v>
      </c>
      <c r="BB371" s="290" t="s">
        <v>288</v>
      </c>
      <c r="BC371" s="284">
        <v>41429</v>
      </c>
      <c r="BD371" s="69"/>
      <c r="BE371" s="68"/>
    </row>
    <row r="372" spans="1:57" s="83" customFormat="1" x14ac:dyDescent="0.2">
      <c r="A372" s="70"/>
      <c r="B372" s="92"/>
      <c r="C372" s="93"/>
      <c r="D372" s="71">
        <v>41337</v>
      </c>
      <c r="E372" s="72">
        <v>41390</v>
      </c>
      <c r="F372" s="42" t="s">
        <v>289</v>
      </c>
      <c r="G372" s="43" t="s">
        <v>281</v>
      </c>
      <c r="H372" s="73" t="s">
        <v>82</v>
      </c>
      <c r="I372" s="74">
        <v>8</v>
      </c>
      <c r="J372" s="46" t="s">
        <v>83</v>
      </c>
      <c r="K372" s="75" t="s">
        <v>290</v>
      </c>
      <c r="L372" s="73">
        <v>95939</v>
      </c>
      <c r="M372" s="46" t="s">
        <v>291</v>
      </c>
      <c r="N372" s="75" t="s">
        <v>292</v>
      </c>
      <c r="O372" s="49" t="str">
        <f t="shared" si="19"/>
        <v>1 AÑO</v>
      </c>
      <c r="P372" s="50" t="str">
        <f t="shared" si="20"/>
        <v>31/12/2013</v>
      </c>
      <c r="Q372" s="51" t="s">
        <v>65</v>
      </c>
      <c r="R372" s="52" t="s">
        <v>293</v>
      </c>
      <c r="S372" s="77">
        <v>40969</v>
      </c>
      <c r="T372" s="54">
        <v>0</v>
      </c>
      <c r="U372" s="55" t="s">
        <v>207</v>
      </c>
      <c r="V372" s="78">
        <v>1</v>
      </c>
      <c r="W372" s="78">
        <v>0</v>
      </c>
      <c r="X372" s="78">
        <v>0</v>
      </c>
      <c r="Y372" s="61" t="s">
        <v>87</v>
      </c>
      <c r="Z372" s="61" t="s">
        <v>87</v>
      </c>
      <c r="AA372" s="66" t="s">
        <v>88</v>
      </c>
      <c r="AB372" s="79" t="s">
        <v>294</v>
      </c>
      <c r="AC372" s="79" t="s">
        <v>295</v>
      </c>
      <c r="AD372" s="79" t="s">
        <v>296</v>
      </c>
      <c r="AE372" s="79">
        <v>16300000</v>
      </c>
      <c r="AF372" s="80" t="s">
        <v>89</v>
      </c>
      <c r="AG372" s="61" t="s">
        <v>297</v>
      </c>
      <c r="AH372" s="61" t="s">
        <v>90</v>
      </c>
      <c r="AI372" s="61" t="s">
        <v>160</v>
      </c>
      <c r="AJ372" s="61" t="s">
        <v>105</v>
      </c>
      <c r="AK372" s="61" t="s">
        <v>298</v>
      </c>
      <c r="AL372" s="66" t="s">
        <v>299</v>
      </c>
      <c r="AM372" s="66">
        <v>11</v>
      </c>
      <c r="AN372" s="81">
        <v>21.59</v>
      </c>
      <c r="AO372" s="82" t="str">
        <f t="shared" si="13"/>
        <v>12</v>
      </c>
      <c r="AP372" s="199">
        <f t="shared" si="14"/>
        <v>1029.8430000000001</v>
      </c>
      <c r="AQ372" s="200">
        <f t="shared" si="15"/>
        <v>85.820250000000001</v>
      </c>
      <c r="AR372" s="199">
        <f t="shared" si="16"/>
        <v>0.5</v>
      </c>
      <c r="AS372" s="82" t="str">
        <f t="shared" si="17"/>
        <v>0,00</v>
      </c>
      <c r="AT372" s="200">
        <f t="shared" si="18"/>
        <v>1030.3430000000001</v>
      </c>
      <c r="AU372" s="66" t="s">
        <v>300</v>
      </c>
      <c r="AV372" s="66" t="s">
        <v>72</v>
      </c>
      <c r="AW372" s="66" t="s">
        <v>73</v>
      </c>
      <c r="AX372" s="66" t="s">
        <v>218</v>
      </c>
      <c r="AY372" s="98" t="s">
        <v>195</v>
      </c>
      <c r="AZ372" s="67" t="s">
        <v>301</v>
      </c>
      <c r="BA372" s="287">
        <v>41393</v>
      </c>
      <c r="BB372" s="290" t="s">
        <v>302</v>
      </c>
      <c r="BC372" s="284">
        <v>41429</v>
      </c>
      <c r="BD372" s="69"/>
      <c r="BE372" s="68"/>
    </row>
    <row r="373" spans="1:57" s="83" customFormat="1" x14ac:dyDescent="0.2">
      <c r="A373" s="70"/>
      <c r="B373" s="92"/>
      <c r="C373" s="93"/>
      <c r="D373" s="71">
        <v>41337</v>
      </c>
      <c r="E373" s="72">
        <v>41390</v>
      </c>
      <c r="F373" s="42" t="s">
        <v>303</v>
      </c>
      <c r="G373" s="43" t="s">
        <v>281</v>
      </c>
      <c r="H373" s="73" t="s">
        <v>82</v>
      </c>
      <c r="I373" s="74">
        <v>8</v>
      </c>
      <c r="J373" s="46" t="s">
        <v>83</v>
      </c>
      <c r="K373" s="75" t="s">
        <v>304</v>
      </c>
      <c r="L373" s="73">
        <v>540974</v>
      </c>
      <c r="M373" s="46" t="s">
        <v>305</v>
      </c>
      <c r="N373" s="75" t="s">
        <v>306</v>
      </c>
      <c r="O373" s="49" t="str">
        <f t="shared" si="19"/>
        <v>1 AÑO</v>
      </c>
      <c r="P373" s="50" t="str">
        <f t="shared" si="20"/>
        <v>31/12/2013</v>
      </c>
      <c r="Q373" s="51" t="s">
        <v>307</v>
      </c>
      <c r="R373" s="52">
        <v>0</v>
      </c>
      <c r="S373" s="53">
        <v>0</v>
      </c>
      <c r="T373" s="54">
        <v>0</v>
      </c>
      <c r="U373" s="55" t="s">
        <v>207</v>
      </c>
      <c r="V373" s="78">
        <v>1</v>
      </c>
      <c r="W373" s="78">
        <v>0</v>
      </c>
      <c r="X373" s="78">
        <v>0</v>
      </c>
      <c r="Y373" s="61" t="s">
        <v>87</v>
      </c>
      <c r="Z373" s="61" t="s">
        <v>87</v>
      </c>
      <c r="AA373" s="66" t="s">
        <v>88</v>
      </c>
      <c r="AB373" s="79" t="s">
        <v>308</v>
      </c>
      <c r="AC373" s="79" t="s">
        <v>309</v>
      </c>
      <c r="AD373" s="79" t="s">
        <v>296</v>
      </c>
      <c r="AE373" s="79">
        <v>16300000</v>
      </c>
      <c r="AF373" s="80" t="s">
        <v>89</v>
      </c>
      <c r="AG373" s="61" t="s">
        <v>90</v>
      </c>
      <c r="AH373" s="61" t="s">
        <v>160</v>
      </c>
      <c r="AI373" s="61" t="s">
        <v>105</v>
      </c>
      <c r="AJ373" s="61" t="s">
        <v>105</v>
      </c>
      <c r="AK373" s="61" t="s">
        <v>91</v>
      </c>
      <c r="AL373" s="66" t="s">
        <v>310</v>
      </c>
      <c r="AM373" s="66">
        <v>11</v>
      </c>
      <c r="AN373" s="81">
        <v>25.05</v>
      </c>
      <c r="AO373" s="82" t="str">
        <f t="shared" si="13"/>
        <v>12</v>
      </c>
      <c r="AP373" s="199">
        <f t="shared" si="14"/>
        <v>1194.885</v>
      </c>
      <c r="AQ373" s="200">
        <f t="shared" si="15"/>
        <v>99.573750000000004</v>
      </c>
      <c r="AR373" s="199">
        <f t="shared" si="16"/>
        <v>0.5</v>
      </c>
      <c r="AS373" s="82" t="str">
        <f t="shared" si="17"/>
        <v>0,00</v>
      </c>
      <c r="AT373" s="200">
        <f t="shared" si="18"/>
        <v>1195.385</v>
      </c>
      <c r="AU373" s="66" t="s">
        <v>311</v>
      </c>
      <c r="AV373" s="66" t="s">
        <v>72</v>
      </c>
      <c r="AW373" s="66" t="s">
        <v>73</v>
      </c>
      <c r="AX373" s="66" t="s">
        <v>218</v>
      </c>
      <c r="AY373" s="98" t="s">
        <v>195</v>
      </c>
      <c r="AZ373" s="67" t="s">
        <v>312</v>
      </c>
      <c r="BA373" s="287">
        <v>41393</v>
      </c>
      <c r="BB373" s="290" t="s">
        <v>313</v>
      </c>
      <c r="BC373" s="284">
        <v>41429</v>
      </c>
      <c r="BD373" s="69"/>
      <c r="BE373" s="68"/>
    </row>
    <row r="374" spans="1:57" s="83" customFormat="1" x14ac:dyDescent="0.2">
      <c r="A374" s="70"/>
      <c r="B374" s="92"/>
      <c r="C374" s="93"/>
      <c r="D374" s="71">
        <v>41337</v>
      </c>
      <c r="E374" s="72">
        <v>41390</v>
      </c>
      <c r="F374" s="42" t="s">
        <v>314</v>
      </c>
      <c r="G374" s="43" t="s">
        <v>281</v>
      </c>
      <c r="H374" s="73" t="s">
        <v>82</v>
      </c>
      <c r="I374" s="74">
        <v>8</v>
      </c>
      <c r="J374" s="46" t="s">
        <v>83</v>
      </c>
      <c r="K374" s="75" t="s">
        <v>315</v>
      </c>
      <c r="L374" s="73">
        <v>416429</v>
      </c>
      <c r="M374" s="46" t="s">
        <v>84</v>
      </c>
      <c r="N374" s="75" t="s">
        <v>85</v>
      </c>
      <c r="O374" s="49" t="str">
        <f t="shared" si="19"/>
        <v>1 AÑO</v>
      </c>
      <c r="P374" s="50" t="str">
        <f t="shared" si="20"/>
        <v>31/12/2013</v>
      </c>
      <c r="Q374" s="51" t="s">
        <v>86</v>
      </c>
      <c r="R374" s="52" t="s">
        <v>316</v>
      </c>
      <c r="S374" s="77">
        <v>40969</v>
      </c>
      <c r="T374" s="54">
        <v>0</v>
      </c>
      <c r="U374" s="55" t="s">
        <v>207</v>
      </c>
      <c r="V374" s="78">
        <v>1</v>
      </c>
      <c r="W374" s="78">
        <v>0</v>
      </c>
      <c r="X374" s="78">
        <v>0</v>
      </c>
      <c r="Y374" s="61" t="s">
        <v>87</v>
      </c>
      <c r="Z374" s="61" t="s">
        <v>87</v>
      </c>
      <c r="AA374" s="66" t="s">
        <v>88</v>
      </c>
      <c r="AB374" s="79" t="s">
        <v>317</v>
      </c>
      <c r="AC374" s="79" t="s">
        <v>318</v>
      </c>
      <c r="AD374" s="79" t="s">
        <v>296</v>
      </c>
      <c r="AE374" s="79">
        <v>16300000</v>
      </c>
      <c r="AF374" s="80" t="s">
        <v>89</v>
      </c>
      <c r="AG374" s="61" t="s">
        <v>319</v>
      </c>
      <c r="AH374" s="61" t="s">
        <v>90</v>
      </c>
      <c r="AI374" s="61" t="s">
        <v>160</v>
      </c>
      <c r="AJ374" s="61" t="s">
        <v>105</v>
      </c>
      <c r="AK374" s="61" t="s">
        <v>91</v>
      </c>
      <c r="AL374" s="66" t="s">
        <v>320</v>
      </c>
      <c r="AM374" s="66">
        <v>17</v>
      </c>
      <c r="AN374" s="81">
        <v>26.37</v>
      </c>
      <c r="AO374" s="82" t="str">
        <f t="shared" si="13"/>
        <v>12</v>
      </c>
      <c r="AP374" s="199">
        <f t="shared" si="14"/>
        <v>1257.8490000000002</v>
      </c>
      <c r="AQ374" s="200">
        <f t="shared" si="15"/>
        <v>104.82075000000002</v>
      </c>
      <c r="AR374" s="199">
        <f t="shared" si="16"/>
        <v>0.5</v>
      </c>
      <c r="AS374" s="82" t="str">
        <f t="shared" si="17"/>
        <v>0,00</v>
      </c>
      <c r="AT374" s="200">
        <f t="shared" si="18"/>
        <v>1258.3490000000002</v>
      </c>
      <c r="AU374" s="66" t="s">
        <v>321</v>
      </c>
      <c r="AV374" s="66" t="s">
        <v>72</v>
      </c>
      <c r="AW374" s="66" t="s">
        <v>73</v>
      </c>
      <c r="AX374" s="66" t="s">
        <v>218</v>
      </c>
      <c r="AY374" s="98" t="s">
        <v>195</v>
      </c>
      <c r="AZ374" s="67" t="s">
        <v>322</v>
      </c>
      <c r="BA374" s="287">
        <v>41393</v>
      </c>
      <c r="BB374" s="290" t="s">
        <v>323</v>
      </c>
      <c r="BC374" s="284">
        <v>41429</v>
      </c>
      <c r="BD374" s="69"/>
      <c r="BE374" s="68"/>
    </row>
    <row r="375" spans="1:57" x14ac:dyDescent="0.2">
      <c r="B375" s="92"/>
      <c r="C375" s="93"/>
      <c r="D375" s="40">
        <v>41380</v>
      </c>
      <c r="E375" s="41">
        <v>41400</v>
      </c>
      <c r="F375" s="42" t="s">
        <v>324</v>
      </c>
      <c r="G375" s="43" t="s">
        <v>75</v>
      </c>
      <c r="H375" s="43" t="s">
        <v>97</v>
      </c>
      <c r="I375" s="74" t="s">
        <v>98</v>
      </c>
      <c r="J375" s="46" t="s">
        <v>99</v>
      </c>
      <c r="K375" s="47" t="s">
        <v>325</v>
      </c>
      <c r="L375" s="43">
        <v>392679</v>
      </c>
      <c r="M375" s="44" t="s">
        <v>100</v>
      </c>
      <c r="N375" s="47">
        <v>0</v>
      </c>
      <c r="O375" s="49" t="str">
        <f t="shared" si="19"/>
        <v>1 AÑO</v>
      </c>
      <c r="P375" s="50" t="str">
        <f t="shared" si="20"/>
        <v>31/12/2013</v>
      </c>
      <c r="Q375" s="51" t="s">
        <v>78</v>
      </c>
      <c r="R375" s="52">
        <v>0</v>
      </c>
      <c r="S375" s="53">
        <v>0</v>
      </c>
      <c r="T375" s="85">
        <v>0</v>
      </c>
      <c r="U375" s="88" t="s">
        <v>207</v>
      </c>
      <c r="V375" s="78">
        <v>1</v>
      </c>
      <c r="W375" s="78">
        <v>0</v>
      </c>
      <c r="X375" s="78">
        <v>0</v>
      </c>
      <c r="Y375" s="57" t="s">
        <v>101</v>
      </c>
      <c r="Z375" s="57" t="s">
        <v>102</v>
      </c>
      <c r="AA375" s="57" t="s">
        <v>103</v>
      </c>
      <c r="AB375" s="58" t="s">
        <v>326</v>
      </c>
      <c r="AC375" s="170">
        <v>0</v>
      </c>
      <c r="AD375" s="58">
        <v>0</v>
      </c>
      <c r="AE375" s="58">
        <v>0</v>
      </c>
      <c r="AF375" s="80" t="s">
        <v>104</v>
      </c>
      <c r="AG375" s="61" t="s">
        <v>327</v>
      </c>
      <c r="AH375" s="61" t="s">
        <v>328</v>
      </c>
      <c r="AI375" s="86" t="s">
        <v>329</v>
      </c>
      <c r="AJ375" s="61" t="s">
        <v>330</v>
      </c>
      <c r="AK375" s="57" t="s">
        <v>106</v>
      </c>
      <c r="AL375" s="62" t="s">
        <v>107</v>
      </c>
      <c r="AM375" s="62">
        <v>2</v>
      </c>
      <c r="AN375" s="63">
        <v>8.1</v>
      </c>
      <c r="AO375" s="64" t="str">
        <f t="shared" si="13"/>
        <v>12</v>
      </c>
      <c r="AP375" s="202">
        <f t="shared" si="14"/>
        <v>128.79</v>
      </c>
      <c r="AQ375" s="201">
        <f t="shared" si="15"/>
        <v>10.7325</v>
      </c>
      <c r="AR375" s="199">
        <f t="shared" si="16"/>
        <v>0.5</v>
      </c>
      <c r="AS375" s="64" t="str">
        <f t="shared" si="17"/>
        <v>0,00</v>
      </c>
      <c r="AT375" s="201">
        <f t="shared" si="18"/>
        <v>129.29</v>
      </c>
      <c r="AU375" s="62" t="s">
        <v>331</v>
      </c>
      <c r="AV375" s="62" t="s">
        <v>72</v>
      </c>
      <c r="AW375" s="62" t="s">
        <v>73</v>
      </c>
      <c r="AX375" s="62" t="s">
        <v>218</v>
      </c>
      <c r="AY375" s="101" t="s">
        <v>195</v>
      </c>
      <c r="AZ375" s="67" t="s">
        <v>332</v>
      </c>
      <c r="BA375" s="287">
        <v>41403</v>
      </c>
      <c r="BB375" s="290" t="s">
        <v>333</v>
      </c>
      <c r="BC375" s="284">
        <v>41404</v>
      </c>
      <c r="BD375" s="69"/>
      <c r="BE375" s="68"/>
    </row>
    <row r="376" spans="1:57" x14ac:dyDescent="0.2">
      <c r="B376" s="92"/>
      <c r="C376" s="93"/>
      <c r="D376" s="40">
        <v>41331</v>
      </c>
      <c r="E376" s="41">
        <v>41422</v>
      </c>
      <c r="F376" s="42" t="s">
        <v>334</v>
      </c>
      <c r="G376" s="43" t="s">
        <v>163</v>
      </c>
      <c r="H376" s="73" t="s">
        <v>60</v>
      </c>
      <c r="I376" s="74">
        <v>12</v>
      </c>
      <c r="J376" s="46" t="s">
        <v>61</v>
      </c>
      <c r="K376" s="47" t="s">
        <v>335</v>
      </c>
      <c r="L376" s="43">
        <v>9210</v>
      </c>
      <c r="M376" s="44" t="s">
        <v>336</v>
      </c>
      <c r="N376" s="47" t="s">
        <v>337</v>
      </c>
      <c r="O376" s="49" t="str">
        <f t="shared" si="19"/>
        <v>1 AÑO</v>
      </c>
      <c r="P376" s="50" t="str">
        <f t="shared" si="20"/>
        <v>31/12/2013</v>
      </c>
      <c r="Q376" s="51" t="s">
        <v>78</v>
      </c>
      <c r="R376" s="52" t="s">
        <v>338</v>
      </c>
      <c r="S376" s="77">
        <v>40908</v>
      </c>
      <c r="T376" s="54">
        <v>0</v>
      </c>
      <c r="U376" s="55" t="s">
        <v>66</v>
      </c>
      <c r="V376" s="102">
        <v>1</v>
      </c>
      <c r="W376" s="102">
        <v>0</v>
      </c>
      <c r="X376" s="102">
        <v>0</v>
      </c>
      <c r="Y376" s="57" t="s">
        <v>339</v>
      </c>
      <c r="Z376" s="61" t="s">
        <v>340</v>
      </c>
      <c r="AA376" s="61" t="s">
        <v>341</v>
      </c>
      <c r="AB376" s="58" t="s">
        <v>342</v>
      </c>
      <c r="AC376" s="79" t="s">
        <v>343</v>
      </c>
      <c r="AD376" s="69" t="s">
        <v>344</v>
      </c>
      <c r="AE376" s="58">
        <v>50000</v>
      </c>
      <c r="AF376" s="80" t="s">
        <v>345</v>
      </c>
      <c r="AG376" s="61" t="s">
        <v>346</v>
      </c>
      <c r="AH376" s="57" t="s">
        <v>347</v>
      </c>
      <c r="AI376" s="86" t="s">
        <v>348</v>
      </c>
      <c r="AJ376" s="57" t="s">
        <v>349</v>
      </c>
      <c r="AK376" s="57" t="s">
        <v>70</v>
      </c>
      <c r="AL376" s="66" t="s">
        <v>261</v>
      </c>
      <c r="AM376" s="66">
        <v>1</v>
      </c>
      <c r="AN376" s="81">
        <v>32</v>
      </c>
      <c r="AO376" s="82">
        <v>12</v>
      </c>
      <c r="AP376" s="199">
        <f t="shared" ref="AP376:AP388" si="21">IF(V376=1,IF(AN376&lt;9,AN376*(318*5)/100,AN376*(318*15)/100),0)*1.5</f>
        <v>2289.6000000000004</v>
      </c>
      <c r="AQ376" s="200">
        <f t="shared" si="15"/>
        <v>190.80000000000004</v>
      </c>
      <c r="AR376" s="199">
        <f t="shared" si="16"/>
        <v>0.5</v>
      </c>
      <c r="AS376" s="82" t="str">
        <f t="shared" si="17"/>
        <v>50 000,00</v>
      </c>
      <c r="AT376" s="200">
        <f t="shared" si="18"/>
        <v>2290.1000000000004</v>
      </c>
      <c r="AU376" s="62" t="s">
        <v>350</v>
      </c>
      <c r="AV376" s="66" t="s">
        <v>72</v>
      </c>
      <c r="AW376" s="66" t="s">
        <v>73</v>
      </c>
      <c r="AX376" s="66" t="s">
        <v>218</v>
      </c>
      <c r="AY376" s="98" t="s">
        <v>195</v>
      </c>
      <c r="AZ376" s="67" t="s">
        <v>351</v>
      </c>
      <c r="BA376" s="287">
        <v>41422</v>
      </c>
      <c r="BB376" s="290" t="s">
        <v>352</v>
      </c>
      <c r="BC376" s="284">
        <v>41458</v>
      </c>
      <c r="BD376" s="69" t="s">
        <v>353</v>
      </c>
      <c r="BE376" s="68">
        <v>41333</v>
      </c>
    </row>
    <row r="377" spans="1:57" x14ac:dyDescent="0.2">
      <c r="B377" s="92"/>
      <c r="C377" s="93"/>
      <c r="D377" s="40">
        <v>41331</v>
      </c>
      <c r="E377" s="41">
        <v>41422</v>
      </c>
      <c r="F377" s="42" t="s">
        <v>354</v>
      </c>
      <c r="G377" s="43" t="s">
        <v>163</v>
      </c>
      <c r="H377" s="73" t="s">
        <v>60</v>
      </c>
      <c r="I377" s="74">
        <v>12</v>
      </c>
      <c r="J377" s="46" t="s">
        <v>61</v>
      </c>
      <c r="K377" s="47" t="s">
        <v>355</v>
      </c>
      <c r="L377" s="43">
        <v>427767</v>
      </c>
      <c r="M377" s="44" t="s">
        <v>356</v>
      </c>
      <c r="N377" s="47" t="s">
        <v>357</v>
      </c>
      <c r="O377" s="49" t="str">
        <f t="shared" si="19"/>
        <v>1 AÑO</v>
      </c>
      <c r="P377" s="50" t="str">
        <f>IF(V377=1,"31/12/2013","-----")</f>
        <v>31/12/2013</v>
      </c>
      <c r="Q377" s="51" t="s">
        <v>78</v>
      </c>
      <c r="R377" s="52" t="s">
        <v>358</v>
      </c>
      <c r="S377" s="77">
        <v>40908</v>
      </c>
      <c r="T377" s="54">
        <v>0</v>
      </c>
      <c r="U377" s="55" t="s">
        <v>66</v>
      </c>
      <c r="V377" s="102">
        <v>1</v>
      </c>
      <c r="W377" s="102">
        <v>0</v>
      </c>
      <c r="X377" s="102">
        <v>0</v>
      </c>
      <c r="Y377" s="57" t="s">
        <v>359</v>
      </c>
      <c r="Z377" s="61" t="s">
        <v>340</v>
      </c>
      <c r="AA377" s="61" t="s">
        <v>360</v>
      </c>
      <c r="AB377" s="58" t="s">
        <v>361</v>
      </c>
      <c r="AC377" s="79" t="s">
        <v>343</v>
      </c>
      <c r="AD377" s="69" t="s">
        <v>344</v>
      </c>
      <c r="AE377" s="58">
        <v>50000</v>
      </c>
      <c r="AF377" s="80" t="s">
        <v>345</v>
      </c>
      <c r="AG377" s="61" t="s">
        <v>362</v>
      </c>
      <c r="AH377" s="57" t="s">
        <v>363</v>
      </c>
      <c r="AI377" s="86" t="s">
        <v>348</v>
      </c>
      <c r="AJ377" s="57" t="s">
        <v>364</v>
      </c>
      <c r="AK377" s="57" t="s">
        <v>70</v>
      </c>
      <c r="AL377" s="66" t="s">
        <v>261</v>
      </c>
      <c r="AM377" s="66">
        <v>1</v>
      </c>
      <c r="AN377" s="81">
        <v>32</v>
      </c>
      <c r="AO377" s="82">
        <v>12</v>
      </c>
      <c r="AP377" s="199">
        <f t="shared" si="21"/>
        <v>2289.6000000000004</v>
      </c>
      <c r="AQ377" s="200">
        <f t="shared" si="15"/>
        <v>190.80000000000004</v>
      </c>
      <c r="AR377" s="199">
        <f t="shared" si="16"/>
        <v>0.5</v>
      </c>
      <c r="AS377" s="82" t="str">
        <f t="shared" si="17"/>
        <v>50 000,00</v>
      </c>
      <c r="AT377" s="200">
        <f t="shared" si="18"/>
        <v>2290.1000000000004</v>
      </c>
      <c r="AU377" s="62" t="s">
        <v>350</v>
      </c>
      <c r="AV377" s="66" t="s">
        <v>72</v>
      </c>
      <c r="AW377" s="66" t="s">
        <v>73</v>
      </c>
      <c r="AX377" s="66" t="s">
        <v>218</v>
      </c>
      <c r="AY377" s="98" t="s">
        <v>195</v>
      </c>
      <c r="AZ377" s="67" t="s">
        <v>365</v>
      </c>
      <c r="BA377" s="287">
        <v>41430</v>
      </c>
      <c r="BB377" s="290" t="s">
        <v>366</v>
      </c>
      <c r="BC377" s="284">
        <v>41464</v>
      </c>
      <c r="BD377" s="69"/>
      <c r="BE377" s="68"/>
    </row>
    <row r="378" spans="1:57" x14ac:dyDescent="0.2">
      <c r="B378" s="92"/>
      <c r="C378" s="93"/>
      <c r="D378" s="40">
        <v>41331</v>
      </c>
      <c r="E378" s="41">
        <v>41422</v>
      </c>
      <c r="F378" s="42" t="s">
        <v>367</v>
      </c>
      <c r="G378" s="43" t="s">
        <v>163</v>
      </c>
      <c r="H378" s="43" t="s">
        <v>60</v>
      </c>
      <c r="I378" s="45">
        <v>12</v>
      </c>
      <c r="J378" s="46" t="s">
        <v>61</v>
      </c>
      <c r="K378" s="47" t="s">
        <v>368</v>
      </c>
      <c r="L378" s="43">
        <v>140070</v>
      </c>
      <c r="M378" s="44" t="s">
        <v>369</v>
      </c>
      <c r="N378" s="47" t="s">
        <v>370</v>
      </c>
      <c r="O378" s="49" t="str">
        <f t="shared" si="19"/>
        <v>0 AÑOS</v>
      </c>
      <c r="P378" s="50" t="str">
        <f>IF(V378=1,"31/12/2013","-----")</f>
        <v>-----</v>
      </c>
      <c r="Q378" s="51" t="s">
        <v>266</v>
      </c>
      <c r="R378" s="52">
        <v>0</v>
      </c>
      <c r="S378" s="53">
        <v>0</v>
      </c>
      <c r="T378" s="85">
        <v>0</v>
      </c>
      <c r="U378" s="88" t="s">
        <v>66</v>
      </c>
      <c r="V378" s="78">
        <v>0</v>
      </c>
      <c r="W378" s="78">
        <v>1</v>
      </c>
      <c r="X378" s="78">
        <v>0</v>
      </c>
      <c r="Y378" s="57" t="s">
        <v>371</v>
      </c>
      <c r="Z378" s="57" t="s">
        <v>340</v>
      </c>
      <c r="AA378" s="57" t="s">
        <v>360</v>
      </c>
      <c r="AB378" s="58" t="s">
        <v>361</v>
      </c>
      <c r="AC378" s="79" t="s">
        <v>343</v>
      </c>
      <c r="AD378" s="69" t="s">
        <v>344</v>
      </c>
      <c r="AE378" s="59">
        <v>50000</v>
      </c>
      <c r="AF378" s="80" t="s">
        <v>345</v>
      </c>
      <c r="AG378" s="61" t="s">
        <v>372</v>
      </c>
      <c r="AH378" s="57" t="s">
        <v>373</v>
      </c>
      <c r="AI378" s="57" t="s">
        <v>105</v>
      </c>
      <c r="AJ378" s="57" t="s">
        <v>105</v>
      </c>
      <c r="AK378" s="57" t="s">
        <v>70</v>
      </c>
      <c r="AL378" s="66" t="s">
        <v>261</v>
      </c>
      <c r="AM378" s="62">
        <v>1</v>
      </c>
      <c r="AN378" s="63">
        <v>32</v>
      </c>
      <c r="AO378" s="64">
        <v>0</v>
      </c>
      <c r="AP378" s="202">
        <f t="shared" si="21"/>
        <v>0</v>
      </c>
      <c r="AQ378" s="201" t="str">
        <f t="shared" si="15"/>
        <v>0,00</v>
      </c>
      <c r="AR378" s="199">
        <f t="shared" si="16"/>
        <v>0</v>
      </c>
      <c r="AS378" s="64" t="str">
        <f t="shared" si="17"/>
        <v>0,00</v>
      </c>
      <c r="AT378" s="201">
        <f t="shared" si="18"/>
        <v>0</v>
      </c>
      <c r="AU378" s="62" t="s">
        <v>108</v>
      </c>
      <c r="AV378" s="62" t="s">
        <v>72</v>
      </c>
      <c r="AW378" s="62" t="s">
        <v>73</v>
      </c>
      <c r="AX378" s="62" t="s">
        <v>218</v>
      </c>
      <c r="AY378" s="101" t="s">
        <v>195</v>
      </c>
      <c r="AZ378" s="67"/>
      <c r="BA378" s="287"/>
      <c r="BB378" s="290"/>
      <c r="BC378" s="284"/>
      <c r="BD378" s="69"/>
      <c r="BE378" s="68"/>
    </row>
    <row r="379" spans="1:57" x14ac:dyDescent="0.2">
      <c r="B379" s="92"/>
      <c r="C379" s="93"/>
      <c r="D379" s="40">
        <v>41331</v>
      </c>
      <c r="E379" s="41">
        <v>41422</v>
      </c>
      <c r="F379" s="42" t="s">
        <v>374</v>
      </c>
      <c r="G379" s="43" t="s">
        <v>163</v>
      </c>
      <c r="H379" s="43" t="s">
        <v>60</v>
      </c>
      <c r="I379" s="45">
        <v>12</v>
      </c>
      <c r="J379" s="46" t="s">
        <v>61</v>
      </c>
      <c r="K379" s="47" t="s">
        <v>375</v>
      </c>
      <c r="L379" s="43">
        <v>406355</v>
      </c>
      <c r="M379" s="44" t="s">
        <v>376</v>
      </c>
      <c r="N379" s="47" t="s">
        <v>377</v>
      </c>
      <c r="O379" s="49" t="str">
        <f t="shared" si="19"/>
        <v>0 AÑOS</v>
      </c>
      <c r="P379" s="50" t="str">
        <f>IF(V379=1,"31/12/2013","-----")</f>
        <v>-----</v>
      </c>
      <c r="Q379" s="51" t="s">
        <v>378</v>
      </c>
      <c r="R379" s="52">
        <v>0</v>
      </c>
      <c r="S379" s="53">
        <v>0</v>
      </c>
      <c r="T379" s="85">
        <v>0</v>
      </c>
      <c r="U379" s="88" t="s">
        <v>66</v>
      </c>
      <c r="V379" s="78">
        <v>0</v>
      </c>
      <c r="W379" s="78">
        <v>1</v>
      </c>
      <c r="X379" s="78">
        <v>0</v>
      </c>
      <c r="Y379" s="57" t="s">
        <v>379</v>
      </c>
      <c r="Z379" s="57" t="s">
        <v>340</v>
      </c>
      <c r="AA379" s="57" t="s">
        <v>360</v>
      </c>
      <c r="AB379" s="58" t="s">
        <v>361</v>
      </c>
      <c r="AC379" s="79" t="s">
        <v>343</v>
      </c>
      <c r="AD379" s="69" t="s">
        <v>344</v>
      </c>
      <c r="AE379" s="59">
        <v>50000</v>
      </c>
      <c r="AF379" s="80" t="s">
        <v>345</v>
      </c>
      <c r="AG379" s="61" t="s">
        <v>372</v>
      </c>
      <c r="AH379" s="57" t="s">
        <v>373</v>
      </c>
      <c r="AI379" s="57" t="s">
        <v>105</v>
      </c>
      <c r="AJ379" s="57" t="s">
        <v>105</v>
      </c>
      <c r="AK379" s="57" t="s">
        <v>70</v>
      </c>
      <c r="AL379" s="66" t="s">
        <v>261</v>
      </c>
      <c r="AM379" s="62">
        <v>1</v>
      </c>
      <c r="AN379" s="63">
        <v>32</v>
      </c>
      <c r="AO379" s="64">
        <v>0</v>
      </c>
      <c r="AP379" s="202">
        <f t="shared" si="21"/>
        <v>0</v>
      </c>
      <c r="AQ379" s="201" t="str">
        <f t="shared" si="15"/>
        <v>0,00</v>
      </c>
      <c r="AR379" s="199">
        <f t="shared" si="16"/>
        <v>0</v>
      </c>
      <c r="AS379" s="64" t="str">
        <f t="shared" si="17"/>
        <v>0,00</v>
      </c>
      <c r="AT379" s="201">
        <f t="shared" si="18"/>
        <v>0</v>
      </c>
      <c r="AU379" s="62" t="s">
        <v>108</v>
      </c>
      <c r="AV379" s="62" t="s">
        <v>72</v>
      </c>
      <c r="AW379" s="62" t="s">
        <v>73</v>
      </c>
      <c r="AX379" s="62" t="s">
        <v>218</v>
      </c>
      <c r="AY379" s="101" t="s">
        <v>195</v>
      </c>
      <c r="AZ379" s="67"/>
      <c r="BA379" s="287"/>
      <c r="BB379" s="290"/>
      <c r="BC379" s="284"/>
      <c r="BD379" s="69"/>
      <c r="BE379" s="68"/>
    </row>
    <row r="380" spans="1:57" x14ac:dyDescent="0.2">
      <c r="B380" s="92"/>
      <c r="C380" s="93"/>
      <c r="D380" s="40">
        <v>41331</v>
      </c>
      <c r="E380" s="41">
        <v>41422</v>
      </c>
      <c r="F380" s="42" t="s">
        <v>380</v>
      </c>
      <c r="G380" s="43" t="s">
        <v>163</v>
      </c>
      <c r="H380" s="43" t="s">
        <v>60</v>
      </c>
      <c r="I380" s="45">
        <v>12</v>
      </c>
      <c r="J380" s="46" t="s">
        <v>61</v>
      </c>
      <c r="K380" s="47" t="s">
        <v>381</v>
      </c>
      <c r="L380" s="43">
        <v>377112</v>
      </c>
      <c r="M380" s="44" t="s">
        <v>382</v>
      </c>
      <c r="N380" s="47" t="s">
        <v>383</v>
      </c>
      <c r="O380" s="49" t="str">
        <f t="shared" si="19"/>
        <v>0 AÑOS</v>
      </c>
      <c r="P380" s="50" t="str">
        <f>IF(V380=1,"31/12/2013","-----")</f>
        <v>-----</v>
      </c>
      <c r="Q380" s="51" t="s">
        <v>384</v>
      </c>
      <c r="R380" s="52">
        <v>0</v>
      </c>
      <c r="S380" s="53">
        <v>0</v>
      </c>
      <c r="T380" s="85">
        <v>0</v>
      </c>
      <c r="U380" s="88" t="s">
        <v>66</v>
      </c>
      <c r="V380" s="78">
        <v>0</v>
      </c>
      <c r="W380" s="78">
        <v>1</v>
      </c>
      <c r="X380" s="78">
        <v>0</v>
      </c>
      <c r="Y380" s="57" t="s">
        <v>385</v>
      </c>
      <c r="Z380" s="57" t="s">
        <v>340</v>
      </c>
      <c r="AA380" s="57" t="s">
        <v>360</v>
      </c>
      <c r="AB380" s="58" t="s">
        <v>361</v>
      </c>
      <c r="AC380" s="79" t="s">
        <v>343</v>
      </c>
      <c r="AD380" s="69" t="s">
        <v>344</v>
      </c>
      <c r="AE380" s="59">
        <v>50000</v>
      </c>
      <c r="AF380" s="80" t="s">
        <v>345</v>
      </c>
      <c r="AG380" s="61" t="s">
        <v>372</v>
      </c>
      <c r="AH380" s="57" t="s">
        <v>373</v>
      </c>
      <c r="AI380" s="86" t="s">
        <v>105</v>
      </c>
      <c r="AJ380" s="57" t="s">
        <v>105</v>
      </c>
      <c r="AK380" s="57" t="s">
        <v>70</v>
      </c>
      <c r="AL380" s="66" t="s">
        <v>261</v>
      </c>
      <c r="AM380" s="62">
        <v>1</v>
      </c>
      <c r="AN380" s="63">
        <v>32</v>
      </c>
      <c r="AO380" s="64">
        <v>0</v>
      </c>
      <c r="AP380" s="202">
        <f t="shared" si="21"/>
        <v>0</v>
      </c>
      <c r="AQ380" s="201" t="str">
        <f t="shared" si="15"/>
        <v>0,00</v>
      </c>
      <c r="AR380" s="199">
        <f t="shared" si="16"/>
        <v>0</v>
      </c>
      <c r="AS380" s="64" t="str">
        <f t="shared" si="17"/>
        <v>0,00</v>
      </c>
      <c r="AT380" s="201">
        <f t="shared" si="18"/>
        <v>0</v>
      </c>
      <c r="AU380" s="62" t="s">
        <v>108</v>
      </c>
      <c r="AV380" s="62" t="s">
        <v>72</v>
      </c>
      <c r="AW380" s="62" t="s">
        <v>73</v>
      </c>
      <c r="AX380" s="62" t="s">
        <v>218</v>
      </c>
      <c r="AY380" s="101" t="s">
        <v>195</v>
      </c>
      <c r="AZ380" s="67"/>
      <c r="BA380" s="287"/>
      <c r="BB380" s="290"/>
      <c r="BC380" s="284"/>
      <c r="BD380" s="69"/>
      <c r="BE380" s="68"/>
    </row>
    <row r="381" spans="1:57" x14ac:dyDescent="0.2">
      <c r="B381" s="92"/>
      <c r="C381" s="93"/>
      <c r="D381" s="40">
        <v>41331</v>
      </c>
      <c r="E381" s="41">
        <v>41422</v>
      </c>
      <c r="F381" s="42" t="s">
        <v>386</v>
      </c>
      <c r="G381" s="43" t="s">
        <v>163</v>
      </c>
      <c r="H381" s="73" t="s">
        <v>60</v>
      </c>
      <c r="I381" s="45">
        <v>12</v>
      </c>
      <c r="J381" s="46" t="s">
        <v>61</v>
      </c>
      <c r="K381" s="75" t="s">
        <v>387</v>
      </c>
      <c r="L381" s="43">
        <v>101584</v>
      </c>
      <c r="M381" s="44" t="s">
        <v>388</v>
      </c>
      <c r="N381" s="47" t="s">
        <v>389</v>
      </c>
      <c r="O381" s="49" t="str">
        <f t="shared" si="19"/>
        <v>0 AÑOS</v>
      </c>
      <c r="P381" s="50" t="str">
        <f>IF(V381=1,"31/12/2013","-----")</f>
        <v>-----</v>
      </c>
      <c r="Q381" s="51" t="s">
        <v>133</v>
      </c>
      <c r="R381" s="52">
        <v>0</v>
      </c>
      <c r="S381" s="52">
        <v>0</v>
      </c>
      <c r="T381" s="85">
        <v>0</v>
      </c>
      <c r="U381" s="88" t="s">
        <v>66</v>
      </c>
      <c r="V381" s="78">
        <v>0</v>
      </c>
      <c r="W381" s="78">
        <v>1</v>
      </c>
      <c r="X381" s="78">
        <v>0</v>
      </c>
      <c r="Y381" s="57" t="s">
        <v>390</v>
      </c>
      <c r="Z381" s="57" t="s">
        <v>340</v>
      </c>
      <c r="AA381" s="57" t="s">
        <v>360</v>
      </c>
      <c r="AB381" s="58" t="s">
        <v>361</v>
      </c>
      <c r="AC381" s="79" t="s">
        <v>391</v>
      </c>
      <c r="AD381" s="69" t="s">
        <v>344</v>
      </c>
      <c r="AE381" s="59">
        <v>50000</v>
      </c>
      <c r="AF381" s="80" t="s">
        <v>345</v>
      </c>
      <c r="AG381" s="57" t="s">
        <v>392</v>
      </c>
      <c r="AH381" s="86" t="s">
        <v>393</v>
      </c>
      <c r="AI381" s="57" t="s">
        <v>105</v>
      </c>
      <c r="AJ381" s="57" t="s">
        <v>105</v>
      </c>
      <c r="AK381" s="57" t="s">
        <v>70</v>
      </c>
      <c r="AL381" s="66" t="s">
        <v>261</v>
      </c>
      <c r="AM381" s="62">
        <v>1</v>
      </c>
      <c r="AN381" s="63">
        <v>32</v>
      </c>
      <c r="AO381" s="64" t="str">
        <f>IF(V381=1,"12","0")</f>
        <v>0</v>
      </c>
      <c r="AP381" s="202">
        <f t="shared" si="21"/>
        <v>0</v>
      </c>
      <c r="AQ381" s="201" t="str">
        <f t="shared" si="15"/>
        <v>0,00</v>
      </c>
      <c r="AR381" s="199">
        <f t="shared" si="16"/>
        <v>0</v>
      </c>
      <c r="AS381" s="64" t="str">
        <f t="shared" si="17"/>
        <v>0,00</v>
      </c>
      <c r="AT381" s="201">
        <f t="shared" si="18"/>
        <v>0</v>
      </c>
      <c r="AU381" s="62" t="s">
        <v>108</v>
      </c>
      <c r="AV381" s="62" t="s">
        <v>72</v>
      </c>
      <c r="AW381" s="62" t="s">
        <v>73</v>
      </c>
      <c r="AX381" s="62" t="s">
        <v>218</v>
      </c>
      <c r="AY381" s="101" t="s">
        <v>195</v>
      </c>
      <c r="AZ381" s="67"/>
      <c r="BA381" s="287"/>
      <c r="BB381" s="290"/>
      <c r="BC381" s="284"/>
      <c r="BD381" s="69"/>
      <c r="BE381" s="68"/>
    </row>
    <row r="382" spans="1:57" x14ac:dyDescent="0.2">
      <c r="B382" s="92"/>
      <c r="C382" s="93"/>
      <c r="D382" s="40">
        <v>41331</v>
      </c>
      <c r="E382" s="41">
        <v>41422</v>
      </c>
      <c r="F382" s="42" t="s">
        <v>394</v>
      </c>
      <c r="G382" s="43" t="s">
        <v>163</v>
      </c>
      <c r="H382" s="43" t="s">
        <v>60</v>
      </c>
      <c r="I382" s="45">
        <v>12</v>
      </c>
      <c r="J382" s="46" t="s">
        <v>61</v>
      </c>
      <c r="K382" s="47" t="s">
        <v>395</v>
      </c>
      <c r="L382" s="43">
        <v>148804</v>
      </c>
      <c r="M382" s="44" t="s">
        <v>396</v>
      </c>
      <c r="N382" s="47" t="s">
        <v>397</v>
      </c>
      <c r="O382" s="49" t="str">
        <f t="shared" si="19"/>
        <v>0 AÑOS</v>
      </c>
      <c r="P382" s="50" t="str">
        <f t="shared" ref="P382:P397" si="22">IF(V382=1,"31/12/2013","-----")</f>
        <v>-----</v>
      </c>
      <c r="Q382" s="51" t="s">
        <v>307</v>
      </c>
      <c r="R382" s="52">
        <v>0</v>
      </c>
      <c r="S382" s="53">
        <v>0</v>
      </c>
      <c r="T382" s="85">
        <v>0</v>
      </c>
      <c r="U382" s="88" t="s">
        <v>66</v>
      </c>
      <c r="V382" s="78">
        <v>0</v>
      </c>
      <c r="W382" s="78">
        <v>1</v>
      </c>
      <c r="X382" s="78">
        <v>0</v>
      </c>
      <c r="Y382" s="57" t="s">
        <v>398</v>
      </c>
      <c r="Z382" s="57" t="s">
        <v>340</v>
      </c>
      <c r="AA382" s="57" t="s">
        <v>360</v>
      </c>
      <c r="AB382" s="58" t="s">
        <v>361</v>
      </c>
      <c r="AC382" s="79" t="s">
        <v>343</v>
      </c>
      <c r="AD382" s="69" t="s">
        <v>344</v>
      </c>
      <c r="AE382" s="59">
        <v>50000</v>
      </c>
      <c r="AF382" s="80" t="s">
        <v>345</v>
      </c>
      <c r="AG382" s="61" t="s">
        <v>372</v>
      </c>
      <c r="AH382" s="57" t="s">
        <v>399</v>
      </c>
      <c r="AI382" s="57" t="s">
        <v>373</v>
      </c>
      <c r="AJ382" s="57" t="s">
        <v>105</v>
      </c>
      <c r="AK382" s="57" t="s">
        <v>70</v>
      </c>
      <c r="AL382" s="66" t="s">
        <v>261</v>
      </c>
      <c r="AM382" s="62">
        <v>1</v>
      </c>
      <c r="AN382" s="63">
        <v>32</v>
      </c>
      <c r="AO382" s="64">
        <v>0</v>
      </c>
      <c r="AP382" s="202">
        <f t="shared" si="21"/>
        <v>0</v>
      </c>
      <c r="AQ382" s="201" t="str">
        <f t="shared" si="15"/>
        <v>0,00</v>
      </c>
      <c r="AR382" s="199">
        <f t="shared" si="16"/>
        <v>0</v>
      </c>
      <c r="AS382" s="64" t="str">
        <f t="shared" si="17"/>
        <v>0,00</v>
      </c>
      <c r="AT382" s="201">
        <f t="shared" si="18"/>
        <v>0</v>
      </c>
      <c r="AU382" s="62" t="s">
        <v>108</v>
      </c>
      <c r="AV382" s="62" t="s">
        <v>72</v>
      </c>
      <c r="AW382" s="62" t="s">
        <v>73</v>
      </c>
      <c r="AX382" s="62" t="s">
        <v>218</v>
      </c>
      <c r="AY382" s="101" t="s">
        <v>195</v>
      </c>
      <c r="AZ382" s="67"/>
      <c r="BA382" s="287"/>
      <c r="BB382" s="290"/>
      <c r="BC382" s="284"/>
      <c r="BD382" s="69"/>
      <c r="BE382" s="68"/>
    </row>
    <row r="383" spans="1:57" x14ac:dyDescent="0.2">
      <c r="B383" s="92"/>
      <c r="C383" s="93"/>
      <c r="D383" s="40">
        <v>41327</v>
      </c>
      <c r="E383" s="41">
        <v>41422</v>
      </c>
      <c r="F383" s="42" t="s">
        <v>400</v>
      </c>
      <c r="G383" s="43" t="s">
        <v>163</v>
      </c>
      <c r="H383" s="43" t="s">
        <v>60</v>
      </c>
      <c r="I383" s="45">
        <v>12</v>
      </c>
      <c r="J383" s="46" t="s">
        <v>61</v>
      </c>
      <c r="K383" s="47" t="s">
        <v>395</v>
      </c>
      <c r="L383" s="43">
        <v>148804</v>
      </c>
      <c r="M383" s="44" t="s">
        <v>401</v>
      </c>
      <c r="N383" s="47" t="s">
        <v>402</v>
      </c>
      <c r="O383" s="49" t="str">
        <f t="shared" si="19"/>
        <v>0 AÑOS</v>
      </c>
      <c r="P383" s="50" t="str">
        <f t="shared" si="22"/>
        <v>-----</v>
      </c>
      <c r="Q383" s="51" t="s">
        <v>307</v>
      </c>
      <c r="R383" s="52">
        <v>0</v>
      </c>
      <c r="S383" s="53">
        <v>0</v>
      </c>
      <c r="T383" s="85">
        <v>0</v>
      </c>
      <c r="U383" s="88" t="s">
        <v>66</v>
      </c>
      <c r="V383" s="78">
        <v>0</v>
      </c>
      <c r="W383" s="78">
        <v>1</v>
      </c>
      <c r="X383" s="78">
        <v>0</v>
      </c>
      <c r="Y383" s="57" t="s">
        <v>398</v>
      </c>
      <c r="Z383" s="57" t="s">
        <v>340</v>
      </c>
      <c r="AA383" s="57" t="s">
        <v>360</v>
      </c>
      <c r="AB383" s="58" t="s">
        <v>361</v>
      </c>
      <c r="AC383" s="79" t="s">
        <v>343</v>
      </c>
      <c r="AD383" s="69" t="s">
        <v>344</v>
      </c>
      <c r="AE383" s="59">
        <v>50000</v>
      </c>
      <c r="AF383" s="80" t="s">
        <v>345</v>
      </c>
      <c r="AG383" s="61" t="s">
        <v>372</v>
      </c>
      <c r="AH383" s="57" t="s">
        <v>399</v>
      </c>
      <c r="AI383" s="57" t="s">
        <v>373</v>
      </c>
      <c r="AJ383" s="57" t="s">
        <v>105</v>
      </c>
      <c r="AK383" s="57" t="s">
        <v>70</v>
      </c>
      <c r="AL383" s="66" t="s">
        <v>261</v>
      </c>
      <c r="AM383" s="62">
        <v>1</v>
      </c>
      <c r="AN383" s="63">
        <v>32</v>
      </c>
      <c r="AO383" s="64">
        <v>0</v>
      </c>
      <c r="AP383" s="202">
        <f t="shared" si="21"/>
        <v>0</v>
      </c>
      <c r="AQ383" s="201" t="str">
        <f t="shared" si="15"/>
        <v>0,00</v>
      </c>
      <c r="AR383" s="199">
        <f t="shared" si="16"/>
        <v>0</v>
      </c>
      <c r="AS383" s="64" t="str">
        <f t="shared" si="17"/>
        <v>0,00</v>
      </c>
      <c r="AT383" s="201">
        <f t="shared" si="18"/>
        <v>0</v>
      </c>
      <c r="AU383" s="62" t="s">
        <v>108</v>
      </c>
      <c r="AV383" s="62" t="s">
        <v>72</v>
      </c>
      <c r="AW383" s="62" t="s">
        <v>73</v>
      </c>
      <c r="AX383" s="62" t="s">
        <v>218</v>
      </c>
      <c r="AY383" s="101" t="s">
        <v>195</v>
      </c>
      <c r="AZ383" s="67"/>
      <c r="BA383" s="287"/>
      <c r="BB383" s="290"/>
      <c r="BC383" s="284"/>
      <c r="BD383" s="69"/>
      <c r="BE383" s="68"/>
    </row>
    <row r="384" spans="1:57" x14ac:dyDescent="0.2">
      <c r="B384" s="92"/>
      <c r="C384" s="93"/>
      <c r="D384" s="40">
        <v>41331</v>
      </c>
      <c r="E384" s="41">
        <v>41422</v>
      </c>
      <c r="F384" s="42" t="s">
        <v>403</v>
      </c>
      <c r="G384" s="43" t="s">
        <v>163</v>
      </c>
      <c r="H384" s="43" t="s">
        <v>60</v>
      </c>
      <c r="I384" s="45">
        <v>12</v>
      </c>
      <c r="J384" s="46" t="s">
        <v>61</v>
      </c>
      <c r="K384" s="47" t="s">
        <v>404</v>
      </c>
      <c r="L384" s="43">
        <v>574802</v>
      </c>
      <c r="M384" s="44" t="s">
        <v>405</v>
      </c>
      <c r="N384" s="47" t="s">
        <v>406</v>
      </c>
      <c r="O384" s="49" t="str">
        <f t="shared" si="19"/>
        <v>0 AÑOS</v>
      </c>
      <c r="P384" s="50" t="str">
        <f t="shared" si="22"/>
        <v>-----</v>
      </c>
      <c r="Q384" s="51" t="s">
        <v>407</v>
      </c>
      <c r="R384" s="52">
        <v>0</v>
      </c>
      <c r="S384" s="53">
        <v>0</v>
      </c>
      <c r="T384" s="85">
        <v>0</v>
      </c>
      <c r="U384" s="88" t="s">
        <v>66</v>
      </c>
      <c r="V384" s="78">
        <v>0</v>
      </c>
      <c r="W384" s="78">
        <v>1</v>
      </c>
      <c r="X384" s="78">
        <v>0</v>
      </c>
      <c r="Y384" s="57" t="s">
        <v>408</v>
      </c>
      <c r="Z384" s="57" t="s">
        <v>340</v>
      </c>
      <c r="AA384" s="57" t="s">
        <v>360</v>
      </c>
      <c r="AB384" s="58" t="s">
        <v>361</v>
      </c>
      <c r="AC384" s="79" t="s">
        <v>343</v>
      </c>
      <c r="AD384" s="69" t="s">
        <v>344</v>
      </c>
      <c r="AE384" s="59">
        <v>50000</v>
      </c>
      <c r="AF384" s="80" t="s">
        <v>345</v>
      </c>
      <c r="AG384" s="61" t="s">
        <v>372</v>
      </c>
      <c r="AH384" s="57" t="s">
        <v>373</v>
      </c>
      <c r="AI384" s="57" t="s">
        <v>105</v>
      </c>
      <c r="AJ384" s="57" t="s">
        <v>105</v>
      </c>
      <c r="AK384" s="57" t="s">
        <v>70</v>
      </c>
      <c r="AL384" s="66" t="s">
        <v>261</v>
      </c>
      <c r="AM384" s="62">
        <v>1</v>
      </c>
      <c r="AN384" s="63">
        <v>32</v>
      </c>
      <c r="AO384" s="64">
        <v>0</v>
      </c>
      <c r="AP384" s="202">
        <f t="shared" si="21"/>
        <v>0</v>
      </c>
      <c r="AQ384" s="201" t="str">
        <f t="shared" si="15"/>
        <v>0,00</v>
      </c>
      <c r="AR384" s="199">
        <f t="shared" si="16"/>
        <v>0</v>
      </c>
      <c r="AS384" s="64" t="str">
        <f t="shared" si="17"/>
        <v>0,00</v>
      </c>
      <c r="AT384" s="201">
        <f t="shared" si="18"/>
        <v>0</v>
      </c>
      <c r="AU384" s="62" t="s">
        <v>108</v>
      </c>
      <c r="AV384" s="62" t="s">
        <v>72</v>
      </c>
      <c r="AW384" s="62" t="s">
        <v>73</v>
      </c>
      <c r="AX384" s="62" t="s">
        <v>218</v>
      </c>
      <c r="AY384" s="101" t="s">
        <v>195</v>
      </c>
      <c r="AZ384" s="67"/>
      <c r="BA384" s="287"/>
      <c r="BB384" s="290"/>
      <c r="BC384" s="284"/>
      <c r="BD384" s="69"/>
      <c r="BE384" s="68"/>
    </row>
    <row r="385" spans="1:57" x14ac:dyDescent="0.2">
      <c r="A385" s="28"/>
      <c r="B385" s="92"/>
      <c r="C385" s="93"/>
      <c r="D385" s="40">
        <v>41331</v>
      </c>
      <c r="E385" s="41">
        <v>41422</v>
      </c>
      <c r="F385" s="42" t="s">
        <v>409</v>
      </c>
      <c r="G385" s="43" t="s">
        <v>163</v>
      </c>
      <c r="H385" s="43" t="s">
        <v>60</v>
      </c>
      <c r="I385" s="45">
        <v>12</v>
      </c>
      <c r="J385" s="46" t="s">
        <v>61</v>
      </c>
      <c r="K385" s="47" t="s">
        <v>410</v>
      </c>
      <c r="L385" s="43">
        <v>775535</v>
      </c>
      <c r="M385" s="44" t="s">
        <v>411</v>
      </c>
      <c r="N385" s="47" t="s">
        <v>412</v>
      </c>
      <c r="O385" s="49" t="str">
        <f t="shared" si="19"/>
        <v>0 AÑOS</v>
      </c>
      <c r="P385" s="50" t="str">
        <f t="shared" si="22"/>
        <v>-----</v>
      </c>
      <c r="Q385" s="51" t="s">
        <v>246</v>
      </c>
      <c r="R385" s="52">
        <v>0</v>
      </c>
      <c r="S385" s="53">
        <v>0</v>
      </c>
      <c r="T385" s="85">
        <v>0</v>
      </c>
      <c r="U385" s="88" t="s">
        <v>66</v>
      </c>
      <c r="V385" s="78">
        <v>0</v>
      </c>
      <c r="W385" s="78">
        <v>1</v>
      </c>
      <c r="X385" s="78">
        <v>0</v>
      </c>
      <c r="Y385" s="57" t="s">
        <v>413</v>
      </c>
      <c r="Z385" s="57" t="s">
        <v>340</v>
      </c>
      <c r="AA385" s="57" t="s">
        <v>360</v>
      </c>
      <c r="AB385" s="58" t="s">
        <v>361</v>
      </c>
      <c r="AC385" s="79" t="s">
        <v>343</v>
      </c>
      <c r="AD385" s="69" t="s">
        <v>344</v>
      </c>
      <c r="AE385" s="59">
        <v>50000</v>
      </c>
      <c r="AF385" s="80" t="s">
        <v>345</v>
      </c>
      <c r="AG385" s="57" t="s">
        <v>414</v>
      </c>
      <c r="AH385" s="61" t="s">
        <v>415</v>
      </c>
      <c r="AI385" s="57" t="s">
        <v>416</v>
      </c>
      <c r="AJ385" s="57" t="s">
        <v>393</v>
      </c>
      <c r="AK385" s="57" t="s">
        <v>70</v>
      </c>
      <c r="AL385" s="66" t="s">
        <v>261</v>
      </c>
      <c r="AM385" s="62">
        <v>1</v>
      </c>
      <c r="AN385" s="63">
        <v>32</v>
      </c>
      <c r="AO385" s="64">
        <v>0</v>
      </c>
      <c r="AP385" s="202">
        <f t="shared" si="21"/>
        <v>0</v>
      </c>
      <c r="AQ385" s="201" t="str">
        <f t="shared" si="15"/>
        <v>0,00</v>
      </c>
      <c r="AR385" s="199">
        <f t="shared" si="16"/>
        <v>0</v>
      </c>
      <c r="AS385" s="64" t="str">
        <f t="shared" si="17"/>
        <v>0,00</v>
      </c>
      <c r="AT385" s="201">
        <f t="shared" si="18"/>
        <v>0</v>
      </c>
      <c r="AU385" s="62" t="s">
        <v>108</v>
      </c>
      <c r="AV385" s="62" t="s">
        <v>72</v>
      </c>
      <c r="AW385" s="62" t="s">
        <v>73</v>
      </c>
      <c r="AX385" s="62" t="s">
        <v>218</v>
      </c>
      <c r="AY385" s="101" t="s">
        <v>195</v>
      </c>
      <c r="AZ385" s="67"/>
      <c r="BA385" s="287"/>
      <c r="BB385" s="290"/>
      <c r="BC385" s="284"/>
      <c r="BD385" s="69"/>
      <c r="BE385" s="68"/>
    </row>
    <row r="386" spans="1:57" x14ac:dyDescent="0.2">
      <c r="A386" s="28"/>
      <c r="B386" s="92"/>
      <c r="C386" s="93"/>
      <c r="D386" s="40">
        <v>41331</v>
      </c>
      <c r="E386" s="41">
        <v>41422</v>
      </c>
      <c r="F386" s="42" t="s">
        <v>417</v>
      </c>
      <c r="G386" s="43" t="s">
        <v>163</v>
      </c>
      <c r="H386" s="43" t="s">
        <v>60</v>
      </c>
      <c r="I386" s="45">
        <v>12</v>
      </c>
      <c r="J386" s="46" t="s">
        <v>61</v>
      </c>
      <c r="K386" s="47" t="s">
        <v>418</v>
      </c>
      <c r="L386" s="43">
        <v>804542</v>
      </c>
      <c r="M386" s="44" t="s">
        <v>419</v>
      </c>
      <c r="N386" s="47" t="s">
        <v>420</v>
      </c>
      <c r="O386" s="49" t="str">
        <f t="shared" si="19"/>
        <v>0 AÑOS</v>
      </c>
      <c r="P386" s="50" t="str">
        <f t="shared" si="22"/>
        <v>-----</v>
      </c>
      <c r="Q386" s="51" t="s">
        <v>246</v>
      </c>
      <c r="R386" s="52">
        <v>0</v>
      </c>
      <c r="S386" s="53">
        <v>0</v>
      </c>
      <c r="T386" s="85">
        <v>0</v>
      </c>
      <c r="U386" s="88" t="s">
        <v>66</v>
      </c>
      <c r="V386" s="78">
        <v>0</v>
      </c>
      <c r="W386" s="78">
        <v>1</v>
      </c>
      <c r="X386" s="78">
        <v>0</v>
      </c>
      <c r="Y386" s="57" t="s">
        <v>421</v>
      </c>
      <c r="Z386" s="57" t="s">
        <v>340</v>
      </c>
      <c r="AA386" s="57" t="s">
        <v>360</v>
      </c>
      <c r="AB386" s="58" t="s">
        <v>361</v>
      </c>
      <c r="AC386" s="79" t="s">
        <v>343</v>
      </c>
      <c r="AD386" s="69" t="s">
        <v>344</v>
      </c>
      <c r="AE386" s="59">
        <v>50000</v>
      </c>
      <c r="AF386" s="80" t="s">
        <v>345</v>
      </c>
      <c r="AG386" s="57" t="s">
        <v>414</v>
      </c>
      <c r="AH386" s="61" t="s">
        <v>415</v>
      </c>
      <c r="AI386" s="57" t="s">
        <v>105</v>
      </c>
      <c r="AJ386" s="57" t="s">
        <v>105</v>
      </c>
      <c r="AK386" s="57" t="s">
        <v>70</v>
      </c>
      <c r="AL386" s="66" t="s">
        <v>261</v>
      </c>
      <c r="AM386" s="62">
        <v>1</v>
      </c>
      <c r="AN386" s="63">
        <v>32</v>
      </c>
      <c r="AO386" s="64">
        <v>0</v>
      </c>
      <c r="AP386" s="202">
        <f t="shared" si="21"/>
        <v>0</v>
      </c>
      <c r="AQ386" s="201" t="str">
        <f t="shared" si="15"/>
        <v>0,00</v>
      </c>
      <c r="AR386" s="199">
        <f t="shared" si="16"/>
        <v>0</v>
      </c>
      <c r="AS386" s="64" t="str">
        <f t="shared" si="17"/>
        <v>0,00</v>
      </c>
      <c r="AT386" s="201">
        <f t="shared" si="18"/>
        <v>0</v>
      </c>
      <c r="AU386" s="62" t="s">
        <v>108</v>
      </c>
      <c r="AV386" s="62" t="s">
        <v>72</v>
      </c>
      <c r="AW386" s="62" t="s">
        <v>73</v>
      </c>
      <c r="AX386" s="62" t="s">
        <v>218</v>
      </c>
      <c r="AY386" s="101" t="s">
        <v>195</v>
      </c>
      <c r="AZ386" s="67"/>
      <c r="BA386" s="287"/>
      <c r="BB386" s="290"/>
      <c r="BC386" s="284"/>
      <c r="BD386" s="69"/>
      <c r="BE386" s="68"/>
    </row>
    <row r="387" spans="1:57" x14ac:dyDescent="0.2">
      <c r="A387" s="28"/>
      <c r="B387" s="92"/>
      <c r="C387" s="93"/>
      <c r="D387" s="40">
        <v>41331</v>
      </c>
      <c r="E387" s="41">
        <v>41422</v>
      </c>
      <c r="F387" s="42" t="s">
        <v>422</v>
      </c>
      <c r="G387" s="43" t="s">
        <v>163</v>
      </c>
      <c r="H387" s="43" t="s">
        <v>60</v>
      </c>
      <c r="I387" s="45">
        <v>12</v>
      </c>
      <c r="J387" s="46" t="s">
        <v>61</v>
      </c>
      <c r="K387" s="47" t="s">
        <v>418</v>
      </c>
      <c r="L387" s="43">
        <v>804542</v>
      </c>
      <c r="M387" s="44" t="s">
        <v>423</v>
      </c>
      <c r="N387" s="47" t="s">
        <v>424</v>
      </c>
      <c r="O387" s="49" t="str">
        <f t="shared" si="19"/>
        <v>0 AÑOS</v>
      </c>
      <c r="P387" s="50" t="str">
        <f t="shared" si="22"/>
        <v>-----</v>
      </c>
      <c r="Q387" s="51" t="s">
        <v>246</v>
      </c>
      <c r="R387" s="52">
        <v>0</v>
      </c>
      <c r="S387" s="53">
        <v>0</v>
      </c>
      <c r="T387" s="85">
        <v>0</v>
      </c>
      <c r="U387" s="88" t="s">
        <v>66</v>
      </c>
      <c r="V387" s="78">
        <v>0</v>
      </c>
      <c r="W387" s="78">
        <v>1</v>
      </c>
      <c r="X387" s="78">
        <v>0</v>
      </c>
      <c r="Y387" s="57" t="s">
        <v>421</v>
      </c>
      <c r="Z387" s="57" t="s">
        <v>340</v>
      </c>
      <c r="AA387" s="57" t="s">
        <v>360</v>
      </c>
      <c r="AB387" s="58" t="s">
        <v>361</v>
      </c>
      <c r="AC387" s="79" t="s">
        <v>343</v>
      </c>
      <c r="AD387" s="69" t="s">
        <v>344</v>
      </c>
      <c r="AE387" s="59">
        <v>50000</v>
      </c>
      <c r="AF387" s="80" t="s">
        <v>345</v>
      </c>
      <c r="AG387" s="57" t="s">
        <v>414</v>
      </c>
      <c r="AH387" s="61" t="s">
        <v>415</v>
      </c>
      <c r="AI387" s="57" t="s">
        <v>105</v>
      </c>
      <c r="AJ387" s="57" t="s">
        <v>105</v>
      </c>
      <c r="AK387" s="57" t="s">
        <v>70</v>
      </c>
      <c r="AL387" s="66" t="s">
        <v>261</v>
      </c>
      <c r="AM387" s="62">
        <v>1</v>
      </c>
      <c r="AN387" s="63">
        <v>32</v>
      </c>
      <c r="AO387" s="64">
        <v>0</v>
      </c>
      <c r="AP387" s="202">
        <f t="shared" si="21"/>
        <v>0</v>
      </c>
      <c r="AQ387" s="201" t="str">
        <f t="shared" si="15"/>
        <v>0,00</v>
      </c>
      <c r="AR387" s="199">
        <f t="shared" si="16"/>
        <v>0</v>
      </c>
      <c r="AS387" s="64" t="str">
        <f t="shared" si="17"/>
        <v>0,00</v>
      </c>
      <c r="AT387" s="201">
        <f t="shared" si="18"/>
        <v>0</v>
      </c>
      <c r="AU387" s="62" t="s">
        <v>108</v>
      </c>
      <c r="AV387" s="62" t="s">
        <v>72</v>
      </c>
      <c r="AW387" s="62" t="s">
        <v>73</v>
      </c>
      <c r="AX387" s="62" t="s">
        <v>218</v>
      </c>
      <c r="AY387" s="101" t="s">
        <v>195</v>
      </c>
      <c r="AZ387" s="67"/>
      <c r="BA387" s="287"/>
      <c r="BB387" s="290"/>
      <c r="BC387" s="284"/>
      <c r="BD387" s="69"/>
      <c r="BE387" s="68"/>
    </row>
    <row r="388" spans="1:57" x14ac:dyDescent="0.2">
      <c r="A388" s="28"/>
      <c r="B388" s="92"/>
      <c r="C388" s="93"/>
      <c r="D388" s="40">
        <v>41331</v>
      </c>
      <c r="E388" s="41">
        <v>41422</v>
      </c>
      <c r="F388" s="42" t="s">
        <v>425</v>
      </c>
      <c r="G388" s="43" t="s">
        <v>163</v>
      </c>
      <c r="H388" s="43" t="s">
        <v>60</v>
      </c>
      <c r="I388" s="45">
        <v>12</v>
      </c>
      <c r="J388" s="46" t="s">
        <v>61</v>
      </c>
      <c r="K388" s="47" t="s">
        <v>426</v>
      </c>
      <c r="L388" s="43">
        <v>406022</v>
      </c>
      <c r="M388" s="44" t="s">
        <v>427</v>
      </c>
      <c r="N388" s="47" t="s">
        <v>428</v>
      </c>
      <c r="O388" s="49" t="str">
        <f t="shared" si="19"/>
        <v>0 AÑOS</v>
      </c>
      <c r="P388" s="50" t="str">
        <f t="shared" si="22"/>
        <v>-----</v>
      </c>
      <c r="Q388" s="51" t="s">
        <v>429</v>
      </c>
      <c r="R388" s="52">
        <v>0</v>
      </c>
      <c r="S388" s="53">
        <v>0</v>
      </c>
      <c r="T388" s="85">
        <v>0</v>
      </c>
      <c r="U388" s="88" t="s">
        <v>66</v>
      </c>
      <c r="V388" s="78">
        <v>0</v>
      </c>
      <c r="W388" s="78">
        <v>1</v>
      </c>
      <c r="X388" s="78">
        <v>0</v>
      </c>
      <c r="Y388" s="57" t="s">
        <v>430</v>
      </c>
      <c r="Z388" s="57" t="s">
        <v>340</v>
      </c>
      <c r="AA388" s="57" t="s">
        <v>360</v>
      </c>
      <c r="AB388" s="58" t="s">
        <v>361</v>
      </c>
      <c r="AC388" s="79" t="s">
        <v>343</v>
      </c>
      <c r="AD388" s="69" t="s">
        <v>344</v>
      </c>
      <c r="AE388" s="59">
        <v>50000</v>
      </c>
      <c r="AF388" s="80" t="s">
        <v>345</v>
      </c>
      <c r="AG388" s="61" t="s">
        <v>372</v>
      </c>
      <c r="AH388" s="57" t="s">
        <v>431</v>
      </c>
      <c r="AI388" s="57" t="s">
        <v>105</v>
      </c>
      <c r="AJ388" s="57" t="s">
        <v>105</v>
      </c>
      <c r="AK388" s="57" t="s">
        <v>70</v>
      </c>
      <c r="AL388" s="66" t="s">
        <v>261</v>
      </c>
      <c r="AM388" s="62">
        <v>1</v>
      </c>
      <c r="AN388" s="63">
        <v>32</v>
      </c>
      <c r="AO388" s="64">
        <v>0</v>
      </c>
      <c r="AP388" s="202">
        <f t="shared" si="21"/>
        <v>0</v>
      </c>
      <c r="AQ388" s="201" t="str">
        <f t="shared" si="15"/>
        <v>0,00</v>
      </c>
      <c r="AR388" s="199">
        <f t="shared" si="16"/>
        <v>0</v>
      </c>
      <c r="AS388" s="64" t="str">
        <f t="shared" si="17"/>
        <v>0,00</v>
      </c>
      <c r="AT388" s="201">
        <f t="shared" si="18"/>
        <v>0</v>
      </c>
      <c r="AU388" s="62" t="s">
        <v>108</v>
      </c>
      <c r="AV388" s="62" t="s">
        <v>72</v>
      </c>
      <c r="AW388" s="62" t="s">
        <v>73</v>
      </c>
      <c r="AX388" s="62" t="s">
        <v>218</v>
      </c>
      <c r="AY388" s="101" t="s">
        <v>195</v>
      </c>
      <c r="AZ388" s="67"/>
      <c r="BA388" s="287"/>
      <c r="BB388" s="290"/>
      <c r="BC388" s="284"/>
      <c r="BD388" s="69"/>
      <c r="BE388" s="68"/>
    </row>
    <row r="389" spans="1:57" x14ac:dyDescent="0.2">
      <c r="A389" s="28"/>
      <c r="B389" s="92"/>
      <c r="C389" s="93"/>
      <c r="D389" s="40">
        <v>41383</v>
      </c>
      <c r="E389" s="41">
        <v>41422</v>
      </c>
      <c r="F389" s="42" t="s">
        <v>432</v>
      </c>
      <c r="G389" s="43" t="s">
        <v>281</v>
      </c>
      <c r="H389" s="73" t="s">
        <v>82</v>
      </c>
      <c r="I389" s="103">
        <v>5.8</v>
      </c>
      <c r="J389" s="46" t="s">
        <v>83</v>
      </c>
      <c r="K389" s="47" t="s">
        <v>433</v>
      </c>
      <c r="L389" s="43">
        <v>177337</v>
      </c>
      <c r="M389" s="44" t="s">
        <v>434</v>
      </c>
      <c r="N389" s="47" t="s">
        <v>435</v>
      </c>
      <c r="O389" s="104">
        <v>41275</v>
      </c>
      <c r="P389" s="105" t="str">
        <f t="shared" si="22"/>
        <v>31/12/2013</v>
      </c>
      <c r="Q389" s="51" t="s">
        <v>436</v>
      </c>
      <c r="R389" s="52">
        <v>0</v>
      </c>
      <c r="S389" s="53">
        <v>0</v>
      </c>
      <c r="T389" s="85">
        <v>0</v>
      </c>
      <c r="U389" s="88" t="s">
        <v>66</v>
      </c>
      <c r="V389" s="78">
        <v>1</v>
      </c>
      <c r="W389" s="78">
        <v>0</v>
      </c>
      <c r="X389" s="78">
        <v>0</v>
      </c>
      <c r="Y389" s="57" t="s">
        <v>437</v>
      </c>
      <c r="Z389" s="57" t="s">
        <v>437</v>
      </c>
      <c r="AA389" s="57" t="s">
        <v>437</v>
      </c>
      <c r="AB389" s="58" t="s">
        <v>438</v>
      </c>
      <c r="AC389" s="79" t="s">
        <v>439</v>
      </c>
      <c r="AD389" s="86" t="s">
        <v>440</v>
      </c>
      <c r="AE389" s="59">
        <v>600000</v>
      </c>
      <c r="AF389" s="80" t="s">
        <v>441</v>
      </c>
      <c r="AG389" s="106" t="s">
        <v>90</v>
      </c>
      <c r="AH389" s="61" t="s">
        <v>160</v>
      </c>
      <c r="AI389" s="61" t="s">
        <v>105</v>
      </c>
      <c r="AJ389" s="61" t="s">
        <v>105</v>
      </c>
      <c r="AK389" s="61" t="s">
        <v>91</v>
      </c>
      <c r="AL389" s="62" t="s">
        <v>442</v>
      </c>
      <c r="AM389" s="62">
        <v>5</v>
      </c>
      <c r="AN389" s="63">
        <v>18.5</v>
      </c>
      <c r="AO389" s="82" t="str">
        <f>IF(V389=1,"12","0")</f>
        <v>12</v>
      </c>
      <c r="AP389" s="199">
        <f>IF(V389=1,IF(AN389&lt;9,AN389*(318*5)/100,AN389*(318*15)/100),0)</f>
        <v>882.45</v>
      </c>
      <c r="AQ389" s="200">
        <f t="shared" si="15"/>
        <v>73.537500000000009</v>
      </c>
      <c r="AR389" s="199">
        <f t="shared" si="16"/>
        <v>0.5</v>
      </c>
      <c r="AS389" s="82" t="str">
        <f t="shared" si="17"/>
        <v>0,00</v>
      </c>
      <c r="AT389" s="200">
        <f t="shared" si="18"/>
        <v>882.95</v>
      </c>
      <c r="AU389" s="62" t="s">
        <v>443</v>
      </c>
      <c r="AV389" s="62" t="s">
        <v>72</v>
      </c>
      <c r="AW389" s="62" t="s">
        <v>73</v>
      </c>
      <c r="AX389" s="62" t="s">
        <v>218</v>
      </c>
      <c r="AY389" s="101" t="s">
        <v>195</v>
      </c>
      <c r="AZ389" s="67" t="s">
        <v>444</v>
      </c>
      <c r="BA389" s="287">
        <v>41435</v>
      </c>
      <c r="BB389" s="290" t="s">
        <v>445</v>
      </c>
      <c r="BC389" s="284">
        <v>41439</v>
      </c>
      <c r="BD389" s="69"/>
      <c r="BE389" s="68"/>
    </row>
    <row r="390" spans="1:57" x14ac:dyDescent="0.2">
      <c r="A390" s="28"/>
      <c r="B390" s="92"/>
      <c r="C390" s="93"/>
      <c r="D390" s="40">
        <v>41331</v>
      </c>
      <c r="E390" s="41">
        <v>41432</v>
      </c>
      <c r="F390" s="42" t="s">
        <v>446</v>
      </c>
      <c r="G390" s="43" t="s">
        <v>163</v>
      </c>
      <c r="H390" s="43" t="s">
        <v>60</v>
      </c>
      <c r="I390" s="45">
        <v>12</v>
      </c>
      <c r="J390" s="46" t="s">
        <v>61</v>
      </c>
      <c r="K390" s="47" t="s">
        <v>447</v>
      </c>
      <c r="L390" s="43">
        <v>221422</v>
      </c>
      <c r="M390" s="44" t="s">
        <v>448</v>
      </c>
      <c r="N390" s="47" t="s">
        <v>449</v>
      </c>
      <c r="O390" s="49" t="str">
        <f t="shared" ref="O390:O406" si="23">IF(V390=1,"1 AÑO","0 AÑOS")</f>
        <v>0 AÑOS</v>
      </c>
      <c r="P390" s="50" t="str">
        <f t="shared" si="22"/>
        <v>-----</v>
      </c>
      <c r="Q390" s="51" t="s">
        <v>450</v>
      </c>
      <c r="R390" s="52">
        <v>0</v>
      </c>
      <c r="S390" s="53">
        <v>0</v>
      </c>
      <c r="T390" s="85">
        <v>0</v>
      </c>
      <c r="U390" s="88" t="s">
        <v>66</v>
      </c>
      <c r="V390" s="78">
        <v>0</v>
      </c>
      <c r="W390" s="78">
        <v>1</v>
      </c>
      <c r="X390" s="78">
        <v>0</v>
      </c>
      <c r="Y390" s="57" t="s">
        <v>451</v>
      </c>
      <c r="Z390" s="57" t="s">
        <v>340</v>
      </c>
      <c r="AA390" s="57" t="s">
        <v>360</v>
      </c>
      <c r="AB390" s="58" t="s">
        <v>361</v>
      </c>
      <c r="AC390" s="79" t="s">
        <v>343</v>
      </c>
      <c r="AD390" s="69" t="s">
        <v>344</v>
      </c>
      <c r="AE390" s="59">
        <v>50000</v>
      </c>
      <c r="AF390" s="80" t="s">
        <v>345</v>
      </c>
      <c r="AG390" s="61" t="s">
        <v>452</v>
      </c>
      <c r="AH390" s="61" t="s">
        <v>453</v>
      </c>
      <c r="AI390" s="61" t="s">
        <v>105</v>
      </c>
      <c r="AJ390" s="61" t="s">
        <v>105</v>
      </c>
      <c r="AK390" s="57" t="s">
        <v>70</v>
      </c>
      <c r="AL390" s="66" t="s">
        <v>261</v>
      </c>
      <c r="AM390" s="62">
        <v>1</v>
      </c>
      <c r="AN390" s="63">
        <v>32</v>
      </c>
      <c r="AO390" s="64">
        <v>0</v>
      </c>
      <c r="AP390" s="202">
        <f>IF(V390=1,IF(AN390&lt;9,AN390*(318*5)/100,AN390*(318*15)/100),0)*1.5</f>
        <v>0</v>
      </c>
      <c r="AQ390" s="201" t="str">
        <f t="shared" si="15"/>
        <v>0,00</v>
      </c>
      <c r="AR390" s="202">
        <f t="shared" si="16"/>
        <v>0</v>
      </c>
      <c r="AS390" s="64" t="str">
        <f t="shared" si="17"/>
        <v>0,00</v>
      </c>
      <c r="AT390" s="201">
        <f t="shared" si="18"/>
        <v>0</v>
      </c>
      <c r="AU390" s="62" t="s">
        <v>108</v>
      </c>
      <c r="AV390" s="62" t="s">
        <v>72</v>
      </c>
      <c r="AW390" s="62" t="s">
        <v>73</v>
      </c>
      <c r="AX390" s="62" t="s">
        <v>218</v>
      </c>
      <c r="AY390" s="101" t="s">
        <v>195</v>
      </c>
      <c r="AZ390" s="67"/>
      <c r="BA390" s="287"/>
      <c r="BB390" s="290"/>
      <c r="BC390" s="284"/>
      <c r="BD390" s="69"/>
      <c r="BE390" s="68"/>
    </row>
    <row r="391" spans="1:57" x14ac:dyDescent="0.2">
      <c r="A391" s="28"/>
      <c r="B391" s="92"/>
      <c r="C391" s="93"/>
      <c r="D391" s="40">
        <v>41331</v>
      </c>
      <c r="E391" s="41">
        <v>41432</v>
      </c>
      <c r="F391" s="42" t="s">
        <v>454</v>
      </c>
      <c r="G391" s="43" t="s">
        <v>163</v>
      </c>
      <c r="H391" s="43" t="s">
        <v>60</v>
      </c>
      <c r="I391" s="103">
        <v>12</v>
      </c>
      <c r="J391" s="46" t="s">
        <v>61</v>
      </c>
      <c r="K391" s="47" t="s">
        <v>455</v>
      </c>
      <c r="L391" s="43">
        <v>88345</v>
      </c>
      <c r="M391" s="44" t="s">
        <v>456</v>
      </c>
      <c r="N391" s="47" t="s">
        <v>457</v>
      </c>
      <c r="O391" s="49" t="str">
        <f t="shared" si="23"/>
        <v>1 AÑO</v>
      </c>
      <c r="P391" s="50" t="str">
        <f t="shared" si="22"/>
        <v>31/12/2013</v>
      </c>
      <c r="Q391" s="51" t="s">
        <v>458</v>
      </c>
      <c r="R391" s="52">
        <v>0</v>
      </c>
      <c r="S391" s="53">
        <v>0</v>
      </c>
      <c r="T391" s="85">
        <v>0</v>
      </c>
      <c r="U391" s="88" t="s">
        <v>66</v>
      </c>
      <c r="V391" s="78">
        <v>1</v>
      </c>
      <c r="W391" s="78">
        <v>0</v>
      </c>
      <c r="X391" s="78">
        <v>0</v>
      </c>
      <c r="Y391" s="57" t="s">
        <v>459</v>
      </c>
      <c r="Z391" s="57" t="s">
        <v>340</v>
      </c>
      <c r="AA391" s="57" t="s">
        <v>341</v>
      </c>
      <c r="AB391" s="58" t="s">
        <v>342</v>
      </c>
      <c r="AC391" s="79" t="s">
        <v>343</v>
      </c>
      <c r="AD391" s="69" t="s">
        <v>344</v>
      </c>
      <c r="AE391" s="59">
        <v>50000</v>
      </c>
      <c r="AF391" s="80" t="s">
        <v>345</v>
      </c>
      <c r="AG391" s="61" t="s">
        <v>460</v>
      </c>
      <c r="AH391" s="57" t="s">
        <v>461</v>
      </c>
      <c r="AI391" s="107" t="s">
        <v>462</v>
      </c>
      <c r="AJ391" s="61" t="s">
        <v>463</v>
      </c>
      <c r="AK391" s="57" t="s">
        <v>70</v>
      </c>
      <c r="AL391" s="66" t="s">
        <v>261</v>
      </c>
      <c r="AM391" s="62">
        <v>1</v>
      </c>
      <c r="AN391" s="63">
        <v>32</v>
      </c>
      <c r="AO391" s="64">
        <v>12</v>
      </c>
      <c r="AP391" s="202">
        <f>IF(V391=1,IF(AN391&lt;9,AN391*(318*5)/100,AN391*(318*15)/100),0)</f>
        <v>1526.4</v>
      </c>
      <c r="AQ391" s="201">
        <f t="shared" si="15"/>
        <v>127.2</v>
      </c>
      <c r="AR391" s="202">
        <f t="shared" si="16"/>
        <v>0.5</v>
      </c>
      <c r="AS391" s="64" t="str">
        <f t="shared" si="17"/>
        <v>50 000,00</v>
      </c>
      <c r="AT391" s="201">
        <f t="shared" si="18"/>
        <v>1526.9</v>
      </c>
      <c r="AU391" s="62" t="s">
        <v>464</v>
      </c>
      <c r="AV391" s="62" t="s">
        <v>72</v>
      </c>
      <c r="AW391" s="62" t="s">
        <v>73</v>
      </c>
      <c r="AX391" s="62" t="s">
        <v>218</v>
      </c>
      <c r="AY391" s="101" t="s">
        <v>195</v>
      </c>
      <c r="AZ391" s="67" t="s">
        <v>465</v>
      </c>
      <c r="BA391" s="287">
        <v>41432</v>
      </c>
      <c r="BB391" s="290" t="s">
        <v>466</v>
      </c>
      <c r="BC391" s="284">
        <v>41464</v>
      </c>
      <c r="BD391" s="69"/>
      <c r="BE391" s="68"/>
    </row>
    <row r="392" spans="1:57" x14ac:dyDescent="0.2">
      <c r="A392" s="28"/>
      <c r="B392" s="92"/>
      <c r="C392" s="93"/>
      <c r="D392" s="40">
        <v>41331</v>
      </c>
      <c r="E392" s="41">
        <v>41432</v>
      </c>
      <c r="F392" s="42" t="s">
        <v>467</v>
      </c>
      <c r="G392" s="43" t="s">
        <v>163</v>
      </c>
      <c r="H392" s="73" t="s">
        <v>60</v>
      </c>
      <c r="I392" s="74">
        <v>12</v>
      </c>
      <c r="J392" s="46" t="s">
        <v>61</v>
      </c>
      <c r="K392" s="47" t="s">
        <v>468</v>
      </c>
      <c r="L392" s="43">
        <v>63211</v>
      </c>
      <c r="M392" s="44" t="s">
        <v>469</v>
      </c>
      <c r="N392" s="47" t="s">
        <v>470</v>
      </c>
      <c r="O392" s="49" t="str">
        <f t="shared" si="23"/>
        <v>1 AÑO</v>
      </c>
      <c r="P392" s="50" t="str">
        <f t="shared" si="22"/>
        <v>31/12/2013</v>
      </c>
      <c r="Q392" s="51" t="s">
        <v>78</v>
      </c>
      <c r="R392" s="52">
        <v>0</v>
      </c>
      <c r="S392" s="53">
        <v>0</v>
      </c>
      <c r="T392" s="54">
        <v>0</v>
      </c>
      <c r="U392" s="55" t="s">
        <v>66</v>
      </c>
      <c r="V392" s="102">
        <v>1</v>
      </c>
      <c r="W392" s="102">
        <v>0</v>
      </c>
      <c r="X392" s="102">
        <v>0</v>
      </c>
      <c r="Y392" s="57" t="s">
        <v>471</v>
      </c>
      <c r="Z392" s="61" t="s">
        <v>340</v>
      </c>
      <c r="AA392" s="61" t="s">
        <v>341</v>
      </c>
      <c r="AB392" s="58" t="s">
        <v>342</v>
      </c>
      <c r="AC392" s="79" t="s">
        <v>343</v>
      </c>
      <c r="AD392" s="69" t="s">
        <v>344</v>
      </c>
      <c r="AE392" s="58">
        <v>50000</v>
      </c>
      <c r="AF392" s="80" t="s">
        <v>345</v>
      </c>
      <c r="AG392" s="61" t="s">
        <v>460</v>
      </c>
      <c r="AH392" s="57" t="s">
        <v>472</v>
      </c>
      <c r="AI392" s="107" t="s">
        <v>462</v>
      </c>
      <c r="AJ392" s="57" t="s">
        <v>473</v>
      </c>
      <c r="AK392" s="57" t="s">
        <v>70</v>
      </c>
      <c r="AL392" s="66" t="s">
        <v>261</v>
      </c>
      <c r="AM392" s="66">
        <v>1</v>
      </c>
      <c r="AN392" s="81">
        <v>32</v>
      </c>
      <c r="AO392" s="82">
        <v>12</v>
      </c>
      <c r="AP392" s="202">
        <f>IF(V392=1,IF(AN392&lt;9,AN392*(318*5)/100,AN392*(318*15)/100),0)</f>
        <v>1526.4</v>
      </c>
      <c r="AQ392" s="200">
        <f t="shared" ref="AQ392:AQ423" si="24">IF(V392=1,AP392/12,"0,00")</f>
        <v>127.2</v>
      </c>
      <c r="AR392" s="199">
        <f t="shared" si="16"/>
        <v>0.5</v>
      </c>
      <c r="AS392" s="82" t="str">
        <f t="shared" si="17"/>
        <v>50 000,00</v>
      </c>
      <c r="AT392" s="200">
        <f t="shared" si="18"/>
        <v>1526.9</v>
      </c>
      <c r="AU392" s="62" t="s">
        <v>464</v>
      </c>
      <c r="AV392" s="66" t="s">
        <v>72</v>
      </c>
      <c r="AW392" s="66" t="s">
        <v>73</v>
      </c>
      <c r="AX392" s="66" t="s">
        <v>218</v>
      </c>
      <c r="AY392" s="98" t="s">
        <v>195</v>
      </c>
      <c r="AZ392" s="67" t="s">
        <v>474</v>
      </c>
      <c r="BA392" s="287">
        <v>41449</v>
      </c>
      <c r="BB392" s="290" t="s">
        <v>475</v>
      </c>
      <c r="BC392" s="284">
        <v>41464</v>
      </c>
      <c r="BD392" s="69"/>
      <c r="BE392" s="68"/>
    </row>
    <row r="393" spans="1:57" x14ac:dyDescent="0.2">
      <c r="A393" s="28"/>
      <c r="B393" s="92"/>
      <c r="C393" s="93"/>
      <c r="D393" s="40">
        <v>41331</v>
      </c>
      <c r="E393" s="41">
        <v>41432</v>
      </c>
      <c r="F393" s="42" t="s">
        <v>476</v>
      </c>
      <c r="G393" s="43" t="s">
        <v>163</v>
      </c>
      <c r="H393" s="43" t="s">
        <v>60</v>
      </c>
      <c r="I393" s="45">
        <v>12</v>
      </c>
      <c r="J393" s="46" t="s">
        <v>61</v>
      </c>
      <c r="K393" s="47" t="s">
        <v>477</v>
      </c>
      <c r="L393" s="43">
        <v>44317</v>
      </c>
      <c r="M393" s="44" t="s">
        <v>478</v>
      </c>
      <c r="N393" s="47" t="s">
        <v>479</v>
      </c>
      <c r="O393" s="49" t="str">
        <f t="shared" si="23"/>
        <v>0 AÑOS</v>
      </c>
      <c r="P393" s="50" t="str">
        <f t="shared" si="22"/>
        <v>-----</v>
      </c>
      <c r="Q393" s="51" t="s">
        <v>78</v>
      </c>
      <c r="R393" s="52">
        <v>0</v>
      </c>
      <c r="S393" s="53">
        <v>0</v>
      </c>
      <c r="T393" s="85">
        <v>0</v>
      </c>
      <c r="U393" s="88" t="s">
        <v>66</v>
      </c>
      <c r="V393" s="78">
        <v>0</v>
      </c>
      <c r="W393" s="78">
        <v>1</v>
      </c>
      <c r="X393" s="78">
        <v>0</v>
      </c>
      <c r="Y393" s="57" t="s">
        <v>480</v>
      </c>
      <c r="Z393" s="57" t="s">
        <v>340</v>
      </c>
      <c r="AA393" s="57" t="s">
        <v>341</v>
      </c>
      <c r="AB393" s="58" t="s">
        <v>342</v>
      </c>
      <c r="AC393" s="79" t="s">
        <v>343</v>
      </c>
      <c r="AD393" s="69" t="s">
        <v>344</v>
      </c>
      <c r="AE393" s="59">
        <v>50000</v>
      </c>
      <c r="AF393" s="80" t="s">
        <v>345</v>
      </c>
      <c r="AG393" s="61" t="s">
        <v>481</v>
      </c>
      <c r="AH393" s="57" t="s">
        <v>482</v>
      </c>
      <c r="AI393" s="57" t="s">
        <v>105</v>
      </c>
      <c r="AJ393" s="57" t="s">
        <v>105</v>
      </c>
      <c r="AK393" s="57" t="s">
        <v>70</v>
      </c>
      <c r="AL393" s="66" t="s">
        <v>261</v>
      </c>
      <c r="AM393" s="62">
        <v>1</v>
      </c>
      <c r="AN393" s="63">
        <v>32</v>
      </c>
      <c r="AO393" s="64">
        <v>0</v>
      </c>
      <c r="AP393" s="202">
        <f>IF(V393=1,IF(AN393&lt;9,AN393*(318*5)/100,AN393*(318*15)/100),0)</f>
        <v>0</v>
      </c>
      <c r="AQ393" s="201" t="str">
        <f t="shared" si="24"/>
        <v>0,00</v>
      </c>
      <c r="AR393" s="202">
        <f t="shared" si="16"/>
        <v>0</v>
      </c>
      <c r="AS393" s="64" t="str">
        <f t="shared" si="17"/>
        <v>0,00</v>
      </c>
      <c r="AT393" s="201">
        <f t="shared" si="18"/>
        <v>0</v>
      </c>
      <c r="AU393" s="62" t="s">
        <v>108</v>
      </c>
      <c r="AV393" s="62" t="s">
        <v>72</v>
      </c>
      <c r="AW393" s="62" t="s">
        <v>73</v>
      </c>
      <c r="AX393" s="62" t="s">
        <v>218</v>
      </c>
      <c r="AY393" s="101" t="s">
        <v>195</v>
      </c>
      <c r="AZ393" s="67"/>
      <c r="BA393" s="287"/>
      <c r="BB393" s="290"/>
      <c r="BC393" s="284"/>
      <c r="BD393" s="69"/>
      <c r="BE393" s="68"/>
    </row>
    <row r="394" spans="1:57" x14ac:dyDescent="0.2">
      <c r="A394" s="28"/>
      <c r="B394" s="92"/>
      <c r="C394" s="93"/>
      <c r="D394" s="40">
        <v>41331</v>
      </c>
      <c r="E394" s="41">
        <v>41432</v>
      </c>
      <c r="F394" s="42" t="s">
        <v>483</v>
      </c>
      <c r="G394" s="43" t="s">
        <v>163</v>
      </c>
      <c r="H394" s="43" t="s">
        <v>60</v>
      </c>
      <c r="I394" s="45">
        <v>12</v>
      </c>
      <c r="J394" s="46" t="s">
        <v>61</v>
      </c>
      <c r="K394" s="47" t="s">
        <v>484</v>
      </c>
      <c r="L394" s="43">
        <v>288766</v>
      </c>
      <c r="M394" s="44" t="s">
        <v>485</v>
      </c>
      <c r="N394" s="47" t="s">
        <v>486</v>
      </c>
      <c r="O394" s="49" t="str">
        <f t="shared" si="23"/>
        <v>0 AÑOS</v>
      </c>
      <c r="P394" s="50" t="str">
        <f t="shared" si="22"/>
        <v>-----</v>
      </c>
      <c r="Q394" s="51" t="s">
        <v>133</v>
      </c>
      <c r="R394" s="52">
        <v>0</v>
      </c>
      <c r="S394" s="53">
        <v>0</v>
      </c>
      <c r="T394" s="85">
        <v>0</v>
      </c>
      <c r="U394" s="88" t="s">
        <v>66</v>
      </c>
      <c r="V394" s="78">
        <v>0</v>
      </c>
      <c r="W394" s="78">
        <v>1</v>
      </c>
      <c r="X394" s="78">
        <v>0</v>
      </c>
      <c r="Y394" s="57" t="s">
        <v>487</v>
      </c>
      <c r="Z394" s="57" t="s">
        <v>340</v>
      </c>
      <c r="AA394" s="57" t="s">
        <v>341</v>
      </c>
      <c r="AB394" s="58" t="s">
        <v>342</v>
      </c>
      <c r="AC394" s="79" t="s">
        <v>343</v>
      </c>
      <c r="AD394" s="69" t="s">
        <v>344</v>
      </c>
      <c r="AE394" s="59">
        <v>50000</v>
      </c>
      <c r="AF394" s="80" t="s">
        <v>345</v>
      </c>
      <c r="AG394" s="61" t="s">
        <v>372</v>
      </c>
      <c r="AH394" s="57" t="s">
        <v>488</v>
      </c>
      <c r="AI394" s="57" t="s">
        <v>105</v>
      </c>
      <c r="AJ394" s="57" t="s">
        <v>105</v>
      </c>
      <c r="AK394" s="57" t="s">
        <v>70</v>
      </c>
      <c r="AL394" s="66" t="s">
        <v>261</v>
      </c>
      <c r="AM394" s="62">
        <v>1</v>
      </c>
      <c r="AN394" s="63">
        <v>32</v>
      </c>
      <c r="AO394" s="64">
        <v>0</v>
      </c>
      <c r="AP394" s="202">
        <f>IF(V394=1,IF(AN394&lt;9,AN394*(318*5)/100,AN394*(318*15)/100),0)*1.5</f>
        <v>0</v>
      </c>
      <c r="AQ394" s="201" t="str">
        <f t="shared" si="24"/>
        <v>0,00</v>
      </c>
      <c r="AR394" s="202">
        <f t="shared" si="16"/>
        <v>0</v>
      </c>
      <c r="AS394" s="64" t="str">
        <f t="shared" si="17"/>
        <v>0,00</v>
      </c>
      <c r="AT394" s="201">
        <f t="shared" si="18"/>
        <v>0</v>
      </c>
      <c r="AU394" s="62" t="s">
        <v>108</v>
      </c>
      <c r="AV394" s="62" t="s">
        <v>72</v>
      </c>
      <c r="AW394" s="62" t="s">
        <v>73</v>
      </c>
      <c r="AX394" s="62" t="s">
        <v>218</v>
      </c>
      <c r="AY394" s="101" t="s">
        <v>195</v>
      </c>
      <c r="AZ394" s="67"/>
      <c r="BA394" s="287"/>
      <c r="BB394" s="290"/>
      <c r="BC394" s="284"/>
      <c r="BD394" s="69"/>
      <c r="BE394" s="68"/>
    </row>
    <row r="395" spans="1:57" x14ac:dyDescent="0.2">
      <c r="A395" s="28"/>
      <c r="B395" s="92"/>
      <c r="C395" s="93"/>
      <c r="D395" s="71">
        <v>41331</v>
      </c>
      <c r="E395" s="41">
        <v>41432</v>
      </c>
      <c r="F395" s="42" t="s">
        <v>489</v>
      </c>
      <c r="G395" s="43" t="s">
        <v>163</v>
      </c>
      <c r="H395" s="73" t="s">
        <v>60</v>
      </c>
      <c r="I395" s="74">
        <v>12</v>
      </c>
      <c r="J395" s="44" t="s">
        <v>61</v>
      </c>
      <c r="K395" s="47" t="s">
        <v>490</v>
      </c>
      <c r="L395" s="73">
        <v>661606</v>
      </c>
      <c r="M395" s="46" t="s">
        <v>491</v>
      </c>
      <c r="N395" s="47" t="s">
        <v>492</v>
      </c>
      <c r="O395" s="49" t="str">
        <f t="shared" si="23"/>
        <v>0 AÑOS</v>
      </c>
      <c r="P395" s="50" t="str">
        <f t="shared" si="22"/>
        <v>-----</v>
      </c>
      <c r="Q395" s="51" t="s">
        <v>493</v>
      </c>
      <c r="R395" s="52">
        <v>0</v>
      </c>
      <c r="S395" s="53">
        <v>0</v>
      </c>
      <c r="T395" s="54">
        <v>0</v>
      </c>
      <c r="U395" s="55" t="s">
        <v>66</v>
      </c>
      <c r="V395" s="78">
        <v>0</v>
      </c>
      <c r="W395" s="78">
        <v>1</v>
      </c>
      <c r="X395" s="78">
        <v>0</v>
      </c>
      <c r="Y395" s="61" t="s">
        <v>494</v>
      </c>
      <c r="Z395" s="61" t="s">
        <v>340</v>
      </c>
      <c r="AA395" s="57" t="s">
        <v>341</v>
      </c>
      <c r="AB395" s="58" t="s">
        <v>342</v>
      </c>
      <c r="AC395" s="79" t="s">
        <v>343</v>
      </c>
      <c r="AD395" s="69" t="s">
        <v>344</v>
      </c>
      <c r="AE395" s="79">
        <v>50000</v>
      </c>
      <c r="AF395" s="80" t="s">
        <v>345</v>
      </c>
      <c r="AG395" s="61" t="s">
        <v>481</v>
      </c>
      <c r="AH395" s="61" t="s">
        <v>495</v>
      </c>
      <c r="AI395" s="61" t="s">
        <v>496</v>
      </c>
      <c r="AJ395" s="57" t="s">
        <v>497</v>
      </c>
      <c r="AK395" s="61" t="s">
        <v>70</v>
      </c>
      <c r="AL395" s="66" t="s">
        <v>192</v>
      </c>
      <c r="AM395" s="66">
        <v>1</v>
      </c>
      <c r="AN395" s="81">
        <v>32</v>
      </c>
      <c r="AO395" s="82" t="str">
        <f>IF(V395=1,"12","0")</f>
        <v>0</v>
      </c>
      <c r="AP395" s="202">
        <f>IF(V395=1,IF(AN395&lt;9,AN395*(318*5)/100,AN395*(318*15)/100),0)*1.5</f>
        <v>0</v>
      </c>
      <c r="AQ395" s="201" t="str">
        <f t="shared" si="24"/>
        <v>0,00</v>
      </c>
      <c r="AR395" s="199">
        <f>IF(V395=1,0.5,0)</f>
        <v>0</v>
      </c>
      <c r="AS395" s="82" t="str">
        <f>IF(AND(G395="VALLA",V395=1),"50 000,00","0,00")</f>
        <v>0,00</v>
      </c>
      <c r="AT395" s="201">
        <f>AP395+AR395</f>
        <v>0</v>
      </c>
      <c r="AU395" s="62" t="s">
        <v>108</v>
      </c>
      <c r="AV395" s="66" t="s">
        <v>72</v>
      </c>
      <c r="AW395" s="66" t="s">
        <v>73</v>
      </c>
      <c r="AX395" s="66" t="s">
        <v>218</v>
      </c>
      <c r="AY395" s="98" t="s">
        <v>195</v>
      </c>
      <c r="AZ395" s="67"/>
      <c r="BA395" s="287"/>
      <c r="BB395" s="290"/>
      <c r="BC395" s="284"/>
      <c r="BD395" s="69"/>
      <c r="BE395" s="68"/>
    </row>
    <row r="396" spans="1:57" x14ac:dyDescent="0.2">
      <c r="A396" s="28"/>
      <c r="B396" s="92"/>
      <c r="C396" s="93"/>
      <c r="D396" s="71">
        <v>41331</v>
      </c>
      <c r="E396" s="41">
        <v>41432</v>
      </c>
      <c r="F396" s="42" t="s">
        <v>498</v>
      </c>
      <c r="G396" s="43" t="s">
        <v>163</v>
      </c>
      <c r="H396" s="73" t="s">
        <v>60</v>
      </c>
      <c r="I396" s="74">
        <v>12</v>
      </c>
      <c r="J396" s="44" t="s">
        <v>61</v>
      </c>
      <c r="K396" s="47" t="s">
        <v>499</v>
      </c>
      <c r="L396" s="73">
        <v>85864</v>
      </c>
      <c r="M396" s="46" t="s">
        <v>500</v>
      </c>
      <c r="N396" s="47" t="s">
        <v>501</v>
      </c>
      <c r="O396" s="49" t="str">
        <f t="shared" si="23"/>
        <v>1 AÑO</v>
      </c>
      <c r="P396" s="50" t="str">
        <f t="shared" si="22"/>
        <v>31/12/2013</v>
      </c>
      <c r="Q396" s="51" t="s">
        <v>78</v>
      </c>
      <c r="R396" s="52">
        <v>0</v>
      </c>
      <c r="S396" s="53">
        <v>0</v>
      </c>
      <c r="T396" s="54">
        <v>0</v>
      </c>
      <c r="U396" s="55" t="s">
        <v>66</v>
      </c>
      <c r="V396" s="78">
        <v>1</v>
      </c>
      <c r="W396" s="78">
        <v>0</v>
      </c>
      <c r="X396" s="78">
        <v>0</v>
      </c>
      <c r="Y396" s="61" t="s">
        <v>502</v>
      </c>
      <c r="Z396" s="61" t="s">
        <v>340</v>
      </c>
      <c r="AA396" s="57" t="s">
        <v>341</v>
      </c>
      <c r="AB396" s="58" t="s">
        <v>342</v>
      </c>
      <c r="AC396" s="79" t="s">
        <v>343</v>
      </c>
      <c r="AD396" s="69" t="s">
        <v>344</v>
      </c>
      <c r="AE396" s="58">
        <v>50000</v>
      </c>
      <c r="AF396" s="80" t="s">
        <v>345</v>
      </c>
      <c r="AG396" s="61" t="s">
        <v>503</v>
      </c>
      <c r="AH396" s="61" t="s">
        <v>347</v>
      </c>
      <c r="AI396" s="106" t="s">
        <v>462</v>
      </c>
      <c r="AJ396" s="61" t="s">
        <v>473</v>
      </c>
      <c r="AK396" s="61" t="s">
        <v>70</v>
      </c>
      <c r="AL396" s="66" t="s">
        <v>192</v>
      </c>
      <c r="AM396" s="66">
        <v>1</v>
      </c>
      <c r="AN396" s="81">
        <v>32</v>
      </c>
      <c r="AO396" s="82" t="str">
        <f>IF(V396=1,"12","0")</f>
        <v>12</v>
      </c>
      <c r="AP396" s="202">
        <f>IF(V396=1,IF(AN396&lt;9,AN396*(318*5)/100,AN396*(318*15)/100),0)</f>
        <v>1526.4</v>
      </c>
      <c r="AQ396" s="201">
        <f t="shared" si="24"/>
        <v>127.2</v>
      </c>
      <c r="AR396" s="199">
        <f>IF(V396=1,0.5,0)</f>
        <v>0.5</v>
      </c>
      <c r="AS396" s="82" t="str">
        <f>IF(AND(G396="VALLA",V396=1),"50 000,00","0,00")</f>
        <v>50 000,00</v>
      </c>
      <c r="AT396" s="201">
        <f>AP396+AR396</f>
        <v>1526.9</v>
      </c>
      <c r="AU396" s="62" t="s">
        <v>464</v>
      </c>
      <c r="AV396" s="66" t="s">
        <v>72</v>
      </c>
      <c r="AW396" s="66" t="s">
        <v>73</v>
      </c>
      <c r="AX396" s="66" t="s">
        <v>218</v>
      </c>
      <c r="AY396" s="98" t="s">
        <v>195</v>
      </c>
      <c r="AZ396" s="67" t="s">
        <v>504</v>
      </c>
      <c r="BA396" s="287">
        <v>41449</v>
      </c>
      <c r="BB396" s="290" t="s">
        <v>505</v>
      </c>
      <c r="BC396" s="284">
        <v>41458</v>
      </c>
      <c r="BD396" s="69"/>
      <c r="BE396" s="68"/>
    </row>
    <row r="397" spans="1:57" x14ac:dyDescent="0.2">
      <c r="A397" s="28"/>
      <c r="B397" s="92"/>
      <c r="C397" s="93"/>
      <c r="D397" s="71">
        <v>41331</v>
      </c>
      <c r="E397" s="72">
        <v>41432</v>
      </c>
      <c r="F397" s="42" t="s">
        <v>506</v>
      </c>
      <c r="G397" s="43" t="s">
        <v>163</v>
      </c>
      <c r="H397" s="46" t="s">
        <v>60</v>
      </c>
      <c r="I397" s="74">
        <v>12</v>
      </c>
      <c r="J397" s="46" t="s">
        <v>61</v>
      </c>
      <c r="K397" s="47" t="s">
        <v>507</v>
      </c>
      <c r="L397" s="73">
        <v>30565</v>
      </c>
      <c r="M397" s="46" t="s">
        <v>508</v>
      </c>
      <c r="N397" s="75" t="s">
        <v>509</v>
      </c>
      <c r="O397" s="49" t="str">
        <f t="shared" si="23"/>
        <v>0 AÑOS</v>
      </c>
      <c r="P397" s="50" t="str">
        <f t="shared" si="22"/>
        <v>-----</v>
      </c>
      <c r="Q397" s="51" t="s">
        <v>78</v>
      </c>
      <c r="R397" s="52">
        <v>0</v>
      </c>
      <c r="S397" s="53">
        <v>0</v>
      </c>
      <c r="T397" s="108">
        <v>0</v>
      </c>
      <c r="U397" s="109" t="s">
        <v>66</v>
      </c>
      <c r="V397" s="84">
        <v>0</v>
      </c>
      <c r="W397" s="84">
        <v>1</v>
      </c>
      <c r="X397" s="84">
        <v>0</v>
      </c>
      <c r="Y397" s="61" t="s">
        <v>510</v>
      </c>
      <c r="Z397" s="61" t="s">
        <v>340</v>
      </c>
      <c r="AA397" s="57" t="s">
        <v>341</v>
      </c>
      <c r="AB397" s="58" t="s">
        <v>342</v>
      </c>
      <c r="AC397" s="79" t="s">
        <v>343</v>
      </c>
      <c r="AD397" s="69" t="s">
        <v>344</v>
      </c>
      <c r="AE397" s="79">
        <v>50000</v>
      </c>
      <c r="AF397" s="80" t="s">
        <v>345</v>
      </c>
      <c r="AG397" s="61" t="s">
        <v>511</v>
      </c>
      <c r="AH397" s="61" t="s">
        <v>512</v>
      </c>
      <c r="AI397" s="61" t="s">
        <v>105</v>
      </c>
      <c r="AJ397" s="61" t="s">
        <v>105</v>
      </c>
      <c r="AK397" s="61" t="s">
        <v>70</v>
      </c>
      <c r="AL397" s="66" t="s">
        <v>192</v>
      </c>
      <c r="AM397" s="66">
        <v>1</v>
      </c>
      <c r="AN397" s="81">
        <v>32</v>
      </c>
      <c r="AO397" s="82" t="str">
        <f>IF(V397=1,"12","0")</f>
        <v>0</v>
      </c>
      <c r="AP397" s="202">
        <f>IF(V397=1,IF(AN397&lt;9,AN397*(318*5)/100,AN397*(318*15)/100),0)</f>
        <v>0</v>
      </c>
      <c r="AQ397" s="201" t="str">
        <f t="shared" si="24"/>
        <v>0,00</v>
      </c>
      <c r="AR397" s="199">
        <f>IF(V397=1,0.5,0)</f>
        <v>0</v>
      </c>
      <c r="AS397" s="82" t="str">
        <f>IF(AND(G397="VALLA",V397=1),"50 000,00","0,00")</f>
        <v>0,00</v>
      </c>
      <c r="AT397" s="201">
        <f>AP397+AR397</f>
        <v>0</v>
      </c>
      <c r="AU397" s="62" t="s">
        <v>108</v>
      </c>
      <c r="AV397" s="66" t="s">
        <v>72</v>
      </c>
      <c r="AW397" s="66" t="s">
        <v>73</v>
      </c>
      <c r="AX397" s="66" t="s">
        <v>218</v>
      </c>
      <c r="AY397" s="98" t="s">
        <v>195</v>
      </c>
      <c r="AZ397" s="67"/>
      <c r="BA397" s="287"/>
      <c r="BB397" s="290"/>
      <c r="BC397" s="284"/>
      <c r="BD397" s="69"/>
      <c r="BE397" s="68"/>
    </row>
    <row r="398" spans="1:57" x14ac:dyDescent="0.2">
      <c r="A398" s="28"/>
      <c r="B398" s="92"/>
      <c r="C398" s="93"/>
      <c r="D398" s="40">
        <v>41331</v>
      </c>
      <c r="E398" s="41">
        <v>41432</v>
      </c>
      <c r="F398" s="42" t="s">
        <v>513</v>
      </c>
      <c r="G398" s="43" t="s">
        <v>163</v>
      </c>
      <c r="H398" s="46" t="s">
        <v>60</v>
      </c>
      <c r="I398" s="74">
        <v>12</v>
      </c>
      <c r="J398" s="44" t="s">
        <v>61</v>
      </c>
      <c r="K398" s="47" t="s">
        <v>514</v>
      </c>
      <c r="L398" s="73">
        <v>226653</v>
      </c>
      <c r="M398" s="46" t="s">
        <v>515</v>
      </c>
      <c r="N398" s="47" t="s">
        <v>516</v>
      </c>
      <c r="O398" s="49" t="str">
        <f t="shared" si="23"/>
        <v>0 AÑOS</v>
      </c>
      <c r="P398" s="50" t="str">
        <f>IF(V378=1,"31/12/2013","-----")</f>
        <v>-----</v>
      </c>
      <c r="Q398" s="51" t="s">
        <v>517</v>
      </c>
      <c r="R398" s="52">
        <v>0</v>
      </c>
      <c r="S398" s="53">
        <v>0</v>
      </c>
      <c r="T398" s="54">
        <v>0</v>
      </c>
      <c r="U398" s="55" t="s">
        <v>66</v>
      </c>
      <c r="V398" s="78">
        <v>0</v>
      </c>
      <c r="W398" s="78">
        <v>1</v>
      </c>
      <c r="X398" s="78">
        <v>0</v>
      </c>
      <c r="Y398" s="61" t="s">
        <v>518</v>
      </c>
      <c r="Z398" s="61" t="s">
        <v>340</v>
      </c>
      <c r="AA398" s="57" t="s">
        <v>341</v>
      </c>
      <c r="AB398" s="58" t="s">
        <v>342</v>
      </c>
      <c r="AC398" s="79" t="s">
        <v>343</v>
      </c>
      <c r="AD398" s="69" t="s">
        <v>344</v>
      </c>
      <c r="AE398" s="79">
        <v>50000</v>
      </c>
      <c r="AF398" s="80" t="s">
        <v>345</v>
      </c>
      <c r="AG398" s="61" t="s">
        <v>372</v>
      </c>
      <c r="AH398" s="57" t="s">
        <v>453</v>
      </c>
      <c r="AI398" s="61" t="s">
        <v>511</v>
      </c>
      <c r="AJ398" s="57" t="s">
        <v>519</v>
      </c>
      <c r="AK398" s="61" t="s">
        <v>70</v>
      </c>
      <c r="AL398" s="66" t="s">
        <v>192</v>
      </c>
      <c r="AM398" s="66">
        <v>1</v>
      </c>
      <c r="AN398" s="81">
        <v>32</v>
      </c>
      <c r="AO398" s="82" t="str">
        <f>IF(V398=1,"12","0")</f>
        <v>0</v>
      </c>
      <c r="AP398" s="202">
        <f>IF(V398=1,IF(AN398&lt;9,AN398*(318*5)/100,AN398*(318*15)/100),0)*1.5</f>
        <v>0</v>
      </c>
      <c r="AQ398" s="201" t="str">
        <f t="shared" si="24"/>
        <v>0,00</v>
      </c>
      <c r="AR398" s="199">
        <f>IF(V398=1,0.5,0)</f>
        <v>0</v>
      </c>
      <c r="AS398" s="82" t="str">
        <f>IF(AND(G398="VALLA",V398=1),"50 000,00","0,00")</f>
        <v>0,00</v>
      </c>
      <c r="AT398" s="201">
        <f>AP398+AR398</f>
        <v>0</v>
      </c>
      <c r="AU398" s="62" t="s">
        <v>108</v>
      </c>
      <c r="AV398" s="66" t="s">
        <v>72</v>
      </c>
      <c r="AW398" s="66" t="s">
        <v>73</v>
      </c>
      <c r="AX398" s="66" t="s">
        <v>218</v>
      </c>
      <c r="AY398" s="98" t="s">
        <v>195</v>
      </c>
      <c r="AZ398" s="67"/>
      <c r="BA398" s="287"/>
      <c r="BB398" s="290"/>
      <c r="BC398" s="284"/>
      <c r="BD398" s="69"/>
      <c r="BE398" s="68"/>
    </row>
    <row r="399" spans="1:57" x14ac:dyDescent="0.2">
      <c r="A399" s="28"/>
      <c r="B399" s="92"/>
      <c r="C399" s="93"/>
      <c r="D399" s="71">
        <v>41331</v>
      </c>
      <c r="E399" s="72">
        <v>41432</v>
      </c>
      <c r="F399" s="42" t="s">
        <v>520</v>
      </c>
      <c r="G399" s="43" t="s">
        <v>163</v>
      </c>
      <c r="H399" s="46" t="s">
        <v>60</v>
      </c>
      <c r="I399" s="74">
        <v>12</v>
      </c>
      <c r="J399" s="46" t="s">
        <v>61</v>
      </c>
      <c r="K399" s="47" t="s">
        <v>521</v>
      </c>
      <c r="L399" s="73">
        <v>96202</v>
      </c>
      <c r="M399" s="46" t="s">
        <v>522</v>
      </c>
      <c r="N399" s="75" t="s">
        <v>523</v>
      </c>
      <c r="O399" s="49" t="str">
        <f t="shared" si="23"/>
        <v>0 AÑOS</v>
      </c>
      <c r="P399" s="50" t="str">
        <f>IF(V379=1,"31/12/2013","-----")</f>
        <v>-----</v>
      </c>
      <c r="Q399" s="51" t="s">
        <v>524</v>
      </c>
      <c r="R399" s="52">
        <v>0</v>
      </c>
      <c r="S399" s="53">
        <v>0</v>
      </c>
      <c r="T399" s="54">
        <v>0</v>
      </c>
      <c r="U399" s="55" t="s">
        <v>66</v>
      </c>
      <c r="V399" s="84">
        <v>0</v>
      </c>
      <c r="W399" s="84">
        <v>1</v>
      </c>
      <c r="X399" s="84">
        <v>0</v>
      </c>
      <c r="Y399" s="61" t="s">
        <v>525</v>
      </c>
      <c r="Z399" s="61" t="s">
        <v>340</v>
      </c>
      <c r="AA399" s="57" t="s">
        <v>341</v>
      </c>
      <c r="AB399" s="58" t="s">
        <v>342</v>
      </c>
      <c r="AC399" s="79" t="s">
        <v>526</v>
      </c>
      <c r="AD399" s="69" t="s">
        <v>344</v>
      </c>
      <c r="AE399" s="58">
        <v>50000</v>
      </c>
      <c r="AF399" s="80" t="s">
        <v>345</v>
      </c>
      <c r="AG399" s="61" t="s">
        <v>527</v>
      </c>
      <c r="AH399" s="61" t="s">
        <v>105</v>
      </c>
      <c r="AI399" s="61" t="s">
        <v>105</v>
      </c>
      <c r="AJ399" s="61" t="s">
        <v>105</v>
      </c>
      <c r="AK399" s="61" t="s">
        <v>70</v>
      </c>
      <c r="AL399" s="66" t="s">
        <v>192</v>
      </c>
      <c r="AM399" s="66">
        <v>1</v>
      </c>
      <c r="AN399" s="81">
        <v>32</v>
      </c>
      <c r="AO399" s="82" t="str">
        <f>IF(V399=1,"12","0")</f>
        <v>0</v>
      </c>
      <c r="AP399" s="202">
        <f>IF(V399=1,IF(AN399&lt;9,AN399*(318*5)/100,AN399*(318*15)/100),0)*1.5</f>
        <v>0</v>
      </c>
      <c r="AQ399" s="201" t="str">
        <f t="shared" si="24"/>
        <v>0,00</v>
      </c>
      <c r="AR399" s="199">
        <f>IF(V399=1,0.5,0)</f>
        <v>0</v>
      </c>
      <c r="AS399" s="82" t="str">
        <f>IF(AND(G399="VALLA",V399=1),"50 000,00","0,00")</f>
        <v>0,00</v>
      </c>
      <c r="AT399" s="201">
        <f>AP399+AR399</f>
        <v>0</v>
      </c>
      <c r="AU399" s="62" t="s">
        <v>108</v>
      </c>
      <c r="AV399" s="66" t="s">
        <v>72</v>
      </c>
      <c r="AW399" s="66" t="s">
        <v>73</v>
      </c>
      <c r="AX399" s="66" t="s">
        <v>218</v>
      </c>
      <c r="AY399" s="98" t="s">
        <v>195</v>
      </c>
      <c r="AZ399" s="67"/>
      <c r="BA399" s="287"/>
      <c r="BB399" s="290"/>
      <c r="BC399" s="284"/>
      <c r="BD399" s="69"/>
      <c r="BE399" s="68"/>
    </row>
    <row r="400" spans="1:57" x14ac:dyDescent="0.2">
      <c r="A400" s="28"/>
      <c r="B400" s="92"/>
      <c r="C400" s="93"/>
      <c r="D400" s="40">
        <v>41331</v>
      </c>
      <c r="E400" s="41">
        <v>41432</v>
      </c>
      <c r="F400" s="42" t="s">
        <v>528</v>
      </c>
      <c r="G400" s="43" t="s">
        <v>163</v>
      </c>
      <c r="H400" s="46" t="s">
        <v>60</v>
      </c>
      <c r="I400" s="74">
        <v>12</v>
      </c>
      <c r="J400" s="46" t="s">
        <v>61</v>
      </c>
      <c r="K400" s="47" t="s">
        <v>368</v>
      </c>
      <c r="L400" s="73">
        <v>140070</v>
      </c>
      <c r="M400" s="44" t="s">
        <v>369</v>
      </c>
      <c r="N400" s="47" t="s">
        <v>529</v>
      </c>
      <c r="O400" s="49" t="str">
        <f t="shared" si="23"/>
        <v>0 AÑOS</v>
      </c>
      <c r="P400" s="50" t="str">
        <f t="shared" ref="P400:P406" si="25">IF(V400=1,"31/12/2013","-----")</f>
        <v>-----</v>
      </c>
      <c r="Q400" s="51" t="s">
        <v>266</v>
      </c>
      <c r="R400" s="52">
        <v>0</v>
      </c>
      <c r="S400" s="53">
        <v>0</v>
      </c>
      <c r="T400" s="54">
        <v>0</v>
      </c>
      <c r="U400" s="55" t="s">
        <v>66</v>
      </c>
      <c r="V400" s="56">
        <v>0</v>
      </c>
      <c r="W400" s="56">
        <v>1</v>
      </c>
      <c r="X400" s="56">
        <v>0</v>
      </c>
      <c r="Y400" s="57" t="s">
        <v>371</v>
      </c>
      <c r="Z400" s="57" t="s">
        <v>340</v>
      </c>
      <c r="AA400" s="57" t="s">
        <v>341</v>
      </c>
      <c r="AB400" s="58" t="s">
        <v>530</v>
      </c>
      <c r="AC400" s="79" t="s">
        <v>343</v>
      </c>
      <c r="AD400" s="69" t="s">
        <v>344</v>
      </c>
      <c r="AE400" s="59">
        <v>50000</v>
      </c>
      <c r="AF400" s="80" t="s">
        <v>345</v>
      </c>
      <c r="AG400" s="61" t="s">
        <v>372</v>
      </c>
      <c r="AH400" s="57" t="s">
        <v>531</v>
      </c>
      <c r="AI400" s="57" t="s">
        <v>105</v>
      </c>
      <c r="AJ400" s="57" t="s">
        <v>105</v>
      </c>
      <c r="AK400" s="57" t="s">
        <v>70</v>
      </c>
      <c r="AL400" s="66" t="s">
        <v>261</v>
      </c>
      <c r="AM400" s="62">
        <v>1</v>
      </c>
      <c r="AN400" s="63">
        <v>32</v>
      </c>
      <c r="AO400" s="64">
        <v>0</v>
      </c>
      <c r="AP400" s="202">
        <f>IF(V400=1,IF(AN400&lt;9,AN400*(318*5)/100,AN400*(318*15)/100),0)*1.5</f>
        <v>0</v>
      </c>
      <c r="AQ400" s="201" t="str">
        <f t="shared" si="24"/>
        <v>0,00</v>
      </c>
      <c r="AR400" s="199">
        <f t="shared" ref="AR400:AR411" si="26">IF(V400=1,0.5,0)</f>
        <v>0</v>
      </c>
      <c r="AS400" s="64" t="str">
        <f t="shared" ref="AS400:AS409" si="27">IF(AND(G400="VALLA",V400=1),"50 000,00","0,00")</f>
        <v>0,00</v>
      </c>
      <c r="AT400" s="201">
        <f t="shared" ref="AT400:AT409" si="28">AP400+AR400</f>
        <v>0</v>
      </c>
      <c r="AU400" s="62" t="s">
        <v>108</v>
      </c>
      <c r="AV400" s="62" t="s">
        <v>72</v>
      </c>
      <c r="AW400" s="62" t="s">
        <v>73</v>
      </c>
      <c r="AX400" s="62" t="s">
        <v>218</v>
      </c>
      <c r="AY400" s="101" t="s">
        <v>195</v>
      </c>
      <c r="AZ400" s="67"/>
      <c r="BA400" s="287"/>
      <c r="BB400" s="290"/>
      <c r="BC400" s="284"/>
      <c r="BD400" s="69"/>
      <c r="BE400" s="68"/>
    </row>
    <row r="401" spans="1:58" x14ac:dyDescent="0.2">
      <c r="B401" s="92"/>
      <c r="C401" s="93"/>
      <c r="D401" s="40">
        <v>41431</v>
      </c>
      <c r="E401" s="41">
        <v>41452</v>
      </c>
      <c r="F401" s="42" t="s">
        <v>532</v>
      </c>
      <c r="G401" s="43" t="s">
        <v>75</v>
      </c>
      <c r="H401" s="46" t="s">
        <v>76</v>
      </c>
      <c r="I401" s="74">
        <v>3.5</v>
      </c>
      <c r="J401" s="46" t="s">
        <v>83</v>
      </c>
      <c r="K401" s="47" t="s">
        <v>533</v>
      </c>
      <c r="L401" s="73">
        <v>7886</v>
      </c>
      <c r="M401" s="44" t="s">
        <v>534</v>
      </c>
      <c r="N401" s="47">
        <v>0</v>
      </c>
      <c r="O401" s="49" t="str">
        <f t="shared" si="23"/>
        <v>1 AÑO</v>
      </c>
      <c r="P401" s="50" t="str">
        <f t="shared" si="25"/>
        <v>31/12/2013</v>
      </c>
      <c r="Q401" s="51" t="s">
        <v>78</v>
      </c>
      <c r="R401" s="52">
        <v>0</v>
      </c>
      <c r="S401" s="53">
        <v>0</v>
      </c>
      <c r="T401" s="54">
        <v>0</v>
      </c>
      <c r="U401" s="55" t="s">
        <v>207</v>
      </c>
      <c r="V401" s="56">
        <v>1</v>
      </c>
      <c r="W401" s="56">
        <v>0</v>
      </c>
      <c r="X401" s="56">
        <v>0</v>
      </c>
      <c r="Y401" s="57" t="s">
        <v>535</v>
      </c>
      <c r="Z401" s="57" t="s">
        <v>536</v>
      </c>
      <c r="AA401" s="57" t="s">
        <v>537</v>
      </c>
      <c r="AB401" s="58" t="s">
        <v>538</v>
      </c>
      <c r="AC401" s="79">
        <v>0</v>
      </c>
      <c r="AD401" s="58">
        <v>0</v>
      </c>
      <c r="AE401" s="59">
        <v>0</v>
      </c>
      <c r="AF401" s="80" t="s">
        <v>176</v>
      </c>
      <c r="AG401" s="61" t="s">
        <v>90</v>
      </c>
      <c r="AH401" s="57" t="s">
        <v>160</v>
      </c>
      <c r="AI401" s="57" t="s">
        <v>105</v>
      </c>
      <c r="AJ401" s="57" t="s">
        <v>105</v>
      </c>
      <c r="AK401" s="57" t="s">
        <v>175</v>
      </c>
      <c r="AL401" s="66" t="s">
        <v>539</v>
      </c>
      <c r="AM401" s="62">
        <v>2</v>
      </c>
      <c r="AN401" s="63">
        <v>9.8000000000000007</v>
      </c>
      <c r="AO401" s="64">
        <v>12</v>
      </c>
      <c r="AP401" s="202">
        <f t="shared" ref="AP401:AP413" si="29">IF(V401=1,IF(AN401&lt;9,AN401*(318*5)/100,AN401*(318*15)/100),0)</f>
        <v>467.46</v>
      </c>
      <c r="AQ401" s="201">
        <f t="shared" si="24"/>
        <v>38.954999999999998</v>
      </c>
      <c r="AR401" s="199">
        <f t="shared" si="26"/>
        <v>0.5</v>
      </c>
      <c r="AS401" s="64" t="str">
        <f t="shared" si="27"/>
        <v>0,00</v>
      </c>
      <c r="AT401" s="201">
        <f t="shared" si="28"/>
        <v>467.96</v>
      </c>
      <c r="AU401" s="62" t="s">
        <v>540</v>
      </c>
      <c r="AV401" s="62" t="s">
        <v>72</v>
      </c>
      <c r="AW401" s="62" t="s">
        <v>73</v>
      </c>
      <c r="AX401" s="62" t="s">
        <v>218</v>
      </c>
      <c r="AY401" s="101" t="s">
        <v>195</v>
      </c>
      <c r="AZ401" s="67" t="s">
        <v>541</v>
      </c>
      <c r="BA401" s="287">
        <v>41460</v>
      </c>
      <c r="BB401" s="290" t="s">
        <v>542</v>
      </c>
      <c r="BC401" s="284">
        <v>41470</v>
      </c>
      <c r="BD401" s="69"/>
      <c r="BE401" s="68"/>
    </row>
    <row r="402" spans="1:58" x14ac:dyDescent="0.2">
      <c r="B402" s="92"/>
      <c r="C402" s="93"/>
      <c r="D402" s="40">
        <v>41425</v>
      </c>
      <c r="E402" s="41">
        <v>41452</v>
      </c>
      <c r="F402" s="42" t="s">
        <v>543</v>
      </c>
      <c r="G402" s="43" t="s">
        <v>75</v>
      </c>
      <c r="H402" s="46" t="s">
        <v>76</v>
      </c>
      <c r="I402" s="45">
        <v>5</v>
      </c>
      <c r="J402" s="46" t="s">
        <v>99</v>
      </c>
      <c r="K402" s="47" t="s">
        <v>544</v>
      </c>
      <c r="L402" s="43">
        <v>576767</v>
      </c>
      <c r="M402" s="44" t="s">
        <v>545</v>
      </c>
      <c r="N402" s="47">
        <v>0</v>
      </c>
      <c r="O402" s="49" t="str">
        <f t="shared" si="23"/>
        <v>0 AÑOS</v>
      </c>
      <c r="P402" s="50" t="str">
        <f t="shared" si="25"/>
        <v>-----</v>
      </c>
      <c r="Q402" s="51" t="s">
        <v>546</v>
      </c>
      <c r="R402" s="52">
        <v>0</v>
      </c>
      <c r="S402" s="53">
        <v>0</v>
      </c>
      <c r="T402" s="54">
        <v>0</v>
      </c>
      <c r="U402" s="55" t="s">
        <v>207</v>
      </c>
      <c r="V402" s="110">
        <v>0</v>
      </c>
      <c r="W402" s="110">
        <v>1</v>
      </c>
      <c r="X402" s="56">
        <v>0</v>
      </c>
      <c r="Y402" s="57" t="s">
        <v>113</v>
      </c>
      <c r="Z402" s="57" t="s">
        <v>114</v>
      </c>
      <c r="AA402" s="57" t="s">
        <v>547</v>
      </c>
      <c r="AB402" s="59" t="s">
        <v>548</v>
      </c>
      <c r="AC402" s="170">
        <v>0</v>
      </c>
      <c r="AD402" s="58">
        <v>0</v>
      </c>
      <c r="AE402" s="58">
        <v>0</v>
      </c>
      <c r="AF402" s="60" t="s">
        <v>116</v>
      </c>
      <c r="AG402" s="61" t="s">
        <v>79</v>
      </c>
      <c r="AH402" s="61" t="s">
        <v>549</v>
      </c>
      <c r="AI402" s="61" t="s">
        <v>550</v>
      </c>
      <c r="AJ402" s="57" t="s">
        <v>105</v>
      </c>
      <c r="AK402" s="57" t="s">
        <v>117</v>
      </c>
      <c r="AL402" s="62" t="s">
        <v>551</v>
      </c>
      <c r="AM402" s="62">
        <v>3</v>
      </c>
      <c r="AN402" s="63">
        <v>4.45</v>
      </c>
      <c r="AO402" s="64">
        <v>0</v>
      </c>
      <c r="AP402" s="202">
        <f t="shared" si="29"/>
        <v>0</v>
      </c>
      <c r="AQ402" s="201" t="str">
        <f t="shared" si="24"/>
        <v>0,00</v>
      </c>
      <c r="AR402" s="199">
        <f t="shared" si="26"/>
        <v>0</v>
      </c>
      <c r="AS402" s="64" t="str">
        <f t="shared" si="27"/>
        <v>0,00</v>
      </c>
      <c r="AT402" s="201">
        <f t="shared" si="28"/>
        <v>0</v>
      </c>
      <c r="AU402" s="62" t="s">
        <v>108</v>
      </c>
      <c r="AV402" s="62" t="s">
        <v>72</v>
      </c>
      <c r="AW402" s="62" t="s">
        <v>73</v>
      </c>
      <c r="AX402" s="62" t="s">
        <v>218</v>
      </c>
      <c r="AY402" s="101" t="s">
        <v>195</v>
      </c>
      <c r="AZ402" s="67"/>
      <c r="BA402" s="287"/>
      <c r="BB402" s="290"/>
      <c r="BC402" s="284"/>
      <c r="BD402" s="69"/>
      <c r="BE402" s="68"/>
    </row>
    <row r="403" spans="1:58" x14ac:dyDescent="0.2">
      <c r="B403" s="92"/>
      <c r="C403" s="111"/>
      <c r="D403" s="40">
        <v>41422</v>
      </c>
      <c r="E403" s="112">
        <v>41452</v>
      </c>
      <c r="F403" s="113" t="s">
        <v>552</v>
      </c>
      <c r="G403" s="113" t="s">
        <v>75</v>
      </c>
      <c r="H403" s="46" t="s">
        <v>60</v>
      </c>
      <c r="I403" s="45">
        <v>5</v>
      </c>
      <c r="J403" s="46" t="s">
        <v>553</v>
      </c>
      <c r="K403" s="47" t="s">
        <v>554</v>
      </c>
      <c r="L403" s="43">
        <v>62803</v>
      </c>
      <c r="M403" s="44" t="s">
        <v>555</v>
      </c>
      <c r="N403" s="47">
        <v>0</v>
      </c>
      <c r="O403" s="49" t="str">
        <f t="shared" si="23"/>
        <v>1 AÑO</v>
      </c>
      <c r="P403" s="50" t="str">
        <f t="shared" si="25"/>
        <v>31/12/2013</v>
      </c>
      <c r="Q403" s="51" t="s">
        <v>259</v>
      </c>
      <c r="R403" s="52">
        <v>0</v>
      </c>
      <c r="S403" s="53">
        <v>0</v>
      </c>
      <c r="T403" s="54">
        <v>0</v>
      </c>
      <c r="U403" s="55" t="s">
        <v>207</v>
      </c>
      <c r="V403" s="56">
        <v>1</v>
      </c>
      <c r="W403" s="56">
        <v>0</v>
      </c>
      <c r="X403" s="56">
        <v>0</v>
      </c>
      <c r="Y403" s="57" t="s">
        <v>556</v>
      </c>
      <c r="Z403" s="57" t="s">
        <v>557</v>
      </c>
      <c r="AA403" s="57" t="s">
        <v>558</v>
      </c>
      <c r="AB403" s="59" t="s">
        <v>559</v>
      </c>
      <c r="AC403" s="170">
        <v>0</v>
      </c>
      <c r="AD403" s="58">
        <v>0</v>
      </c>
      <c r="AE403" s="58">
        <v>0</v>
      </c>
      <c r="AF403" s="60" t="s">
        <v>560</v>
      </c>
      <c r="AG403" s="61" t="s">
        <v>90</v>
      </c>
      <c r="AH403" s="61" t="s">
        <v>160</v>
      </c>
      <c r="AI403" s="61" t="s">
        <v>105</v>
      </c>
      <c r="AJ403" s="57" t="s">
        <v>105</v>
      </c>
      <c r="AK403" s="57" t="s">
        <v>561</v>
      </c>
      <c r="AL403" s="62" t="s">
        <v>562</v>
      </c>
      <c r="AM403" s="62">
        <v>1</v>
      </c>
      <c r="AN403" s="63">
        <v>7.37</v>
      </c>
      <c r="AO403" s="64">
        <v>12</v>
      </c>
      <c r="AP403" s="202">
        <f t="shared" si="29"/>
        <v>117.18299999999999</v>
      </c>
      <c r="AQ403" s="201">
        <f t="shared" si="24"/>
        <v>9.76525</v>
      </c>
      <c r="AR403" s="199">
        <f t="shared" si="26"/>
        <v>0.5</v>
      </c>
      <c r="AS403" s="64" t="str">
        <f t="shared" si="27"/>
        <v>0,00</v>
      </c>
      <c r="AT403" s="201">
        <f t="shared" si="28"/>
        <v>117.68299999999999</v>
      </c>
      <c r="AU403" s="62" t="s">
        <v>563</v>
      </c>
      <c r="AV403" s="62" t="s">
        <v>72</v>
      </c>
      <c r="AW403" s="62" t="s">
        <v>73</v>
      </c>
      <c r="AX403" s="62" t="s">
        <v>218</v>
      </c>
      <c r="AY403" s="101" t="s">
        <v>195</v>
      </c>
      <c r="AZ403" s="67"/>
      <c r="BA403" s="287"/>
      <c r="BB403" s="290" t="s">
        <v>564</v>
      </c>
      <c r="BC403" s="284">
        <v>41466</v>
      </c>
      <c r="BD403" s="69"/>
      <c r="BE403" s="68"/>
    </row>
    <row r="404" spans="1:58" x14ac:dyDescent="0.2">
      <c r="B404" s="92"/>
      <c r="C404" s="114"/>
      <c r="D404" s="115">
        <v>41425</v>
      </c>
      <c r="E404" s="115">
        <v>41453</v>
      </c>
      <c r="F404" s="116" t="s">
        <v>565</v>
      </c>
      <c r="G404" s="116" t="s">
        <v>163</v>
      </c>
      <c r="H404" s="117" t="s">
        <v>60</v>
      </c>
      <c r="I404" s="118">
        <v>12</v>
      </c>
      <c r="J404" s="119" t="s">
        <v>61</v>
      </c>
      <c r="K404" s="120" t="s">
        <v>566</v>
      </c>
      <c r="L404" s="116">
        <v>203535</v>
      </c>
      <c r="M404" s="117" t="s">
        <v>567</v>
      </c>
      <c r="N404" s="120" t="s">
        <v>568</v>
      </c>
      <c r="O404" s="116" t="str">
        <f t="shared" si="23"/>
        <v>1 AÑO</v>
      </c>
      <c r="P404" s="115" t="str">
        <f t="shared" si="25"/>
        <v>31/12/2013</v>
      </c>
      <c r="Q404" s="51" t="s">
        <v>569</v>
      </c>
      <c r="R404" s="52">
        <v>0</v>
      </c>
      <c r="S404" s="53">
        <v>0</v>
      </c>
      <c r="T404" s="54">
        <v>0</v>
      </c>
      <c r="U404" s="55" t="s">
        <v>207</v>
      </c>
      <c r="V404" s="121">
        <v>1</v>
      </c>
      <c r="W404" s="56">
        <v>0</v>
      </c>
      <c r="X404" s="56">
        <v>0</v>
      </c>
      <c r="Y404" s="57" t="s">
        <v>570</v>
      </c>
      <c r="Z404" s="57" t="s">
        <v>186</v>
      </c>
      <c r="AA404" s="57" t="s">
        <v>187</v>
      </c>
      <c r="AB404" s="58" t="s">
        <v>571</v>
      </c>
      <c r="AC404" s="170">
        <v>0</v>
      </c>
      <c r="AD404" s="58">
        <v>0</v>
      </c>
      <c r="AE404" s="58">
        <v>0</v>
      </c>
      <c r="AF404" s="60" t="s">
        <v>188</v>
      </c>
      <c r="AG404" s="61" t="s">
        <v>572</v>
      </c>
      <c r="AH404" s="57" t="s">
        <v>105</v>
      </c>
      <c r="AI404" s="57" t="s">
        <v>105</v>
      </c>
      <c r="AJ404" s="57" t="s">
        <v>105</v>
      </c>
      <c r="AK404" s="57" t="s">
        <v>191</v>
      </c>
      <c r="AL404" s="66" t="s">
        <v>261</v>
      </c>
      <c r="AM404" s="62">
        <v>1</v>
      </c>
      <c r="AN404" s="63">
        <v>64</v>
      </c>
      <c r="AO404" s="64">
        <v>12</v>
      </c>
      <c r="AP404" s="202">
        <f t="shared" si="29"/>
        <v>3052.8</v>
      </c>
      <c r="AQ404" s="201">
        <f t="shared" si="24"/>
        <v>254.4</v>
      </c>
      <c r="AR404" s="199">
        <f t="shared" si="26"/>
        <v>0.5</v>
      </c>
      <c r="AS404" s="64" t="str">
        <f t="shared" si="27"/>
        <v>50 000,00</v>
      </c>
      <c r="AT404" s="201">
        <f t="shared" si="28"/>
        <v>3053.3</v>
      </c>
      <c r="AU404" s="62" t="s">
        <v>573</v>
      </c>
      <c r="AV404" s="62" t="s">
        <v>72</v>
      </c>
      <c r="AW404" s="62" t="s">
        <v>73</v>
      </c>
      <c r="AX404" s="62" t="s">
        <v>218</v>
      </c>
      <c r="AY404" s="101" t="s">
        <v>195</v>
      </c>
      <c r="AZ404" s="67"/>
      <c r="BA404" s="287"/>
      <c r="BB404" s="290"/>
      <c r="BC404" s="284"/>
      <c r="BD404" s="69"/>
      <c r="BE404" s="68"/>
    </row>
    <row r="405" spans="1:58" x14ac:dyDescent="0.2">
      <c r="B405" s="92"/>
      <c r="C405" s="93"/>
      <c r="D405" s="40">
        <v>41358</v>
      </c>
      <c r="E405" s="41">
        <v>41453</v>
      </c>
      <c r="F405" s="42" t="s">
        <v>574</v>
      </c>
      <c r="G405" s="43" t="s">
        <v>75</v>
      </c>
      <c r="H405" s="44" t="s">
        <v>60</v>
      </c>
      <c r="I405" s="45">
        <v>2.1</v>
      </c>
      <c r="J405" s="46" t="s">
        <v>553</v>
      </c>
      <c r="K405" s="47" t="s">
        <v>575</v>
      </c>
      <c r="L405" s="43">
        <v>60039</v>
      </c>
      <c r="M405" s="44" t="s">
        <v>576</v>
      </c>
      <c r="N405" s="47">
        <v>0</v>
      </c>
      <c r="O405" s="49" t="str">
        <f t="shared" si="23"/>
        <v>0 AÑOS</v>
      </c>
      <c r="P405" s="50" t="str">
        <f t="shared" si="25"/>
        <v>-----</v>
      </c>
      <c r="Q405" s="51" t="s">
        <v>307</v>
      </c>
      <c r="R405" s="52">
        <v>0</v>
      </c>
      <c r="S405" s="53">
        <v>0</v>
      </c>
      <c r="T405" s="54">
        <v>0</v>
      </c>
      <c r="U405" s="55" t="s">
        <v>207</v>
      </c>
      <c r="V405" s="56">
        <v>0</v>
      </c>
      <c r="W405" s="56">
        <v>1</v>
      </c>
      <c r="X405" s="56">
        <v>0</v>
      </c>
      <c r="Y405" s="57" t="s">
        <v>577</v>
      </c>
      <c r="Z405" s="57" t="s">
        <v>578</v>
      </c>
      <c r="AA405" s="57" t="s">
        <v>579</v>
      </c>
      <c r="AB405" s="58" t="s">
        <v>580</v>
      </c>
      <c r="AC405" s="170">
        <v>0</v>
      </c>
      <c r="AD405" s="58">
        <v>0</v>
      </c>
      <c r="AE405" s="58">
        <v>0</v>
      </c>
      <c r="AF405" s="60" t="s">
        <v>581</v>
      </c>
      <c r="AG405" s="61" t="s">
        <v>582</v>
      </c>
      <c r="AH405" s="57" t="s">
        <v>583</v>
      </c>
      <c r="AI405" s="61" t="s">
        <v>105</v>
      </c>
      <c r="AJ405" s="61" t="s">
        <v>105</v>
      </c>
      <c r="AK405" s="57" t="s">
        <v>584</v>
      </c>
      <c r="AL405" s="62" t="s">
        <v>585</v>
      </c>
      <c r="AM405" s="62">
        <v>1</v>
      </c>
      <c r="AN405" s="63">
        <v>2.16</v>
      </c>
      <c r="AO405" s="64">
        <v>0</v>
      </c>
      <c r="AP405" s="202">
        <f t="shared" si="29"/>
        <v>0</v>
      </c>
      <c r="AQ405" s="201" t="str">
        <f t="shared" si="24"/>
        <v>0,00</v>
      </c>
      <c r="AR405" s="199">
        <f t="shared" si="26"/>
        <v>0</v>
      </c>
      <c r="AS405" s="64" t="str">
        <f t="shared" si="27"/>
        <v>0,00</v>
      </c>
      <c r="AT405" s="201">
        <f t="shared" si="28"/>
        <v>0</v>
      </c>
      <c r="AU405" s="62" t="s">
        <v>108</v>
      </c>
      <c r="AV405" s="62" t="s">
        <v>72</v>
      </c>
      <c r="AW405" s="62" t="s">
        <v>73</v>
      </c>
      <c r="AX405" s="62" t="s">
        <v>218</v>
      </c>
      <c r="AY405" s="101" t="s">
        <v>195</v>
      </c>
      <c r="AZ405" s="67"/>
      <c r="BA405" s="287"/>
      <c r="BB405" s="290"/>
      <c r="BC405" s="284"/>
      <c r="BD405" s="69"/>
      <c r="BE405" s="68"/>
    </row>
    <row r="406" spans="1:58" x14ac:dyDescent="0.2">
      <c r="B406" s="92"/>
      <c r="C406" s="122"/>
      <c r="D406" s="115">
        <v>41367</v>
      </c>
      <c r="E406" s="115">
        <v>41453</v>
      </c>
      <c r="F406" s="116" t="s">
        <v>586</v>
      </c>
      <c r="G406" s="116" t="s">
        <v>281</v>
      </c>
      <c r="H406" s="117" t="s">
        <v>82</v>
      </c>
      <c r="I406" s="118">
        <v>8</v>
      </c>
      <c r="J406" s="119" t="s">
        <v>61</v>
      </c>
      <c r="K406" s="120" t="s">
        <v>587</v>
      </c>
      <c r="L406" s="116">
        <v>191270</v>
      </c>
      <c r="M406" s="117" t="s">
        <v>588</v>
      </c>
      <c r="N406" s="120" t="s">
        <v>172</v>
      </c>
      <c r="O406" s="49" t="str">
        <f t="shared" si="23"/>
        <v>1 AÑO</v>
      </c>
      <c r="P406" s="50" t="str">
        <f t="shared" si="25"/>
        <v>31/12/2013</v>
      </c>
      <c r="Q406" s="51" t="s">
        <v>133</v>
      </c>
      <c r="R406" s="52">
        <v>0</v>
      </c>
      <c r="S406" s="53">
        <v>0</v>
      </c>
      <c r="T406" s="54">
        <v>0</v>
      </c>
      <c r="U406" s="55" t="s">
        <v>207</v>
      </c>
      <c r="V406" s="56">
        <v>1</v>
      </c>
      <c r="W406" s="121">
        <v>0</v>
      </c>
      <c r="X406" s="56">
        <v>0</v>
      </c>
      <c r="Y406" s="57" t="s">
        <v>148</v>
      </c>
      <c r="Z406" s="57" t="s">
        <v>589</v>
      </c>
      <c r="AA406" s="57" t="s">
        <v>140</v>
      </c>
      <c r="AB406" s="58" t="s">
        <v>141</v>
      </c>
      <c r="AC406" s="170" t="s">
        <v>142</v>
      </c>
      <c r="AD406" s="58" t="s">
        <v>143</v>
      </c>
      <c r="AE406" s="58">
        <v>1000000</v>
      </c>
      <c r="AF406" s="60" t="s">
        <v>144</v>
      </c>
      <c r="AG406" s="61" t="s">
        <v>90</v>
      </c>
      <c r="AH406" s="61" t="s">
        <v>160</v>
      </c>
      <c r="AI406" s="61" t="s">
        <v>105</v>
      </c>
      <c r="AJ406" s="61" t="s">
        <v>105</v>
      </c>
      <c r="AK406" s="57" t="s">
        <v>145</v>
      </c>
      <c r="AL406" s="62" t="s">
        <v>149</v>
      </c>
      <c r="AM406" s="62">
        <v>1</v>
      </c>
      <c r="AN406" s="63">
        <v>10.8</v>
      </c>
      <c r="AO406" s="64">
        <v>12</v>
      </c>
      <c r="AP406" s="202">
        <f t="shared" si="29"/>
        <v>515.16</v>
      </c>
      <c r="AQ406" s="201">
        <f t="shared" si="24"/>
        <v>42.93</v>
      </c>
      <c r="AR406" s="199">
        <f t="shared" si="26"/>
        <v>0.5</v>
      </c>
      <c r="AS406" s="64" t="str">
        <f t="shared" si="27"/>
        <v>0,00</v>
      </c>
      <c r="AT406" s="201">
        <f t="shared" si="28"/>
        <v>515.66</v>
      </c>
      <c r="AU406" s="62" t="s">
        <v>590</v>
      </c>
      <c r="AV406" s="62" t="s">
        <v>72</v>
      </c>
      <c r="AW406" s="62" t="s">
        <v>73</v>
      </c>
      <c r="AX406" s="62" t="s">
        <v>218</v>
      </c>
      <c r="AY406" s="101" t="s">
        <v>195</v>
      </c>
      <c r="AZ406" s="67"/>
      <c r="BA406" s="287"/>
      <c r="BB406" s="290"/>
      <c r="BC406" s="284"/>
      <c r="BD406" s="69"/>
      <c r="BE406" s="68"/>
    </row>
    <row r="407" spans="1:58" x14ac:dyDescent="0.2">
      <c r="B407" s="92"/>
      <c r="C407" s="93"/>
      <c r="D407" s="71">
        <v>41331</v>
      </c>
      <c r="E407" s="41">
        <v>41463</v>
      </c>
      <c r="F407" s="42" t="s">
        <v>591</v>
      </c>
      <c r="G407" s="43" t="s">
        <v>163</v>
      </c>
      <c r="H407" s="46" t="s">
        <v>60</v>
      </c>
      <c r="I407" s="74">
        <v>12</v>
      </c>
      <c r="J407" s="44" t="s">
        <v>61</v>
      </c>
      <c r="K407" s="47" t="s">
        <v>592</v>
      </c>
      <c r="L407" s="73">
        <v>37534</v>
      </c>
      <c r="M407" s="46" t="s">
        <v>593</v>
      </c>
      <c r="N407" s="47" t="s">
        <v>594</v>
      </c>
      <c r="O407" s="123" t="s">
        <v>595</v>
      </c>
      <c r="P407" s="50">
        <v>41639</v>
      </c>
      <c r="Q407" s="51" t="s">
        <v>78</v>
      </c>
      <c r="R407" s="52">
        <v>0</v>
      </c>
      <c r="S407" s="53">
        <v>0</v>
      </c>
      <c r="T407" s="54">
        <v>0</v>
      </c>
      <c r="U407" s="55" t="s">
        <v>66</v>
      </c>
      <c r="V407" s="78">
        <v>1</v>
      </c>
      <c r="W407" s="78">
        <v>0</v>
      </c>
      <c r="X407" s="78">
        <v>0</v>
      </c>
      <c r="Y407" s="61" t="s">
        <v>596</v>
      </c>
      <c r="Z407" s="61" t="s">
        <v>340</v>
      </c>
      <c r="AA407" s="57" t="s">
        <v>341</v>
      </c>
      <c r="AB407" s="58" t="s">
        <v>530</v>
      </c>
      <c r="AC407" s="79" t="s">
        <v>343</v>
      </c>
      <c r="AD407" s="69" t="s">
        <v>344</v>
      </c>
      <c r="AE407" s="79">
        <v>50000</v>
      </c>
      <c r="AF407" s="80" t="s">
        <v>345</v>
      </c>
      <c r="AG407" s="61" t="s">
        <v>503</v>
      </c>
      <c r="AH407" s="61" t="s">
        <v>347</v>
      </c>
      <c r="AI407" s="106" t="s">
        <v>462</v>
      </c>
      <c r="AJ407" s="61" t="s">
        <v>473</v>
      </c>
      <c r="AK407" s="61" t="s">
        <v>70</v>
      </c>
      <c r="AL407" s="66" t="s">
        <v>192</v>
      </c>
      <c r="AM407" s="66">
        <v>1</v>
      </c>
      <c r="AN407" s="81">
        <v>32</v>
      </c>
      <c r="AO407" s="82" t="str">
        <f>IF(V407=1,"12","0")</f>
        <v>12</v>
      </c>
      <c r="AP407" s="202">
        <f t="shared" si="29"/>
        <v>1526.4</v>
      </c>
      <c r="AQ407" s="201">
        <f t="shared" si="24"/>
        <v>127.2</v>
      </c>
      <c r="AR407" s="199">
        <f>IF(V407=1,0.5,0)</f>
        <v>0.5</v>
      </c>
      <c r="AS407" s="82" t="str">
        <f>IF(AND(G407="VALLA",V407=1),"50 000,00","0,00")</f>
        <v>50 000,00</v>
      </c>
      <c r="AT407" s="200">
        <f>AP407+AR407</f>
        <v>1526.9</v>
      </c>
      <c r="AU407" s="62" t="s">
        <v>464</v>
      </c>
      <c r="AV407" s="66" t="s">
        <v>72</v>
      </c>
      <c r="AW407" s="66" t="s">
        <v>73</v>
      </c>
      <c r="AX407" s="66" t="s">
        <v>218</v>
      </c>
      <c r="AY407" s="98" t="s">
        <v>195</v>
      </c>
      <c r="AZ407" s="67" t="s">
        <v>597</v>
      </c>
      <c r="BA407" s="287">
        <v>41463</v>
      </c>
      <c r="BB407" s="290" t="s">
        <v>598</v>
      </c>
      <c r="BC407" s="284">
        <v>41565</v>
      </c>
      <c r="BD407" s="69"/>
      <c r="BE407" s="68"/>
    </row>
    <row r="408" spans="1:58" x14ac:dyDescent="0.2">
      <c r="B408" s="92"/>
      <c r="C408" s="114"/>
      <c r="D408" s="115">
        <v>41443</v>
      </c>
      <c r="E408" s="115">
        <v>41463</v>
      </c>
      <c r="F408" s="116" t="s">
        <v>599</v>
      </c>
      <c r="G408" s="119" t="s">
        <v>75</v>
      </c>
      <c r="H408" s="116" t="s">
        <v>60</v>
      </c>
      <c r="I408" s="118">
        <v>6</v>
      </c>
      <c r="J408" s="119" t="s">
        <v>77</v>
      </c>
      <c r="K408" s="124" t="s">
        <v>600</v>
      </c>
      <c r="L408" s="116">
        <v>576767</v>
      </c>
      <c r="M408" s="117" t="s">
        <v>111</v>
      </c>
      <c r="N408" s="120" t="s">
        <v>546</v>
      </c>
      <c r="O408" s="116" t="s">
        <v>546</v>
      </c>
      <c r="P408" s="115" t="s">
        <v>546</v>
      </c>
      <c r="Q408" s="51" t="s">
        <v>112</v>
      </c>
      <c r="R408" s="52">
        <v>0</v>
      </c>
      <c r="S408" s="53">
        <v>0</v>
      </c>
      <c r="T408" s="54">
        <v>0</v>
      </c>
      <c r="U408" s="55" t="s">
        <v>207</v>
      </c>
      <c r="V408" s="56">
        <v>0</v>
      </c>
      <c r="W408" s="121">
        <v>1</v>
      </c>
      <c r="X408" s="56">
        <v>0</v>
      </c>
      <c r="Y408" s="57" t="s">
        <v>113</v>
      </c>
      <c r="Z408" s="125" t="s">
        <v>114</v>
      </c>
      <c r="AA408" s="125" t="s">
        <v>115</v>
      </c>
      <c r="AB408" s="59" t="s">
        <v>548</v>
      </c>
      <c r="AC408" s="170">
        <v>0</v>
      </c>
      <c r="AD408" s="58">
        <v>0</v>
      </c>
      <c r="AE408" s="59">
        <v>0</v>
      </c>
      <c r="AF408" s="60" t="s">
        <v>116</v>
      </c>
      <c r="AG408" s="119" t="s">
        <v>79</v>
      </c>
      <c r="AH408" s="117" t="s">
        <v>601</v>
      </c>
      <c r="AI408" s="61" t="s">
        <v>105</v>
      </c>
      <c r="AJ408" s="61" t="s">
        <v>105</v>
      </c>
      <c r="AK408" s="125" t="s">
        <v>117</v>
      </c>
      <c r="AL408" s="62" t="s">
        <v>602</v>
      </c>
      <c r="AM408" s="62">
        <v>1</v>
      </c>
      <c r="AN408" s="63">
        <v>3.6</v>
      </c>
      <c r="AO408" s="64">
        <v>0</v>
      </c>
      <c r="AP408" s="202">
        <f t="shared" si="29"/>
        <v>0</v>
      </c>
      <c r="AQ408" s="201" t="str">
        <f t="shared" si="24"/>
        <v>0,00</v>
      </c>
      <c r="AR408" s="199">
        <f t="shared" si="26"/>
        <v>0</v>
      </c>
      <c r="AS408" s="64" t="str">
        <f t="shared" si="27"/>
        <v>0,00</v>
      </c>
      <c r="AT408" s="201">
        <f t="shared" si="28"/>
        <v>0</v>
      </c>
      <c r="AU408" s="62" t="s">
        <v>108</v>
      </c>
      <c r="AV408" s="62" t="s">
        <v>72</v>
      </c>
      <c r="AW408" s="62" t="s">
        <v>73</v>
      </c>
      <c r="AX408" s="62" t="s">
        <v>218</v>
      </c>
      <c r="AY408" s="101" t="s">
        <v>195</v>
      </c>
      <c r="AZ408" s="67"/>
      <c r="BA408" s="287"/>
      <c r="BB408" s="290"/>
      <c r="BC408" s="284"/>
      <c r="BD408" s="69"/>
      <c r="BE408" s="68"/>
    </row>
    <row r="409" spans="1:58" x14ac:dyDescent="0.2">
      <c r="B409" s="92"/>
      <c r="C409" s="114"/>
      <c r="D409" s="115">
        <v>41444</v>
      </c>
      <c r="E409" s="115">
        <v>41463</v>
      </c>
      <c r="F409" s="116" t="s">
        <v>603</v>
      </c>
      <c r="G409" s="119" t="s">
        <v>604</v>
      </c>
      <c r="H409" s="119" t="s">
        <v>605</v>
      </c>
      <c r="I409" s="119"/>
      <c r="J409" s="119" t="s">
        <v>77</v>
      </c>
      <c r="K409" s="120" t="s">
        <v>546</v>
      </c>
      <c r="L409" s="116" t="s">
        <v>546</v>
      </c>
      <c r="M409" s="117" t="s">
        <v>606</v>
      </c>
      <c r="N409" s="120" t="s">
        <v>546</v>
      </c>
      <c r="O409" s="116" t="s">
        <v>546</v>
      </c>
      <c r="P409" s="115" t="s">
        <v>546</v>
      </c>
      <c r="Q409" s="51" t="s">
        <v>546</v>
      </c>
      <c r="R409" s="52">
        <v>0</v>
      </c>
      <c r="S409" s="53">
        <v>0</v>
      </c>
      <c r="T409" s="54">
        <v>0</v>
      </c>
      <c r="U409" s="55" t="s">
        <v>207</v>
      </c>
      <c r="V409" s="56">
        <v>0</v>
      </c>
      <c r="W409" s="121">
        <v>1</v>
      </c>
      <c r="X409" s="56"/>
      <c r="Y409" s="57" t="s">
        <v>607</v>
      </c>
      <c r="Z409" s="57" t="s">
        <v>608</v>
      </c>
      <c r="AA409" s="57" t="s">
        <v>609</v>
      </c>
      <c r="AB409" s="59" t="s">
        <v>610</v>
      </c>
      <c r="AC409" s="170">
        <v>0</v>
      </c>
      <c r="AD409" s="58">
        <v>0</v>
      </c>
      <c r="AE409" s="59">
        <v>0</v>
      </c>
      <c r="AF409" s="60" t="s">
        <v>546</v>
      </c>
      <c r="AG409" s="119" t="s">
        <v>611</v>
      </c>
      <c r="AH409" s="117" t="s">
        <v>612</v>
      </c>
      <c r="AI409" s="119" t="s">
        <v>79</v>
      </c>
      <c r="AJ409" s="57" t="s">
        <v>105</v>
      </c>
      <c r="AK409" s="57" t="s">
        <v>608</v>
      </c>
      <c r="AL409" s="62" t="s">
        <v>546</v>
      </c>
      <c r="AM409" s="62">
        <v>8</v>
      </c>
      <c r="AN409" s="63"/>
      <c r="AO409" s="64">
        <v>0</v>
      </c>
      <c r="AP409" s="202">
        <f t="shared" si="29"/>
        <v>0</v>
      </c>
      <c r="AQ409" s="201" t="str">
        <f t="shared" si="24"/>
        <v>0,00</v>
      </c>
      <c r="AR409" s="199">
        <f t="shared" si="26"/>
        <v>0</v>
      </c>
      <c r="AS409" s="64" t="str">
        <f t="shared" si="27"/>
        <v>0,00</v>
      </c>
      <c r="AT409" s="201">
        <f t="shared" si="28"/>
        <v>0</v>
      </c>
      <c r="AU409" s="62" t="s">
        <v>108</v>
      </c>
      <c r="AV409" s="62" t="s">
        <v>72</v>
      </c>
      <c r="AW409" s="62" t="s">
        <v>73</v>
      </c>
      <c r="AX409" s="62" t="s">
        <v>218</v>
      </c>
      <c r="AY409" s="101" t="s">
        <v>195</v>
      </c>
      <c r="AZ409" s="67"/>
      <c r="BA409" s="287"/>
      <c r="BB409" s="290"/>
      <c r="BC409" s="284"/>
      <c r="BD409" s="69"/>
      <c r="BE409" s="68"/>
    </row>
    <row r="410" spans="1:58" s="143" customFormat="1" x14ac:dyDescent="0.2">
      <c r="A410" s="1"/>
      <c r="B410" s="92"/>
      <c r="C410" s="93"/>
      <c r="D410" s="126">
        <v>41323</v>
      </c>
      <c r="E410" s="126">
        <v>41480</v>
      </c>
      <c r="F410" s="42" t="s">
        <v>613</v>
      </c>
      <c r="G410" s="42" t="s">
        <v>163</v>
      </c>
      <c r="H410" s="127" t="s">
        <v>60</v>
      </c>
      <c r="I410" s="128">
        <v>10</v>
      </c>
      <c r="J410" s="55" t="s">
        <v>61</v>
      </c>
      <c r="K410" s="129" t="s">
        <v>614</v>
      </c>
      <c r="L410" s="42">
        <v>81575</v>
      </c>
      <c r="M410" s="88" t="s">
        <v>197</v>
      </c>
      <c r="N410" s="129" t="s">
        <v>615</v>
      </c>
      <c r="O410" s="130">
        <v>41275</v>
      </c>
      <c r="P410" s="126" t="str">
        <f>IF(V410=1,"31/12/2013","-----")</f>
        <v>31/12/2013</v>
      </c>
      <c r="Q410" s="51" t="s">
        <v>616</v>
      </c>
      <c r="R410" s="131">
        <v>0</v>
      </c>
      <c r="S410" s="131">
        <v>0</v>
      </c>
      <c r="T410" s="85">
        <v>0</v>
      </c>
      <c r="U410" s="88" t="s">
        <v>66</v>
      </c>
      <c r="V410" s="132">
        <v>1</v>
      </c>
      <c r="W410" s="132">
        <v>0</v>
      </c>
      <c r="X410" s="132">
        <v>0</v>
      </c>
      <c r="Y410" s="55" t="s">
        <v>617</v>
      </c>
      <c r="Z410" s="55" t="s">
        <v>618</v>
      </c>
      <c r="AA410" s="88" t="s">
        <v>200</v>
      </c>
      <c r="AB410" s="133" t="s">
        <v>619</v>
      </c>
      <c r="AC410" s="129" t="s">
        <v>620</v>
      </c>
      <c r="AD410" s="134" t="s">
        <v>621</v>
      </c>
      <c r="AE410" s="133">
        <v>75000</v>
      </c>
      <c r="AF410" s="135" t="s">
        <v>178</v>
      </c>
      <c r="AG410" s="55" t="s">
        <v>90</v>
      </c>
      <c r="AH410" s="134" t="s">
        <v>622</v>
      </c>
      <c r="AI410" s="88" t="s">
        <v>623</v>
      </c>
      <c r="AJ410" s="88" t="s">
        <v>105</v>
      </c>
      <c r="AK410" s="88" t="s">
        <v>624</v>
      </c>
      <c r="AL410" s="42" t="s">
        <v>625</v>
      </c>
      <c r="AM410" s="42">
        <v>1</v>
      </c>
      <c r="AN410" s="136">
        <v>34.799999999999997</v>
      </c>
      <c r="AO410" s="137" t="str">
        <f>IF(V410=1,"12","0")</f>
        <v>12</v>
      </c>
      <c r="AP410" s="202">
        <f t="shared" si="29"/>
        <v>1659.96</v>
      </c>
      <c r="AQ410" s="201">
        <f t="shared" si="24"/>
        <v>138.33000000000001</v>
      </c>
      <c r="AR410" s="202">
        <f t="shared" si="26"/>
        <v>0.5</v>
      </c>
      <c r="AS410" s="138" t="str">
        <f>IF(AND(G410="VALLA",V410=1),"75 000,00","0,00")</f>
        <v>75 000,00</v>
      </c>
      <c r="AT410" s="201">
        <f>AP410+AR410</f>
        <v>1660.46</v>
      </c>
      <c r="AU410" s="42" t="s">
        <v>626</v>
      </c>
      <c r="AV410" s="127" t="s">
        <v>72</v>
      </c>
      <c r="AW410" s="127" t="s">
        <v>73</v>
      </c>
      <c r="AX410" s="127" t="s">
        <v>218</v>
      </c>
      <c r="AY410" s="139" t="s">
        <v>195</v>
      </c>
      <c r="AZ410" s="140" t="s">
        <v>627</v>
      </c>
      <c r="BA410" s="288">
        <v>41480</v>
      </c>
      <c r="BB410" s="291" t="s">
        <v>628</v>
      </c>
      <c r="BC410" s="285">
        <v>41519</v>
      </c>
      <c r="BD410" s="142"/>
      <c r="BE410" s="141"/>
      <c r="BF410" s="28"/>
    </row>
    <row r="411" spans="1:58" s="143" customFormat="1" x14ac:dyDescent="0.2">
      <c r="A411" s="1"/>
      <c r="B411" s="92"/>
      <c r="C411" s="93"/>
      <c r="D411" s="126">
        <v>41323</v>
      </c>
      <c r="E411" s="126">
        <v>41480</v>
      </c>
      <c r="F411" s="42" t="s">
        <v>629</v>
      </c>
      <c r="G411" s="42" t="s">
        <v>75</v>
      </c>
      <c r="H411" s="42" t="s">
        <v>60</v>
      </c>
      <c r="I411" s="128">
        <v>6</v>
      </c>
      <c r="J411" s="88" t="s">
        <v>61</v>
      </c>
      <c r="K411" s="129" t="s">
        <v>179</v>
      </c>
      <c r="L411" s="42">
        <v>81575</v>
      </c>
      <c r="M411" s="88" t="s">
        <v>197</v>
      </c>
      <c r="N411" s="129">
        <v>0</v>
      </c>
      <c r="O411" s="130">
        <v>41275</v>
      </c>
      <c r="P411" s="126" t="str">
        <f>IF(V411=1,"31/12/2013","-----")</f>
        <v>31/12/2013</v>
      </c>
      <c r="Q411" s="51" t="s">
        <v>616</v>
      </c>
      <c r="R411" s="131">
        <v>0</v>
      </c>
      <c r="S411" s="131">
        <v>0</v>
      </c>
      <c r="T411" s="85">
        <v>0</v>
      </c>
      <c r="U411" s="88" t="s">
        <v>66</v>
      </c>
      <c r="V411" s="132">
        <v>1</v>
      </c>
      <c r="W411" s="132">
        <v>0</v>
      </c>
      <c r="X411" s="132">
        <v>0</v>
      </c>
      <c r="Y411" s="55" t="s">
        <v>617</v>
      </c>
      <c r="Z411" s="55" t="s">
        <v>618</v>
      </c>
      <c r="AA411" s="88" t="s">
        <v>200</v>
      </c>
      <c r="AB411" s="133" t="s">
        <v>619</v>
      </c>
      <c r="AC411" s="129" t="s">
        <v>620</v>
      </c>
      <c r="AD411" s="134" t="s">
        <v>621</v>
      </c>
      <c r="AE411" s="133">
        <v>75000</v>
      </c>
      <c r="AF411" s="135" t="s">
        <v>178</v>
      </c>
      <c r="AG411" s="55" t="s">
        <v>90</v>
      </c>
      <c r="AH411" s="134" t="s">
        <v>105</v>
      </c>
      <c r="AI411" s="88" t="s">
        <v>105</v>
      </c>
      <c r="AJ411" s="88" t="s">
        <v>105</v>
      </c>
      <c r="AK411" s="88" t="s">
        <v>630</v>
      </c>
      <c r="AL411" s="42" t="s">
        <v>631</v>
      </c>
      <c r="AM411" s="42">
        <v>1</v>
      </c>
      <c r="AN411" s="136">
        <v>41.88</v>
      </c>
      <c r="AO411" s="137" t="str">
        <f>IF(V411=1,"12","0")</f>
        <v>12</v>
      </c>
      <c r="AP411" s="202">
        <f t="shared" si="29"/>
        <v>1997.6760000000002</v>
      </c>
      <c r="AQ411" s="201">
        <f t="shared" si="24"/>
        <v>166.47300000000001</v>
      </c>
      <c r="AR411" s="202">
        <f t="shared" si="26"/>
        <v>0.5</v>
      </c>
      <c r="AS411" s="138" t="str">
        <f>IF(AND(G411="VALLA",V411=1),"75 000,00","0,00")</f>
        <v>0,00</v>
      </c>
      <c r="AT411" s="201">
        <f>AP411+AR411</f>
        <v>1998.1760000000002</v>
      </c>
      <c r="AU411" s="42" t="s">
        <v>632</v>
      </c>
      <c r="AV411" s="127" t="s">
        <v>72</v>
      </c>
      <c r="AW411" s="127" t="s">
        <v>73</v>
      </c>
      <c r="AX411" s="127" t="s">
        <v>218</v>
      </c>
      <c r="AY411" s="139" t="s">
        <v>195</v>
      </c>
      <c r="AZ411" s="140" t="s">
        <v>633</v>
      </c>
      <c r="BA411" s="288">
        <v>41480</v>
      </c>
      <c r="BB411" s="291" t="s">
        <v>634</v>
      </c>
      <c r="BC411" s="285">
        <v>41519</v>
      </c>
      <c r="BD411" s="142"/>
      <c r="BE411" s="141"/>
      <c r="BF411" s="28"/>
    </row>
    <row r="412" spans="1:58" s="143" customFormat="1" x14ac:dyDescent="0.2">
      <c r="A412" s="1"/>
      <c r="B412" s="92"/>
      <c r="C412" s="93"/>
      <c r="D412" s="126">
        <v>41360</v>
      </c>
      <c r="E412" s="126">
        <v>41480</v>
      </c>
      <c r="F412" s="42" t="s">
        <v>635</v>
      </c>
      <c r="G412" s="42" t="s">
        <v>636</v>
      </c>
      <c r="H412" s="42" t="s">
        <v>60</v>
      </c>
      <c r="I412" s="128">
        <v>5</v>
      </c>
      <c r="J412" s="55" t="s">
        <v>83</v>
      </c>
      <c r="K412" s="129" t="s">
        <v>180</v>
      </c>
      <c r="L412" s="42">
        <v>40631</v>
      </c>
      <c r="M412" s="88" t="s">
        <v>637</v>
      </c>
      <c r="N412" s="129" t="s">
        <v>81</v>
      </c>
      <c r="O412" s="144" t="s">
        <v>595</v>
      </c>
      <c r="P412" s="126">
        <v>41639</v>
      </c>
      <c r="Q412" s="51" t="s">
        <v>78</v>
      </c>
      <c r="R412" s="131">
        <v>0</v>
      </c>
      <c r="S412" s="131">
        <v>0</v>
      </c>
      <c r="T412" s="85">
        <v>0</v>
      </c>
      <c r="U412" s="88" t="s">
        <v>207</v>
      </c>
      <c r="V412" s="132">
        <v>1</v>
      </c>
      <c r="W412" s="132">
        <v>0</v>
      </c>
      <c r="X412" s="132">
        <v>0</v>
      </c>
      <c r="Y412" s="88" t="s">
        <v>638</v>
      </c>
      <c r="Z412" s="88" t="s">
        <v>199</v>
      </c>
      <c r="AA412" s="88" t="s">
        <v>200</v>
      </c>
      <c r="AB412" s="133" t="s">
        <v>639</v>
      </c>
      <c r="AC412" s="129" t="s">
        <v>640</v>
      </c>
      <c r="AD412" s="145" t="s">
        <v>296</v>
      </c>
      <c r="AE412" s="133">
        <v>75000</v>
      </c>
      <c r="AF412" s="135" t="s">
        <v>178</v>
      </c>
      <c r="AG412" s="55" t="s">
        <v>90</v>
      </c>
      <c r="AH412" s="55" t="s">
        <v>160</v>
      </c>
      <c r="AI412" s="88" t="s">
        <v>105</v>
      </c>
      <c r="AJ412" s="88" t="s">
        <v>105</v>
      </c>
      <c r="AK412" s="88" t="s">
        <v>641</v>
      </c>
      <c r="AL412" s="42" t="s">
        <v>642</v>
      </c>
      <c r="AM412" s="42">
        <v>2</v>
      </c>
      <c r="AN412" s="136">
        <v>13.75</v>
      </c>
      <c r="AO412" s="137" t="str">
        <f>IF(V412=1,"12","0")</f>
        <v>12</v>
      </c>
      <c r="AP412" s="202">
        <f t="shared" si="29"/>
        <v>655.875</v>
      </c>
      <c r="AQ412" s="201">
        <f t="shared" si="24"/>
        <v>54.65625</v>
      </c>
      <c r="AR412" s="202">
        <f>IF(V412=1,0.5,0)</f>
        <v>0.5</v>
      </c>
      <c r="AS412" s="137" t="str">
        <f t="shared" ref="AS412:AS456" si="30">IF(AND(G412="VALLA",V412=1),"50 000,00","0,00")</f>
        <v>0,00</v>
      </c>
      <c r="AT412" s="201">
        <f>AP412+AR412</f>
        <v>656.375</v>
      </c>
      <c r="AU412" s="42" t="s">
        <v>643</v>
      </c>
      <c r="AV412" s="127" t="s">
        <v>72</v>
      </c>
      <c r="AW412" s="127" t="s">
        <v>73</v>
      </c>
      <c r="AX412" s="127" t="s">
        <v>218</v>
      </c>
      <c r="AY412" s="139" t="s">
        <v>195</v>
      </c>
      <c r="AZ412" s="140" t="s">
        <v>644</v>
      </c>
      <c r="BA412" s="288">
        <v>41480</v>
      </c>
      <c r="BB412" s="291" t="s">
        <v>645</v>
      </c>
      <c r="BC412" s="285">
        <v>41519</v>
      </c>
      <c r="BD412" s="142"/>
      <c r="BE412" s="141"/>
      <c r="BF412" s="28"/>
    </row>
    <row r="413" spans="1:58" x14ac:dyDescent="0.2">
      <c r="B413" s="92"/>
      <c r="C413" s="93"/>
      <c r="D413" s="71">
        <v>41331</v>
      </c>
      <c r="E413" s="41">
        <v>41481</v>
      </c>
      <c r="F413" s="127" t="s">
        <v>646</v>
      </c>
      <c r="G413" s="73" t="s">
        <v>163</v>
      </c>
      <c r="H413" s="73" t="s">
        <v>60</v>
      </c>
      <c r="I413" s="74">
        <v>12</v>
      </c>
      <c r="J413" s="46" t="s">
        <v>61</v>
      </c>
      <c r="K413" s="75" t="s">
        <v>173</v>
      </c>
      <c r="L413" s="73">
        <v>52867</v>
      </c>
      <c r="M413" s="46" t="s">
        <v>647</v>
      </c>
      <c r="N413" s="75" t="s">
        <v>648</v>
      </c>
      <c r="O413" s="49" t="str">
        <f t="shared" ref="O413:O444" si="31">IF(V413=1,"1 AÑO","0 AÑOS")</f>
        <v>0 AÑOS</v>
      </c>
      <c r="P413" s="50">
        <v>41639</v>
      </c>
      <c r="Q413" s="51" t="s">
        <v>78</v>
      </c>
      <c r="R413" s="52" t="s">
        <v>649</v>
      </c>
      <c r="S413" s="99">
        <v>40908</v>
      </c>
      <c r="T413" s="54">
        <v>0</v>
      </c>
      <c r="U413" s="55" t="s">
        <v>66</v>
      </c>
      <c r="V413" s="102">
        <v>0</v>
      </c>
      <c r="W413" s="102">
        <v>1</v>
      </c>
      <c r="X413" s="102">
        <v>0</v>
      </c>
      <c r="Y413" s="61" t="s">
        <v>650</v>
      </c>
      <c r="Z413" s="61" t="s">
        <v>651</v>
      </c>
      <c r="AA413" s="61" t="s">
        <v>652</v>
      </c>
      <c r="AB413" s="58" t="s">
        <v>653</v>
      </c>
      <c r="AC413" s="79" t="s">
        <v>654</v>
      </c>
      <c r="AD413" s="69" t="s">
        <v>655</v>
      </c>
      <c r="AE413" s="58">
        <v>20000</v>
      </c>
      <c r="AF413" s="80" t="s">
        <v>174</v>
      </c>
      <c r="AG413" s="61" t="s">
        <v>511</v>
      </c>
      <c r="AH413" s="61" t="s">
        <v>656</v>
      </c>
      <c r="AI413" s="69" t="s">
        <v>105</v>
      </c>
      <c r="AJ413" s="61" t="s">
        <v>105</v>
      </c>
      <c r="AK413" s="61" t="s">
        <v>70</v>
      </c>
      <c r="AL413" s="66" t="s">
        <v>261</v>
      </c>
      <c r="AM413" s="66">
        <v>1</v>
      </c>
      <c r="AN413" s="81">
        <v>32</v>
      </c>
      <c r="AO413" s="82">
        <v>0</v>
      </c>
      <c r="AP413" s="199">
        <f t="shared" si="29"/>
        <v>0</v>
      </c>
      <c r="AQ413" s="200" t="str">
        <f t="shared" si="24"/>
        <v>0,00</v>
      </c>
      <c r="AR413" s="199">
        <f t="shared" ref="AR413:AR428" si="32">IF(V413=1,0.5,0)</f>
        <v>0</v>
      </c>
      <c r="AS413" s="82" t="str">
        <f t="shared" si="30"/>
        <v>0,00</v>
      </c>
      <c r="AT413" s="200">
        <f t="shared" ref="AT413:AT459" si="33">AP413+AR413</f>
        <v>0</v>
      </c>
      <c r="AU413" s="66" t="s">
        <v>108</v>
      </c>
      <c r="AV413" s="66" t="s">
        <v>72</v>
      </c>
      <c r="AW413" s="66" t="s">
        <v>73</v>
      </c>
      <c r="AX413" s="66" t="s">
        <v>218</v>
      </c>
      <c r="AY413" s="98" t="s">
        <v>195</v>
      </c>
      <c r="AZ413" s="67"/>
      <c r="BA413" s="287"/>
      <c r="BB413" s="290"/>
      <c r="BC413" s="284"/>
      <c r="BD413" s="69"/>
      <c r="BE413" s="68"/>
    </row>
    <row r="414" spans="1:58" s="146" customFormat="1" x14ac:dyDescent="0.2">
      <c r="A414" s="1"/>
      <c r="B414" s="92"/>
      <c r="C414" s="93"/>
      <c r="D414" s="71">
        <v>41331</v>
      </c>
      <c r="E414" s="41">
        <v>41481</v>
      </c>
      <c r="F414" s="42" t="s">
        <v>657</v>
      </c>
      <c r="G414" s="43" t="s">
        <v>163</v>
      </c>
      <c r="H414" s="46" t="s">
        <v>60</v>
      </c>
      <c r="I414" s="74">
        <v>12</v>
      </c>
      <c r="J414" s="44" t="s">
        <v>61</v>
      </c>
      <c r="K414" s="47" t="s">
        <v>658</v>
      </c>
      <c r="L414" s="73">
        <v>794983</v>
      </c>
      <c r="M414" s="46" t="s">
        <v>659</v>
      </c>
      <c r="N414" s="47" t="s">
        <v>660</v>
      </c>
      <c r="O414" s="49" t="str">
        <f t="shared" si="31"/>
        <v>0 AÑOS</v>
      </c>
      <c r="P414" s="50">
        <v>41639</v>
      </c>
      <c r="Q414" s="51" t="s">
        <v>86</v>
      </c>
      <c r="R414" s="52">
        <v>0</v>
      </c>
      <c r="S414" s="53">
        <v>0</v>
      </c>
      <c r="T414" s="54">
        <v>0</v>
      </c>
      <c r="U414" s="55" t="s">
        <v>66</v>
      </c>
      <c r="V414" s="78">
        <v>0</v>
      </c>
      <c r="W414" s="78">
        <v>1</v>
      </c>
      <c r="X414" s="78">
        <v>0</v>
      </c>
      <c r="Y414" s="61" t="s">
        <v>661</v>
      </c>
      <c r="Z414" s="61" t="s">
        <v>340</v>
      </c>
      <c r="AA414" s="57" t="s">
        <v>341</v>
      </c>
      <c r="AB414" s="58" t="s">
        <v>342</v>
      </c>
      <c r="AC414" s="79" t="s">
        <v>343</v>
      </c>
      <c r="AD414" s="69" t="s">
        <v>344</v>
      </c>
      <c r="AE414" s="58">
        <v>50000</v>
      </c>
      <c r="AF414" s="80" t="s">
        <v>345</v>
      </c>
      <c r="AG414" s="61" t="s">
        <v>481</v>
      </c>
      <c r="AH414" s="57" t="s">
        <v>482</v>
      </c>
      <c r="AI414" s="57" t="s">
        <v>105</v>
      </c>
      <c r="AJ414" s="57" t="s">
        <v>105</v>
      </c>
      <c r="AK414" s="57" t="s">
        <v>70</v>
      </c>
      <c r="AL414" s="66" t="s">
        <v>192</v>
      </c>
      <c r="AM414" s="66">
        <v>1</v>
      </c>
      <c r="AN414" s="81">
        <v>32</v>
      </c>
      <c r="AO414" s="82" t="str">
        <f t="shared" ref="AO414:AO419" si="34">IF(V414=1,"12","0")</f>
        <v>0</v>
      </c>
      <c r="AP414" s="202">
        <f>IF(V414=1,IF(AN414&lt;9,AN414*(318*5)/100,AN414*(318*15)/100),0)*1.5</f>
        <v>0</v>
      </c>
      <c r="AQ414" s="201" t="str">
        <f t="shared" si="24"/>
        <v>0,00</v>
      </c>
      <c r="AR414" s="199">
        <f t="shared" si="32"/>
        <v>0</v>
      </c>
      <c r="AS414" s="82" t="str">
        <f t="shared" si="30"/>
        <v>0,00</v>
      </c>
      <c r="AT414" s="201">
        <f t="shared" si="33"/>
        <v>0</v>
      </c>
      <c r="AU414" s="62" t="s">
        <v>108</v>
      </c>
      <c r="AV414" s="66" t="s">
        <v>72</v>
      </c>
      <c r="AW414" s="66" t="s">
        <v>73</v>
      </c>
      <c r="AX414" s="66" t="s">
        <v>218</v>
      </c>
      <c r="AY414" s="98" t="s">
        <v>195</v>
      </c>
      <c r="AZ414" s="67"/>
      <c r="BA414" s="287"/>
      <c r="BB414" s="290"/>
      <c r="BC414" s="284"/>
      <c r="BD414" s="69"/>
      <c r="BE414" s="68"/>
    </row>
    <row r="415" spans="1:58" x14ac:dyDescent="0.2">
      <c r="B415" s="92"/>
      <c r="C415" s="93"/>
      <c r="D415" s="71">
        <v>41323</v>
      </c>
      <c r="E415" s="41">
        <v>41481</v>
      </c>
      <c r="F415" s="42" t="s">
        <v>662</v>
      </c>
      <c r="G415" s="43" t="s">
        <v>163</v>
      </c>
      <c r="H415" s="46" t="s">
        <v>60</v>
      </c>
      <c r="I415" s="74">
        <v>8</v>
      </c>
      <c r="J415" s="46" t="s">
        <v>61</v>
      </c>
      <c r="K415" s="47" t="s">
        <v>663</v>
      </c>
      <c r="L415" s="73">
        <v>9888</v>
      </c>
      <c r="M415" s="46" t="s">
        <v>664</v>
      </c>
      <c r="N415" s="75" t="s">
        <v>665</v>
      </c>
      <c r="O415" s="94" t="str">
        <f t="shared" si="31"/>
        <v>0 AÑOS</v>
      </c>
      <c r="P415" s="50" t="str">
        <f t="shared" ref="P415:P456" si="35">IF(V415=1,"31/12/2013","-----")</f>
        <v>-----</v>
      </c>
      <c r="Q415" s="51" t="s">
        <v>666</v>
      </c>
      <c r="R415" s="96">
        <v>0</v>
      </c>
      <c r="S415" s="96">
        <v>0</v>
      </c>
      <c r="T415" s="54">
        <v>0</v>
      </c>
      <c r="U415" s="55" t="s">
        <v>66</v>
      </c>
      <c r="V415" s="78">
        <v>0</v>
      </c>
      <c r="W415" s="78">
        <v>1</v>
      </c>
      <c r="X415" s="78">
        <v>0</v>
      </c>
      <c r="Y415" s="61" t="s">
        <v>169</v>
      </c>
      <c r="Z415" s="61" t="s">
        <v>165</v>
      </c>
      <c r="AA415" s="66" t="s">
        <v>667</v>
      </c>
      <c r="AB415" s="58" t="s">
        <v>668</v>
      </c>
      <c r="AC415" s="79" t="s">
        <v>669</v>
      </c>
      <c r="AD415" s="147" t="s">
        <v>670</v>
      </c>
      <c r="AE415" s="79">
        <v>20000</v>
      </c>
      <c r="AF415" s="80" t="s">
        <v>167</v>
      </c>
      <c r="AG415" s="61" t="s">
        <v>671</v>
      </c>
      <c r="AH415" s="61" t="s">
        <v>672</v>
      </c>
      <c r="AI415" s="61" t="s">
        <v>673</v>
      </c>
      <c r="AJ415" s="57" t="s">
        <v>105</v>
      </c>
      <c r="AK415" s="61" t="s">
        <v>70</v>
      </c>
      <c r="AL415" s="66" t="s">
        <v>192</v>
      </c>
      <c r="AM415" s="66">
        <v>1</v>
      </c>
      <c r="AN415" s="81">
        <v>32</v>
      </c>
      <c r="AO415" s="82" t="str">
        <f t="shared" si="34"/>
        <v>0</v>
      </c>
      <c r="AP415" s="199">
        <f t="shared" ref="AP415:AP427" si="36">IF(V415=1,IF(AN415&lt;9,AN415*(318*5)/100,AN415*(318*15)/100),0)</f>
        <v>0</v>
      </c>
      <c r="AQ415" s="200" t="str">
        <f t="shared" si="24"/>
        <v>0,00</v>
      </c>
      <c r="AR415" s="199">
        <f t="shared" si="32"/>
        <v>0</v>
      </c>
      <c r="AS415" s="82" t="str">
        <f t="shared" si="30"/>
        <v>0,00</v>
      </c>
      <c r="AT415" s="200">
        <f t="shared" si="33"/>
        <v>0</v>
      </c>
      <c r="AU415" s="66" t="s">
        <v>108</v>
      </c>
      <c r="AV415" s="66" t="s">
        <v>72</v>
      </c>
      <c r="AW415" s="66" t="s">
        <v>73</v>
      </c>
      <c r="AX415" s="66" t="s">
        <v>218</v>
      </c>
      <c r="AY415" s="98" t="s">
        <v>195</v>
      </c>
      <c r="AZ415" s="67"/>
      <c r="BA415" s="287"/>
      <c r="BB415" s="290"/>
      <c r="BC415" s="284"/>
      <c r="BD415" s="69"/>
      <c r="BE415" s="68"/>
    </row>
    <row r="416" spans="1:58" x14ac:dyDescent="0.2">
      <c r="B416" s="92"/>
      <c r="C416" s="93"/>
      <c r="D416" s="71">
        <v>41323</v>
      </c>
      <c r="E416" s="41">
        <v>41481</v>
      </c>
      <c r="F416" s="42" t="s">
        <v>674</v>
      </c>
      <c r="G416" s="43" t="s">
        <v>163</v>
      </c>
      <c r="H416" s="46" t="s">
        <v>60</v>
      </c>
      <c r="I416" s="74">
        <v>8</v>
      </c>
      <c r="J416" s="46" t="s">
        <v>61</v>
      </c>
      <c r="K416" s="47" t="s">
        <v>675</v>
      </c>
      <c r="L416" s="73">
        <v>377626</v>
      </c>
      <c r="M416" s="46" t="s">
        <v>676</v>
      </c>
      <c r="N416" s="75" t="s">
        <v>677</v>
      </c>
      <c r="O416" s="94" t="str">
        <f t="shared" si="31"/>
        <v>0 AÑOS</v>
      </c>
      <c r="P416" s="50" t="str">
        <f t="shared" si="35"/>
        <v>-----</v>
      </c>
      <c r="Q416" s="51" t="s">
        <v>678</v>
      </c>
      <c r="R416" s="96">
        <v>0</v>
      </c>
      <c r="S416" s="96">
        <v>0</v>
      </c>
      <c r="T416" s="54">
        <v>0</v>
      </c>
      <c r="U416" s="55" t="s">
        <v>66</v>
      </c>
      <c r="V416" s="78">
        <v>0</v>
      </c>
      <c r="W416" s="78">
        <v>1</v>
      </c>
      <c r="X416" s="78">
        <v>0</v>
      </c>
      <c r="Y416" s="61" t="s">
        <v>679</v>
      </c>
      <c r="Z416" s="61" t="s">
        <v>165</v>
      </c>
      <c r="AA416" s="66" t="s">
        <v>667</v>
      </c>
      <c r="AB416" s="58" t="s">
        <v>668</v>
      </c>
      <c r="AC416" s="79" t="s">
        <v>669</v>
      </c>
      <c r="AD416" s="147" t="s">
        <v>670</v>
      </c>
      <c r="AE416" s="79">
        <v>20000</v>
      </c>
      <c r="AF416" s="80" t="s">
        <v>167</v>
      </c>
      <c r="AG416" s="61" t="s">
        <v>372</v>
      </c>
      <c r="AH416" s="61" t="s">
        <v>680</v>
      </c>
      <c r="AI416" s="61" t="s">
        <v>105</v>
      </c>
      <c r="AJ416" s="61" t="s">
        <v>105</v>
      </c>
      <c r="AK416" s="61" t="s">
        <v>681</v>
      </c>
      <c r="AL416" s="66" t="s">
        <v>192</v>
      </c>
      <c r="AM416" s="66">
        <v>1</v>
      </c>
      <c r="AN416" s="81">
        <v>32</v>
      </c>
      <c r="AO416" s="82" t="str">
        <f t="shared" si="34"/>
        <v>0</v>
      </c>
      <c r="AP416" s="199">
        <f t="shared" si="36"/>
        <v>0</v>
      </c>
      <c r="AQ416" s="200" t="str">
        <f t="shared" si="24"/>
        <v>0,00</v>
      </c>
      <c r="AR416" s="199">
        <f t="shared" si="32"/>
        <v>0</v>
      </c>
      <c r="AS416" s="82" t="str">
        <f t="shared" si="30"/>
        <v>0,00</v>
      </c>
      <c r="AT416" s="200">
        <f t="shared" si="33"/>
        <v>0</v>
      </c>
      <c r="AU416" s="66" t="s">
        <v>108</v>
      </c>
      <c r="AV416" s="66" t="s">
        <v>72</v>
      </c>
      <c r="AW416" s="66" t="s">
        <v>73</v>
      </c>
      <c r="AX416" s="66" t="s">
        <v>218</v>
      </c>
      <c r="AY416" s="98" t="s">
        <v>195</v>
      </c>
      <c r="AZ416" s="67"/>
      <c r="BA416" s="287"/>
      <c r="BB416" s="290"/>
      <c r="BC416" s="284"/>
      <c r="BD416" s="69"/>
      <c r="BE416" s="68"/>
    </row>
    <row r="417" spans="1:57" x14ac:dyDescent="0.2">
      <c r="A417" s="28"/>
      <c r="B417" s="92"/>
      <c r="C417" s="93"/>
      <c r="D417" s="71">
        <v>41323</v>
      </c>
      <c r="E417" s="41">
        <v>41481</v>
      </c>
      <c r="F417" s="42" t="s">
        <v>682</v>
      </c>
      <c r="G417" s="43" t="s">
        <v>163</v>
      </c>
      <c r="H417" s="46" t="s">
        <v>60</v>
      </c>
      <c r="I417" s="74">
        <v>8</v>
      </c>
      <c r="J417" s="46" t="s">
        <v>61</v>
      </c>
      <c r="K417" s="47" t="s">
        <v>683</v>
      </c>
      <c r="L417" s="73">
        <v>51183</v>
      </c>
      <c r="M417" s="46" t="s">
        <v>684</v>
      </c>
      <c r="N417" s="75" t="s">
        <v>685</v>
      </c>
      <c r="O417" s="94" t="str">
        <f t="shared" si="31"/>
        <v>0 AÑOS</v>
      </c>
      <c r="P417" s="50" t="str">
        <f t="shared" si="35"/>
        <v>-----</v>
      </c>
      <c r="Q417" s="51" t="s">
        <v>378</v>
      </c>
      <c r="R417" s="96">
        <v>0</v>
      </c>
      <c r="S417" s="96">
        <v>0</v>
      </c>
      <c r="T417" s="54">
        <v>0</v>
      </c>
      <c r="U417" s="55" t="s">
        <v>66</v>
      </c>
      <c r="V417" s="78">
        <v>0</v>
      </c>
      <c r="W417" s="78">
        <v>1</v>
      </c>
      <c r="X417" s="78">
        <v>0</v>
      </c>
      <c r="Y417" s="61" t="s">
        <v>686</v>
      </c>
      <c r="Z417" s="61" t="s">
        <v>165</v>
      </c>
      <c r="AA417" s="66" t="s">
        <v>667</v>
      </c>
      <c r="AB417" s="58" t="s">
        <v>342</v>
      </c>
      <c r="AC417" s="79" t="s">
        <v>669</v>
      </c>
      <c r="AD417" s="147" t="s">
        <v>670</v>
      </c>
      <c r="AE417" s="79">
        <v>20000</v>
      </c>
      <c r="AF417" s="80" t="s">
        <v>167</v>
      </c>
      <c r="AG417" s="61" t="s">
        <v>481</v>
      </c>
      <c r="AH417" s="61" t="s">
        <v>372</v>
      </c>
      <c r="AI417" s="61" t="s">
        <v>511</v>
      </c>
      <c r="AJ417" s="61" t="s">
        <v>687</v>
      </c>
      <c r="AK417" s="61" t="s">
        <v>688</v>
      </c>
      <c r="AL417" s="66" t="s">
        <v>192</v>
      </c>
      <c r="AM417" s="66">
        <v>1</v>
      </c>
      <c r="AN417" s="81">
        <v>32</v>
      </c>
      <c r="AO417" s="82" t="str">
        <f t="shared" si="34"/>
        <v>0</v>
      </c>
      <c r="AP417" s="199">
        <f t="shared" si="36"/>
        <v>0</v>
      </c>
      <c r="AQ417" s="200" t="str">
        <f t="shared" si="24"/>
        <v>0,00</v>
      </c>
      <c r="AR417" s="199">
        <f t="shared" si="32"/>
        <v>0</v>
      </c>
      <c r="AS417" s="82" t="str">
        <f t="shared" si="30"/>
        <v>0,00</v>
      </c>
      <c r="AT417" s="200">
        <f t="shared" si="33"/>
        <v>0</v>
      </c>
      <c r="AU417" s="66" t="s">
        <v>108</v>
      </c>
      <c r="AV417" s="66" t="s">
        <v>72</v>
      </c>
      <c r="AW417" s="66" t="s">
        <v>73</v>
      </c>
      <c r="AX417" s="66" t="s">
        <v>218</v>
      </c>
      <c r="AY417" s="98" t="s">
        <v>195</v>
      </c>
      <c r="AZ417" s="67"/>
      <c r="BA417" s="287"/>
      <c r="BB417" s="290"/>
      <c r="BC417" s="284"/>
      <c r="BD417" s="69"/>
      <c r="BE417" s="68"/>
    </row>
    <row r="418" spans="1:57" x14ac:dyDescent="0.2">
      <c r="A418" s="28"/>
      <c r="B418" s="92"/>
      <c r="C418" s="93"/>
      <c r="D418" s="71">
        <v>41323</v>
      </c>
      <c r="E418" s="41">
        <v>41481</v>
      </c>
      <c r="F418" s="42" t="s">
        <v>689</v>
      </c>
      <c r="G418" s="43" t="s">
        <v>163</v>
      </c>
      <c r="H418" s="46" t="s">
        <v>60</v>
      </c>
      <c r="I418" s="74">
        <v>4</v>
      </c>
      <c r="J418" s="46" t="s">
        <v>61</v>
      </c>
      <c r="K418" s="47" t="s">
        <v>690</v>
      </c>
      <c r="L418" s="73">
        <v>61733</v>
      </c>
      <c r="M418" s="46" t="s">
        <v>691</v>
      </c>
      <c r="N418" s="75" t="s">
        <v>692</v>
      </c>
      <c r="O418" s="94" t="str">
        <f t="shared" si="31"/>
        <v>0 AÑOS</v>
      </c>
      <c r="P418" s="50" t="str">
        <f t="shared" si="35"/>
        <v>-----</v>
      </c>
      <c r="Q418" s="51" t="s">
        <v>693</v>
      </c>
      <c r="R418" s="96">
        <v>0</v>
      </c>
      <c r="S418" s="96">
        <v>0</v>
      </c>
      <c r="T418" s="54">
        <v>0</v>
      </c>
      <c r="U418" s="55" t="s">
        <v>66</v>
      </c>
      <c r="V418" s="78">
        <v>0</v>
      </c>
      <c r="W418" s="78">
        <v>1</v>
      </c>
      <c r="X418" s="78">
        <v>0</v>
      </c>
      <c r="Y418" s="61" t="s">
        <v>694</v>
      </c>
      <c r="Z418" s="61" t="s">
        <v>165</v>
      </c>
      <c r="AA418" s="66" t="s">
        <v>667</v>
      </c>
      <c r="AB418" s="58" t="s">
        <v>342</v>
      </c>
      <c r="AC418" s="293" t="s">
        <v>669</v>
      </c>
      <c r="AD418" s="147" t="s">
        <v>670</v>
      </c>
      <c r="AE418" s="79">
        <v>20000</v>
      </c>
      <c r="AF418" s="80" t="s">
        <v>167</v>
      </c>
      <c r="AG418" s="61" t="s">
        <v>481</v>
      </c>
      <c r="AH418" s="61" t="s">
        <v>695</v>
      </c>
      <c r="AI418" s="61" t="s">
        <v>696</v>
      </c>
      <c r="AJ418" s="61" t="s">
        <v>105</v>
      </c>
      <c r="AK418" s="61" t="s">
        <v>697</v>
      </c>
      <c r="AL418" s="61" t="s">
        <v>698</v>
      </c>
      <c r="AM418" s="66">
        <v>1</v>
      </c>
      <c r="AN418" s="81">
        <v>28.88</v>
      </c>
      <c r="AO418" s="82" t="str">
        <f t="shared" si="34"/>
        <v>0</v>
      </c>
      <c r="AP418" s="199">
        <f t="shared" si="36"/>
        <v>0</v>
      </c>
      <c r="AQ418" s="200" t="str">
        <f t="shared" si="24"/>
        <v>0,00</v>
      </c>
      <c r="AR418" s="199">
        <f t="shared" si="32"/>
        <v>0</v>
      </c>
      <c r="AS418" s="82" t="str">
        <f t="shared" si="30"/>
        <v>0,00</v>
      </c>
      <c r="AT418" s="200">
        <f t="shared" si="33"/>
        <v>0</v>
      </c>
      <c r="AU418" s="66" t="s">
        <v>108</v>
      </c>
      <c r="AV418" s="66" t="s">
        <v>72</v>
      </c>
      <c r="AW418" s="66" t="s">
        <v>73</v>
      </c>
      <c r="AX418" s="66" t="s">
        <v>218</v>
      </c>
      <c r="AY418" s="98" t="s">
        <v>195</v>
      </c>
      <c r="AZ418" s="67"/>
      <c r="BA418" s="287"/>
      <c r="BB418" s="290"/>
      <c r="BC418" s="284"/>
      <c r="BD418" s="69"/>
      <c r="BE418" s="68"/>
    </row>
    <row r="419" spans="1:57" x14ac:dyDescent="0.2">
      <c r="A419" s="28"/>
      <c r="B419" s="92"/>
      <c r="C419" s="93"/>
      <c r="D419" s="71">
        <v>41323</v>
      </c>
      <c r="E419" s="41">
        <v>41481</v>
      </c>
      <c r="F419" s="42" t="s">
        <v>699</v>
      </c>
      <c r="G419" s="43" t="s">
        <v>163</v>
      </c>
      <c r="H419" s="73" t="s">
        <v>60</v>
      </c>
      <c r="I419" s="74">
        <v>8</v>
      </c>
      <c r="J419" s="46" t="s">
        <v>61</v>
      </c>
      <c r="K419" s="47" t="s">
        <v>700</v>
      </c>
      <c r="L419" s="73">
        <v>289695</v>
      </c>
      <c r="M419" s="46" t="s">
        <v>701</v>
      </c>
      <c r="N419" s="75" t="s">
        <v>702</v>
      </c>
      <c r="O419" s="94" t="str">
        <f t="shared" si="31"/>
        <v>0 AÑOS</v>
      </c>
      <c r="P419" s="50" t="str">
        <f t="shared" si="35"/>
        <v>-----</v>
      </c>
      <c r="Q419" s="51" t="s">
        <v>407</v>
      </c>
      <c r="R419" s="96">
        <v>0</v>
      </c>
      <c r="S419" s="96">
        <v>0</v>
      </c>
      <c r="T419" s="54">
        <v>0</v>
      </c>
      <c r="U419" s="55" t="s">
        <v>66</v>
      </c>
      <c r="V419" s="78">
        <v>0</v>
      </c>
      <c r="W419" s="78">
        <v>1</v>
      </c>
      <c r="X419" s="78">
        <v>0</v>
      </c>
      <c r="Y419" s="61" t="s">
        <v>164</v>
      </c>
      <c r="Z419" s="61" t="s">
        <v>165</v>
      </c>
      <c r="AA419" s="66" t="s">
        <v>667</v>
      </c>
      <c r="AB419" s="58" t="s">
        <v>342</v>
      </c>
      <c r="AC419" s="79" t="s">
        <v>669</v>
      </c>
      <c r="AD419" s="147" t="s">
        <v>670</v>
      </c>
      <c r="AE419" s="79">
        <v>20000</v>
      </c>
      <c r="AF419" s="80" t="s">
        <v>167</v>
      </c>
      <c r="AG419" s="61" t="s">
        <v>372</v>
      </c>
      <c r="AH419" s="57" t="s">
        <v>703</v>
      </c>
      <c r="AI419" s="61" t="s">
        <v>105</v>
      </c>
      <c r="AJ419" s="57" t="s">
        <v>105</v>
      </c>
      <c r="AK419" s="61" t="s">
        <v>704</v>
      </c>
      <c r="AL419" s="66" t="s">
        <v>192</v>
      </c>
      <c r="AM419" s="66">
        <v>1</v>
      </c>
      <c r="AN419" s="81">
        <v>32</v>
      </c>
      <c r="AO419" s="82" t="str">
        <f t="shared" si="34"/>
        <v>0</v>
      </c>
      <c r="AP419" s="199">
        <f t="shared" si="36"/>
        <v>0</v>
      </c>
      <c r="AQ419" s="200" t="str">
        <f t="shared" si="24"/>
        <v>0,00</v>
      </c>
      <c r="AR419" s="199">
        <f t="shared" si="32"/>
        <v>0</v>
      </c>
      <c r="AS419" s="82" t="str">
        <f t="shared" si="30"/>
        <v>0,00</v>
      </c>
      <c r="AT419" s="200">
        <f t="shared" si="33"/>
        <v>0</v>
      </c>
      <c r="AU419" s="66" t="s">
        <v>108</v>
      </c>
      <c r="AV419" s="66" t="s">
        <v>72</v>
      </c>
      <c r="AW419" s="66" t="s">
        <v>73</v>
      </c>
      <c r="AX419" s="66" t="s">
        <v>218</v>
      </c>
      <c r="AY419" s="98" t="s">
        <v>195</v>
      </c>
      <c r="AZ419" s="67"/>
      <c r="BA419" s="287"/>
      <c r="BB419" s="290"/>
      <c r="BC419" s="284"/>
      <c r="BD419" s="69"/>
      <c r="BE419" s="68"/>
    </row>
    <row r="420" spans="1:57" x14ac:dyDescent="0.2">
      <c r="A420" s="28"/>
      <c r="B420" s="92"/>
      <c r="C420" s="93"/>
      <c r="D420" s="40">
        <v>41491</v>
      </c>
      <c r="E420" s="41">
        <v>41508</v>
      </c>
      <c r="F420" s="42" t="s">
        <v>705</v>
      </c>
      <c r="G420" s="43" t="s">
        <v>75</v>
      </c>
      <c r="H420" s="44" t="s">
        <v>60</v>
      </c>
      <c r="I420" s="45"/>
      <c r="J420" s="46" t="s">
        <v>77</v>
      </c>
      <c r="K420" s="47" t="s">
        <v>706</v>
      </c>
      <c r="L420" s="43">
        <v>775423</v>
      </c>
      <c r="M420" s="44" t="s">
        <v>707</v>
      </c>
      <c r="N420" s="47">
        <v>0</v>
      </c>
      <c r="O420" s="49" t="str">
        <f t="shared" si="31"/>
        <v>0 AÑOS</v>
      </c>
      <c r="P420" s="50" t="str">
        <f t="shared" si="35"/>
        <v>-----</v>
      </c>
      <c r="Q420" s="51" t="s">
        <v>708</v>
      </c>
      <c r="R420" s="96">
        <v>0</v>
      </c>
      <c r="S420" s="96">
        <v>0</v>
      </c>
      <c r="T420" s="54">
        <v>0</v>
      </c>
      <c r="U420" s="55" t="s">
        <v>207</v>
      </c>
      <c r="V420" s="56">
        <v>0</v>
      </c>
      <c r="W420" s="56">
        <v>1</v>
      </c>
      <c r="X420" s="56">
        <v>0</v>
      </c>
      <c r="Y420" s="57" t="s">
        <v>709</v>
      </c>
      <c r="Z420" s="57" t="s">
        <v>710</v>
      </c>
      <c r="AA420" s="57" t="s">
        <v>711</v>
      </c>
      <c r="AB420" s="59" t="s">
        <v>712</v>
      </c>
      <c r="AC420" s="170">
        <v>0</v>
      </c>
      <c r="AD420" s="59">
        <v>0</v>
      </c>
      <c r="AE420" s="59">
        <v>0</v>
      </c>
      <c r="AF420" s="60" t="s">
        <v>713</v>
      </c>
      <c r="AG420" s="148" t="s">
        <v>372</v>
      </c>
      <c r="AH420" s="57" t="s">
        <v>714</v>
      </c>
      <c r="AI420" s="61" t="s">
        <v>105</v>
      </c>
      <c r="AJ420" s="57" t="s">
        <v>105</v>
      </c>
      <c r="AK420" s="57" t="s">
        <v>715</v>
      </c>
      <c r="AL420" s="62" t="s">
        <v>716</v>
      </c>
      <c r="AM420" s="62">
        <v>1</v>
      </c>
      <c r="AN420" s="63">
        <v>16.920000000000002</v>
      </c>
      <c r="AO420" s="64">
        <v>0</v>
      </c>
      <c r="AP420" s="199">
        <f t="shared" si="36"/>
        <v>0</v>
      </c>
      <c r="AQ420" s="200" t="str">
        <f t="shared" si="24"/>
        <v>0,00</v>
      </c>
      <c r="AR420" s="199">
        <f t="shared" si="32"/>
        <v>0</v>
      </c>
      <c r="AS420" s="82" t="str">
        <f t="shared" si="30"/>
        <v>0,00</v>
      </c>
      <c r="AT420" s="200">
        <f t="shared" si="33"/>
        <v>0</v>
      </c>
      <c r="AU420" s="62" t="s">
        <v>108</v>
      </c>
      <c r="AV420" s="66" t="s">
        <v>72</v>
      </c>
      <c r="AW420" s="66" t="s">
        <v>73</v>
      </c>
      <c r="AX420" s="66" t="s">
        <v>218</v>
      </c>
      <c r="AY420" s="98" t="s">
        <v>195</v>
      </c>
      <c r="AZ420" s="67"/>
      <c r="BA420" s="287"/>
      <c r="BB420" s="290"/>
      <c r="BC420" s="284"/>
      <c r="BD420" s="69"/>
      <c r="BE420" s="68"/>
    </row>
    <row r="421" spans="1:57" x14ac:dyDescent="0.2">
      <c r="A421" s="28"/>
      <c r="B421" s="92"/>
      <c r="C421" s="93"/>
      <c r="D421" s="40">
        <v>41506</v>
      </c>
      <c r="E421" s="41">
        <v>41513</v>
      </c>
      <c r="F421" s="42" t="s">
        <v>717</v>
      </c>
      <c r="G421" s="43" t="s">
        <v>75</v>
      </c>
      <c r="H421" s="44" t="s">
        <v>76</v>
      </c>
      <c r="I421" s="45">
        <v>5</v>
      </c>
      <c r="J421" s="46" t="s">
        <v>77</v>
      </c>
      <c r="K421" s="47" t="s">
        <v>718</v>
      </c>
      <c r="L421" s="43">
        <v>427767</v>
      </c>
      <c r="M421" s="44" t="s">
        <v>719</v>
      </c>
      <c r="N421" s="47">
        <v>0</v>
      </c>
      <c r="O421" s="49" t="str">
        <f t="shared" si="31"/>
        <v>1 AÑO</v>
      </c>
      <c r="P421" s="50" t="str">
        <f t="shared" si="35"/>
        <v>31/12/2013</v>
      </c>
      <c r="Q421" s="51" t="s">
        <v>78</v>
      </c>
      <c r="R421" s="96">
        <v>0</v>
      </c>
      <c r="S421" s="96">
        <v>0</v>
      </c>
      <c r="T421" s="54">
        <v>0</v>
      </c>
      <c r="U421" s="55" t="s">
        <v>66</v>
      </c>
      <c r="V421" s="56">
        <v>1</v>
      </c>
      <c r="W421" s="56">
        <v>0</v>
      </c>
      <c r="X421" s="56">
        <v>0</v>
      </c>
      <c r="Y421" s="57" t="s">
        <v>720</v>
      </c>
      <c r="Z421" s="57" t="s">
        <v>720</v>
      </c>
      <c r="AA421" s="57" t="s">
        <v>720</v>
      </c>
      <c r="AB421" s="59" t="s">
        <v>721</v>
      </c>
      <c r="AC421" s="170">
        <v>0</v>
      </c>
      <c r="AD421" s="59">
        <v>0</v>
      </c>
      <c r="AE421" s="59">
        <v>0</v>
      </c>
      <c r="AF421" s="60" t="s">
        <v>722</v>
      </c>
      <c r="AG421" s="61" t="s">
        <v>159</v>
      </c>
      <c r="AH421" s="57" t="s">
        <v>723</v>
      </c>
      <c r="AI421" s="61" t="s">
        <v>724</v>
      </c>
      <c r="AJ421" s="57" t="s">
        <v>105</v>
      </c>
      <c r="AK421" s="57" t="s">
        <v>725</v>
      </c>
      <c r="AL421" s="62" t="s">
        <v>726</v>
      </c>
      <c r="AM421" s="62">
        <v>1</v>
      </c>
      <c r="AN421" s="63">
        <v>4.5</v>
      </c>
      <c r="AO421" s="64">
        <v>0</v>
      </c>
      <c r="AP421" s="199">
        <f t="shared" si="36"/>
        <v>71.55</v>
      </c>
      <c r="AQ421" s="200">
        <f t="shared" si="24"/>
        <v>5.9624999999999995</v>
      </c>
      <c r="AR421" s="199">
        <f t="shared" si="32"/>
        <v>0.5</v>
      </c>
      <c r="AS421" s="82" t="str">
        <f t="shared" si="30"/>
        <v>0,00</v>
      </c>
      <c r="AT421" s="200">
        <f t="shared" si="33"/>
        <v>72.05</v>
      </c>
      <c r="AU421" s="62" t="s">
        <v>727</v>
      </c>
      <c r="AV421" s="66" t="s">
        <v>72</v>
      </c>
      <c r="AW421" s="66" t="s">
        <v>73</v>
      </c>
      <c r="AX421" s="66" t="s">
        <v>218</v>
      </c>
      <c r="AY421" s="98" t="s">
        <v>195</v>
      </c>
      <c r="AZ421" s="67" t="s">
        <v>728</v>
      </c>
      <c r="BA421" s="287">
        <v>41515</v>
      </c>
      <c r="BB421" s="290"/>
      <c r="BC421" s="284"/>
      <c r="BD421" s="69"/>
      <c r="BE421" s="68"/>
    </row>
    <row r="422" spans="1:57" x14ac:dyDescent="0.2">
      <c r="A422" s="28"/>
      <c r="B422" s="92"/>
      <c r="C422" s="93"/>
      <c r="D422" s="40">
        <v>41508</v>
      </c>
      <c r="E422" s="41">
        <v>41514</v>
      </c>
      <c r="F422" s="42" t="s">
        <v>729</v>
      </c>
      <c r="G422" s="43" t="s">
        <v>75</v>
      </c>
      <c r="H422" s="44" t="s">
        <v>97</v>
      </c>
      <c r="I422" s="103">
        <v>9</v>
      </c>
      <c r="J422" s="46" t="s">
        <v>730</v>
      </c>
      <c r="K422" s="47" t="s">
        <v>325</v>
      </c>
      <c r="L422" s="43">
        <v>392679</v>
      </c>
      <c r="M422" s="44" t="s">
        <v>731</v>
      </c>
      <c r="N422" s="47">
        <v>0</v>
      </c>
      <c r="O422" s="49" t="str">
        <f t="shared" si="31"/>
        <v>1 AÑO</v>
      </c>
      <c r="P422" s="50" t="str">
        <f t="shared" si="35"/>
        <v>31/12/2013</v>
      </c>
      <c r="Q422" s="51" t="s">
        <v>118</v>
      </c>
      <c r="R422" s="96">
        <v>0</v>
      </c>
      <c r="S422" s="96">
        <v>0</v>
      </c>
      <c r="T422" s="54">
        <v>0</v>
      </c>
      <c r="U422" s="55" t="s">
        <v>207</v>
      </c>
      <c r="V422" s="56">
        <v>1</v>
      </c>
      <c r="W422" s="56">
        <v>0</v>
      </c>
      <c r="X422" s="56">
        <v>0</v>
      </c>
      <c r="Y422" s="57" t="s">
        <v>101</v>
      </c>
      <c r="Z422" s="57" t="s">
        <v>732</v>
      </c>
      <c r="AA422" s="57" t="s">
        <v>732</v>
      </c>
      <c r="AB422" s="59" t="s">
        <v>733</v>
      </c>
      <c r="AC422" s="170">
        <v>0</v>
      </c>
      <c r="AD422" s="59">
        <v>0</v>
      </c>
      <c r="AE422" s="59">
        <v>0</v>
      </c>
      <c r="AF422" s="60" t="s">
        <v>734</v>
      </c>
      <c r="AG422" s="61" t="s">
        <v>159</v>
      </c>
      <c r="AH422" s="57" t="s">
        <v>723</v>
      </c>
      <c r="AI422" s="61" t="s">
        <v>105</v>
      </c>
      <c r="AJ422" s="57" t="s">
        <v>105</v>
      </c>
      <c r="AK422" s="57" t="s">
        <v>735</v>
      </c>
      <c r="AL422" s="62" t="s">
        <v>736</v>
      </c>
      <c r="AM422" s="62">
        <v>2</v>
      </c>
      <c r="AN422" s="63">
        <v>8.1</v>
      </c>
      <c r="AO422" s="64">
        <v>12</v>
      </c>
      <c r="AP422" s="202">
        <f t="shared" si="36"/>
        <v>128.79</v>
      </c>
      <c r="AQ422" s="201">
        <f t="shared" si="24"/>
        <v>10.7325</v>
      </c>
      <c r="AR422" s="202">
        <f t="shared" si="32"/>
        <v>0.5</v>
      </c>
      <c r="AS422" s="64" t="str">
        <f t="shared" si="30"/>
        <v>0,00</v>
      </c>
      <c r="AT422" s="201">
        <f t="shared" si="33"/>
        <v>129.29</v>
      </c>
      <c r="AU422" s="62" t="s">
        <v>331</v>
      </c>
      <c r="AV422" s="62" t="s">
        <v>72</v>
      </c>
      <c r="AW422" s="62" t="s">
        <v>73</v>
      </c>
      <c r="AX422" s="62" t="s">
        <v>218</v>
      </c>
      <c r="AY422" s="101" t="s">
        <v>195</v>
      </c>
      <c r="AZ422" s="67" t="s">
        <v>737</v>
      </c>
      <c r="BA422" s="287">
        <v>41515</v>
      </c>
      <c r="BB422" s="290" t="s">
        <v>738</v>
      </c>
      <c r="BC422" s="284">
        <v>41515</v>
      </c>
      <c r="BD422" s="69"/>
      <c r="BE422" s="68"/>
    </row>
    <row r="423" spans="1:57" x14ac:dyDescent="0.2">
      <c r="A423" s="28"/>
      <c r="B423" s="92"/>
      <c r="C423" s="93"/>
      <c r="D423" s="40">
        <v>41361</v>
      </c>
      <c r="E423" s="41">
        <v>41528</v>
      </c>
      <c r="F423" s="42" t="s">
        <v>739</v>
      </c>
      <c r="G423" s="43" t="s">
        <v>636</v>
      </c>
      <c r="H423" s="149" t="s">
        <v>60</v>
      </c>
      <c r="I423" s="45">
        <v>9.6199999999999992</v>
      </c>
      <c r="J423" s="44" t="s">
        <v>61</v>
      </c>
      <c r="K423" s="47" t="s">
        <v>740</v>
      </c>
      <c r="L423" s="43">
        <v>803216</v>
      </c>
      <c r="M423" s="44" t="s">
        <v>135</v>
      </c>
      <c r="N423" s="47" t="s">
        <v>136</v>
      </c>
      <c r="O423" s="49" t="str">
        <f t="shared" si="31"/>
        <v>1 AÑO</v>
      </c>
      <c r="P423" s="50" t="str">
        <f t="shared" si="35"/>
        <v>31/12/2013</v>
      </c>
      <c r="Q423" s="51" t="s">
        <v>137</v>
      </c>
      <c r="R423" s="52">
        <v>0</v>
      </c>
      <c r="S423" s="52">
        <v>0</v>
      </c>
      <c r="T423" s="85">
        <v>0</v>
      </c>
      <c r="U423" s="88" t="s">
        <v>207</v>
      </c>
      <c r="V423" s="78">
        <v>1</v>
      </c>
      <c r="W423" s="78">
        <v>0</v>
      </c>
      <c r="X423" s="78">
        <v>0</v>
      </c>
      <c r="Y423" s="57" t="s">
        <v>138</v>
      </c>
      <c r="Z423" s="57" t="s">
        <v>139</v>
      </c>
      <c r="AA423" s="57" t="s">
        <v>140</v>
      </c>
      <c r="AB423" s="58" t="s">
        <v>141</v>
      </c>
      <c r="AC423" s="170" t="s">
        <v>142</v>
      </c>
      <c r="AD423" s="58" t="s">
        <v>143</v>
      </c>
      <c r="AE423" s="58">
        <v>1000000</v>
      </c>
      <c r="AF423" s="89" t="s">
        <v>144</v>
      </c>
      <c r="AG423" s="61" t="s">
        <v>90</v>
      </c>
      <c r="AH423" s="61" t="s">
        <v>741</v>
      </c>
      <c r="AI423" s="57" t="s">
        <v>742</v>
      </c>
      <c r="AJ423" s="57" t="s">
        <v>105</v>
      </c>
      <c r="AK423" s="61" t="s">
        <v>145</v>
      </c>
      <c r="AL423" s="62" t="s">
        <v>146</v>
      </c>
      <c r="AM423" s="62">
        <v>2</v>
      </c>
      <c r="AN423" s="63">
        <v>15.62</v>
      </c>
      <c r="AO423" s="64" t="str">
        <f>IF(V423=1,"12","0")</f>
        <v>12</v>
      </c>
      <c r="AP423" s="202">
        <f t="shared" si="36"/>
        <v>745.07399999999996</v>
      </c>
      <c r="AQ423" s="201">
        <f t="shared" si="24"/>
        <v>62.089499999999994</v>
      </c>
      <c r="AR423" s="202">
        <f>IF(V423=1,0.5,0)</f>
        <v>0.5</v>
      </c>
      <c r="AS423" s="64" t="str">
        <f>IF(AND(G423="VALLA",V423=1),"50 000,00","0,00")</f>
        <v>0,00</v>
      </c>
      <c r="AT423" s="201">
        <f>AP423+AR423</f>
        <v>745.57399999999996</v>
      </c>
      <c r="AU423" s="62" t="s">
        <v>743</v>
      </c>
      <c r="AV423" s="62" t="s">
        <v>72</v>
      </c>
      <c r="AW423" s="62" t="s">
        <v>73</v>
      </c>
      <c r="AX423" s="62" t="s">
        <v>218</v>
      </c>
      <c r="AY423" s="101" t="s">
        <v>195</v>
      </c>
      <c r="AZ423" s="67" t="s">
        <v>744</v>
      </c>
      <c r="BA423" s="287">
        <v>41515</v>
      </c>
      <c r="BB423" s="290" t="s">
        <v>745</v>
      </c>
      <c r="BC423" s="284" t="s">
        <v>746</v>
      </c>
      <c r="BD423" s="69"/>
      <c r="BE423" s="68"/>
    </row>
    <row r="424" spans="1:57" x14ac:dyDescent="0.2">
      <c r="A424" s="28"/>
      <c r="B424" s="92"/>
      <c r="C424" s="93"/>
      <c r="D424" s="115">
        <v>41519</v>
      </c>
      <c r="E424" s="115">
        <v>41522</v>
      </c>
      <c r="F424" s="116" t="s">
        <v>747</v>
      </c>
      <c r="G424" s="116" t="s">
        <v>75</v>
      </c>
      <c r="H424" s="117" t="s">
        <v>60</v>
      </c>
      <c r="I424" s="118">
        <v>2.6</v>
      </c>
      <c r="J424" s="119" t="s">
        <v>748</v>
      </c>
      <c r="K424" s="120" t="s">
        <v>749</v>
      </c>
      <c r="L424" s="116">
        <v>8000</v>
      </c>
      <c r="M424" s="117" t="s">
        <v>750</v>
      </c>
      <c r="N424" s="120">
        <v>0</v>
      </c>
      <c r="O424" s="49" t="str">
        <f t="shared" si="31"/>
        <v>1 AÑO</v>
      </c>
      <c r="P424" s="50" t="str">
        <f t="shared" si="35"/>
        <v>31/12/2013</v>
      </c>
      <c r="Q424" s="51" t="s">
        <v>751</v>
      </c>
      <c r="R424" s="150">
        <v>0</v>
      </c>
      <c r="S424" s="150">
        <v>0</v>
      </c>
      <c r="T424" s="151">
        <v>0</v>
      </c>
      <c r="U424" s="119" t="s">
        <v>207</v>
      </c>
      <c r="V424" s="121">
        <v>1</v>
      </c>
      <c r="W424" s="121">
        <v>0</v>
      </c>
      <c r="X424" s="121">
        <v>0</v>
      </c>
      <c r="Y424" s="117" t="s">
        <v>752</v>
      </c>
      <c r="Z424" s="117" t="s">
        <v>753</v>
      </c>
      <c r="AA424" s="117" t="s">
        <v>754</v>
      </c>
      <c r="AB424" s="152" t="s">
        <v>755</v>
      </c>
      <c r="AC424" s="120">
        <v>0</v>
      </c>
      <c r="AD424" s="152">
        <v>0</v>
      </c>
      <c r="AE424" s="152">
        <v>0</v>
      </c>
      <c r="AF424" s="153" t="s">
        <v>756</v>
      </c>
      <c r="AG424" s="55" t="s">
        <v>90</v>
      </c>
      <c r="AH424" s="117" t="s">
        <v>105</v>
      </c>
      <c r="AI424" s="119" t="s">
        <v>105</v>
      </c>
      <c r="AJ424" s="117" t="s">
        <v>105</v>
      </c>
      <c r="AK424" s="117" t="s">
        <v>757</v>
      </c>
      <c r="AL424" s="116" t="s">
        <v>758</v>
      </c>
      <c r="AM424" s="116">
        <v>1</v>
      </c>
      <c r="AN424" s="154">
        <v>8.0500000000000007</v>
      </c>
      <c r="AO424" s="155">
        <v>12</v>
      </c>
      <c r="AP424" s="202">
        <f t="shared" si="36"/>
        <v>127.99500000000002</v>
      </c>
      <c r="AQ424" s="201">
        <f t="shared" ref="AQ424:AQ455" si="37">IF(V424=1,AP424/12,"0,00")</f>
        <v>10.666250000000002</v>
      </c>
      <c r="AR424" s="202">
        <f t="shared" si="32"/>
        <v>0.5</v>
      </c>
      <c r="AS424" s="64" t="str">
        <f t="shared" si="30"/>
        <v>0,00</v>
      </c>
      <c r="AT424" s="201">
        <f t="shared" si="33"/>
        <v>128.495</v>
      </c>
      <c r="AU424" s="62" t="s">
        <v>759</v>
      </c>
      <c r="AV424" s="62" t="s">
        <v>72</v>
      </c>
      <c r="AW424" s="62" t="s">
        <v>73</v>
      </c>
      <c r="AX424" s="62" t="s">
        <v>218</v>
      </c>
      <c r="AY424" s="101" t="s">
        <v>195</v>
      </c>
      <c r="AZ424" s="67"/>
      <c r="BA424" s="287"/>
      <c r="BB424" s="290"/>
      <c r="BC424" s="284"/>
      <c r="BD424" s="69"/>
      <c r="BE424" s="68"/>
    </row>
    <row r="425" spans="1:57" x14ac:dyDescent="0.2">
      <c r="A425" s="28"/>
      <c r="B425" s="92"/>
      <c r="C425" s="93"/>
      <c r="D425" s="115">
        <v>41519</v>
      </c>
      <c r="E425" s="115">
        <v>41522</v>
      </c>
      <c r="F425" s="116" t="s">
        <v>760</v>
      </c>
      <c r="G425" s="116" t="s">
        <v>75</v>
      </c>
      <c r="H425" s="117" t="s">
        <v>60</v>
      </c>
      <c r="I425" s="118">
        <v>5.5</v>
      </c>
      <c r="J425" s="117" t="s">
        <v>61</v>
      </c>
      <c r="K425" s="120" t="s">
        <v>761</v>
      </c>
      <c r="L425" s="116">
        <v>40987</v>
      </c>
      <c r="M425" s="117" t="s">
        <v>762</v>
      </c>
      <c r="N425" s="120" t="s">
        <v>763</v>
      </c>
      <c r="O425" s="49" t="str">
        <f t="shared" si="31"/>
        <v>1 AÑO</v>
      </c>
      <c r="P425" s="50" t="str">
        <f t="shared" si="35"/>
        <v>31/12/2013</v>
      </c>
      <c r="Q425" s="51" t="s">
        <v>764</v>
      </c>
      <c r="R425" s="150">
        <v>0</v>
      </c>
      <c r="S425" s="150">
        <v>0</v>
      </c>
      <c r="T425" s="151">
        <v>0</v>
      </c>
      <c r="U425" s="119" t="s">
        <v>207</v>
      </c>
      <c r="V425" s="121">
        <v>1</v>
      </c>
      <c r="W425" s="121">
        <v>0</v>
      </c>
      <c r="X425" s="121">
        <v>0</v>
      </c>
      <c r="Y425" s="117" t="s">
        <v>199</v>
      </c>
      <c r="Z425" s="117" t="s">
        <v>753</v>
      </c>
      <c r="AA425" s="117" t="s">
        <v>200</v>
      </c>
      <c r="AB425" s="58" t="s">
        <v>765</v>
      </c>
      <c r="AC425" s="120">
        <v>0</v>
      </c>
      <c r="AD425" s="152">
        <v>0</v>
      </c>
      <c r="AE425" s="152">
        <v>0</v>
      </c>
      <c r="AF425" s="153" t="s">
        <v>178</v>
      </c>
      <c r="AG425" s="55" t="s">
        <v>90</v>
      </c>
      <c r="AH425" s="55" t="s">
        <v>105</v>
      </c>
      <c r="AI425" s="119" t="s">
        <v>105</v>
      </c>
      <c r="AJ425" s="117" t="s">
        <v>105</v>
      </c>
      <c r="AK425" s="117" t="s">
        <v>202</v>
      </c>
      <c r="AL425" s="116" t="s">
        <v>766</v>
      </c>
      <c r="AM425" s="116">
        <v>1</v>
      </c>
      <c r="AN425" s="154">
        <v>11.76</v>
      </c>
      <c r="AO425" s="155">
        <v>12</v>
      </c>
      <c r="AP425" s="202">
        <f t="shared" si="36"/>
        <v>560.952</v>
      </c>
      <c r="AQ425" s="201">
        <f t="shared" si="37"/>
        <v>46.746000000000002</v>
      </c>
      <c r="AR425" s="202">
        <f t="shared" si="32"/>
        <v>0.5</v>
      </c>
      <c r="AS425" s="64" t="str">
        <f t="shared" si="30"/>
        <v>0,00</v>
      </c>
      <c r="AT425" s="201">
        <f t="shared" si="33"/>
        <v>561.452</v>
      </c>
      <c r="AU425" s="62" t="s">
        <v>767</v>
      </c>
      <c r="AV425" s="62" t="s">
        <v>72</v>
      </c>
      <c r="AW425" s="62" t="s">
        <v>73</v>
      </c>
      <c r="AX425" s="62" t="s">
        <v>218</v>
      </c>
      <c r="AY425" s="101" t="s">
        <v>195</v>
      </c>
      <c r="AZ425" s="67"/>
      <c r="BA425" s="287"/>
      <c r="BB425" s="290"/>
      <c r="BC425" s="284"/>
      <c r="BD425" s="69"/>
      <c r="BE425" s="68"/>
    </row>
    <row r="426" spans="1:57" x14ac:dyDescent="0.2">
      <c r="A426" s="28"/>
      <c r="B426" s="92"/>
      <c r="C426" s="93"/>
      <c r="D426" s="115">
        <v>41509</v>
      </c>
      <c r="E426" s="115">
        <v>41523</v>
      </c>
      <c r="F426" s="116" t="s">
        <v>768</v>
      </c>
      <c r="G426" s="116" t="s">
        <v>75</v>
      </c>
      <c r="H426" s="117" t="s">
        <v>769</v>
      </c>
      <c r="I426" s="118">
        <v>5.5</v>
      </c>
      <c r="J426" s="117" t="s">
        <v>770</v>
      </c>
      <c r="K426" s="120" t="s">
        <v>771</v>
      </c>
      <c r="L426" s="116">
        <v>30799</v>
      </c>
      <c r="M426" s="152" t="s">
        <v>772</v>
      </c>
      <c r="N426" s="120">
        <v>0</v>
      </c>
      <c r="O426" s="49" t="str">
        <f t="shared" si="31"/>
        <v>0 AÑOS</v>
      </c>
      <c r="P426" s="50" t="str">
        <f t="shared" si="35"/>
        <v>-----</v>
      </c>
      <c r="Q426" s="51" t="s">
        <v>751</v>
      </c>
      <c r="R426" s="150">
        <v>0</v>
      </c>
      <c r="S426" s="156">
        <v>0</v>
      </c>
      <c r="T426" s="151">
        <v>0</v>
      </c>
      <c r="U426" s="119" t="s">
        <v>207</v>
      </c>
      <c r="V426" s="121">
        <v>0</v>
      </c>
      <c r="W426" s="121">
        <v>1</v>
      </c>
      <c r="X426" s="121">
        <v>0</v>
      </c>
      <c r="Y426" s="117" t="s">
        <v>773</v>
      </c>
      <c r="Z426" s="117" t="s">
        <v>774</v>
      </c>
      <c r="AA426" s="117" t="s">
        <v>775</v>
      </c>
      <c r="AB426" s="152" t="s">
        <v>772</v>
      </c>
      <c r="AC426" s="120">
        <v>0</v>
      </c>
      <c r="AD426" s="152">
        <v>0</v>
      </c>
      <c r="AE426" s="152">
        <v>0</v>
      </c>
      <c r="AF426" s="153" t="s">
        <v>776</v>
      </c>
      <c r="AG426" s="119" t="s">
        <v>79</v>
      </c>
      <c r="AH426" s="117" t="s">
        <v>105</v>
      </c>
      <c r="AI426" s="119" t="s">
        <v>105</v>
      </c>
      <c r="AJ426" s="117" t="s">
        <v>105</v>
      </c>
      <c r="AK426" s="117" t="s">
        <v>777</v>
      </c>
      <c r="AL426" s="116" t="s">
        <v>778</v>
      </c>
      <c r="AM426" s="116">
        <v>6</v>
      </c>
      <c r="AN426" s="154">
        <v>5.9</v>
      </c>
      <c r="AO426" s="155">
        <v>12</v>
      </c>
      <c r="AP426" s="202">
        <f t="shared" si="36"/>
        <v>0</v>
      </c>
      <c r="AQ426" s="201" t="str">
        <f t="shared" si="37"/>
        <v>0,00</v>
      </c>
      <c r="AR426" s="202">
        <f t="shared" si="32"/>
        <v>0</v>
      </c>
      <c r="AS426" s="64" t="str">
        <f t="shared" si="30"/>
        <v>0,00</v>
      </c>
      <c r="AT426" s="201">
        <f t="shared" si="33"/>
        <v>0</v>
      </c>
      <c r="AU426" s="62" t="s">
        <v>108</v>
      </c>
      <c r="AV426" s="62" t="s">
        <v>72</v>
      </c>
      <c r="AW426" s="62" t="s">
        <v>73</v>
      </c>
      <c r="AX426" s="62" t="s">
        <v>218</v>
      </c>
      <c r="AY426" s="101" t="s">
        <v>195</v>
      </c>
      <c r="AZ426" s="67"/>
      <c r="BA426" s="287"/>
      <c r="BB426" s="290"/>
      <c r="BC426" s="284"/>
      <c r="BD426" s="69"/>
      <c r="BE426" s="68"/>
    </row>
    <row r="427" spans="1:57" x14ac:dyDescent="0.2">
      <c r="A427" s="28"/>
      <c r="B427" s="92"/>
      <c r="C427" s="93"/>
      <c r="D427" s="115">
        <v>41361</v>
      </c>
      <c r="E427" s="115">
        <v>41523</v>
      </c>
      <c r="F427" s="116" t="s">
        <v>779</v>
      </c>
      <c r="G427" s="116" t="s">
        <v>75</v>
      </c>
      <c r="H427" s="117" t="s">
        <v>60</v>
      </c>
      <c r="I427" s="118">
        <v>2</v>
      </c>
      <c r="J427" s="119" t="s">
        <v>730</v>
      </c>
      <c r="K427" s="120" t="s">
        <v>780</v>
      </c>
      <c r="L427" s="157" t="s">
        <v>781</v>
      </c>
      <c r="M427" s="117" t="s">
        <v>782</v>
      </c>
      <c r="N427" s="120">
        <v>0</v>
      </c>
      <c r="O427" s="49" t="str">
        <f t="shared" si="31"/>
        <v>0 AÑOS</v>
      </c>
      <c r="P427" s="50" t="str">
        <f t="shared" si="35"/>
        <v>-----</v>
      </c>
      <c r="Q427" s="51" t="s">
        <v>783</v>
      </c>
      <c r="R427" s="158">
        <v>0</v>
      </c>
      <c r="S427" s="159">
        <v>0</v>
      </c>
      <c r="T427" s="151">
        <v>0</v>
      </c>
      <c r="U427" s="119" t="s">
        <v>207</v>
      </c>
      <c r="V427" s="121">
        <v>0</v>
      </c>
      <c r="W427" s="121">
        <v>1</v>
      </c>
      <c r="X427" s="121">
        <v>0</v>
      </c>
      <c r="Y427" s="117" t="s">
        <v>784</v>
      </c>
      <c r="Z427" s="117" t="s">
        <v>785</v>
      </c>
      <c r="AA427" s="117" t="s">
        <v>786</v>
      </c>
      <c r="AB427" s="152" t="s">
        <v>787</v>
      </c>
      <c r="AC427" s="120">
        <v>0</v>
      </c>
      <c r="AD427" s="152">
        <v>0</v>
      </c>
      <c r="AE427" s="152">
        <v>0</v>
      </c>
      <c r="AF427" s="153" t="s">
        <v>788</v>
      </c>
      <c r="AG427" s="61" t="s">
        <v>789</v>
      </c>
      <c r="AH427" s="57" t="s">
        <v>105</v>
      </c>
      <c r="AI427" s="119" t="s">
        <v>105</v>
      </c>
      <c r="AJ427" s="117" t="s">
        <v>105</v>
      </c>
      <c r="AK427" s="117" t="s">
        <v>790</v>
      </c>
      <c r="AL427" s="116" t="s">
        <v>791</v>
      </c>
      <c r="AM427" s="116">
        <v>1</v>
      </c>
      <c r="AN427" s="154">
        <v>3</v>
      </c>
      <c r="AO427" s="155">
        <v>12</v>
      </c>
      <c r="AP427" s="202">
        <f t="shared" si="36"/>
        <v>0</v>
      </c>
      <c r="AQ427" s="201" t="str">
        <f t="shared" si="37"/>
        <v>0,00</v>
      </c>
      <c r="AR427" s="202">
        <f t="shared" si="32"/>
        <v>0</v>
      </c>
      <c r="AS427" s="64" t="str">
        <f t="shared" si="30"/>
        <v>0,00</v>
      </c>
      <c r="AT427" s="201">
        <f t="shared" si="33"/>
        <v>0</v>
      </c>
      <c r="AU427" s="62" t="s">
        <v>108</v>
      </c>
      <c r="AV427" s="62" t="s">
        <v>72</v>
      </c>
      <c r="AW427" s="62" t="s">
        <v>73</v>
      </c>
      <c r="AX427" s="62" t="s">
        <v>218</v>
      </c>
      <c r="AY427" s="101" t="s">
        <v>195</v>
      </c>
      <c r="AZ427" s="67"/>
      <c r="BA427" s="287"/>
      <c r="BB427" s="290"/>
      <c r="BC427" s="284"/>
      <c r="BD427" s="69"/>
      <c r="BE427" s="68"/>
    </row>
    <row r="428" spans="1:57" x14ac:dyDescent="0.2">
      <c r="A428" s="28"/>
      <c r="B428" s="92"/>
      <c r="C428" s="93"/>
      <c r="D428" s="71">
        <v>41331</v>
      </c>
      <c r="E428" s="72">
        <v>41562</v>
      </c>
      <c r="F428" s="42" t="s">
        <v>792</v>
      </c>
      <c r="G428" s="43" t="s">
        <v>793</v>
      </c>
      <c r="H428" s="46" t="s">
        <v>60</v>
      </c>
      <c r="I428" s="74" t="s">
        <v>794</v>
      </c>
      <c r="J428" s="46" t="s">
        <v>795</v>
      </c>
      <c r="K428" s="47" t="s">
        <v>796</v>
      </c>
      <c r="L428" s="73">
        <v>209622</v>
      </c>
      <c r="M428" s="46" t="s">
        <v>797</v>
      </c>
      <c r="N428" s="75" t="s">
        <v>798</v>
      </c>
      <c r="O428" s="49" t="str">
        <f t="shared" si="31"/>
        <v>1 AÑO</v>
      </c>
      <c r="P428" s="50" t="str">
        <f t="shared" si="35"/>
        <v>31/12/2013</v>
      </c>
      <c r="Q428" s="51" t="s">
        <v>799</v>
      </c>
      <c r="R428" s="96">
        <v>0</v>
      </c>
      <c r="S428" s="96">
        <v>0</v>
      </c>
      <c r="T428" s="108">
        <v>0</v>
      </c>
      <c r="U428" s="109" t="s">
        <v>66</v>
      </c>
      <c r="V428" s="78">
        <v>1</v>
      </c>
      <c r="W428" s="78">
        <v>0</v>
      </c>
      <c r="X428" s="78">
        <v>0</v>
      </c>
      <c r="Y428" s="61" t="s">
        <v>800</v>
      </c>
      <c r="Z428" s="61" t="s">
        <v>340</v>
      </c>
      <c r="AA428" s="66" t="s">
        <v>801</v>
      </c>
      <c r="AB428" s="58" t="s">
        <v>342</v>
      </c>
      <c r="AC428" s="79" t="s">
        <v>343</v>
      </c>
      <c r="AD428" s="69" t="s">
        <v>344</v>
      </c>
      <c r="AE428" s="58">
        <v>50000</v>
      </c>
      <c r="AF428" s="80" t="s">
        <v>345</v>
      </c>
      <c r="AG428" s="61" t="s">
        <v>503</v>
      </c>
      <c r="AH428" s="61" t="s">
        <v>347</v>
      </c>
      <c r="AI428" s="106" t="s">
        <v>462</v>
      </c>
      <c r="AJ428" s="61" t="s">
        <v>802</v>
      </c>
      <c r="AK428" s="57" t="s">
        <v>70</v>
      </c>
      <c r="AL428" s="66" t="s">
        <v>803</v>
      </c>
      <c r="AM428" s="66">
        <v>1</v>
      </c>
      <c r="AN428" s="81">
        <v>40</v>
      </c>
      <c r="AO428" s="82" t="str">
        <f>IF(V428=1,"12","0")</f>
        <v>12</v>
      </c>
      <c r="AP428" s="202">
        <f>IF(V428=1,IF(AN428&lt;9,AN428*(318*5)/100,AN428*(318*15)/100),0)*1.5</f>
        <v>2862</v>
      </c>
      <c r="AQ428" s="201">
        <f t="shared" si="37"/>
        <v>238.5</v>
      </c>
      <c r="AR428" s="199">
        <f t="shared" si="32"/>
        <v>0.5</v>
      </c>
      <c r="AS428" s="64" t="str">
        <f t="shared" si="30"/>
        <v>0,00</v>
      </c>
      <c r="AT428" s="201">
        <f t="shared" si="33"/>
        <v>2862.5</v>
      </c>
      <c r="AU428" s="62" t="s">
        <v>804</v>
      </c>
      <c r="AV428" s="66" t="s">
        <v>72</v>
      </c>
      <c r="AW428" s="66" t="s">
        <v>73</v>
      </c>
      <c r="AX428" s="66" t="s">
        <v>218</v>
      </c>
      <c r="AY428" s="98" t="s">
        <v>195</v>
      </c>
      <c r="AZ428" s="67" t="s">
        <v>805</v>
      </c>
      <c r="BA428" s="287">
        <v>41562</v>
      </c>
      <c r="BB428" s="290" t="s">
        <v>806</v>
      </c>
      <c r="BC428" s="284">
        <v>41565</v>
      </c>
      <c r="BD428" s="69" t="s">
        <v>807</v>
      </c>
      <c r="BE428" s="68">
        <v>41530</v>
      </c>
    </row>
    <row r="429" spans="1:57" x14ac:dyDescent="0.2">
      <c r="A429" s="28"/>
      <c r="B429" s="92"/>
      <c r="C429" s="93"/>
      <c r="D429" s="71">
        <v>41331</v>
      </c>
      <c r="E429" s="41">
        <v>41562</v>
      </c>
      <c r="F429" s="42" t="s">
        <v>808</v>
      </c>
      <c r="G429" s="43" t="s">
        <v>163</v>
      </c>
      <c r="H429" s="46" t="s">
        <v>60</v>
      </c>
      <c r="I429" s="74">
        <v>12</v>
      </c>
      <c r="J429" s="44" t="s">
        <v>61</v>
      </c>
      <c r="K429" s="47" t="s">
        <v>809</v>
      </c>
      <c r="L429" s="73">
        <v>84388</v>
      </c>
      <c r="M429" s="46" t="s">
        <v>810</v>
      </c>
      <c r="N429" s="47" t="s">
        <v>811</v>
      </c>
      <c r="O429" s="49" t="str">
        <f t="shared" si="31"/>
        <v>1 AÑO</v>
      </c>
      <c r="P429" s="50" t="str">
        <f t="shared" si="35"/>
        <v>31/12/2013</v>
      </c>
      <c r="Q429" s="51" t="s">
        <v>133</v>
      </c>
      <c r="R429" s="52">
        <v>0</v>
      </c>
      <c r="S429" s="53">
        <v>0</v>
      </c>
      <c r="T429" s="54">
        <v>0</v>
      </c>
      <c r="U429" s="55" t="s">
        <v>66</v>
      </c>
      <c r="V429" s="78">
        <v>1</v>
      </c>
      <c r="W429" s="78">
        <v>0</v>
      </c>
      <c r="X429" s="78">
        <v>0</v>
      </c>
      <c r="Y429" s="61" t="s">
        <v>812</v>
      </c>
      <c r="Z429" s="61" t="s">
        <v>340</v>
      </c>
      <c r="AA429" s="57" t="s">
        <v>341</v>
      </c>
      <c r="AB429" s="58" t="s">
        <v>530</v>
      </c>
      <c r="AC429" s="79" t="s">
        <v>343</v>
      </c>
      <c r="AD429" s="69" t="s">
        <v>344</v>
      </c>
      <c r="AE429" s="79">
        <v>50000</v>
      </c>
      <c r="AF429" s="80" t="s">
        <v>345</v>
      </c>
      <c r="AG429" s="61" t="s">
        <v>503</v>
      </c>
      <c r="AH429" s="61" t="s">
        <v>347</v>
      </c>
      <c r="AI429" s="106" t="s">
        <v>462</v>
      </c>
      <c r="AJ429" s="61" t="s">
        <v>473</v>
      </c>
      <c r="AK429" s="61" t="s">
        <v>70</v>
      </c>
      <c r="AL429" s="66" t="s">
        <v>813</v>
      </c>
      <c r="AM429" s="66">
        <v>1</v>
      </c>
      <c r="AN429" s="81">
        <v>64</v>
      </c>
      <c r="AO429" s="82" t="str">
        <f>IF(V429=1,"12","0")</f>
        <v>12</v>
      </c>
      <c r="AP429" s="202">
        <f>IF(V429=1,IF(AN429&lt;9,AN429*(318*5)/100,AN429*(318*15)/100),0)</f>
        <v>3052.8</v>
      </c>
      <c r="AQ429" s="201">
        <f t="shared" si="37"/>
        <v>254.4</v>
      </c>
      <c r="AR429" s="199">
        <f>IF(V429=1,0.5,0)</f>
        <v>0.5</v>
      </c>
      <c r="AS429" s="64" t="str">
        <f t="shared" si="30"/>
        <v>50 000,00</v>
      </c>
      <c r="AT429" s="201">
        <f t="shared" si="33"/>
        <v>3053.3</v>
      </c>
      <c r="AU429" s="66" t="s">
        <v>814</v>
      </c>
      <c r="AV429" s="66" t="s">
        <v>72</v>
      </c>
      <c r="AW429" s="66" t="s">
        <v>73</v>
      </c>
      <c r="AX429" s="66" t="s">
        <v>218</v>
      </c>
      <c r="AY429" s="98" t="s">
        <v>195</v>
      </c>
      <c r="AZ429" s="67" t="s">
        <v>815</v>
      </c>
      <c r="BA429" s="287">
        <v>41552</v>
      </c>
      <c r="BB429" s="290" t="s">
        <v>816</v>
      </c>
      <c r="BC429" s="284">
        <v>41565</v>
      </c>
      <c r="BD429" s="69"/>
      <c r="BE429" s="68"/>
    </row>
    <row r="430" spans="1:57" x14ac:dyDescent="0.2">
      <c r="A430" s="28"/>
      <c r="B430" s="92"/>
      <c r="C430" s="93"/>
      <c r="D430" s="40">
        <v>41534</v>
      </c>
      <c r="E430" s="41">
        <v>41569</v>
      </c>
      <c r="F430" s="42" t="s">
        <v>817</v>
      </c>
      <c r="G430" s="43" t="s">
        <v>75</v>
      </c>
      <c r="H430" s="44" t="s">
        <v>76</v>
      </c>
      <c r="I430" s="45">
        <v>3</v>
      </c>
      <c r="J430" s="46" t="s">
        <v>77</v>
      </c>
      <c r="K430" s="47" t="s">
        <v>818</v>
      </c>
      <c r="L430" s="43">
        <v>576767</v>
      </c>
      <c r="M430" s="44" t="s">
        <v>545</v>
      </c>
      <c r="N430" s="47">
        <v>0</v>
      </c>
      <c r="O430" s="49" t="str">
        <f t="shared" si="31"/>
        <v>0 AÑOS</v>
      </c>
      <c r="P430" s="50" t="str">
        <f t="shared" si="35"/>
        <v>-----</v>
      </c>
      <c r="Q430" s="51">
        <v>0</v>
      </c>
      <c r="R430" s="52">
        <v>0</v>
      </c>
      <c r="S430" s="53">
        <v>0</v>
      </c>
      <c r="T430" s="54">
        <v>1</v>
      </c>
      <c r="U430" s="55" t="s">
        <v>66</v>
      </c>
      <c r="V430" s="56">
        <v>0</v>
      </c>
      <c r="W430" s="56">
        <v>1</v>
      </c>
      <c r="X430" s="56">
        <v>0</v>
      </c>
      <c r="Y430" s="57" t="s">
        <v>819</v>
      </c>
      <c r="Z430" s="57" t="s">
        <v>114</v>
      </c>
      <c r="AA430" s="57" t="s">
        <v>115</v>
      </c>
      <c r="AB430" s="59" t="s">
        <v>548</v>
      </c>
      <c r="AC430" s="170">
        <v>0</v>
      </c>
      <c r="AD430" s="58">
        <v>0</v>
      </c>
      <c r="AE430" s="59">
        <v>0</v>
      </c>
      <c r="AF430" s="60" t="s">
        <v>116</v>
      </c>
      <c r="AG430" s="61" t="s">
        <v>820</v>
      </c>
      <c r="AH430" s="57" t="s">
        <v>821</v>
      </c>
      <c r="AI430" s="61" t="s">
        <v>105</v>
      </c>
      <c r="AJ430" s="57" t="s">
        <v>105</v>
      </c>
      <c r="AK430" s="57" t="s">
        <v>117</v>
      </c>
      <c r="AL430" s="62" t="s">
        <v>822</v>
      </c>
      <c r="AM430" s="62">
        <v>6</v>
      </c>
      <c r="AN430" s="63">
        <v>12.91</v>
      </c>
      <c r="AO430" s="64">
        <v>0</v>
      </c>
      <c r="AP430" s="202" t="b">
        <f>IF(V430=1,IF(G430="RÓTULO",IF(AN430&lt;9,AN430*(318*5)/100,AN430*(318*15)/100),IF(G430="PANTALLA LED'S",AN430*318,IF(G430="VALLA",AN430*(318*5)/100,"0"))))</f>
        <v>0</v>
      </c>
      <c r="AQ430" s="201" t="str">
        <f t="shared" si="37"/>
        <v>0,00</v>
      </c>
      <c r="AR430" s="199">
        <f t="shared" ref="AR430:AR459" si="38">IF(V430=1,0.5,0)</f>
        <v>0</v>
      </c>
      <c r="AS430" s="64" t="str">
        <f t="shared" si="30"/>
        <v>0,00</v>
      </c>
      <c r="AT430" s="201">
        <f t="shared" si="33"/>
        <v>0</v>
      </c>
      <c r="AU430" s="62" t="s">
        <v>108</v>
      </c>
      <c r="AV430" s="62" t="s">
        <v>72</v>
      </c>
      <c r="AW430" s="62" t="s">
        <v>73</v>
      </c>
      <c r="AX430" s="62" t="s">
        <v>218</v>
      </c>
      <c r="AY430" s="101" t="s">
        <v>195</v>
      </c>
      <c r="AZ430" s="67"/>
      <c r="BA430" s="287"/>
      <c r="BB430" s="290"/>
      <c r="BC430" s="284"/>
      <c r="BD430" s="69"/>
      <c r="BE430" s="68"/>
    </row>
    <row r="431" spans="1:57" x14ac:dyDescent="0.2">
      <c r="A431" s="28"/>
      <c r="B431" s="92"/>
      <c r="C431" s="93"/>
      <c r="D431" s="115">
        <v>41547</v>
      </c>
      <c r="E431" s="115">
        <v>41575</v>
      </c>
      <c r="F431" s="42" t="s">
        <v>823</v>
      </c>
      <c r="G431" s="116" t="s">
        <v>75</v>
      </c>
      <c r="H431" s="117" t="s">
        <v>76</v>
      </c>
      <c r="I431" s="118">
        <v>1</v>
      </c>
      <c r="J431" s="119" t="s">
        <v>77</v>
      </c>
      <c r="K431" s="120" t="s">
        <v>824</v>
      </c>
      <c r="L431" s="116">
        <v>28878</v>
      </c>
      <c r="M431" s="117" t="s">
        <v>825</v>
      </c>
      <c r="N431" s="120">
        <v>0</v>
      </c>
      <c r="O431" s="49" t="str">
        <f t="shared" si="31"/>
        <v>0 AÑOS</v>
      </c>
      <c r="P431" s="50" t="str">
        <f t="shared" si="35"/>
        <v>-----</v>
      </c>
      <c r="Q431" s="51" t="s">
        <v>259</v>
      </c>
      <c r="R431" s="158">
        <v>0</v>
      </c>
      <c r="S431" s="159">
        <v>0</v>
      </c>
      <c r="T431" s="151">
        <v>0</v>
      </c>
      <c r="U431" s="119" t="s">
        <v>207</v>
      </c>
      <c r="V431" s="121">
        <v>0</v>
      </c>
      <c r="W431" s="121">
        <v>1</v>
      </c>
      <c r="X431" s="121">
        <v>0</v>
      </c>
      <c r="Y431" s="117" t="s">
        <v>826</v>
      </c>
      <c r="Z431" s="117" t="s">
        <v>827</v>
      </c>
      <c r="AA431" s="117" t="s">
        <v>828</v>
      </c>
      <c r="AB431" s="152" t="s">
        <v>829</v>
      </c>
      <c r="AC431" s="120" t="s">
        <v>546</v>
      </c>
      <c r="AD431" s="160" t="s">
        <v>546</v>
      </c>
      <c r="AE431" s="152" t="s">
        <v>546</v>
      </c>
      <c r="AF431" s="153" t="s">
        <v>830</v>
      </c>
      <c r="AG431" s="119" t="s">
        <v>79</v>
      </c>
      <c r="AH431" s="117" t="s">
        <v>105</v>
      </c>
      <c r="AI431" s="119" t="s">
        <v>105</v>
      </c>
      <c r="AJ431" s="117" t="s">
        <v>105</v>
      </c>
      <c r="AK431" s="117" t="s">
        <v>827</v>
      </c>
      <c r="AL431" s="116" t="s">
        <v>831</v>
      </c>
      <c r="AM431" s="116">
        <v>1</v>
      </c>
      <c r="AN431" s="154">
        <v>48.72</v>
      </c>
      <c r="AO431" s="155">
        <v>12</v>
      </c>
      <c r="AP431" s="202" t="b">
        <f>IF(V431=1,IF(G431="RÓTULO",IF(AN431&lt;9,AN431*(318*5)/100,AN431*(318*15)/100),IF(G431="PANTALLA LED'S",AN431*318,IF(G431="VALLA",AN431*(318*5)/100,"0"))))</f>
        <v>0</v>
      </c>
      <c r="AQ431" s="201" t="str">
        <f t="shared" si="37"/>
        <v>0,00</v>
      </c>
      <c r="AR431" s="199">
        <f t="shared" si="38"/>
        <v>0</v>
      </c>
      <c r="AS431" s="64" t="str">
        <f t="shared" si="30"/>
        <v>0,00</v>
      </c>
      <c r="AT431" s="201">
        <f t="shared" si="33"/>
        <v>0</v>
      </c>
      <c r="AU431" s="62" t="s">
        <v>108</v>
      </c>
      <c r="AV431" s="62" t="s">
        <v>72</v>
      </c>
      <c r="AW431" s="62" t="s">
        <v>73</v>
      </c>
      <c r="AX431" s="62" t="s">
        <v>218</v>
      </c>
      <c r="AY431" s="101" t="s">
        <v>195</v>
      </c>
      <c r="AZ431" s="67"/>
      <c r="BA431" s="287"/>
      <c r="BB431" s="290"/>
      <c r="BC431" s="284"/>
      <c r="BD431" s="69"/>
      <c r="BE431" s="68"/>
    </row>
    <row r="432" spans="1:57" x14ac:dyDescent="0.2">
      <c r="A432" s="28"/>
      <c r="B432" s="92"/>
      <c r="C432" s="93"/>
      <c r="D432" s="115">
        <v>41554</v>
      </c>
      <c r="E432" s="115">
        <v>41582</v>
      </c>
      <c r="F432" s="42" t="s">
        <v>832</v>
      </c>
      <c r="G432" s="116" t="s">
        <v>75</v>
      </c>
      <c r="H432" s="117" t="s">
        <v>60</v>
      </c>
      <c r="I432" s="118">
        <v>8.65</v>
      </c>
      <c r="J432" s="119" t="s">
        <v>77</v>
      </c>
      <c r="K432" s="120" t="s">
        <v>833</v>
      </c>
      <c r="L432" s="116">
        <v>565261</v>
      </c>
      <c r="M432" s="117" t="s">
        <v>834</v>
      </c>
      <c r="N432" s="120">
        <v>0</v>
      </c>
      <c r="O432" s="49" t="str">
        <f t="shared" si="31"/>
        <v>1 AÑO</v>
      </c>
      <c r="P432" s="50" t="str">
        <f t="shared" si="35"/>
        <v>31/12/2013</v>
      </c>
      <c r="Q432" s="51" t="s">
        <v>835</v>
      </c>
      <c r="R432" s="158">
        <v>0</v>
      </c>
      <c r="S432" s="159">
        <v>0</v>
      </c>
      <c r="T432" s="151">
        <v>0</v>
      </c>
      <c r="U432" s="119" t="s">
        <v>207</v>
      </c>
      <c r="V432" s="121">
        <v>1</v>
      </c>
      <c r="W432" s="121">
        <v>0</v>
      </c>
      <c r="X432" s="121">
        <v>0</v>
      </c>
      <c r="Y432" s="117" t="s">
        <v>836</v>
      </c>
      <c r="Z432" s="117" t="s">
        <v>837</v>
      </c>
      <c r="AA432" s="117" t="s">
        <v>838</v>
      </c>
      <c r="AB432" s="152" t="s">
        <v>839</v>
      </c>
      <c r="AC432" s="120" t="s">
        <v>546</v>
      </c>
      <c r="AD432" s="160" t="s">
        <v>546</v>
      </c>
      <c r="AE432" s="152" t="s">
        <v>546</v>
      </c>
      <c r="AF432" s="153" t="s">
        <v>272</v>
      </c>
      <c r="AG432" s="61" t="s">
        <v>159</v>
      </c>
      <c r="AH432" s="117" t="s">
        <v>840</v>
      </c>
      <c r="AI432" s="119" t="s">
        <v>841</v>
      </c>
      <c r="AJ432" s="117" t="s">
        <v>105</v>
      </c>
      <c r="AK432" s="117" t="s">
        <v>842</v>
      </c>
      <c r="AL432" s="116" t="s">
        <v>843</v>
      </c>
      <c r="AM432" s="116">
        <v>1</v>
      </c>
      <c r="AN432" s="154">
        <v>13.68</v>
      </c>
      <c r="AO432" s="155">
        <v>12</v>
      </c>
      <c r="AP432" s="202">
        <f>IF(V432=1,IF(G432="RÓTULO",IF(AN432&lt;9,AN432*(318*5)/100,AN432*(318*15)/100),IF(G432="PANTALLA LED'S",AN432*318,IF(G432="VALLA",AN432*(318*5)/100,"0"))))</f>
        <v>652.53599999999994</v>
      </c>
      <c r="AQ432" s="201">
        <f t="shared" si="37"/>
        <v>54.377999999999993</v>
      </c>
      <c r="AR432" s="199">
        <f t="shared" si="38"/>
        <v>0.5</v>
      </c>
      <c r="AS432" s="64" t="str">
        <f t="shared" si="30"/>
        <v>0,00</v>
      </c>
      <c r="AT432" s="201">
        <f t="shared" si="33"/>
        <v>653.03599999999994</v>
      </c>
      <c r="AU432" s="62" t="s">
        <v>844</v>
      </c>
      <c r="AV432" s="62" t="s">
        <v>72</v>
      </c>
      <c r="AW432" s="62" t="s">
        <v>73</v>
      </c>
      <c r="AX432" s="62" t="s">
        <v>218</v>
      </c>
      <c r="AY432" s="101" t="s">
        <v>195</v>
      </c>
      <c r="AZ432" s="67" t="s">
        <v>845</v>
      </c>
      <c r="BA432" s="287">
        <v>41599</v>
      </c>
      <c r="BB432" s="290" t="s">
        <v>846</v>
      </c>
      <c r="BC432" s="284">
        <v>41606</v>
      </c>
      <c r="BD432" s="69"/>
      <c r="BE432" s="68"/>
    </row>
    <row r="433" spans="1:57" x14ac:dyDescent="0.2">
      <c r="A433" s="28"/>
      <c r="B433" s="92"/>
      <c r="C433" s="93"/>
      <c r="D433" s="115">
        <v>41557</v>
      </c>
      <c r="E433" s="115">
        <v>41585</v>
      </c>
      <c r="F433" s="116" t="s">
        <v>847</v>
      </c>
      <c r="G433" s="116" t="s">
        <v>75</v>
      </c>
      <c r="H433" s="117" t="s">
        <v>76</v>
      </c>
      <c r="I433" s="118">
        <v>2.52</v>
      </c>
      <c r="J433" s="119" t="s">
        <v>77</v>
      </c>
      <c r="K433" s="120" t="s">
        <v>848</v>
      </c>
      <c r="L433" s="116">
        <v>348281</v>
      </c>
      <c r="M433" s="117" t="s">
        <v>849</v>
      </c>
      <c r="N433" s="120">
        <v>0</v>
      </c>
      <c r="O433" s="49" t="str">
        <f t="shared" si="31"/>
        <v>0 AÑOS</v>
      </c>
      <c r="P433" s="50" t="str">
        <f t="shared" si="35"/>
        <v>-----</v>
      </c>
      <c r="Q433" s="51" t="s">
        <v>147</v>
      </c>
      <c r="R433" s="158">
        <v>0</v>
      </c>
      <c r="S433" s="159">
        <v>0</v>
      </c>
      <c r="T433" s="151">
        <v>0</v>
      </c>
      <c r="U433" s="119" t="s">
        <v>66</v>
      </c>
      <c r="V433" s="121">
        <v>0</v>
      </c>
      <c r="W433" s="121">
        <v>1</v>
      </c>
      <c r="X433" s="121">
        <v>0</v>
      </c>
      <c r="Y433" s="117" t="s">
        <v>850</v>
      </c>
      <c r="Z433" s="117" t="s">
        <v>851</v>
      </c>
      <c r="AA433" s="117" t="s">
        <v>850</v>
      </c>
      <c r="AB433" s="59" t="s">
        <v>852</v>
      </c>
      <c r="AC433" s="170">
        <v>0</v>
      </c>
      <c r="AD433" s="58">
        <v>0</v>
      </c>
      <c r="AE433" s="59">
        <v>0</v>
      </c>
      <c r="AF433" s="153" t="s">
        <v>853</v>
      </c>
      <c r="AG433" s="119" t="s">
        <v>789</v>
      </c>
      <c r="AH433" s="117" t="s">
        <v>854</v>
      </c>
      <c r="AI433" s="119" t="s">
        <v>105</v>
      </c>
      <c r="AJ433" s="117" t="s">
        <v>105</v>
      </c>
      <c r="AK433" s="117" t="s">
        <v>855</v>
      </c>
      <c r="AL433" s="116" t="s">
        <v>856</v>
      </c>
      <c r="AM433" s="116"/>
      <c r="AN433" s="154">
        <v>17.36</v>
      </c>
      <c r="AO433" s="155">
        <v>0</v>
      </c>
      <c r="AP433" s="202" t="str">
        <f>IF(V433=1,IF(G433="RÓTULO",IF(AN433&lt;9,AN433*(318*5)/100,AN433*(318*15)/100),IF(G433="PANTALLA LED'S",AN433*318,IF(G433="VALLA",AN433*(318*5)/100,"0,00"))),"0,00")</f>
        <v>0,00</v>
      </c>
      <c r="AQ433" s="201" t="str">
        <f t="shared" si="37"/>
        <v>0,00</v>
      </c>
      <c r="AR433" s="199">
        <f t="shared" si="38"/>
        <v>0</v>
      </c>
      <c r="AS433" s="64" t="str">
        <f t="shared" si="30"/>
        <v>0,00</v>
      </c>
      <c r="AT433" s="201" t="e">
        <f t="shared" si="33"/>
        <v>#VALUE!</v>
      </c>
      <c r="AU433" s="62" t="s">
        <v>108</v>
      </c>
      <c r="AV433" s="62" t="s">
        <v>72</v>
      </c>
      <c r="AW433" s="62" t="s">
        <v>73</v>
      </c>
      <c r="AX433" s="62" t="s">
        <v>218</v>
      </c>
      <c r="AY433" s="101" t="s">
        <v>195</v>
      </c>
      <c r="AZ433" s="67"/>
      <c r="BA433" s="287"/>
      <c r="BB433" s="290"/>
      <c r="BC433" s="284"/>
      <c r="BD433" s="69"/>
      <c r="BE433" s="68"/>
    </row>
    <row r="434" spans="1:57" x14ac:dyDescent="0.2">
      <c r="A434" s="28"/>
      <c r="B434" s="92"/>
      <c r="C434" s="93"/>
      <c r="D434" s="115">
        <v>41554</v>
      </c>
      <c r="E434" s="115">
        <v>41585</v>
      </c>
      <c r="F434" s="116" t="s">
        <v>857</v>
      </c>
      <c r="G434" s="116" t="s">
        <v>75</v>
      </c>
      <c r="H434" s="117" t="s">
        <v>60</v>
      </c>
      <c r="I434" s="118">
        <v>16.260000000000002</v>
      </c>
      <c r="J434" s="119" t="s">
        <v>77</v>
      </c>
      <c r="K434" s="120" t="s">
        <v>833</v>
      </c>
      <c r="L434" s="116">
        <v>565261</v>
      </c>
      <c r="M434" s="117" t="s">
        <v>858</v>
      </c>
      <c r="N434" s="120">
        <v>0</v>
      </c>
      <c r="O434" s="49" t="str">
        <f t="shared" si="31"/>
        <v>1 AÑO</v>
      </c>
      <c r="P434" s="50" t="str">
        <f t="shared" si="35"/>
        <v>31/12/2013</v>
      </c>
      <c r="Q434" s="51" t="s">
        <v>835</v>
      </c>
      <c r="R434" s="158">
        <v>0</v>
      </c>
      <c r="S434" s="159">
        <v>0</v>
      </c>
      <c r="T434" s="151">
        <v>0</v>
      </c>
      <c r="U434" s="119" t="s">
        <v>207</v>
      </c>
      <c r="V434" s="121">
        <v>1</v>
      </c>
      <c r="W434" s="121">
        <v>0</v>
      </c>
      <c r="X434" s="121">
        <v>0</v>
      </c>
      <c r="Y434" s="117" t="s">
        <v>859</v>
      </c>
      <c r="Z434" s="117" t="s">
        <v>860</v>
      </c>
      <c r="AA434" s="117" t="s">
        <v>838</v>
      </c>
      <c r="AB434" s="152" t="s">
        <v>839</v>
      </c>
      <c r="AC434" s="120" t="s">
        <v>546</v>
      </c>
      <c r="AD434" s="160" t="s">
        <v>546</v>
      </c>
      <c r="AE434" s="152" t="s">
        <v>546</v>
      </c>
      <c r="AF434" s="153" t="s">
        <v>272</v>
      </c>
      <c r="AG434" s="61" t="s">
        <v>159</v>
      </c>
      <c r="AH434" s="117" t="s">
        <v>840</v>
      </c>
      <c r="AI434" s="119" t="s">
        <v>105</v>
      </c>
      <c r="AJ434" s="117" t="s">
        <v>105</v>
      </c>
      <c r="AK434" s="117" t="s">
        <v>861</v>
      </c>
      <c r="AL434" s="116" t="s">
        <v>862</v>
      </c>
      <c r="AM434" s="116">
        <v>3</v>
      </c>
      <c r="AN434" s="154">
        <v>35.9</v>
      </c>
      <c r="AO434" s="155">
        <v>12</v>
      </c>
      <c r="AP434" s="202">
        <f>IF(V434=1,IF(G434="RÓTULO",IF(AN434&lt;9,AN434*(318*5)/100,AN434*(318*15)/100),IF(G434="PANTALLA LED'S",AN434*318,IF(G434="VALLA",AN434*(318*5)/100,"0,00"))))</f>
        <v>1712.43</v>
      </c>
      <c r="AQ434" s="201">
        <f t="shared" si="37"/>
        <v>142.70250000000001</v>
      </c>
      <c r="AR434" s="199">
        <f t="shared" si="38"/>
        <v>0.5</v>
      </c>
      <c r="AS434" s="64" t="str">
        <f t="shared" si="30"/>
        <v>0,00</v>
      </c>
      <c r="AT434" s="201">
        <f t="shared" si="33"/>
        <v>1712.93</v>
      </c>
      <c r="AU434" s="62" t="s">
        <v>863</v>
      </c>
      <c r="AV434" s="62" t="s">
        <v>72</v>
      </c>
      <c r="AW434" s="62" t="s">
        <v>73</v>
      </c>
      <c r="AX434" s="62" t="s">
        <v>218</v>
      </c>
      <c r="AY434" s="101" t="s">
        <v>195</v>
      </c>
      <c r="AZ434" s="67" t="s">
        <v>864</v>
      </c>
      <c r="BA434" s="287">
        <v>41606</v>
      </c>
      <c r="BB434" s="290" t="s">
        <v>865</v>
      </c>
      <c r="BC434" s="284">
        <v>41619</v>
      </c>
      <c r="BD434" s="69"/>
      <c r="BE434" s="68"/>
    </row>
    <row r="435" spans="1:57" x14ac:dyDescent="0.2">
      <c r="A435" s="28"/>
      <c r="B435" s="92"/>
      <c r="C435" s="93"/>
      <c r="D435" s="115">
        <v>41556</v>
      </c>
      <c r="E435" s="115">
        <v>41585</v>
      </c>
      <c r="F435" s="116" t="s">
        <v>866</v>
      </c>
      <c r="G435" s="116" t="s">
        <v>75</v>
      </c>
      <c r="H435" s="117" t="s">
        <v>76</v>
      </c>
      <c r="I435" s="118">
        <v>6</v>
      </c>
      <c r="J435" s="119" t="s">
        <v>77</v>
      </c>
      <c r="K435" s="120" t="s">
        <v>867</v>
      </c>
      <c r="L435" s="116">
        <v>170886</v>
      </c>
      <c r="M435" s="117" t="s">
        <v>868</v>
      </c>
      <c r="N435" s="120">
        <v>0</v>
      </c>
      <c r="O435" s="49" t="str">
        <f t="shared" si="31"/>
        <v>1 AÑO</v>
      </c>
      <c r="P435" s="50" t="str">
        <f t="shared" si="35"/>
        <v>31/12/2013</v>
      </c>
      <c r="Q435" s="51" t="s">
        <v>869</v>
      </c>
      <c r="R435" s="158">
        <v>0</v>
      </c>
      <c r="S435" s="159">
        <v>0</v>
      </c>
      <c r="T435" s="151">
        <v>0</v>
      </c>
      <c r="U435" s="119" t="s">
        <v>207</v>
      </c>
      <c r="V435" s="121">
        <v>1</v>
      </c>
      <c r="W435" s="121">
        <v>0</v>
      </c>
      <c r="X435" s="121">
        <v>0</v>
      </c>
      <c r="Y435" s="117" t="s">
        <v>870</v>
      </c>
      <c r="Z435" s="117" t="s">
        <v>871</v>
      </c>
      <c r="AA435" s="117" t="s">
        <v>872</v>
      </c>
      <c r="AB435" s="58" t="s">
        <v>873</v>
      </c>
      <c r="AC435" s="120" t="s">
        <v>546</v>
      </c>
      <c r="AD435" s="160" t="s">
        <v>546</v>
      </c>
      <c r="AE435" s="152" t="s">
        <v>546</v>
      </c>
      <c r="AF435" s="153" t="s">
        <v>788</v>
      </c>
      <c r="AG435" s="61" t="s">
        <v>159</v>
      </c>
      <c r="AH435" s="57" t="s">
        <v>874</v>
      </c>
      <c r="AI435" s="119" t="s">
        <v>119</v>
      </c>
      <c r="AJ435" s="117" t="s">
        <v>79</v>
      </c>
      <c r="AK435" s="117" t="s">
        <v>790</v>
      </c>
      <c r="AL435" s="116" t="s">
        <v>875</v>
      </c>
      <c r="AM435" s="116">
        <v>1</v>
      </c>
      <c r="AN435" s="154">
        <v>3</v>
      </c>
      <c r="AO435" s="155">
        <v>12</v>
      </c>
      <c r="AP435" s="202">
        <f>IF(V435=1,IF(G435="RÓTULO",IF(AN435&lt;9,AN435*(318*5)/100,AN435*(318*15)/100),IF(G435="PANTALLA LED'S",AN435*318,IF(G435="VALLA",AN435*(318*5)/100,"0,00"))))</f>
        <v>47.7</v>
      </c>
      <c r="AQ435" s="201">
        <f t="shared" si="37"/>
        <v>3.9750000000000001</v>
      </c>
      <c r="AR435" s="202">
        <f t="shared" si="38"/>
        <v>0.5</v>
      </c>
      <c r="AS435" s="64" t="str">
        <f t="shared" si="30"/>
        <v>0,00</v>
      </c>
      <c r="AT435" s="201">
        <f t="shared" si="33"/>
        <v>48.2</v>
      </c>
      <c r="AU435" s="62" t="s">
        <v>876</v>
      </c>
      <c r="AV435" s="62" t="s">
        <v>72</v>
      </c>
      <c r="AW435" s="62" t="s">
        <v>73</v>
      </c>
      <c r="AX435" s="62" t="s">
        <v>218</v>
      </c>
      <c r="AY435" s="101" t="s">
        <v>195</v>
      </c>
      <c r="AZ435" s="67" t="s">
        <v>877</v>
      </c>
      <c r="BA435" s="287">
        <v>41606</v>
      </c>
      <c r="BB435" s="290" t="s">
        <v>878</v>
      </c>
      <c r="BC435" s="284">
        <v>41620</v>
      </c>
      <c r="BD435" s="69"/>
      <c r="BE435" s="68"/>
    </row>
    <row r="436" spans="1:57" x14ac:dyDescent="0.2">
      <c r="A436" s="28"/>
      <c r="B436" s="92"/>
      <c r="C436" s="93"/>
      <c r="D436" s="40">
        <v>41613</v>
      </c>
      <c r="E436" s="41">
        <v>41627</v>
      </c>
      <c r="F436" s="42" t="s">
        <v>879</v>
      </c>
      <c r="G436" s="43" t="s">
        <v>75</v>
      </c>
      <c r="H436" s="44" t="s">
        <v>76</v>
      </c>
      <c r="I436" s="45">
        <v>3.3</v>
      </c>
      <c r="J436" s="44" t="s">
        <v>77</v>
      </c>
      <c r="K436" s="47" t="s">
        <v>120</v>
      </c>
      <c r="L436" s="43">
        <v>7317</v>
      </c>
      <c r="M436" s="44" t="s">
        <v>121</v>
      </c>
      <c r="N436" s="47">
        <v>0</v>
      </c>
      <c r="O436" s="49" t="str">
        <f t="shared" si="31"/>
        <v>1 AÑO</v>
      </c>
      <c r="P436" s="50" t="str">
        <f t="shared" si="35"/>
        <v>31/12/2013</v>
      </c>
      <c r="Q436" s="51" t="s">
        <v>118</v>
      </c>
      <c r="R436" s="52">
        <v>0</v>
      </c>
      <c r="S436" s="53">
        <v>0</v>
      </c>
      <c r="T436" s="54">
        <v>0</v>
      </c>
      <c r="U436" s="55" t="s">
        <v>66</v>
      </c>
      <c r="V436" s="56">
        <v>1</v>
      </c>
      <c r="W436" s="56">
        <v>0</v>
      </c>
      <c r="X436" s="56">
        <v>0</v>
      </c>
      <c r="Y436" s="57" t="s">
        <v>171</v>
      </c>
      <c r="Z436" s="57" t="s">
        <v>122</v>
      </c>
      <c r="AA436" s="57" t="s">
        <v>109</v>
      </c>
      <c r="AB436" s="58" t="s">
        <v>110</v>
      </c>
      <c r="AC436" s="170">
        <v>0</v>
      </c>
      <c r="AD436" s="58">
        <v>0</v>
      </c>
      <c r="AE436" s="59">
        <v>0</v>
      </c>
      <c r="AF436" s="60" t="s">
        <v>123</v>
      </c>
      <c r="AG436" s="61" t="s">
        <v>159</v>
      </c>
      <c r="AH436" s="57" t="s">
        <v>880</v>
      </c>
      <c r="AI436" s="61" t="s">
        <v>119</v>
      </c>
      <c r="AJ436" s="57" t="s">
        <v>79</v>
      </c>
      <c r="AK436" s="57" t="s">
        <v>124</v>
      </c>
      <c r="AL436" s="62" t="s">
        <v>125</v>
      </c>
      <c r="AM436" s="62">
        <v>1</v>
      </c>
      <c r="AN436" s="63">
        <v>3.5</v>
      </c>
      <c r="AO436" s="64">
        <v>12</v>
      </c>
      <c r="AP436" s="202">
        <f>IF(V436=1,IF(G436="RÓTULO",IF(AN436&lt;9,AN436*(318*5)/100,AN436*(318*15)/100),IF(G436="PANTALLA LED'S",AN436*318,IF(G436="VALLA",AN436*(318*5)/100,"0,00"))))</f>
        <v>55.65</v>
      </c>
      <c r="AQ436" s="201">
        <f t="shared" si="37"/>
        <v>4.6375000000000002</v>
      </c>
      <c r="AR436" s="202">
        <f t="shared" si="38"/>
        <v>0.5</v>
      </c>
      <c r="AS436" s="64" t="str">
        <f t="shared" si="30"/>
        <v>0,00</v>
      </c>
      <c r="AT436" s="201">
        <f t="shared" si="33"/>
        <v>56.15</v>
      </c>
      <c r="AU436" s="62" t="s">
        <v>881</v>
      </c>
      <c r="AV436" s="62" t="s">
        <v>72</v>
      </c>
      <c r="AW436" s="62" t="s">
        <v>80</v>
      </c>
      <c r="AX436" s="62" t="s">
        <v>73</v>
      </c>
      <c r="AY436" s="101" t="s">
        <v>195</v>
      </c>
      <c r="AZ436" s="67" t="s">
        <v>882</v>
      </c>
      <c r="BA436" s="287">
        <v>41627</v>
      </c>
      <c r="BB436" s="290" t="s">
        <v>883</v>
      </c>
      <c r="BC436" s="284">
        <v>41634</v>
      </c>
      <c r="BD436" s="69"/>
      <c r="BE436" s="68"/>
    </row>
    <row r="437" spans="1:57" x14ac:dyDescent="0.2">
      <c r="A437" s="28"/>
      <c r="B437" s="92"/>
      <c r="C437" s="93"/>
      <c r="D437" s="40">
        <v>41597</v>
      </c>
      <c r="E437" s="41">
        <v>41628</v>
      </c>
      <c r="F437" s="42" t="s">
        <v>884</v>
      </c>
      <c r="G437" s="43" t="s">
        <v>75</v>
      </c>
      <c r="H437" s="44" t="s">
        <v>76</v>
      </c>
      <c r="I437" s="45">
        <v>8</v>
      </c>
      <c r="J437" s="44" t="s">
        <v>77</v>
      </c>
      <c r="K437" s="47" t="s">
        <v>885</v>
      </c>
      <c r="L437" s="43">
        <v>21436</v>
      </c>
      <c r="M437" s="44" t="s">
        <v>886</v>
      </c>
      <c r="N437" s="47">
        <v>0</v>
      </c>
      <c r="O437" s="49" t="str">
        <f t="shared" si="31"/>
        <v>1 AÑO</v>
      </c>
      <c r="P437" s="50" t="str">
        <f t="shared" si="35"/>
        <v>31/12/2013</v>
      </c>
      <c r="Q437" s="51" t="s">
        <v>170</v>
      </c>
      <c r="R437" s="52">
        <v>0</v>
      </c>
      <c r="S437" s="53">
        <v>0</v>
      </c>
      <c r="T437" s="54">
        <v>0</v>
      </c>
      <c r="U437" s="55" t="s">
        <v>887</v>
      </c>
      <c r="V437" s="56">
        <v>1</v>
      </c>
      <c r="W437" s="56">
        <v>0</v>
      </c>
      <c r="X437" s="56">
        <v>0</v>
      </c>
      <c r="Y437" s="57" t="s">
        <v>888</v>
      </c>
      <c r="Z437" s="57" t="s">
        <v>889</v>
      </c>
      <c r="AA437" s="57" t="s">
        <v>890</v>
      </c>
      <c r="AB437" s="58" t="s">
        <v>891</v>
      </c>
      <c r="AC437" s="170">
        <v>0</v>
      </c>
      <c r="AD437" s="59">
        <v>0</v>
      </c>
      <c r="AE437" s="59">
        <v>0</v>
      </c>
      <c r="AF437" s="60" t="s">
        <v>892</v>
      </c>
      <c r="AG437" s="61" t="s">
        <v>159</v>
      </c>
      <c r="AH437" s="57" t="s">
        <v>893</v>
      </c>
      <c r="AI437" s="61" t="s">
        <v>119</v>
      </c>
      <c r="AJ437" s="57" t="s">
        <v>79</v>
      </c>
      <c r="AK437" s="57" t="s">
        <v>894</v>
      </c>
      <c r="AL437" s="62" t="s">
        <v>895</v>
      </c>
      <c r="AM437" s="62">
        <v>1</v>
      </c>
      <c r="AN437" s="63">
        <v>11.5</v>
      </c>
      <c r="AO437" s="64">
        <v>12</v>
      </c>
      <c r="AP437" s="202">
        <f>IF(V437=1,IF(G437="RÓTULO",IF(AN437&lt;9,AN437*(318*5)/100,AN437*(318*15)/100),IF(G437="PANTALLA LED'S",AN437*318,IF(G437="VALLA",AN437*(318*5)/100,"0,00"))))</f>
        <v>548.54999999999995</v>
      </c>
      <c r="AQ437" s="201">
        <f t="shared" si="37"/>
        <v>45.712499999999999</v>
      </c>
      <c r="AR437" s="202">
        <f t="shared" si="38"/>
        <v>0.5</v>
      </c>
      <c r="AS437" s="64" t="str">
        <f t="shared" si="30"/>
        <v>0,00</v>
      </c>
      <c r="AT437" s="201">
        <f t="shared" si="33"/>
        <v>549.04999999999995</v>
      </c>
      <c r="AU437" s="62" t="s">
        <v>896</v>
      </c>
      <c r="AV437" s="62" t="s">
        <v>72</v>
      </c>
      <c r="AW437" s="62" t="s">
        <v>80</v>
      </c>
      <c r="AX437" s="62" t="s">
        <v>73</v>
      </c>
      <c r="AY437" s="101" t="s">
        <v>195</v>
      </c>
      <c r="AZ437" s="67"/>
      <c r="BA437" s="287"/>
      <c r="BB437" s="290"/>
      <c r="BC437" s="284"/>
      <c r="BD437" s="69"/>
      <c r="BE437" s="68"/>
    </row>
    <row r="438" spans="1:57" x14ac:dyDescent="0.2">
      <c r="A438" s="28"/>
      <c r="B438" s="92"/>
      <c r="C438" s="93"/>
      <c r="D438" s="40">
        <v>41290</v>
      </c>
      <c r="E438" s="41">
        <v>41628</v>
      </c>
      <c r="F438" s="42" t="s">
        <v>897</v>
      </c>
      <c r="G438" s="43" t="s">
        <v>59</v>
      </c>
      <c r="H438" s="44" t="s">
        <v>60</v>
      </c>
      <c r="I438" s="45">
        <v>20.49</v>
      </c>
      <c r="J438" s="44" t="s">
        <v>61</v>
      </c>
      <c r="K438" s="47" t="s">
        <v>62</v>
      </c>
      <c r="L438" s="43">
        <v>50070</v>
      </c>
      <c r="M438" s="44" t="s">
        <v>63</v>
      </c>
      <c r="N438" s="47" t="s">
        <v>64</v>
      </c>
      <c r="O438" s="49" t="str">
        <f t="shared" si="31"/>
        <v>0 AÑOS</v>
      </c>
      <c r="P438" s="50" t="str">
        <f t="shared" si="35"/>
        <v>-----</v>
      </c>
      <c r="Q438" s="51" t="s">
        <v>65</v>
      </c>
      <c r="R438" s="52">
        <v>0</v>
      </c>
      <c r="S438" s="53">
        <v>0</v>
      </c>
      <c r="T438" s="54">
        <v>0</v>
      </c>
      <c r="U438" s="55" t="s">
        <v>887</v>
      </c>
      <c r="V438" s="56">
        <v>0</v>
      </c>
      <c r="W438" s="56">
        <v>1</v>
      </c>
      <c r="X438" s="56">
        <v>0</v>
      </c>
      <c r="Y438" s="57" t="s">
        <v>67</v>
      </c>
      <c r="Z438" s="57" t="s">
        <v>68</v>
      </c>
      <c r="AA438" s="57" t="s">
        <v>898</v>
      </c>
      <c r="AB438" s="58" t="s">
        <v>899</v>
      </c>
      <c r="AC438" s="170" t="s">
        <v>900</v>
      </c>
      <c r="AD438" s="59" t="s">
        <v>901</v>
      </c>
      <c r="AE438" s="59">
        <v>100000</v>
      </c>
      <c r="AF438" s="60" t="s">
        <v>69</v>
      </c>
      <c r="AG438" s="61" t="s">
        <v>902</v>
      </c>
      <c r="AH438" s="57" t="s">
        <v>903</v>
      </c>
      <c r="AI438" s="61" t="s">
        <v>105</v>
      </c>
      <c r="AJ438" s="57" t="s">
        <v>105</v>
      </c>
      <c r="AK438" s="57" t="s">
        <v>70</v>
      </c>
      <c r="AL438" s="62" t="s">
        <v>71</v>
      </c>
      <c r="AM438" s="62">
        <v>1</v>
      </c>
      <c r="AN438" s="63">
        <v>49.28</v>
      </c>
      <c r="AO438" s="64">
        <v>12</v>
      </c>
      <c r="AP438" s="202" t="str">
        <f>IF(V438=1,IF(G438="RÓTULO",IF(AN438&lt;9,AN438*(318*5)/100,AN438*(318*15)/100),IF(G438="PANTALLA LED'S",AN438*318,IF(G438="VALLA",AN438*(318*5)/100,"0,00"))),"0,00")</f>
        <v>0,00</v>
      </c>
      <c r="AQ438" s="201" t="str">
        <f t="shared" si="37"/>
        <v>0,00</v>
      </c>
      <c r="AR438" s="202">
        <f t="shared" si="38"/>
        <v>0</v>
      </c>
      <c r="AS438" s="64" t="str">
        <f t="shared" si="30"/>
        <v>0,00</v>
      </c>
      <c r="AT438" s="201" t="e">
        <f t="shared" si="33"/>
        <v>#VALUE!</v>
      </c>
      <c r="AU438" s="62" t="s">
        <v>108</v>
      </c>
      <c r="AV438" s="62" t="s">
        <v>72</v>
      </c>
      <c r="AW438" s="62" t="s">
        <v>80</v>
      </c>
      <c r="AX438" s="62" t="s">
        <v>73</v>
      </c>
      <c r="AY438" s="101" t="s">
        <v>195</v>
      </c>
      <c r="AZ438" s="67"/>
      <c r="BA438" s="287"/>
      <c r="BB438" s="290"/>
      <c r="BC438" s="284"/>
      <c r="BD438" s="69"/>
      <c r="BE438" s="68"/>
    </row>
    <row r="439" spans="1:57" x14ac:dyDescent="0.2">
      <c r="A439" s="28"/>
      <c r="B439" s="92"/>
      <c r="C439" s="93"/>
      <c r="D439" s="40">
        <v>41605</v>
      </c>
      <c r="E439" s="41">
        <v>41642</v>
      </c>
      <c r="F439" s="42" t="s">
        <v>904</v>
      </c>
      <c r="G439" s="43" t="s">
        <v>163</v>
      </c>
      <c r="H439" s="44" t="s">
        <v>60</v>
      </c>
      <c r="I439" s="45">
        <v>12</v>
      </c>
      <c r="J439" s="44" t="s">
        <v>61</v>
      </c>
      <c r="K439" s="47" t="s">
        <v>809</v>
      </c>
      <c r="L439" s="43">
        <v>84388</v>
      </c>
      <c r="M439" s="46" t="s">
        <v>810</v>
      </c>
      <c r="N439" s="47" t="s">
        <v>811</v>
      </c>
      <c r="O439" s="49" t="str">
        <f t="shared" si="31"/>
        <v>0 AÑOS</v>
      </c>
      <c r="P439" s="50" t="str">
        <f t="shared" si="35"/>
        <v>-----</v>
      </c>
      <c r="Q439" s="51" t="s">
        <v>133</v>
      </c>
      <c r="R439" s="52">
        <v>0</v>
      </c>
      <c r="S439" s="53">
        <v>0</v>
      </c>
      <c r="T439" s="54">
        <v>0</v>
      </c>
      <c r="U439" s="55" t="s">
        <v>66</v>
      </c>
      <c r="V439" s="78">
        <v>0</v>
      </c>
      <c r="W439" s="78">
        <v>1</v>
      </c>
      <c r="X439" s="78">
        <v>0</v>
      </c>
      <c r="Y439" s="61" t="s">
        <v>812</v>
      </c>
      <c r="Z439" s="61" t="s">
        <v>340</v>
      </c>
      <c r="AA439" s="57" t="s">
        <v>341</v>
      </c>
      <c r="AB439" s="58" t="s">
        <v>530</v>
      </c>
      <c r="AC439" s="79" t="s">
        <v>343</v>
      </c>
      <c r="AD439" s="69" t="s">
        <v>344</v>
      </c>
      <c r="AE439" s="79">
        <v>50000</v>
      </c>
      <c r="AF439" s="80" t="s">
        <v>345</v>
      </c>
      <c r="AG439" s="61" t="s">
        <v>905</v>
      </c>
      <c r="AH439" s="57" t="s">
        <v>105</v>
      </c>
      <c r="AI439" s="61" t="s">
        <v>105</v>
      </c>
      <c r="AJ439" s="57" t="s">
        <v>105</v>
      </c>
      <c r="AK439" s="57" t="s">
        <v>70</v>
      </c>
      <c r="AL439" s="66" t="s">
        <v>813</v>
      </c>
      <c r="AM439" s="66">
        <v>1</v>
      </c>
      <c r="AN439" s="81">
        <v>64</v>
      </c>
      <c r="AO439" s="82" t="str">
        <f t="shared" ref="AO439:AO456" si="39">IF(V439=1,"12","0")</f>
        <v>0</v>
      </c>
      <c r="AP439" s="202" t="str">
        <f>IF(V439=1,IF(G439="RÓTULO",IF(AN439&lt;9,AN439*(318*5)/100,AN439*(318*15)/100),IF(G439="PANTALLA LED'S",AN439*318,IF(G439="VALLA",AN439*(318*5)/100,"0,00"))),"0,00")</f>
        <v>0,00</v>
      </c>
      <c r="AQ439" s="201" t="str">
        <f t="shared" si="37"/>
        <v>0,00</v>
      </c>
      <c r="AR439" s="202">
        <f t="shared" si="38"/>
        <v>0</v>
      </c>
      <c r="AS439" s="64" t="str">
        <f t="shared" si="30"/>
        <v>0,00</v>
      </c>
      <c r="AT439" s="201" t="e">
        <f t="shared" si="33"/>
        <v>#VALUE!</v>
      </c>
      <c r="AU439" s="62" t="s">
        <v>108</v>
      </c>
      <c r="AV439" s="62" t="s">
        <v>72</v>
      </c>
      <c r="AW439" s="62" t="s">
        <v>80</v>
      </c>
      <c r="AX439" s="62" t="s">
        <v>73</v>
      </c>
      <c r="AY439" s="101" t="s">
        <v>195</v>
      </c>
      <c r="AZ439" s="67"/>
      <c r="BA439" s="287"/>
      <c r="BB439" s="290"/>
      <c r="BC439" s="284"/>
      <c r="BD439" s="69"/>
      <c r="BE439" s="68"/>
    </row>
    <row r="440" spans="1:57" x14ac:dyDescent="0.2">
      <c r="A440" s="28"/>
      <c r="B440" s="92"/>
      <c r="C440" s="93"/>
      <c r="D440" s="40">
        <v>41605</v>
      </c>
      <c r="E440" s="41">
        <v>41642</v>
      </c>
      <c r="F440" s="42" t="s">
        <v>906</v>
      </c>
      <c r="G440" s="43" t="s">
        <v>793</v>
      </c>
      <c r="H440" s="44" t="s">
        <v>60</v>
      </c>
      <c r="I440" s="74" t="s">
        <v>794</v>
      </c>
      <c r="J440" s="46" t="s">
        <v>795</v>
      </c>
      <c r="K440" s="47" t="s">
        <v>907</v>
      </c>
      <c r="L440" s="73">
        <v>209622</v>
      </c>
      <c r="M440" s="46" t="s">
        <v>797</v>
      </c>
      <c r="N440" s="75" t="s">
        <v>798</v>
      </c>
      <c r="O440" s="49" t="str">
        <f t="shared" si="31"/>
        <v>0 AÑOS</v>
      </c>
      <c r="P440" s="50" t="str">
        <f t="shared" si="35"/>
        <v>-----</v>
      </c>
      <c r="Q440" s="51" t="s">
        <v>799</v>
      </c>
      <c r="R440" s="52">
        <v>0</v>
      </c>
      <c r="S440" s="53">
        <v>0</v>
      </c>
      <c r="T440" s="54">
        <v>0</v>
      </c>
      <c r="U440" s="55" t="s">
        <v>66</v>
      </c>
      <c r="V440" s="78">
        <v>0</v>
      </c>
      <c r="W440" s="78">
        <v>1</v>
      </c>
      <c r="X440" s="78">
        <v>0</v>
      </c>
      <c r="Y440" s="61" t="s">
        <v>800</v>
      </c>
      <c r="Z440" s="61" t="s">
        <v>340</v>
      </c>
      <c r="AA440" s="66" t="s">
        <v>801</v>
      </c>
      <c r="AB440" s="58" t="s">
        <v>342</v>
      </c>
      <c r="AC440" s="79" t="s">
        <v>343</v>
      </c>
      <c r="AD440" s="69" t="s">
        <v>344</v>
      </c>
      <c r="AE440" s="58">
        <v>50000</v>
      </c>
      <c r="AF440" s="80" t="s">
        <v>345</v>
      </c>
      <c r="AG440" s="61" t="s">
        <v>908</v>
      </c>
      <c r="AH440" s="57" t="s">
        <v>105</v>
      </c>
      <c r="AI440" s="61" t="s">
        <v>105</v>
      </c>
      <c r="AJ440" s="57" t="s">
        <v>105</v>
      </c>
      <c r="AK440" s="57" t="s">
        <v>70</v>
      </c>
      <c r="AL440" s="66" t="s">
        <v>803</v>
      </c>
      <c r="AM440" s="66">
        <v>1</v>
      </c>
      <c r="AN440" s="81">
        <v>40</v>
      </c>
      <c r="AO440" s="82" t="str">
        <f t="shared" si="39"/>
        <v>0</v>
      </c>
      <c r="AP440" s="202" t="str">
        <f>IF(V440=1,IF(G440="RÓTULO",IF(AN440&lt;9,AN440*(318*5)/100,AN440*(318*15)/100),IF(G440="PANTALLA LED'S",AN440*318,IF(G440="VALLA",AN440*(318*5)/100,"0,00"))),"0,00")</f>
        <v>0,00</v>
      </c>
      <c r="AQ440" s="201" t="str">
        <f t="shared" si="37"/>
        <v>0,00</v>
      </c>
      <c r="AR440" s="202">
        <f t="shared" si="38"/>
        <v>0</v>
      </c>
      <c r="AS440" s="64" t="str">
        <f t="shared" si="30"/>
        <v>0,00</v>
      </c>
      <c r="AT440" s="201" t="e">
        <f t="shared" si="33"/>
        <v>#VALUE!</v>
      </c>
      <c r="AU440" s="62" t="s">
        <v>108</v>
      </c>
      <c r="AV440" s="62" t="s">
        <v>72</v>
      </c>
      <c r="AW440" s="62" t="s">
        <v>80</v>
      </c>
      <c r="AX440" s="62" t="s">
        <v>73</v>
      </c>
      <c r="AY440" s="101" t="s">
        <v>195</v>
      </c>
      <c r="AZ440" s="67"/>
      <c r="BA440" s="287"/>
      <c r="BB440" s="290"/>
      <c r="BC440" s="284"/>
      <c r="BD440" s="69"/>
      <c r="BE440" s="68"/>
    </row>
    <row r="441" spans="1:57" x14ac:dyDescent="0.2">
      <c r="A441" s="28"/>
      <c r="B441" s="92"/>
      <c r="C441" s="93"/>
      <c r="D441" s="40">
        <v>41605</v>
      </c>
      <c r="E441" s="41">
        <v>41642</v>
      </c>
      <c r="F441" s="42" t="s">
        <v>909</v>
      </c>
      <c r="G441" s="43" t="s">
        <v>163</v>
      </c>
      <c r="H441" s="44" t="s">
        <v>60</v>
      </c>
      <c r="I441" s="74">
        <v>12</v>
      </c>
      <c r="J441" s="46" t="s">
        <v>61</v>
      </c>
      <c r="K441" s="47" t="s">
        <v>468</v>
      </c>
      <c r="L441" s="43">
        <v>63211</v>
      </c>
      <c r="M441" s="44" t="s">
        <v>469</v>
      </c>
      <c r="N441" s="47" t="s">
        <v>470</v>
      </c>
      <c r="O441" s="49" t="str">
        <f t="shared" si="31"/>
        <v>0 AÑOS</v>
      </c>
      <c r="P441" s="50" t="str">
        <f t="shared" si="35"/>
        <v>-----</v>
      </c>
      <c r="Q441" s="51" t="s">
        <v>799</v>
      </c>
      <c r="R441" s="52">
        <v>0</v>
      </c>
      <c r="S441" s="53">
        <v>0</v>
      </c>
      <c r="T441" s="54">
        <v>0</v>
      </c>
      <c r="U441" s="55" t="s">
        <v>66</v>
      </c>
      <c r="V441" s="78">
        <v>0</v>
      </c>
      <c r="W441" s="78">
        <v>1</v>
      </c>
      <c r="X441" s="78">
        <v>0</v>
      </c>
      <c r="Y441" s="57" t="s">
        <v>471</v>
      </c>
      <c r="Z441" s="61" t="s">
        <v>340</v>
      </c>
      <c r="AA441" s="61" t="s">
        <v>341</v>
      </c>
      <c r="AB441" s="58" t="s">
        <v>342</v>
      </c>
      <c r="AC441" s="79" t="s">
        <v>343</v>
      </c>
      <c r="AD441" s="69" t="s">
        <v>344</v>
      </c>
      <c r="AE441" s="58">
        <v>50000</v>
      </c>
      <c r="AF441" s="80" t="s">
        <v>345</v>
      </c>
      <c r="AG441" s="61" t="s">
        <v>910</v>
      </c>
      <c r="AH441" s="57" t="s">
        <v>105</v>
      </c>
      <c r="AI441" s="61" t="s">
        <v>105</v>
      </c>
      <c r="AJ441" s="57" t="s">
        <v>105</v>
      </c>
      <c r="AK441" s="57" t="s">
        <v>70</v>
      </c>
      <c r="AL441" s="66" t="s">
        <v>261</v>
      </c>
      <c r="AM441" s="66">
        <v>1</v>
      </c>
      <c r="AN441" s="81">
        <v>32</v>
      </c>
      <c r="AO441" s="82" t="str">
        <f t="shared" si="39"/>
        <v>0</v>
      </c>
      <c r="AP441" s="202">
        <f>IF(V441=1,IF(AN441&lt;9,AN441*(318*5)/100,AN441*(318*15)/100),0)</f>
        <v>0</v>
      </c>
      <c r="AQ441" s="200" t="str">
        <f t="shared" si="37"/>
        <v>0,00</v>
      </c>
      <c r="AR441" s="199">
        <f t="shared" si="38"/>
        <v>0</v>
      </c>
      <c r="AS441" s="82" t="str">
        <f t="shared" si="30"/>
        <v>0,00</v>
      </c>
      <c r="AT441" s="200">
        <f t="shared" si="33"/>
        <v>0</v>
      </c>
      <c r="AU441" s="62" t="s">
        <v>108</v>
      </c>
      <c r="AV441" s="62" t="s">
        <v>72</v>
      </c>
      <c r="AW441" s="62" t="s">
        <v>80</v>
      </c>
      <c r="AX441" s="62" t="s">
        <v>73</v>
      </c>
      <c r="AY441" s="101" t="s">
        <v>195</v>
      </c>
      <c r="AZ441" s="67"/>
      <c r="BA441" s="287"/>
      <c r="BB441" s="290"/>
      <c r="BC441" s="284"/>
      <c r="BD441" s="69"/>
      <c r="BE441" s="68"/>
    </row>
    <row r="442" spans="1:57" x14ac:dyDescent="0.2">
      <c r="A442" s="28"/>
      <c r="B442" s="92"/>
      <c r="C442" s="93"/>
      <c r="D442" s="40">
        <v>41605</v>
      </c>
      <c r="E442" s="41">
        <v>41642</v>
      </c>
      <c r="F442" s="42" t="s">
        <v>911</v>
      </c>
      <c r="G442" s="43" t="s">
        <v>163</v>
      </c>
      <c r="H442" s="44" t="s">
        <v>60</v>
      </c>
      <c r="I442" s="74">
        <v>12</v>
      </c>
      <c r="J442" s="44" t="s">
        <v>61</v>
      </c>
      <c r="K442" s="47" t="s">
        <v>592</v>
      </c>
      <c r="L442" s="73">
        <v>37534</v>
      </c>
      <c r="M442" s="46" t="s">
        <v>593</v>
      </c>
      <c r="N442" s="47" t="s">
        <v>594</v>
      </c>
      <c r="O442" s="49" t="str">
        <f t="shared" si="31"/>
        <v>0 AÑOS</v>
      </c>
      <c r="P442" s="50" t="str">
        <f t="shared" si="35"/>
        <v>-----</v>
      </c>
      <c r="Q442" s="51" t="s">
        <v>78</v>
      </c>
      <c r="R442" s="52">
        <v>0</v>
      </c>
      <c r="S442" s="53">
        <v>0</v>
      </c>
      <c r="T442" s="54">
        <v>0</v>
      </c>
      <c r="U442" s="55" t="s">
        <v>66</v>
      </c>
      <c r="V442" s="78">
        <v>0</v>
      </c>
      <c r="W442" s="78">
        <v>1</v>
      </c>
      <c r="X442" s="78">
        <v>0</v>
      </c>
      <c r="Y442" s="61" t="s">
        <v>596</v>
      </c>
      <c r="Z442" s="61" t="s">
        <v>340</v>
      </c>
      <c r="AA442" s="57" t="s">
        <v>341</v>
      </c>
      <c r="AB442" s="58" t="s">
        <v>530</v>
      </c>
      <c r="AC442" s="79" t="s">
        <v>343</v>
      </c>
      <c r="AD442" s="69" t="s">
        <v>344</v>
      </c>
      <c r="AE442" s="79">
        <v>50000</v>
      </c>
      <c r="AF442" s="80" t="s">
        <v>345</v>
      </c>
      <c r="AG442" s="61" t="s">
        <v>912</v>
      </c>
      <c r="AH442" s="57" t="s">
        <v>105</v>
      </c>
      <c r="AI442" s="61" t="s">
        <v>105</v>
      </c>
      <c r="AJ442" s="57" t="s">
        <v>105</v>
      </c>
      <c r="AK442" s="61" t="s">
        <v>70</v>
      </c>
      <c r="AL442" s="66" t="s">
        <v>192</v>
      </c>
      <c r="AM442" s="66">
        <v>1</v>
      </c>
      <c r="AN442" s="81">
        <v>32</v>
      </c>
      <c r="AO442" s="82" t="str">
        <f t="shared" si="39"/>
        <v>0</v>
      </c>
      <c r="AP442" s="202">
        <f>IF(V442=1,IF(AN442&lt;9,AN442*(318*5)/100,AN442*(318*15)/100),0)</f>
        <v>0</v>
      </c>
      <c r="AQ442" s="201" t="str">
        <f t="shared" si="37"/>
        <v>0,00</v>
      </c>
      <c r="AR442" s="199">
        <f t="shared" si="38"/>
        <v>0</v>
      </c>
      <c r="AS442" s="82" t="str">
        <f t="shared" si="30"/>
        <v>0,00</v>
      </c>
      <c r="AT442" s="200">
        <f t="shared" si="33"/>
        <v>0</v>
      </c>
      <c r="AU442" s="62" t="s">
        <v>108</v>
      </c>
      <c r="AV442" s="66" t="s">
        <v>72</v>
      </c>
      <c r="AW442" s="62" t="s">
        <v>80</v>
      </c>
      <c r="AX442" s="62" t="s">
        <v>73</v>
      </c>
      <c r="AY442" s="98" t="s">
        <v>195</v>
      </c>
      <c r="AZ442" s="67"/>
      <c r="BA442" s="287"/>
      <c r="BB442" s="290"/>
      <c r="BC442" s="284"/>
      <c r="BD442" s="69"/>
      <c r="BE442" s="68"/>
    </row>
    <row r="443" spans="1:57" x14ac:dyDescent="0.2">
      <c r="A443" s="28"/>
      <c r="B443" s="92"/>
      <c r="C443" s="93"/>
      <c r="D443" s="40">
        <v>41605</v>
      </c>
      <c r="E443" s="41">
        <v>41642</v>
      </c>
      <c r="F443" s="42" t="s">
        <v>913</v>
      </c>
      <c r="G443" s="43" t="s">
        <v>163</v>
      </c>
      <c r="H443" s="73" t="s">
        <v>60</v>
      </c>
      <c r="I443" s="74">
        <v>12</v>
      </c>
      <c r="J443" s="46" t="s">
        <v>61</v>
      </c>
      <c r="K443" s="47" t="s">
        <v>335</v>
      </c>
      <c r="L443" s="43">
        <v>9210</v>
      </c>
      <c r="M443" s="44" t="s">
        <v>336</v>
      </c>
      <c r="N443" s="47" t="s">
        <v>337</v>
      </c>
      <c r="O443" s="49" t="str">
        <f t="shared" si="31"/>
        <v>0 AÑOS</v>
      </c>
      <c r="P443" s="50" t="str">
        <f t="shared" si="35"/>
        <v>-----</v>
      </c>
      <c r="Q443" s="51" t="s">
        <v>78</v>
      </c>
      <c r="R443" s="52">
        <v>0</v>
      </c>
      <c r="S443" s="53">
        <v>0</v>
      </c>
      <c r="T443" s="54">
        <v>0</v>
      </c>
      <c r="U443" s="55" t="s">
        <v>66</v>
      </c>
      <c r="V443" s="102">
        <v>0</v>
      </c>
      <c r="W443" s="102">
        <v>1</v>
      </c>
      <c r="X443" s="102">
        <v>0</v>
      </c>
      <c r="Y443" s="57" t="s">
        <v>339</v>
      </c>
      <c r="Z443" s="61" t="s">
        <v>340</v>
      </c>
      <c r="AA443" s="61" t="s">
        <v>341</v>
      </c>
      <c r="AB443" s="58" t="s">
        <v>342</v>
      </c>
      <c r="AC443" s="79" t="s">
        <v>343</v>
      </c>
      <c r="AD443" s="69" t="s">
        <v>344</v>
      </c>
      <c r="AE443" s="58">
        <v>50000</v>
      </c>
      <c r="AF443" s="80" t="s">
        <v>345</v>
      </c>
      <c r="AG443" s="61" t="s">
        <v>914</v>
      </c>
      <c r="AH443" s="57" t="s">
        <v>105</v>
      </c>
      <c r="AI443" s="61" t="s">
        <v>105</v>
      </c>
      <c r="AJ443" s="57" t="s">
        <v>105</v>
      </c>
      <c r="AK443" s="57" t="s">
        <v>70</v>
      </c>
      <c r="AL443" s="66" t="s">
        <v>261</v>
      </c>
      <c r="AM443" s="66">
        <v>1</v>
      </c>
      <c r="AN443" s="81">
        <v>32</v>
      </c>
      <c r="AO443" s="82" t="str">
        <f t="shared" si="39"/>
        <v>0</v>
      </c>
      <c r="AP443" s="199">
        <f>IF(V443=1,IF(AN443&lt;9,AN443*(318*5)/100,AN443*(318*15)/100),0)*1.5</f>
        <v>0</v>
      </c>
      <c r="AQ443" s="200" t="str">
        <f t="shared" si="37"/>
        <v>0,00</v>
      </c>
      <c r="AR443" s="199">
        <f t="shared" si="38"/>
        <v>0</v>
      </c>
      <c r="AS443" s="82" t="str">
        <f t="shared" si="30"/>
        <v>0,00</v>
      </c>
      <c r="AT443" s="200">
        <f t="shared" si="33"/>
        <v>0</v>
      </c>
      <c r="AU443" s="62" t="s">
        <v>108</v>
      </c>
      <c r="AV443" s="66" t="s">
        <v>72</v>
      </c>
      <c r="AW443" s="62" t="s">
        <v>80</v>
      </c>
      <c r="AX443" s="62" t="s">
        <v>73</v>
      </c>
      <c r="AY443" s="98" t="s">
        <v>195</v>
      </c>
      <c r="AZ443" s="67"/>
      <c r="BA443" s="287"/>
      <c r="BB443" s="290"/>
      <c r="BC443" s="284"/>
      <c r="BD443" s="69"/>
      <c r="BE443" s="68"/>
    </row>
    <row r="444" spans="1:57" x14ac:dyDescent="0.2">
      <c r="A444" s="28"/>
      <c r="B444" s="92"/>
      <c r="C444" s="93"/>
      <c r="D444" s="40">
        <v>41605</v>
      </c>
      <c r="E444" s="41">
        <v>41642</v>
      </c>
      <c r="F444" s="42" t="s">
        <v>915</v>
      </c>
      <c r="G444" s="43" t="s">
        <v>163</v>
      </c>
      <c r="H444" s="44" t="s">
        <v>60</v>
      </c>
      <c r="I444" s="103">
        <v>12</v>
      </c>
      <c r="J444" s="46" t="s">
        <v>61</v>
      </c>
      <c r="K444" s="47" t="s">
        <v>455</v>
      </c>
      <c r="L444" s="43">
        <v>88345</v>
      </c>
      <c r="M444" s="44" t="s">
        <v>456</v>
      </c>
      <c r="N444" s="47" t="s">
        <v>457</v>
      </c>
      <c r="O444" s="49" t="str">
        <f t="shared" si="31"/>
        <v>0 AÑOS</v>
      </c>
      <c r="P444" s="50" t="str">
        <f t="shared" si="35"/>
        <v>-----</v>
      </c>
      <c r="Q444" s="51" t="s">
        <v>458</v>
      </c>
      <c r="R444" s="52">
        <v>0</v>
      </c>
      <c r="S444" s="53">
        <v>0</v>
      </c>
      <c r="T444" s="85">
        <v>0</v>
      </c>
      <c r="U444" s="88" t="s">
        <v>66</v>
      </c>
      <c r="V444" s="78">
        <v>0</v>
      </c>
      <c r="W444" s="78">
        <v>1</v>
      </c>
      <c r="X444" s="78">
        <v>0</v>
      </c>
      <c r="Y444" s="57" t="s">
        <v>459</v>
      </c>
      <c r="Z444" s="57" t="s">
        <v>340</v>
      </c>
      <c r="AA444" s="57" t="s">
        <v>341</v>
      </c>
      <c r="AB444" s="58" t="s">
        <v>342</v>
      </c>
      <c r="AC444" s="79" t="s">
        <v>343</v>
      </c>
      <c r="AD444" s="69" t="s">
        <v>344</v>
      </c>
      <c r="AE444" s="59">
        <v>50000</v>
      </c>
      <c r="AF444" s="80" t="s">
        <v>345</v>
      </c>
      <c r="AG444" s="61" t="s">
        <v>916</v>
      </c>
      <c r="AH444" s="57" t="s">
        <v>105</v>
      </c>
      <c r="AI444" s="61" t="s">
        <v>105</v>
      </c>
      <c r="AJ444" s="57" t="s">
        <v>105</v>
      </c>
      <c r="AK444" s="57" t="s">
        <v>70</v>
      </c>
      <c r="AL444" s="66" t="s">
        <v>261</v>
      </c>
      <c r="AM444" s="62">
        <v>1</v>
      </c>
      <c r="AN444" s="63">
        <v>32</v>
      </c>
      <c r="AO444" s="82" t="str">
        <f t="shared" si="39"/>
        <v>0</v>
      </c>
      <c r="AP444" s="202">
        <f>IF(V444=1,IF(AN444&lt;9,AN444*(318*5)/100,AN444*(318*15)/100),0)</f>
        <v>0</v>
      </c>
      <c r="AQ444" s="201" t="str">
        <f t="shared" si="37"/>
        <v>0,00</v>
      </c>
      <c r="AR444" s="202">
        <f t="shared" si="38"/>
        <v>0</v>
      </c>
      <c r="AS444" s="64" t="str">
        <f t="shared" si="30"/>
        <v>0,00</v>
      </c>
      <c r="AT444" s="201">
        <f t="shared" si="33"/>
        <v>0</v>
      </c>
      <c r="AU444" s="62" t="s">
        <v>108</v>
      </c>
      <c r="AV444" s="62" t="s">
        <v>72</v>
      </c>
      <c r="AW444" s="62" t="s">
        <v>80</v>
      </c>
      <c r="AX444" s="62" t="s">
        <v>73</v>
      </c>
      <c r="AY444" s="101" t="s">
        <v>195</v>
      </c>
      <c r="AZ444" s="67"/>
      <c r="BA444" s="287"/>
      <c r="BB444" s="290"/>
      <c r="BC444" s="284"/>
      <c r="BD444" s="69"/>
      <c r="BE444" s="68"/>
    </row>
    <row r="445" spans="1:57" x14ac:dyDescent="0.2">
      <c r="A445" s="28"/>
      <c r="B445" s="92"/>
      <c r="C445" s="93"/>
      <c r="D445" s="40">
        <v>41605</v>
      </c>
      <c r="E445" s="41">
        <v>41642</v>
      </c>
      <c r="F445" s="42" t="s">
        <v>917</v>
      </c>
      <c r="G445" s="43" t="s">
        <v>163</v>
      </c>
      <c r="H445" s="44" t="s">
        <v>60</v>
      </c>
      <c r="I445" s="74">
        <v>12</v>
      </c>
      <c r="J445" s="44" t="s">
        <v>61</v>
      </c>
      <c r="K445" s="47" t="s">
        <v>499</v>
      </c>
      <c r="L445" s="73">
        <v>85864</v>
      </c>
      <c r="M445" s="46" t="s">
        <v>500</v>
      </c>
      <c r="N445" s="47" t="s">
        <v>501</v>
      </c>
      <c r="O445" s="49" t="str">
        <f>IF(V445=1,"1 AÑO","0 AÑOS")</f>
        <v>0 AÑOS</v>
      </c>
      <c r="P445" s="50" t="str">
        <f t="shared" si="35"/>
        <v>-----</v>
      </c>
      <c r="Q445" s="51" t="s">
        <v>78</v>
      </c>
      <c r="R445" s="52">
        <v>0</v>
      </c>
      <c r="S445" s="53">
        <v>0</v>
      </c>
      <c r="T445" s="54">
        <v>0</v>
      </c>
      <c r="U445" s="55" t="s">
        <v>66</v>
      </c>
      <c r="V445" s="78">
        <v>0</v>
      </c>
      <c r="W445" s="78">
        <v>1</v>
      </c>
      <c r="X445" s="78">
        <v>0</v>
      </c>
      <c r="Y445" s="61" t="s">
        <v>502</v>
      </c>
      <c r="Z445" s="61" t="s">
        <v>340</v>
      </c>
      <c r="AA445" s="57" t="s">
        <v>341</v>
      </c>
      <c r="AB445" s="58" t="s">
        <v>342</v>
      </c>
      <c r="AC445" s="79" t="s">
        <v>343</v>
      </c>
      <c r="AD445" s="69" t="s">
        <v>344</v>
      </c>
      <c r="AE445" s="58">
        <v>50000</v>
      </c>
      <c r="AF445" s="80" t="s">
        <v>345</v>
      </c>
      <c r="AG445" s="61" t="s">
        <v>918</v>
      </c>
      <c r="AH445" s="57" t="s">
        <v>105</v>
      </c>
      <c r="AI445" s="61" t="s">
        <v>105</v>
      </c>
      <c r="AJ445" s="57" t="s">
        <v>105</v>
      </c>
      <c r="AK445" s="61" t="s">
        <v>70</v>
      </c>
      <c r="AL445" s="66" t="s">
        <v>192</v>
      </c>
      <c r="AM445" s="66">
        <v>1</v>
      </c>
      <c r="AN445" s="81">
        <v>32</v>
      </c>
      <c r="AO445" s="82" t="str">
        <f t="shared" si="39"/>
        <v>0</v>
      </c>
      <c r="AP445" s="202">
        <f>IF(V445=1,IF(AN445&lt;9,AN445*(318*5)/100,AN445*(318*15)/100),0)</f>
        <v>0</v>
      </c>
      <c r="AQ445" s="201" t="str">
        <f t="shared" si="37"/>
        <v>0,00</v>
      </c>
      <c r="AR445" s="199">
        <f t="shared" si="38"/>
        <v>0</v>
      </c>
      <c r="AS445" s="82" t="str">
        <f t="shared" si="30"/>
        <v>0,00</v>
      </c>
      <c r="AT445" s="201">
        <f t="shared" si="33"/>
        <v>0</v>
      </c>
      <c r="AU445" s="62" t="s">
        <v>108</v>
      </c>
      <c r="AV445" s="66" t="s">
        <v>72</v>
      </c>
      <c r="AW445" s="62" t="s">
        <v>80</v>
      </c>
      <c r="AX445" s="62" t="s">
        <v>73</v>
      </c>
      <c r="AY445" s="98" t="s">
        <v>195</v>
      </c>
      <c r="AZ445" s="67"/>
      <c r="BA445" s="287"/>
      <c r="BB445" s="290"/>
      <c r="BC445" s="284"/>
      <c r="BD445" s="69"/>
      <c r="BE445" s="68"/>
    </row>
    <row r="446" spans="1:57" x14ac:dyDescent="0.2">
      <c r="A446" s="28"/>
      <c r="B446" s="92"/>
      <c r="C446" s="93"/>
      <c r="D446" s="40">
        <v>41605</v>
      </c>
      <c r="E446" s="41">
        <v>41642</v>
      </c>
      <c r="F446" s="42" t="s">
        <v>919</v>
      </c>
      <c r="G446" s="43" t="s">
        <v>163</v>
      </c>
      <c r="H446" s="44" t="s">
        <v>60</v>
      </c>
      <c r="I446" s="74">
        <v>12</v>
      </c>
      <c r="J446" s="46" t="s">
        <v>61</v>
      </c>
      <c r="K446" s="47" t="s">
        <v>355</v>
      </c>
      <c r="L446" s="43">
        <v>427767</v>
      </c>
      <c r="M446" s="44" t="s">
        <v>356</v>
      </c>
      <c r="N446" s="47" t="s">
        <v>357</v>
      </c>
      <c r="O446" s="49" t="str">
        <f>IF(V446=1,"1 AÑO","0 AÑOS")</f>
        <v>0 AÑOS</v>
      </c>
      <c r="P446" s="50" t="str">
        <f t="shared" si="35"/>
        <v>-----</v>
      </c>
      <c r="Q446" s="51" t="s">
        <v>78</v>
      </c>
      <c r="R446" s="52">
        <v>0</v>
      </c>
      <c r="S446" s="53">
        <v>0</v>
      </c>
      <c r="T446" s="54">
        <v>0</v>
      </c>
      <c r="U446" s="55" t="s">
        <v>66</v>
      </c>
      <c r="V446" s="102">
        <v>0</v>
      </c>
      <c r="W446" s="102">
        <v>1</v>
      </c>
      <c r="X446" s="102">
        <v>0</v>
      </c>
      <c r="Y446" s="57" t="s">
        <v>359</v>
      </c>
      <c r="Z446" s="61" t="s">
        <v>340</v>
      </c>
      <c r="AA446" s="61" t="s">
        <v>360</v>
      </c>
      <c r="AB446" s="58" t="s">
        <v>361</v>
      </c>
      <c r="AC446" s="79" t="s">
        <v>343</v>
      </c>
      <c r="AD446" s="69" t="s">
        <v>344</v>
      </c>
      <c r="AE446" s="58">
        <v>50000</v>
      </c>
      <c r="AF446" s="80" t="s">
        <v>345</v>
      </c>
      <c r="AG446" s="61" t="s">
        <v>920</v>
      </c>
      <c r="AH446" s="57" t="s">
        <v>105</v>
      </c>
      <c r="AI446" s="61" t="s">
        <v>105</v>
      </c>
      <c r="AJ446" s="57" t="s">
        <v>105</v>
      </c>
      <c r="AK446" s="57" t="s">
        <v>70</v>
      </c>
      <c r="AL446" s="66" t="s">
        <v>261</v>
      </c>
      <c r="AM446" s="66">
        <v>1</v>
      </c>
      <c r="AN446" s="81">
        <v>32</v>
      </c>
      <c r="AO446" s="82" t="str">
        <f t="shared" si="39"/>
        <v>0</v>
      </c>
      <c r="AP446" s="199">
        <f>IF(V446=1,IF(AN446&lt;9,AN446*(318*5)/100,AN446*(318*15)/100),0)*1.5</f>
        <v>0</v>
      </c>
      <c r="AQ446" s="200" t="str">
        <f t="shared" si="37"/>
        <v>0,00</v>
      </c>
      <c r="AR446" s="199">
        <f t="shared" si="38"/>
        <v>0</v>
      </c>
      <c r="AS446" s="82" t="str">
        <f t="shared" si="30"/>
        <v>0,00</v>
      </c>
      <c r="AT446" s="200">
        <f t="shared" si="33"/>
        <v>0</v>
      </c>
      <c r="AU446" s="62" t="s">
        <v>108</v>
      </c>
      <c r="AV446" s="66" t="s">
        <v>72</v>
      </c>
      <c r="AW446" s="62" t="s">
        <v>80</v>
      </c>
      <c r="AX446" s="62" t="s">
        <v>73</v>
      </c>
      <c r="AY446" s="98" t="s">
        <v>195</v>
      </c>
      <c r="AZ446" s="67"/>
      <c r="BA446" s="287"/>
      <c r="BB446" s="290"/>
      <c r="BC446" s="284"/>
      <c r="BD446" s="69"/>
      <c r="BE446" s="68"/>
    </row>
    <row r="447" spans="1:57" x14ac:dyDescent="0.2">
      <c r="A447" s="28"/>
      <c r="B447" s="92"/>
      <c r="C447" s="93"/>
      <c r="D447" s="40">
        <v>41578</v>
      </c>
      <c r="E447" s="41">
        <v>41666</v>
      </c>
      <c r="F447" s="42" t="s">
        <v>921</v>
      </c>
      <c r="G447" s="43" t="s">
        <v>75</v>
      </c>
      <c r="H447" s="44" t="s">
        <v>60</v>
      </c>
      <c r="I447" s="45">
        <v>5.46</v>
      </c>
      <c r="J447" s="44" t="s">
        <v>77</v>
      </c>
      <c r="K447" s="47" t="s">
        <v>922</v>
      </c>
      <c r="L447" s="43">
        <v>174556</v>
      </c>
      <c r="M447" s="44" t="s">
        <v>923</v>
      </c>
      <c r="N447" s="47">
        <v>0</v>
      </c>
      <c r="O447" s="50">
        <v>41275</v>
      </c>
      <c r="P447" s="50" t="str">
        <f t="shared" si="35"/>
        <v>31/12/2013</v>
      </c>
      <c r="Q447" s="51" t="s">
        <v>924</v>
      </c>
      <c r="R447" s="52">
        <v>0</v>
      </c>
      <c r="S447" s="53">
        <v>0</v>
      </c>
      <c r="T447" s="54">
        <v>0</v>
      </c>
      <c r="U447" s="55" t="s">
        <v>66</v>
      </c>
      <c r="V447" s="56">
        <v>1</v>
      </c>
      <c r="W447" s="56">
        <v>0</v>
      </c>
      <c r="X447" s="56">
        <v>0</v>
      </c>
      <c r="Y447" s="57" t="s">
        <v>925</v>
      </c>
      <c r="Z447" s="57" t="s">
        <v>926</v>
      </c>
      <c r="AA447" s="57" t="s">
        <v>927</v>
      </c>
      <c r="AB447" s="58" t="s">
        <v>928</v>
      </c>
      <c r="AC447" s="170">
        <v>0</v>
      </c>
      <c r="AD447" s="59">
        <v>0</v>
      </c>
      <c r="AE447" s="59">
        <v>0</v>
      </c>
      <c r="AF447" s="60" t="s">
        <v>272</v>
      </c>
      <c r="AG447" s="61" t="s">
        <v>90</v>
      </c>
      <c r="AH447" s="57" t="s">
        <v>929</v>
      </c>
      <c r="AI447" s="61" t="s">
        <v>930</v>
      </c>
      <c r="AJ447" s="57" t="s">
        <v>931</v>
      </c>
      <c r="AK447" s="57" t="s">
        <v>932</v>
      </c>
      <c r="AL447" s="62" t="s">
        <v>933</v>
      </c>
      <c r="AM447" s="62">
        <v>2</v>
      </c>
      <c r="AN447" s="63">
        <v>11.53</v>
      </c>
      <c r="AO447" s="64" t="str">
        <f t="shared" si="39"/>
        <v>12</v>
      </c>
      <c r="AP447" s="202">
        <f>IF(V447=1,IF(G447="RÓTULO",IF(AN447&lt;9,AN447*(318*5)/100,AN447*(318*15)/100),IF(G447="PANTALLA LED'S",AN437*318,IF(G447="VALLA",AN447*(318*5)/100,"0,00"))))</f>
        <v>549.98099999999999</v>
      </c>
      <c r="AQ447" s="201">
        <f t="shared" si="37"/>
        <v>45.83175</v>
      </c>
      <c r="AR447" s="202">
        <f t="shared" si="38"/>
        <v>0.5</v>
      </c>
      <c r="AS447" s="64" t="str">
        <f t="shared" si="30"/>
        <v>0,00</v>
      </c>
      <c r="AT447" s="201">
        <f t="shared" si="33"/>
        <v>550.48099999999999</v>
      </c>
      <c r="AU447" s="62" t="s">
        <v>934</v>
      </c>
      <c r="AV447" s="62" t="s">
        <v>72</v>
      </c>
      <c r="AW447" s="62" t="s">
        <v>80</v>
      </c>
      <c r="AX447" s="62" t="s">
        <v>73</v>
      </c>
      <c r="AY447" s="101" t="s">
        <v>195</v>
      </c>
      <c r="AZ447" s="67" t="s">
        <v>935</v>
      </c>
      <c r="BA447" s="287">
        <v>41667</v>
      </c>
      <c r="BB447" s="290" t="s">
        <v>936</v>
      </c>
      <c r="BC447" s="284">
        <v>41681</v>
      </c>
      <c r="BD447" s="69"/>
      <c r="BE447" s="68"/>
    </row>
    <row r="448" spans="1:57" x14ac:dyDescent="0.2">
      <c r="A448" s="28"/>
      <c r="B448" s="92"/>
      <c r="C448" s="93"/>
      <c r="D448" s="40">
        <v>41592</v>
      </c>
      <c r="E448" s="41">
        <v>41666</v>
      </c>
      <c r="F448" s="42" t="s">
        <v>937</v>
      </c>
      <c r="G448" s="43" t="s">
        <v>75</v>
      </c>
      <c r="H448" s="44" t="s">
        <v>60</v>
      </c>
      <c r="I448" s="45">
        <v>3</v>
      </c>
      <c r="J448" s="44" t="s">
        <v>77</v>
      </c>
      <c r="K448" s="47" t="s">
        <v>938</v>
      </c>
      <c r="L448" s="43">
        <v>1344314</v>
      </c>
      <c r="M448" s="44" t="s">
        <v>939</v>
      </c>
      <c r="N448" s="47">
        <v>0</v>
      </c>
      <c r="O448" s="50">
        <v>41275</v>
      </c>
      <c r="P448" s="50" t="str">
        <f t="shared" si="35"/>
        <v>31/12/2013</v>
      </c>
      <c r="Q448" s="51" t="s">
        <v>78</v>
      </c>
      <c r="R448" s="52" t="s">
        <v>940</v>
      </c>
      <c r="S448" s="77">
        <v>41274</v>
      </c>
      <c r="T448" s="54">
        <v>0</v>
      </c>
      <c r="U448" s="55" t="s">
        <v>66</v>
      </c>
      <c r="V448" s="56">
        <v>1</v>
      </c>
      <c r="W448" s="56">
        <v>0</v>
      </c>
      <c r="X448" s="56">
        <v>0</v>
      </c>
      <c r="Y448" s="57" t="s">
        <v>941</v>
      </c>
      <c r="Z448" s="57" t="s">
        <v>926</v>
      </c>
      <c r="AA448" s="57" t="s">
        <v>927</v>
      </c>
      <c r="AB448" s="58" t="s">
        <v>928</v>
      </c>
      <c r="AC448" s="170">
        <v>0</v>
      </c>
      <c r="AD448" s="59">
        <v>0</v>
      </c>
      <c r="AE448" s="59">
        <v>0</v>
      </c>
      <c r="AF448" s="60" t="s">
        <v>272</v>
      </c>
      <c r="AG448" s="61" t="s">
        <v>90</v>
      </c>
      <c r="AH448" s="57" t="s">
        <v>929</v>
      </c>
      <c r="AI448" s="61" t="s">
        <v>942</v>
      </c>
      <c r="AJ448" s="57" t="s">
        <v>943</v>
      </c>
      <c r="AK448" s="57" t="s">
        <v>932</v>
      </c>
      <c r="AL448" s="62" t="s">
        <v>134</v>
      </c>
      <c r="AM448" s="62">
        <v>1</v>
      </c>
      <c r="AN448" s="63">
        <v>8</v>
      </c>
      <c r="AO448" s="64" t="str">
        <f t="shared" si="39"/>
        <v>12</v>
      </c>
      <c r="AP448" s="202">
        <f>IF(V448=1,IF(G448="RÓTULO",IF(AN448&lt;9,AN448*(318*5)/100,AN448*(318*15)/100),IF(G448="PANTALLA LED'S",AN438*318,IF(G448="VALLA",AN448*(318*5)/100,"0,00"))))</f>
        <v>127.2</v>
      </c>
      <c r="AQ448" s="201">
        <f t="shared" si="37"/>
        <v>10.6</v>
      </c>
      <c r="AR448" s="202">
        <f t="shared" si="38"/>
        <v>0.5</v>
      </c>
      <c r="AS448" s="64" t="str">
        <f t="shared" si="30"/>
        <v>0,00</v>
      </c>
      <c r="AT448" s="201">
        <f t="shared" si="33"/>
        <v>127.7</v>
      </c>
      <c r="AU448" s="62" t="s">
        <v>944</v>
      </c>
      <c r="AV448" s="62" t="s">
        <v>72</v>
      </c>
      <c r="AW448" s="62" t="s">
        <v>80</v>
      </c>
      <c r="AX448" s="62" t="s">
        <v>73</v>
      </c>
      <c r="AY448" s="101" t="s">
        <v>195</v>
      </c>
      <c r="AZ448" s="67" t="s">
        <v>945</v>
      </c>
      <c r="BA448" s="287">
        <v>41667</v>
      </c>
      <c r="BB448" s="290" t="s">
        <v>946</v>
      </c>
      <c r="BC448" s="284">
        <v>41681</v>
      </c>
      <c r="BD448" s="69"/>
      <c r="BE448" s="68"/>
    </row>
    <row r="449" spans="1:57" x14ac:dyDescent="0.2">
      <c r="A449" s="28"/>
      <c r="B449" s="92"/>
      <c r="C449" s="93"/>
      <c r="D449" s="40">
        <v>41584</v>
      </c>
      <c r="E449" s="41">
        <v>41666</v>
      </c>
      <c r="F449" s="42" t="s">
        <v>947</v>
      </c>
      <c r="G449" s="43" t="s">
        <v>75</v>
      </c>
      <c r="H449" s="44" t="s">
        <v>76</v>
      </c>
      <c r="I449" s="45">
        <v>6</v>
      </c>
      <c r="J449" s="44" t="s">
        <v>77</v>
      </c>
      <c r="K449" s="47" t="s">
        <v>948</v>
      </c>
      <c r="L449" s="43">
        <v>16175</v>
      </c>
      <c r="M449" s="44" t="s">
        <v>949</v>
      </c>
      <c r="N449" s="47">
        <v>0</v>
      </c>
      <c r="O449" s="49" t="str">
        <f t="shared" ref="O449:O459" si="40">IF(V449=1,"1 AÑO","0 AÑOS")</f>
        <v>0 AÑOS</v>
      </c>
      <c r="P449" s="50" t="str">
        <f t="shared" si="35"/>
        <v>-----</v>
      </c>
      <c r="Q449" s="51" t="s">
        <v>78</v>
      </c>
      <c r="R449" s="52">
        <v>0</v>
      </c>
      <c r="S449" s="53">
        <v>0</v>
      </c>
      <c r="T449" s="54">
        <v>0</v>
      </c>
      <c r="U449" s="55" t="s">
        <v>66</v>
      </c>
      <c r="V449" s="56">
        <v>0</v>
      </c>
      <c r="W449" s="56">
        <v>1</v>
      </c>
      <c r="X449" s="56">
        <v>0</v>
      </c>
      <c r="Y449" s="57" t="s">
        <v>950</v>
      </c>
      <c r="Z449" s="57" t="s">
        <v>951</v>
      </c>
      <c r="AA449" s="57" t="s">
        <v>952</v>
      </c>
      <c r="AB449" s="58" t="s">
        <v>953</v>
      </c>
      <c r="AC449" s="170">
        <v>0</v>
      </c>
      <c r="AD449" s="59">
        <v>0</v>
      </c>
      <c r="AE449" s="59">
        <v>0</v>
      </c>
      <c r="AF449" s="60" t="s">
        <v>954</v>
      </c>
      <c r="AG449" s="61" t="s">
        <v>495</v>
      </c>
      <c r="AH449" s="57" t="s">
        <v>955</v>
      </c>
      <c r="AI449" s="61" t="s">
        <v>105</v>
      </c>
      <c r="AJ449" s="57" t="s">
        <v>105</v>
      </c>
      <c r="AK449" s="57" t="s">
        <v>951</v>
      </c>
      <c r="AL449" s="62" t="s">
        <v>956</v>
      </c>
      <c r="AM449" s="62">
        <v>3</v>
      </c>
      <c r="AN449" s="63">
        <v>12.86</v>
      </c>
      <c r="AO449" s="64" t="str">
        <f t="shared" si="39"/>
        <v>0</v>
      </c>
      <c r="AP449" s="202">
        <f>IF(V446=1,IF(AN446&lt;9,AN446*(318*5)/100,AN446*(318*15)/100),0)*1.5</f>
        <v>0</v>
      </c>
      <c r="AQ449" s="201" t="str">
        <f t="shared" si="37"/>
        <v>0,00</v>
      </c>
      <c r="AR449" s="202">
        <f t="shared" si="38"/>
        <v>0</v>
      </c>
      <c r="AS449" s="64" t="str">
        <f t="shared" si="30"/>
        <v>0,00</v>
      </c>
      <c r="AT449" s="201">
        <f t="shared" si="33"/>
        <v>0</v>
      </c>
      <c r="AU449" s="62" t="s">
        <v>108</v>
      </c>
      <c r="AV449" s="62" t="s">
        <v>72</v>
      </c>
      <c r="AW449" s="62" t="s">
        <v>80</v>
      </c>
      <c r="AX449" s="62" t="s">
        <v>73</v>
      </c>
      <c r="AY449" s="101" t="s">
        <v>195</v>
      </c>
      <c r="AZ449" s="67"/>
      <c r="BA449" s="287"/>
      <c r="BB449" s="290"/>
      <c r="BC449" s="284"/>
      <c r="BD449" s="69"/>
      <c r="BE449" s="68"/>
    </row>
    <row r="450" spans="1:57" x14ac:dyDescent="0.2">
      <c r="A450" s="28"/>
      <c r="B450" s="92"/>
      <c r="C450" s="93"/>
      <c r="D450" s="40">
        <v>41591</v>
      </c>
      <c r="E450" s="41">
        <v>41666</v>
      </c>
      <c r="F450" s="42" t="s">
        <v>957</v>
      </c>
      <c r="G450" s="161" t="s">
        <v>958</v>
      </c>
      <c r="H450" s="162" t="s">
        <v>60</v>
      </c>
      <c r="I450" s="163">
        <v>4</v>
      </c>
      <c r="J450" s="164" t="s">
        <v>150</v>
      </c>
      <c r="K450" s="165" t="s">
        <v>959</v>
      </c>
      <c r="L450" s="43">
        <v>272400</v>
      </c>
      <c r="M450" s="44" t="s">
        <v>151</v>
      </c>
      <c r="N450" s="47" t="s">
        <v>152</v>
      </c>
      <c r="O450" s="49" t="str">
        <f t="shared" si="40"/>
        <v>1 AÑO</v>
      </c>
      <c r="P450" s="50" t="str">
        <f t="shared" si="35"/>
        <v>31/12/2013</v>
      </c>
      <c r="Q450" s="51" t="s">
        <v>153</v>
      </c>
      <c r="R450" s="52" t="s">
        <v>960</v>
      </c>
      <c r="S450" s="77">
        <v>40970</v>
      </c>
      <c r="T450" s="54">
        <v>0</v>
      </c>
      <c r="U450" s="55" t="s">
        <v>66</v>
      </c>
      <c r="V450" s="56">
        <v>1</v>
      </c>
      <c r="W450" s="56">
        <v>0</v>
      </c>
      <c r="X450" s="56">
        <v>0</v>
      </c>
      <c r="Y450" s="164" t="s">
        <v>154</v>
      </c>
      <c r="Z450" s="164" t="s">
        <v>155</v>
      </c>
      <c r="AA450" s="164" t="s">
        <v>154</v>
      </c>
      <c r="AB450" s="58" t="s">
        <v>162</v>
      </c>
      <c r="AC450" s="79" t="s">
        <v>156</v>
      </c>
      <c r="AD450" s="69" t="s">
        <v>157</v>
      </c>
      <c r="AE450" s="59">
        <v>2000</v>
      </c>
      <c r="AF450" s="60" t="s">
        <v>158</v>
      </c>
      <c r="AG450" s="61" t="s">
        <v>159</v>
      </c>
      <c r="AH450" s="57" t="s">
        <v>160</v>
      </c>
      <c r="AI450" s="61" t="s">
        <v>105</v>
      </c>
      <c r="AJ450" s="57" t="s">
        <v>105</v>
      </c>
      <c r="AK450" s="57" t="s">
        <v>161</v>
      </c>
      <c r="AL450" s="166" t="s">
        <v>961</v>
      </c>
      <c r="AM450" s="167">
        <v>3</v>
      </c>
      <c r="AN450" s="168">
        <v>27</v>
      </c>
      <c r="AO450" s="64" t="str">
        <f t="shared" si="39"/>
        <v>12</v>
      </c>
      <c r="AP450" s="202">
        <f>IF(V447=1,IF(AN447&lt;9,AN447*(318*5)/100,AN447*(318*15)/100),0)*1.5</f>
        <v>824.97149999999999</v>
      </c>
      <c r="AQ450" s="201">
        <f t="shared" si="37"/>
        <v>68.747624999999999</v>
      </c>
      <c r="AR450" s="202">
        <f t="shared" si="38"/>
        <v>0.5</v>
      </c>
      <c r="AS450" s="64" t="str">
        <f t="shared" si="30"/>
        <v>0,00</v>
      </c>
      <c r="AT450" s="201">
        <f t="shared" si="33"/>
        <v>825.47149999999999</v>
      </c>
      <c r="AU450" s="62" t="s">
        <v>962</v>
      </c>
      <c r="AV450" s="62" t="s">
        <v>72</v>
      </c>
      <c r="AW450" s="62" t="s">
        <v>80</v>
      </c>
      <c r="AX450" s="62" t="s">
        <v>73</v>
      </c>
      <c r="AY450" s="101" t="s">
        <v>195</v>
      </c>
      <c r="AZ450" s="67" t="s">
        <v>963</v>
      </c>
      <c r="BA450" s="287">
        <v>41673</v>
      </c>
      <c r="BB450" s="290" t="s">
        <v>964</v>
      </c>
      <c r="BC450" s="284">
        <v>41709</v>
      </c>
      <c r="BD450" s="69"/>
      <c r="BE450" s="68"/>
    </row>
    <row r="451" spans="1:57" x14ac:dyDescent="0.2">
      <c r="A451" s="28"/>
      <c r="B451" s="92"/>
      <c r="C451" s="93"/>
      <c r="D451" s="40">
        <v>41620</v>
      </c>
      <c r="E451" s="41">
        <v>41666</v>
      </c>
      <c r="F451" s="42" t="s">
        <v>965</v>
      </c>
      <c r="G451" s="43" t="s">
        <v>75</v>
      </c>
      <c r="H451" s="44" t="s">
        <v>76</v>
      </c>
      <c r="I451" s="45">
        <v>3</v>
      </c>
      <c r="J451" s="44" t="s">
        <v>77</v>
      </c>
      <c r="K451" s="47" t="s">
        <v>131</v>
      </c>
      <c r="L451" s="43">
        <v>189643</v>
      </c>
      <c r="M451" s="44" t="s">
        <v>132</v>
      </c>
      <c r="N451" s="47">
        <v>0</v>
      </c>
      <c r="O451" s="49" t="str">
        <f t="shared" si="40"/>
        <v>1 AÑO</v>
      </c>
      <c r="P451" s="50" t="str">
        <f t="shared" si="35"/>
        <v>31/12/2013</v>
      </c>
      <c r="Q451" s="51" t="s">
        <v>133</v>
      </c>
      <c r="R451" s="52">
        <v>0</v>
      </c>
      <c r="S451" s="53">
        <v>0</v>
      </c>
      <c r="T451" s="54">
        <v>0</v>
      </c>
      <c r="U451" s="55" t="s">
        <v>66</v>
      </c>
      <c r="V451" s="56">
        <v>1</v>
      </c>
      <c r="W451" s="56">
        <v>0</v>
      </c>
      <c r="X451" s="56">
        <v>0</v>
      </c>
      <c r="Y451" s="57" t="s">
        <v>3</v>
      </c>
      <c r="Z451" s="57" t="s">
        <v>122</v>
      </c>
      <c r="AA451" s="57" t="s">
        <v>109</v>
      </c>
      <c r="AB451" s="58" t="s">
        <v>110</v>
      </c>
      <c r="AC451" s="170">
        <v>0</v>
      </c>
      <c r="AD451" s="59">
        <v>0</v>
      </c>
      <c r="AE451" s="59">
        <v>0</v>
      </c>
      <c r="AF451" s="60" t="s">
        <v>123</v>
      </c>
      <c r="AG451" s="61" t="s">
        <v>159</v>
      </c>
      <c r="AH451" s="57" t="s">
        <v>966</v>
      </c>
      <c r="AI451" s="61" t="s">
        <v>119</v>
      </c>
      <c r="AJ451" s="57" t="s">
        <v>79</v>
      </c>
      <c r="AK451" s="57" t="s">
        <v>129</v>
      </c>
      <c r="AL451" s="62" t="s">
        <v>134</v>
      </c>
      <c r="AM451" s="62">
        <v>1</v>
      </c>
      <c r="AN451" s="63">
        <v>8</v>
      </c>
      <c r="AO451" s="64" t="str">
        <f t="shared" si="39"/>
        <v>12</v>
      </c>
      <c r="AP451" s="202">
        <f>IF(V451=1,IF(G451="RÓTULO",IF(AN451&lt;9,AN451*(318*5)/100,AN451*(318*15)/100),IF(G451="PANTALLA LED'S",AN441*318,IF(G451="VALLA",AN451*(318*5)/100,"0,00"))))</f>
        <v>127.2</v>
      </c>
      <c r="AQ451" s="201">
        <f t="shared" si="37"/>
        <v>10.6</v>
      </c>
      <c r="AR451" s="202">
        <f t="shared" si="38"/>
        <v>0.5</v>
      </c>
      <c r="AS451" s="64" t="str">
        <f t="shared" si="30"/>
        <v>0,00</v>
      </c>
      <c r="AT451" s="201">
        <f t="shared" si="33"/>
        <v>127.7</v>
      </c>
      <c r="AU451" s="62" t="s">
        <v>944</v>
      </c>
      <c r="AV451" s="62" t="s">
        <v>72</v>
      </c>
      <c r="AW451" s="62" t="s">
        <v>80</v>
      </c>
      <c r="AX451" s="62" t="s">
        <v>73</v>
      </c>
      <c r="AY451" s="101" t="s">
        <v>195</v>
      </c>
      <c r="AZ451" s="67" t="s">
        <v>967</v>
      </c>
      <c r="BA451" s="287">
        <v>41673</v>
      </c>
      <c r="BB451" s="290" t="s">
        <v>968</v>
      </c>
      <c r="BC451" s="284">
        <v>41711</v>
      </c>
      <c r="BD451" s="69"/>
      <c r="BE451" s="68"/>
    </row>
    <row r="452" spans="1:57" x14ac:dyDescent="0.2">
      <c r="A452" s="28"/>
      <c r="B452" s="92"/>
      <c r="C452" s="93"/>
      <c r="D452" s="40">
        <v>41620</v>
      </c>
      <c r="E452" s="41">
        <v>41301</v>
      </c>
      <c r="F452" s="42" t="s">
        <v>969</v>
      </c>
      <c r="G452" s="43" t="s">
        <v>75</v>
      </c>
      <c r="H452" s="44" t="s">
        <v>76</v>
      </c>
      <c r="I452" s="45">
        <v>3</v>
      </c>
      <c r="J452" s="44" t="s">
        <v>77</v>
      </c>
      <c r="K452" s="47" t="s">
        <v>126</v>
      </c>
      <c r="L452" s="43">
        <v>339523</v>
      </c>
      <c r="M452" s="44" t="s">
        <v>127</v>
      </c>
      <c r="N452" s="47">
        <v>0</v>
      </c>
      <c r="O452" s="49" t="str">
        <f t="shared" si="40"/>
        <v>1 AÑO</v>
      </c>
      <c r="P452" s="50" t="str">
        <f t="shared" si="35"/>
        <v>31/12/2013</v>
      </c>
      <c r="Q452" s="51" t="s">
        <v>78</v>
      </c>
      <c r="R452" s="52">
        <v>0</v>
      </c>
      <c r="S452" s="53">
        <v>0</v>
      </c>
      <c r="T452" s="54">
        <v>0</v>
      </c>
      <c r="U452" s="55" t="s">
        <v>66</v>
      </c>
      <c r="V452" s="56">
        <v>1</v>
      </c>
      <c r="W452" s="56">
        <v>0</v>
      </c>
      <c r="X452" s="56">
        <v>0</v>
      </c>
      <c r="Y452" s="57" t="s">
        <v>128</v>
      </c>
      <c r="Z452" s="57" t="s">
        <v>122</v>
      </c>
      <c r="AA452" s="57" t="s">
        <v>109</v>
      </c>
      <c r="AB452" s="58" t="s">
        <v>110</v>
      </c>
      <c r="AC452" s="170">
        <v>0</v>
      </c>
      <c r="AD452" s="59">
        <v>0</v>
      </c>
      <c r="AE452" s="59">
        <v>0</v>
      </c>
      <c r="AF452" s="60" t="s">
        <v>123</v>
      </c>
      <c r="AG452" s="61" t="s">
        <v>159</v>
      </c>
      <c r="AH452" s="57" t="s">
        <v>966</v>
      </c>
      <c r="AI452" s="61" t="s">
        <v>119</v>
      </c>
      <c r="AJ452" s="57" t="s">
        <v>79</v>
      </c>
      <c r="AK452" s="57" t="s">
        <v>129</v>
      </c>
      <c r="AL452" s="62" t="s">
        <v>130</v>
      </c>
      <c r="AM452" s="62">
        <v>1</v>
      </c>
      <c r="AN452" s="63">
        <v>3.5</v>
      </c>
      <c r="AO452" s="64" t="str">
        <f t="shared" si="39"/>
        <v>12</v>
      </c>
      <c r="AP452" s="202">
        <f>IF(V452=1,IF(G452="RÓTULO",IF(AN452&lt;9,AN452*(318*5)/100,AN452*(318*15)/100),IF(G452="PANTALLA LED'S",AN442*318,IF(G452="VALLA",AN452*(318*5)/100,"0,00"))))</f>
        <v>55.65</v>
      </c>
      <c r="AQ452" s="201">
        <f t="shared" si="37"/>
        <v>4.6375000000000002</v>
      </c>
      <c r="AR452" s="202">
        <f t="shared" si="38"/>
        <v>0.5</v>
      </c>
      <c r="AS452" s="64" t="str">
        <f t="shared" si="30"/>
        <v>0,00</v>
      </c>
      <c r="AT452" s="201">
        <f t="shared" si="33"/>
        <v>56.15</v>
      </c>
      <c r="AU452" s="62" t="s">
        <v>881</v>
      </c>
      <c r="AV452" s="62" t="s">
        <v>72</v>
      </c>
      <c r="AW452" s="62" t="s">
        <v>80</v>
      </c>
      <c r="AX452" s="62" t="s">
        <v>73</v>
      </c>
      <c r="AY452" s="101" t="s">
        <v>195</v>
      </c>
      <c r="AZ452" s="67" t="s">
        <v>970</v>
      </c>
      <c r="BA452" s="287">
        <v>41673</v>
      </c>
      <c r="BB452" s="290" t="s">
        <v>971</v>
      </c>
      <c r="BC452" s="284">
        <v>41711</v>
      </c>
      <c r="BD452" s="69"/>
      <c r="BE452" s="68"/>
    </row>
    <row r="453" spans="1:57" x14ac:dyDescent="0.2">
      <c r="A453" s="28"/>
      <c r="B453" s="92"/>
      <c r="C453" s="93"/>
      <c r="D453" s="40">
        <v>41620</v>
      </c>
      <c r="E453" s="41">
        <v>41301</v>
      </c>
      <c r="F453" s="42" t="s">
        <v>972</v>
      </c>
      <c r="G453" s="43" t="s">
        <v>75</v>
      </c>
      <c r="H453" s="44" t="s">
        <v>76</v>
      </c>
      <c r="I453" s="45">
        <v>3</v>
      </c>
      <c r="J453" s="44" t="s">
        <v>77</v>
      </c>
      <c r="K453" s="47" t="s">
        <v>973</v>
      </c>
      <c r="L453" s="43">
        <v>37001</v>
      </c>
      <c r="M453" s="44" t="s">
        <v>974</v>
      </c>
      <c r="N453" s="47">
        <v>0</v>
      </c>
      <c r="O453" s="49" t="str">
        <f t="shared" si="40"/>
        <v>0 AÑOS</v>
      </c>
      <c r="P453" s="50" t="str">
        <f t="shared" si="35"/>
        <v>-----</v>
      </c>
      <c r="Q453" s="51" t="s">
        <v>133</v>
      </c>
      <c r="R453" s="52">
        <v>0</v>
      </c>
      <c r="S453" s="53">
        <v>0</v>
      </c>
      <c r="T453" s="54">
        <v>0</v>
      </c>
      <c r="U453" s="55" t="s">
        <v>66</v>
      </c>
      <c r="V453" s="56">
        <v>0</v>
      </c>
      <c r="W453" s="56">
        <v>1</v>
      </c>
      <c r="X453" s="56">
        <v>0</v>
      </c>
      <c r="Y453" s="57" t="s">
        <v>975</v>
      </c>
      <c r="Z453" s="57" t="s">
        <v>122</v>
      </c>
      <c r="AA453" s="57" t="s">
        <v>109</v>
      </c>
      <c r="AB453" s="58" t="s">
        <v>110</v>
      </c>
      <c r="AC453" s="170">
        <v>0</v>
      </c>
      <c r="AD453" s="59">
        <v>0</v>
      </c>
      <c r="AE453" s="59">
        <v>0</v>
      </c>
      <c r="AF453" s="60" t="s">
        <v>123</v>
      </c>
      <c r="AG453" s="61" t="s">
        <v>976</v>
      </c>
      <c r="AH453" s="57" t="s">
        <v>105</v>
      </c>
      <c r="AI453" s="61" t="s">
        <v>105</v>
      </c>
      <c r="AJ453" s="57" t="s">
        <v>105</v>
      </c>
      <c r="AK453" s="57" t="s">
        <v>129</v>
      </c>
      <c r="AL453" s="62" t="s">
        <v>977</v>
      </c>
      <c r="AM453" s="62">
        <v>1</v>
      </c>
      <c r="AN453" s="63">
        <v>4</v>
      </c>
      <c r="AO453" s="64" t="str">
        <f t="shared" si="39"/>
        <v>0</v>
      </c>
      <c r="AP453" s="202">
        <f>IF(V442=1,IF(AN442&lt;9,AN442*(318*5)/100,AN442*(318*15)/100),0)</f>
        <v>0</v>
      </c>
      <c r="AQ453" s="201" t="str">
        <f t="shared" si="37"/>
        <v>0,00</v>
      </c>
      <c r="AR453" s="202">
        <f t="shared" si="38"/>
        <v>0</v>
      </c>
      <c r="AS453" s="64" t="str">
        <f t="shared" si="30"/>
        <v>0,00</v>
      </c>
      <c r="AT453" s="201">
        <f t="shared" si="33"/>
        <v>0</v>
      </c>
      <c r="AU453" s="62" t="s">
        <v>108</v>
      </c>
      <c r="AV453" s="62" t="s">
        <v>72</v>
      </c>
      <c r="AW453" s="62" t="s">
        <v>80</v>
      </c>
      <c r="AX453" s="62" t="s">
        <v>73</v>
      </c>
      <c r="AY453" s="101" t="s">
        <v>195</v>
      </c>
      <c r="AZ453" s="67"/>
      <c r="BA453" s="287"/>
      <c r="BB453" s="290"/>
      <c r="BC453" s="284"/>
      <c r="BD453" s="69"/>
      <c r="BE453" s="68"/>
    </row>
    <row r="454" spans="1:57" x14ac:dyDescent="0.2">
      <c r="A454" s="28"/>
      <c r="B454" s="92"/>
      <c r="C454" s="93"/>
      <c r="D454" s="40">
        <v>41624</v>
      </c>
      <c r="E454" s="41">
        <v>41666</v>
      </c>
      <c r="F454" s="42" t="s">
        <v>978</v>
      </c>
      <c r="G454" s="43" t="s">
        <v>75</v>
      </c>
      <c r="H454" s="44" t="s">
        <v>76</v>
      </c>
      <c r="I454" s="45">
        <v>2.5</v>
      </c>
      <c r="J454" s="44" t="s">
        <v>77</v>
      </c>
      <c r="K454" s="47" t="s">
        <v>979</v>
      </c>
      <c r="L454" s="43">
        <v>4372</v>
      </c>
      <c r="M454" s="44" t="s">
        <v>980</v>
      </c>
      <c r="N454" s="47">
        <v>0</v>
      </c>
      <c r="O454" s="49" t="str">
        <f t="shared" si="40"/>
        <v>1 AÑO</v>
      </c>
      <c r="P454" s="50" t="str">
        <f t="shared" si="35"/>
        <v>31/12/2013</v>
      </c>
      <c r="Q454" s="51" t="s">
        <v>78</v>
      </c>
      <c r="R454" s="52">
        <v>0</v>
      </c>
      <c r="S454" s="53">
        <v>0</v>
      </c>
      <c r="T454" s="54">
        <v>0</v>
      </c>
      <c r="U454" s="55" t="s">
        <v>66</v>
      </c>
      <c r="V454" s="56">
        <v>1</v>
      </c>
      <c r="W454" s="56">
        <v>0</v>
      </c>
      <c r="X454" s="56">
        <v>0</v>
      </c>
      <c r="Y454" s="57" t="s">
        <v>981</v>
      </c>
      <c r="Z454" s="57" t="s">
        <v>982</v>
      </c>
      <c r="AA454" s="57" t="s">
        <v>983</v>
      </c>
      <c r="AB454" s="58" t="s">
        <v>984</v>
      </c>
      <c r="AC454" s="170">
        <v>0</v>
      </c>
      <c r="AD454" s="59">
        <v>0</v>
      </c>
      <c r="AE454" s="59">
        <v>0</v>
      </c>
      <c r="AF454" s="60" t="s">
        <v>985</v>
      </c>
      <c r="AG454" s="61" t="s">
        <v>159</v>
      </c>
      <c r="AH454" s="57" t="s">
        <v>986</v>
      </c>
      <c r="AI454" s="61" t="s">
        <v>119</v>
      </c>
      <c r="AJ454" s="57" t="s">
        <v>79</v>
      </c>
      <c r="AK454" s="57" t="s">
        <v>987</v>
      </c>
      <c r="AL454" s="62" t="s">
        <v>988</v>
      </c>
      <c r="AM454" s="62">
        <v>1</v>
      </c>
      <c r="AN454" s="63">
        <v>6.05</v>
      </c>
      <c r="AO454" s="64" t="str">
        <f t="shared" si="39"/>
        <v>12</v>
      </c>
      <c r="AP454" s="202">
        <f>IF(V454=1,IF(G454="RÓTULO",IF(AN454&lt;9,AN454*(318*5)/100,AN454*(318*15)/100),IF(G454="PANTALLA LED'S",AN444*318,IF(G454="VALLA",AN454*(318*5)/100,"0,00"))))</f>
        <v>96.194999999999993</v>
      </c>
      <c r="AQ454" s="201">
        <f t="shared" si="37"/>
        <v>8.0162499999999994</v>
      </c>
      <c r="AR454" s="202">
        <f t="shared" si="38"/>
        <v>0.5</v>
      </c>
      <c r="AS454" s="64" t="str">
        <f t="shared" si="30"/>
        <v>0,00</v>
      </c>
      <c r="AT454" s="201">
        <f t="shared" si="33"/>
        <v>96.694999999999993</v>
      </c>
      <c r="AU454" s="62" t="s">
        <v>989</v>
      </c>
      <c r="AV454" s="62" t="s">
        <v>72</v>
      </c>
      <c r="AW454" s="62" t="s">
        <v>80</v>
      </c>
      <c r="AX454" s="62" t="s">
        <v>73</v>
      </c>
      <c r="AY454" s="101" t="s">
        <v>195</v>
      </c>
      <c r="AZ454" s="67" t="s">
        <v>990</v>
      </c>
      <c r="BA454" s="287">
        <v>41673</v>
      </c>
      <c r="BB454" s="290" t="s">
        <v>991</v>
      </c>
      <c r="BC454" s="284">
        <v>41673</v>
      </c>
      <c r="BD454" s="69"/>
      <c r="BE454" s="68"/>
    </row>
    <row r="455" spans="1:57" x14ac:dyDescent="0.2">
      <c r="A455" s="28"/>
      <c r="B455" s="92"/>
      <c r="C455" s="93"/>
      <c r="D455" s="40">
        <v>41624</v>
      </c>
      <c r="E455" s="41">
        <v>41666</v>
      </c>
      <c r="F455" s="42" t="s">
        <v>992</v>
      </c>
      <c r="G455" s="43" t="s">
        <v>75</v>
      </c>
      <c r="H455" s="44" t="s">
        <v>76</v>
      </c>
      <c r="I455" s="45">
        <v>3</v>
      </c>
      <c r="J455" s="44" t="s">
        <v>77</v>
      </c>
      <c r="K455" s="47" t="s">
        <v>993</v>
      </c>
      <c r="L455" s="43">
        <v>207680</v>
      </c>
      <c r="M455" s="44" t="s">
        <v>994</v>
      </c>
      <c r="N455" s="47">
        <v>0</v>
      </c>
      <c r="O455" s="49" t="str">
        <f t="shared" si="40"/>
        <v>1 AÑO</v>
      </c>
      <c r="P455" s="50" t="str">
        <f t="shared" si="35"/>
        <v>31/12/2013</v>
      </c>
      <c r="Q455" s="51" t="s">
        <v>995</v>
      </c>
      <c r="R455" s="52">
        <v>0</v>
      </c>
      <c r="S455" s="53">
        <v>0</v>
      </c>
      <c r="T455" s="54">
        <v>0</v>
      </c>
      <c r="U455" s="55" t="s">
        <v>66</v>
      </c>
      <c r="V455" s="56">
        <v>1</v>
      </c>
      <c r="W455" s="56">
        <v>0</v>
      </c>
      <c r="X455" s="56">
        <v>0</v>
      </c>
      <c r="Y455" s="57" t="s">
        <v>996</v>
      </c>
      <c r="Z455" s="57" t="s">
        <v>982</v>
      </c>
      <c r="AA455" s="57" t="s">
        <v>983</v>
      </c>
      <c r="AB455" s="58" t="s">
        <v>984</v>
      </c>
      <c r="AC455" s="170">
        <v>0</v>
      </c>
      <c r="AD455" s="59">
        <v>0</v>
      </c>
      <c r="AE455" s="59">
        <v>0</v>
      </c>
      <c r="AF455" s="60" t="s">
        <v>985</v>
      </c>
      <c r="AG455" s="61" t="s">
        <v>159</v>
      </c>
      <c r="AH455" s="57" t="s">
        <v>997</v>
      </c>
      <c r="AI455" s="61" t="s">
        <v>119</v>
      </c>
      <c r="AJ455" s="57" t="s">
        <v>79</v>
      </c>
      <c r="AK455" s="57" t="s">
        <v>987</v>
      </c>
      <c r="AL455" s="62" t="s">
        <v>998</v>
      </c>
      <c r="AM455" s="62">
        <v>1</v>
      </c>
      <c r="AN455" s="63">
        <v>9.6</v>
      </c>
      <c r="AO455" s="64" t="str">
        <f t="shared" si="39"/>
        <v>12</v>
      </c>
      <c r="AP455" s="202">
        <f>IF(V455=1,IF(G455="RÓTULO",IF(AN455&lt;9,AN455*(318*5)/100,AN455*(318*15)/100),IF(G455="PANTALLA LED'S",AN445*318,IF(G455="VALLA",AN455*(318*5)/100,"0,00"))))</f>
        <v>457.92</v>
      </c>
      <c r="AQ455" s="201">
        <f t="shared" si="37"/>
        <v>38.160000000000004</v>
      </c>
      <c r="AR455" s="202">
        <f t="shared" si="38"/>
        <v>0.5</v>
      </c>
      <c r="AS455" s="64" t="str">
        <f t="shared" si="30"/>
        <v>0,00</v>
      </c>
      <c r="AT455" s="201">
        <f t="shared" si="33"/>
        <v>458.42</v>
      </c>
      <c r="AU455" s="62" t="s">
        <v>999</v>
      </c>
      <c r="AV455" s="62" t="s">
        <v>72</v>
      </c>
      <c r="AW455" s="62" t="s">
        <v>80</v>
      </c>
      <c r="AX455" s="62" t="s">
        <v>73</v>
      </c>
      <c r="AY455" s="101" t="s">
        <v>195</v>
      </c>
      <c r="AZ455" s="67" t="s">
        <v>1000</v>
      </c>
      <c r="BA455" s="287">
        <v>41673</v>
      </c>
      <c r="BB455" s="290" t="s">
        <v>1001</v>
      </c>
      <c r="BC455" s="284">
        <v>41673</v>
      </c>
      <c r="BD455" s="69"/>
      <c r="BE455" s="68"/>
    </row>
    <row r="456" spans="1:57" x14ac:dyDescent="0.2">
      <c r="A456" s="28"/>
      <c r="B456" s="92"/>
      <c r="C456" s="93"/>
      <c r="D456" s="40">
        <v>41624</v>
      </c>
      <c r="E456" s="41">
        <v>41666</v>
      </c>
      <c r="F456" s="42" t="s">
        <v>1002</v>
      </c>
      <c r="G456" s="43" t="s">
        <v>75</v>
      </c>
      <c r="H456" s="44" t="s">
        <v>76</v>
      </c>
      <c r="I456" s="45">
        <v>3</v>
      </c>
      <c r="J456" s="44" t="s">
        <v>77</v>
      </c>
      <c r="K456" s="47" t="s">
        <v>1003</v>
      </c>
      <c r="L456" s="43">
        <v>77952</v>
      </c>
      <c r="M456" s="44" t="s">
        <v>1004</v>
      </c>
      <c r="N456" s="47">
        <v>0</v>
      </c>
      <c r="O456" s="49" t="str">
        <f t="shared" si="40"/>
        <v>1 AÑO</v>
      </c>
      <c r="P456" s="50" t="str">
        <f t="shared" si="35"/>
        <v>31/12/2013</v>
      </c>
      <c r="Q456" s="51" t="s">
        <v>78</v>
      </c>
      <c r="R456" s="52">
        <v>0</v>
      </c>
      <c r="S456" s="53">
        <v>0</v>
      </c>
      <c r="T456" s="54">
        <v>0</v>
      </c>
      <c r="U456" s="55" t="s">
        <v>66</v>
      </c>
      <c r="V456" s="56">
        <v>1</v>
      </c>
      <c r="W456" s="56">
        <v>0</v>
      </c>
      <c r="X456" s="56">
        <v>0</v>
      </c>
      <c r="Y456" s="57" t="s">
        <v>1005</v>
      </c>
      <c r="Z456" s="57" t="s">
        <v>982</v>
      </c>
      <c r="AA456" s="57" t="s">
        <v>983</v>
      </c>
      <c r="AB456" s="58" t="s">
        <v>984</v>
      </c>
      <c r="AC456" s="170">
        <v>0</v>
      </c>
      <c r="AD456" s="59">
        <v>0</v>
      </c>
      <c r="AE456" s="59">
        <v>0</v>
      </c>
      <c r="AF456" s="60" t="s">
        <v>985</v>
      </c>
      <c r="AG456" s="61" t="s">
        <v>159</v>
      </c>
      <c r="AH456" s="57" t="s">
        <v>1006</v>
      </c>
      <c r="AI456" s="61" t="s">
        <v>119</v>
      </c>
      <c r="AJ456" s="57" t="s">
        <v>79</v>
      </c>
      <c r="AK456" s="57" t="s">
        <v>987</v>
      </c>
      <c r="AL456" s="62" t="s">
        <v>1007</v>
      </c>
      <c r="AM456" s="62">
        <v>1</v>
      </c>
      <c r="AN456" s="63">
        <v>12.6</v>
      </c>
      <c r="AO456" s="64" t="str">
        <f t="shared" si="39"/>
        <v>12</v>
      </c>
      <c r="AP456" s="202">
        <f>IF(V456=1,IF(G456="RÓTULO",IF(AN456&lt;9,AN456*(318*5)/100,AN456*(318*15)/100),IF(G456="PANTALLA LED'S",AN446*318,IF(G456="VALLA",AN456*(318*5)/100,"0,00"))))</f>
        <v>601.02</v>
      </c>
      <c r="AQ456" s="201">
        <f>IF(V456=1,AP456/12,"0,00")</f>
        <v>50.085000000000001</v>
      </c>
      <c r="AR456" s="202">
        <f t="shared" si="38"/>
        <v>0.5</v>
      </c>
      <c r="AS456" s="64" t="str">
        <f t="shared" si="30"/>
        <v>0,00</v>
      </c>
      <c r="AT456" s="201">
        <f t="shared" si="33"/>
        <v>601.52</v>
      </c>
      <c r="AU456" s="62" t="s">
        <v>1008</v>
      </c>
      <c r="AV456" s="62" t="s">
        <v>72</v>
      </c>
      <c r="AW456" s="62" t="s">
        <v>80</v>
      </c>
      <c r="AX456" s="62" t="s">
        <v>73</v>
      </c>
      <c r="AY456" s="101" t="s">
        <v>195</v>
      </c>
      <c r="AZ456" s="67" t="s">
        <v>1009</v>
      </c>
      <c r="BA456" s="287">
        <v>41673</v>
      </c>
      <c r="BB456" s="290" t="s">
        <v>1010</v>
      </c>
      <c r="BC456" s="284">
        <v>41673</v>
      </c>
      <c r="BD456" s="69"/>
      <c r="BE456" s="68"/>
    </row>
    <row r="457" spans="1:57" x14ac:dyDescent="0.2">
      <c r="A457" s="28"/>
      <c r="B457" s="92"/>
      <c r="C457" s="93"/>
      <c r="D457" s="71">
        <v>41603</v>
      </c>
      <c r="E457" s="41">
        <v>41666</v>
      </c>
      <c r="F457" s="42" t="s">
        <v>1011</v>
      </c>
      <c r="G457" s="43" t="s">
        <v>163</v>
      </c>
      <c r="H457" s="46" t="s">
        <v>60</v>
      </c>
      <c r="I457" s="74">
        <v>8</v>
      </c>
      <c r="J457" s="46" t="s">
        <v>61</v>
      </c>
      <c r="K457" s="47" t="s">
        <v>675</v>
      </c>
      <c r="L457" s="73">
        <v>377626</v>
      </c>
      <c r="M457" s="46" t="s">
        <v>676</v>
      </c>
      <c r="N457" s="75" t="s">
        <v>677</v>
      </c>
      <c r="O457" s="94" t="str">
        <f t="shared" si="40"/>
        <v>0 AÑOS</v>
      </c>
      <c r="P457" s="50" t="str">
        <f>IF(V457=1,"31/12/2013","-----")</f>
        <v>-----</v>
      </c>
      <c r="Q457" s="51" t="s">
        <v>678</v>
      </c>
      <c r="R457" s="96">
        <v>0</v>
      </c>
      <c r="S457" s="96">
        <v>0</v>
      </c>
      <c r="T457" s="54">
        <v>0</v>
      </c>
      <c r="U457" s="55" t="s">
        <v>66</v>
      </c>
      <c r="V457" s="78">
        <v>0</v>
      </c>
      <c r="W457" s="78">
        <v>1</v>
      </c>
      <c r="X457" s="78">
        <v>0</v>
      </c>
      <c r="Y457" s="61" t="s">
        <v>679</v>
      </c>
      <c r="Z457" s="61" t="s">
        <v>165</v>
      </c>
      <c r="AA457" s="66" t="s">
        <v>166</v>
      </c>
      <c r="AB457" s="58" t="s">
        <v>668</v>
      </c>
      <c r="AC457" s="79" t="s">
        <v>669</v>
      </c>
      <c r="AD457" s="147" t="s">
        <v>670</v>
      </c>
      <c r="AE457" s="79">
        <v>20000</v>
      </c>
      <c r="AF457" s="80" t="s">
        <v>167</v>
      </c>
      <c r="AG457" s="61" t="s">
        <v>372</v>
      </c>
      <c r="AH457" s="61" t="s">
        <v>105</v>
      </c>
      <c r="AI457" s="61" t="s">
        <v>105</v>
      </c>
      <c r="AJ457" s="61" t="s">
        <v>105</v>
      </c>
      <c r="AK457" s="61" t="s">
        <v>70</v>
      </c>
      <c r="AL457" s="66" t="s">
        <v>813</v>
      </c>
      <c r="AM457" s="66">
        <v>1</v>
      </c>
      <c r="AN457" s="81">
        <v>64</v>
      </c>
      <c r="AO457" s="82" t="str">
        <f>IF(V457=1,"12","0")</f>
        <v>0</v>
      </c>
      <c r="AP457" s="199">
        <f>IF(V457=1,IF(AN457&lt;9,AN457*(318*5)/100,AN457*(318*15)/100),0)</f>
        <v>0</v>
      </c>
      <c r="AQ457" s="200" t="str">
        <f>IF(V457=1,AP457/12,"0,00")</f>
        <v>0,00</v>
      </c>
      <c r="AR457" s="199">
        <f t="shared" si="38"/>
        <v>0</v>
      </c>
      <c r="AS457" s="82" t="str">
        <f>IF(AND(G457="VALLA",V457=1),"50 000,00","0,00")</f>
        <v>0,00</v>
      </c>
      <c r="AT457" s="200">
        <f t="shared" si="33"/>
        <v>0</v>
      </c>
      <c r="AU457" s="66" t="s">
        <v>108</v>
      </c>
      <c r="AV457" s="66" t="s">
        <v>72</v>
      </c>
      <c r="AW457" s="66" t="s">
        <v>73</v>
      </c>
      <c r="AX457" s="66" t="s">
        <v>218</v>
      </c>
      <c r="AY457" s="98" t="s">
        <v>195</v>
      </c>
      <c r="AZ457" s="67"/>
      <c r="BA457" s="287"/>
      <c r="BB457" s="290"/>
      <c r="BC457" s="284"/>
      <c r="BD457" s="69"/>
      <c r="BE457" s="68"/>
    </row>
    <row r="458" spans="1:57" x14ac:dyDescent="0.2">
      <c r="A458" s="28"/>
      <c r="B458" s="92"/>
      <c r="C458" s="93"/>
      <c r="D458" s="71">
        <v>41603</v>
      </c>
      <c r="E458" s="41">
        <v>41666</v>
      </c>
      <c r="F458" s="42" t="s">
        <v>1012</v>
      </c>
      <c r="G458" s="43" t="s">
        <v>163</v>
      </c>
      <c r="H458" s="46" t="s">
        <v>60</v>
      </c>
      <c r="I458" s="74">
        <v>8</v>
      </c>
      <c r="J458" s="46" t="s">
        <v>61</v>
      </c>
      <c r="K458" s="47" t="s">
        <v>663</v>
      </c>
      <c r="L458" s="43">
        <v>9888</v>
      </c>
      <c r="M458" s="44" t="s">
        <v>664</v>
      </c>
      <c r="N458" s="75" t="s">
        <v>665</v>
      </c>
      <c r="O458" s="94" t="str">
        <f t="shared" si="40"/>
        <v>0 AÑOS</v>
      </c>
      <c r="P458" s="50" t="str">
        <f>IF(V458=1,"31/12/2013","-----")</f>
        <v>-----</v>
      </c>
      <c r="Q458" s="51" t="s">
        <v>666</v>
      </c>
      <c r="R458" s="52">
        <v>0</v>
      </c>
      <c r="S458" s="53">
        <v>0</v>
      </c>
      <c r="T458" s="54">
        <v>0</v>
      </c>
      <c r="U458" s="55" t="s">
        <v>66</v>
      </c>
      <c r="V458" s="56">
        <v>0</v>
      </c>
      <c r="W458" s="56">
        <v>1</v>
      </c>
      <c r="X458" s="56">
        <v>0</v>
      </c>
      <c r="Y458" s="57" t="s">
        <v>169</v>
      </c>
      <c r="Z458" s="61" t="s">
        <v>165</v>
      </c>
      <c r="AA458" s="66" t="s">
        <v>166</v>
      </c>
      <c r="AB458" s="58" t="s">
        <v>668</v>
      </c>
      <c r="AC458" s="170"/>
      <c r="AD458" s="147" t="s">
        <v>670</v>
      </c>
      <c r="AE458" s="79">
        <v>20000</v>
      </c>
      <c r="AF458" s="80" t="s">
        <v>167</v>
      </c>
      <c r="AG458" s="61" t="s">
        <v>671</v>
      </c>
      <c r="AH458" s="61" t="s">
        <v>672</v>
      </c>
      <c r="AI458" s="61" t="s">
        <v>673</v>
      </c>
      <c r="AJ458" s="57" t="s">
        <v>105</v>
      </c>
      <c r="AK458" s="61" t="s">
        <v>70</v>
      </c>
      <c r="AL458" s="66" t="s">
        <v>192</v>
      </c>
      <c r="AM458" s="62">
        <v>1</v>
      </c>
      <c r="AN458" s="63">
        <v>32</v>
      </c>
      <c r="AO458" s="64" t="str">
        <f>IF(V458=1,"12","0")</f>
        <v>0</v>
      </c>
      <c r="AP458" s="202">
        <f>IF(V458=1,IF(AN458&lt;9,AN458*(318*5)/100,AN458*(318*15)/100),0)</f>
        <v>0</v>
      </c>
      <c r="AQ458" s="201" t="str">
        <f>IF(V458=1,AP458/12,"0,00")</f>
        <v>0,00</v>
      </c>
      <c r="AR458" s="202">
        <f t="shared" si="38"/>
        <v>0</v>
      </c>
      <c r="AS458" s="64" t="str">
        <f>IF(AND(G458="VALLA",V458=1),"50 000,00","0,00")</f>
        <v>0,00</v>
      </c>
      <c r="AT458" s="201">
        <f t="shared" si="33"/>
        <v>0</v>
      </c>
      <c r="AU458" s="66" t="s">
        <v>108</v>
      </c>
      <c r="AV458" s="66" t="s">
        <v>72</v>
      </c>
      <c r="AW458" s="66" t="s">
        <v>73</v>
      </c>
      <c r="AX458" s="66" t="s">
        <v>218</v>
      </c>
      <c r="AY458" s="98" t="s">
        <v>195</v>
      </c>
      <c r="AZ458" s="67"/>
      <c r="BA458" s="287"/>
      <c r="BB458" s="290"/>
      <c r="BC458" s="284"/>
      <c r="BD458" s="69"/>
      <c r="BE458" s="68"/>
    </row>
    <row r="459" spans="1:57" x14ac:dyDescent="0.2">
      <c r="A459" s="28"/>
      <c r="B459" s="92"/>
      <c r="C459" s="93"/>
      <c r="D459" s="71">
        <v>41618</v>
      </c>
      <c r="E459" s="41">
        <v>41666</v>
      </c>
      <c r="F459" s="42" t="s">
        <v>1013</v>
      </c>
      <c r="G459" s="43" t="s">
        <v>75</v>
      </c>
      <c r="H459" s="73" t="s">
        <v>60</v>
      </c>
      <c r="I459" s="74">
        <v>2.5</v>
      </c>
      <c r="J459" s="44" t="s">
        <v>77</v>
      </c>
      <c r="K459" s="47" t="s">
        <v>1014</v>
      </c>
      <c r="L459" s="73">
        <v>196628</v>
      </c>
      <c r="M459" s="46" t="s">
        <v>1015</v>
      </c>
      <c r="N459" s="75">
        <v>0</v>
      </c>
      <c r="O459" s="94" t="str">
        <f t="shared" si="40"/>
        <v>0 AÑOS</v>
      </c>
      <c r="P459" s="50" t="str">
        <f>IF(V459=1,"31/12/2013","-----")</f>
        <v>-----</v>
      </c>
      <c r="Q459" s="51" t="s">
        <v>307</v>
      </c>
      <c r="R459" s="96">
        <v>0</v>
      </c>
      <c r="S459" s="96">
        <v>0</v>
      </c>
      <c r="T459" s="54">
        <v>0</v>
      </c>
      <c r="U459" s="55" t="s">
        <v>66</v>
      </c>
      <c r="V459" s="78">
        <v>0</v>
      </c>
      <c r="W459" s="78">
        <v>1</v>
      </c>
      <c r="X459" s="78">
        <v>0</v>
      </c>
      <c r="Y459" s="61" t="s">
        <v>1016</v>
      </c>
      <c r="Z459" s="57" t="s">
        <v>982</v>
      </c>
      <c r="AA459" s="57" t="s">
        <v>983</v>
      </c>
      <c r="AB459" s="58" t="s">
        <v>984</v>
      </c>
      <c r="AC459" s="79">
        <v>0</v>
      </c>
      <c r="AD459" s="147">
        <v>0</v>
      </c>
      <c r="AE459" s="79">
        <v>0</v>
      </c>
      <c r="AF459" s="60" t="s">
        <v>985</v>
      </c>
      <c r="AG459" s="61" t="s">
        <v>1017</v>
      </c>
      <c r="AH459" s="57" t="s">
        <v>105</v>
      </c>
      <c r="AI459" s="61" t="s">
        <v>105</v>
      </c>
      <c r="AJ459" s="57" t="s">
        <v>105</v>
      </c>
      <c r="AK459" s="57" t="s">
        <v>987</v>
      </c>
      <c r="AL459" s="66" t="s">
        <v>1018</v>
      </c>
      <c r="AM459" s="66">
        <v>1</v>
      </c>
      <c r="AN459" s="81">
        <v>1.32</v>
      </c>
      <c r="AO459" s="82" t="str">
        <f>IF(V459=1,"12","0")</f>
        <v>0</v>
      </c>
      <c r="AP459" s="199">
        <f>IF(V459=1,IF(AN459&lt;9,AN459*(318*5)/100,AN459*(318*15)/100),0)</f>
        <v>0</v>
      </c>
      <c r="AQ459" s="200" t="str">
        <f>IF(V459=1,AP459/12,"0,00")</f>
        <v>0,00</v>
      </c>
      <c r="AR459" s="199">
        <f t="shared" si="38"/>
        <v>0</v>
      </c>
      <c r="AS459" s="82" t="str">
        <f>IF(AND(G459="VALLA",V459=1),"50 000,00","0,00")</f>
        <v>0,00</v>
      </c>
      <c r="AT459" s="200">
        <f t="shared" si="33"/>
        <v>0</v>
      </c>
      <c r="AU459" s="66" t="s">
        <v>108</v>
      </c>
      <c r="AV459" s="66" t="s">
        <v>72</v>
      </c>
      <c r="AW459" s="66" t="s">
        <v>73</v>
      </c>
      <c r="AX459" s="66" t="s">
        <v>218</v>
      </c>
      <c r="AY459" s="98" t="s">
        <v>195</v>
      </c>
      <c r="AZ459" s="67"/>
      <c r="BA459" s="287"/>
      <c r="BB459" s="290"/>
      <c r="BC459" s="284"/>
      <c r="BD459" s="69"/>
      <c r="BE459" s="68"/>
    </row>
    <row r="460" spans="1:57" x14ac:dyDescent="0.2">
      <c r="A460" s="28"/>
      <c r="B460" s="92"/>
      <c r="C460" s="93"/>
      <c r="D460" s="71"/>
      <c r="E460" s="72"/>
      <c r="F460" s="42"/>
      <c r="G460" s="73"/>
      <c r="H460" s="73"/>
      <c r="I460" s="74"/>
      <c r="J460" s="46"/>
      <c r="K460" s="75"/>
      <c r="L460" s="73"/>
      <c r="M460" s="46"/>
      <c r="N460" s="48"/>
      <c r="O460" s="49"/>
      <c r="P460" s="50"/>
      <c r="Q460" s="95"/>
      <c r="R460" s="96"/>
      <c r="S460" s="96"/>
      <c r="T460" s="54"/>
      <c r="U460" s="55"/>
      <c r="V460" s="102"/>
      <c r="W460" s="102"/>
      <c r="X460" s="102"/>
      <c r="Y460" s="61"/>
      <c r="Z460" s="61"/>
      <c r="AA460" s="66"/>
      <c r="AB460" s="79"/>
      <c r="AC460" s="79"/>
      <c r="AD460" s="79"/>
      <c r="AE460" s="79"/>
      <c r="AF460" s="80"/>
      <c r="AG460" s="61"/>
      <c r="AH460" s="61"/>
      <c r="AI460" s="61"/>
      <c r="AJ460" s="61"/>
      <c r="AK460" s="61"/>
      <c r="AL460" s="66"/>
      <c r="AM460" s="66"/>
      <c r="AN460" s="81"/>
      <c r="AO460" s="82"/>
      <c r="AP460" s="199"/>
      <c r="AQ460" s="200"/>
      <c r="AR460" s="199"/>
      <c r="AS460" s="65"/>
      <c r="AT460" s="200"/>
      <c r="AU460" s="66"/>
      <c r="AV460" s="66"/>
      <c r="AW460" s="66"/>
      <c r="AX460" s="66"/>
      <c r="AY460" s="66"/>
      <c r="AZ460" s="67"/>
      <c r="BA460" s="287"/>
      <c r="BB460" s="290"/>
      <c r="BC460" s="284"/>
      <c r="BD460" s="69"/>
      <c r="BE460" s="68"/>
    </row>
    <row r="461" spans="1:57" x14ac:dyDescent="0.2">
      <c r="A461" s="28"/>
      <c r="B461" s="92"/>
      <c r="C461" s="93"/>
      <c r="D461" s="71"/>
      <c r="E461" s="72"/>
      <c r="F461" s="42"/>
      <c r="G461" s="73"/>
      <c r="H461" s="73"/>
      <c r="I461" s="74"/>
      <c r="J461" s="46"/>
      <c r="K461" s="75"/>
      <c r="L461" s="73"/>
      <c r="M461" s="46"/>
      <c r="N461" s="48"/>
      <c r="O461" s="49"/>
      <c r="P461" s="50"/>
      <c r="Q461" s="95"/>
      <c r="R461" s="96"/>
      <c r="S461" s="96"/>
      <c r="T461" s="54"/>
      <c r="U461" s="55"/>
      <c r="V461" s="102"/>
      <c r="W461" s="102"/>
      <c r="X461" s="102"/>
      <c r="Y461" s="61"/>
      <c r="Z461" s="61"/>
      <c r="AA461" s="66"/>
      <c r="AB461" s="79"/>
      <c r="AC461" s="79"/>
      <c r="AD461" s="79"/>
      <c r="AE461" s="79"/>
      <c r="AF461" s="80"/>
      <c r="AG461" s="61"/>
      <c r="AH461" s="61"/>
      <c r="AI461" s="61"/>
      <c r="AJ461" s="61"/>
      <c r="AK461" s="61"/>
      <c r="AL461" s="66"/>
      <c r="AM461" s="66"/>
      <c r="AN461" s="81"/>
      <c r="AO461" s="82"/>
      <c r="AP461" s="199"/>
      <c r="AQ461" s="200"/>
      <c r="AR461" s="199"/>
      <c r="AS461" s="65"/>
      <c r="AT461" s="200"/>
      <c r="AU461" s="66"/>
      <c r="AV461" s="66"/>
      <c r="AW461" s="66"/>
      <c r="AX461" s="66"/>
      <c r="AY461" s="66"/>
      <c r="AZ461" s="67"/>
      <c r="BA461" s="287"/>
      <c r="BB461" s="290"/>
      <c r="BC461" s="284"/>
      <c r="BD461" s="69"/>
      <c r="BE461" s="68"/>
    </row>
    <row r="462" spans="1:57" x14ac:dyDescent="0.2">
      <c r="A462" s="28"/>
      <c r="B462" s="92"/>
      <c r="C462" s="93"/>
      <c r="D462" s="71"/>
      <c r="E462" s="72"/>
      <c r="F462" s="42"/>
      <c r="G462" s="73"/>
      <c r="H462" s="73"/>
      <c r="I462" s="74"/>
      <c r="J462" s="46"/>
      <c r="K462" s="75"/>
      <c r="L462" s="73"/>
      <c r="M462" s="46"/>
      <c r="N462" s="48"/>
      <c r="O462" s="49"/>
      <c r="P462" s="50"/>
      <c r="Q462" s="95"/>
      <c r="R462" s="96"/>
      <c r="S462" s="96"/>
      <c r="T462" s="54"/>
      <c r="U462" s="55"/>
      <c r="V462" s="102"/>
      <c r="W462" s="102"/>
      <c r="X462" s="102"/>
      <c r="Y462" s="61"/>
      <c r="Z462" s="61"/>
      <c r="AA462" s="66"/>
      <c r="AB462" s="79"/>
      <c r="AC462" s="79"/>
      <c r="AD462" s="79"/>
      <c r="AE462" s="79"/>
      <c r="AF462" s="80"/>
      <c r="AG462" s="61"/>
      <c r="AH462" s="61"/>
      <c r="AI462" s="61"/>
      <c r="AJ462" s="61"/>
      <c r="AK462" s="61"/>
      <c r="AL462" s="66"/>
      <c r="AM462" s="66"/>
      <c r="AN462" s="81"/>
      <c r="AO462" s="82"/>
      <c r="AP462" s="199"/>
      <c r="AQ462" s="200"/>
      <c r="AR462" s="199"/>
      <c r="AS462" s="65"/>
      <c r="AT462" s="200"/>
      <c r="AU462" s="66"/>
      <c r="AV462" s="66"/>
      <c r="AW462" s="66"/>
      <c r="AX462" s="66"/>
      <c r="AY462" s="66"/>
      <c r="AZ462" s="67"/>
      <c r="BA462" s="287"/>
      <c r="BB462" s="290"/>
      <c r="BC462" s="284"/>
      <c r="BD462" s="69"/>
      <c r="BE462" s="68"/>
    </row>
    <row r="463" spans="1:57" x14ac:dyDescent="0.2">
      <c r="A463" s="28"/>
      <c r="B463" s="92"/>
      <c r="C463" s="93"/>
      <c r="D463" s="71"/>
      <c r="E463" s="72"/>
      <c r="F463" s="42"/>
      <c r="G463" s="73"/>
      <c r="H463" s="46"/>
      <c r="I463" s="74"/>
      <c r="J463" s="46"/>
      <c r="K463" s="75"/>
      <c r="L463" s="73"/>
      <c r="M463" s="46"/>
      <c r="N463" s="48"/>
      <c r="O463" s="49"/>
      <c r="P463" s="50"/>
      <c r="Q463" s="95"/>
      <c r="R463" s="96"/>
      <c r="S463" s="96"/>
      <c r="T463" s="54"/>
      <c r="U463" s="55"/>
      <c r="V463" s="102"/>
      <c r="W463" s="102"/>
      <c r="X463" s="102"/>
      <c r="Y463" s="61"/>
      <c r="Z463" s="61"/>
      <c r="AA463" s="66"/>
      <c r="AB463" s="79"/>
      <c r="AC463" s="79"/>
      <c r="AD463" s="79"/>
      <c r="AE463" s="79"/>
      <c r="AF463" s="80"/>
      <c r="AG463" s="61"/>
      <c r="AH463" s="61"/>
      <c r="AI463" s="61"/>
      <c r="AJ463" s="61"/>
      <c r="AK463" s="61"/>
      <c r="AL463" s="66"/>
      <c r="AM463" s="66"/>
      <c r="AN463" s="81"/>
      <c r="AO463" s="82"/>
      <c r="AP463" s="199"/>
      <c r="AQ463" s="200"/>
      <c r="AR463" s="199"/>
      <c r="AS463" s="65"/>
      <c r="AT463" s="200"/>
      <c r="AU463" s="66"/>
      <c r="AV463" s="66"/>
      <c r="AW463" s="66"/>
      <c r="AX463" s="66"/>
      <c r="AY463" s="66"/>
      <c r="AZ463" s="67"/>
      <c r="BA463" s="287"/>
      <c r="BB463" s="290"/>
      <c r="BC463" s="284"/>
      <c r="BD463" s="69"/>
      <c r="BE463" s="68"/>
    </row>
    <row r="464" spans="1:57" x14ac:dyDescent="0.2">
      <c r="A464" s="28"/>
      <c r="B464" s="92"/>
      <c r="C464" s="93"/>
      <c r="D464" s="71"/>
      <c r="E464" s="72"/>
      <c r="F464" s="42"/>
      <c r="G464" s="73"/>
      <c r="H464" s="46"/>
      <c r="I464" s="74"/>
      <c r="J464" s="46"/>
      <c r="K464" s="75"/>
      <c r="L464" s="73"/>
      <c r="M464" s="46"/>
      <c r="N464" s="48"/>
      <c r="O464" s="49"/>
      <c r="P464" s="50"/>
      <c r="Q464" s="95"/>
      <c r="R464" s="96"/>
      <c r="S464" s="96"/>
      <c r="T464" s="54"/>
      <c r="U464" s="55"/>
      <c r="V464" s="102"/>
      <c r="W464" s="102"/>
      <c r="X464" s="102"/>
      <c r="Y464" s="61"/>
      <c r="Z464" s="61"/>
      <c r="AA464" s="66"/>
      <c r="AB464" s="79"/>
      <c r="AC464" s="79"/>
      <c r="AD464" s="79"/>
      <c r="AE464" s="79"/>
      <c r="AF464" s="80"/>
      <c r="AG464" s="61"/>
      <c r="AH464" s="61"/>
      <c r="AI464" s="61"/>
      <c r="AJ464" s="61"/>
      <c r="AK464" s="61"/>
      <c r="AL464" s="66"/>
      <c r="AM464" s="66"/>
      <c r="AN464" s="81"/>
      <c r="AO464" s="82"/>
      <c r="AP464" s="199"/>
      <c r="AQ464" s="200"/>
      <c r="AR464" s="199"/>
      <c r="AS464" s="65"/>
      <c r="AT464" s="200"/>
      <c r="AU464" s="66"/>
      <c r="AV464" s="66"/>
      <c r="AW464" s="66"/>
      <c r="AX464" s="66"/>
      <c r="AY464" s="66"/>
      <c r="AZ464" s="67"/>
      <c r="BA464" s="287"/>
      <c r="BB464" s="290"/>
      <c r="BC464" s="284"/>
      <c r="BD464" s="69"/>
      <c r="BE464" s="68"/>
    </row>
    <row r="465" spans="1:57" x14ac:dyDescent="0.2">
      <c r="A465" s="28"/>
      <c r="B465" s="92"/>
      <c r="C465" s="93"/>
      <c r="D465" s="71"/>
      <c r="E465" s="72"/>
      <c r="F465" s="42"/>
      <c r="G465" s="73"/>
      <c r="H465" s="46"/>
      <c r="I465" s="74"/>
      <c r="J465" s="46"/>
      <c r="K465" s="75"/>
      <c r="L465" s="73"/>
      <c r="M465" s="46"/>
      <c r="N465" s="48"/>
      <c r="O465" s="49"/>
      <c r="P465" s="50"/>
      <c r="Q465" s="95"/>
      <c r="R465" s="96"/>
      <c r="S465" s="96"/>
      <c r="T465" s="54"/>
      <c r="U465" s="55"/>
      <c r="V465" s="102"/>
      <c r="W465" s="102"/>
      <c r="X465" s="102"/>
      <c r="Y465" s="61"/>
      <c r="Z465" s="61"/>
      <c r="AA465" s="66"/>
      <c r="AB465" s="79"/>
      <c r="AC465" s="79"/>
      <c r="AD465" s="79"/>
      <c r="AE465" s="79"/>
      <c r="AF465" s="80"/>
      <c r="AG465" s="61"/>
      <c r="AH465" s="61"/>
      <c r="AI465" s="61"/>
      <c r="AJ465" s="61"/>
      <c r="AK465" s="61"/>
      <c r="AL465" s="66"/>
      <c r="AM465" s="66"/>
      <c r="AN465" s="81"/>
      <c r="AO465" s="82"/>
      <c r="AP465" s="199"/>
      <c r="AQ465" s="200"/>
      <c r="AR465" s="199"/>
      <c r="AS465" s="65"/>
      <c r="AT465" s="200"/>
      <c r="AU465" s="66"/>
      <c r="AV465" s="66"/>
      <c r="AW465" s="66"/>
      <c r="AX465" s="66"/>
      <c r="AY465" s="66"/>
      <c r="AZ465" s="67"/>
      <c r="BA465" s="287"/>
      <c r="BB465" s="290"/>
      <c r="BC465" s="284"/>
      <c r="BD465" s="69"/>
      <c r="BE465" s="68"/>
    </row>
    <row r="466" spans="1:57" x14ac:dyDescent="0.2">
      <c r="A466" s="28"/>
      <c r="B466" s="92"/>
      <c r="C466" s="93"/>
      <c r="D466" s="71"/>
      <c r="E466" s="72"/>
      <c r="F466" s="42"/>
      <c r="G466" s="73"/>
      <c r="H466" s="46"/>
      <c r="I466" s="74"/>
      <c r="J466" s="46"/>
      <c r="K466" s="75"/>
      <c r="L466" s="73"/>
      <c r="M466" s="46"/>
      <c r="N466" s="48"/>
      <c r="O466" s="49"/>
      <c r="P466" s="50"/>
      <c r="Q466" s="95"/>
      <c r="R466" s="96"/>
      <c r="S466" s="96"/>
      <c r="T466" s="127"/>
      <c r="U466" s="55"/>
      <c r="V466" s="102"/>
      <c r="W466" s="102"/>
      <c r="X466" s="102"/>
      <c r="Y466" s="61"/>
      <c r="Z466" s="61"/>
      <c r="AA466" s="66"/>
      <c r="AB466" s="79"/>
      <c r="AC466" s="79"/>
      <c r="AD466" s="79"/>
      <c r="AE466" s="79"/>
      <c r="AF466" s="80"/>
      <c r="AG466" s="61"/>
      <c r="AH466" s="61"/>
      <c r="AI466" s="61"/>
      <c r="AJ466" s="61"/>
      <c r="AK466" s="61"/>
      <c r="AL466" s="66"/>
      <c r="AM466" s="66"/>
      <c r="AN466" s="81"/>
      <c r="AO466" s="82"/>
      <c r="AP466" s="199"/>
      <c r="AQ466" s="200"/>
      <c r="AR466" s="199"/>
      <c r="AS466" s="65"/>
      <c r="AT466" s="200"/>
      <c r="AU466" s="66"/>
      <c r="AV466" s="66"/>
      <c r="AW466" s="66"/>
      <c r="AX466" s="66"/>
      <c r="AY466" s="66"/>
      <c r="AZ466" s="67"/>
      <c r="BA466" s="287"/>
      <c r="BB466" s="290"/>
      <c r="BC466" s="284"/>
      <c r="BD466" s="69"/>
      <c r="BE466" s="68"/>
    </row>
    <row r="467" spans="1:57" x14ac:dyDescent="0.2">
      <c r="A467" s="28"/>
      <c r="B467" s="92"/>
      <c r="C467" s="93"/>
      <c r="D467" s="71"/>
      <c r="E467" s="72"/>
      <c r="F467" s="42"/>
      <c r="G467" s="73"/>
      <c r="H467" s="73"/>
      <c r="I467" s="74"/>
      <c r="J467" s="46"/>
      <c r="K467" s="75"/>
      <c r="L467" s="73"/>
      <c r="M467" s="46"/>
      <c r="N467" s="48"/>
      <c r="O467" s="49"/>
      <c r="P467" s="50"/>
      <c r="Q467" s="90"/>
      <c r="R467" s="96"/>
      <c r="S467" s="96"/>
      <c r="T467" s="54"/>
      <c r="U467" s="55"/>
      <c r="V467" s="102"/>
      <c r="W467" s="102"/>
      <c r="X467" s="102"/>
      <c r="Y467" s="61"/>
      <c r="Z467" s="66"/>
      <c r="AA467" s="61"/>
      <c r="AB467" s="58"/>
      <c r="AC467" s="79"/>
      <c r="AD467" s="58"/>
      <c r="AE467" s="58"/>
      <c r="AF467" s="80"/>
      <c r="AG467" s="61"/>
      <c r="AH467" s="61"/>
      <c r="AI467" s="61"/>
      <c r="AJ467" s="61"/>
      <c r="AK467" s="61"/>
      <c r="AL467" s="66"/>
      <c r="AM467" s="66"/>
      <c r="AN467" s="81"/>
      <c r="AO467" s="82"/>
      <c r="AP467" s="199"/>
      <c r="AQ467" s="200"/>
      <c r="AR467" s="199"/>
      <c r="AS467" s="65"/>
      <c r="AT467" s="200"/>
      <c r="AU467" s="66"/>
      <c r="AV467" s="66"/>
      <c r="AW467" s="66"/>
      <c r="AX467" s="66"/>
      <c r="AY467" s="66"/>
      <c r="AZ467" s="67"/>
      <c r="BA467" s="287"/>
      <c r="BB467" s="290"/>
      <c r="BC467" s="284"/>
      <c r="BD467" s="69"/>
      <c r="BE467" s="68"/>
    </row>
    <row r="468" spans="1:57" x14ac:dyDescent="0.2">
      <c r="A468" s="28"/>
      <c r="B468" s="92"/>
      <c r="C468" s="93"/>
      <c r="D468" s="71"/>
      <c r="E468" s="72"/>
      <c r="F468" s="42"/>
      <c r="G468" s="73"/>
      <c r="H468" s="73"/>
      <c r="I468" s="74"/>
      <c r="J468" s="46"/>
      <c r="K468" s="75"/>
      <c r="L468" s="73"/>
      <c r="M468" s="46"/>
      <c r="N468" s="48"/>
      <c r="O468" s="49"/>
      <c r="P468" s="50"/>
      <c r="Q468" s="90"/>
      <c r="R468" s="96"/>
      <c r="S468" s="96"/>
      <c r="T468" s="54"/>
      <c r="U468" s="55"/>
      <c r="V468" s="102"/>
      <c r="W468" s="102"/>
      <c r="X468" s="102"/>
      <c r="Y468" s="61"/>
      <c r="Z468" s="66"/>
      <c r="AA468" s="61"/>
      <c r="AB468" s="58"/>
      <c r="AC468" s="79"/>
      <c r="AD468" s="58"/>
      <c r="AE468" s="58"/>
      <c r="AF468" s="80"/>
      <c r="AG468" s="61"/>
      <c r="AH468" s="61"/>
      <c r="AI468" s="61"/>
      <c r="AJ468" s="61"/>
      <c r="AK468" s="61"/>
      <c r="AL468" s="66"/>
      <c r="AM468" s="66"/>
      <c r="AN468" s="81"/>
      <c r="AO468" s="82"/>
      <c r="AP468" s="199"/>
      <c r="AQ468" s="200"/>
      <c r="AR468" s="199"/>
      <c r="AS468" s="65"/>
      <c r="AT468" s="200"/>
      <c r="AU468" s="66"/>
      <c r="AV468" s="66"/>
      <c r="AW468" s="66"/>
      <c r="AX468" s="66"/>
      <c r="AY468" s="66"/>
      <c r="AZ468" s="67"/>
      <c r="BA468" s="287"/>
      <c r="BB468" s="290"/>
      <c r="BC468" s="284"/>
      <c r="BD468" s="69"/>
      <c r="BE468" s="68"/>
    </row>
    <row r="469" spans="1:57" x14ac:dyDescent="0.2">
      <c r="A469" s="28"/>
      <c r="B469" s="92"/>
      <c r="C469" s="93"/>
      <c r="D469" s="71"/>
      <c r="E469" s="72"/>
      <c r="F469" s="42"/>
      <c r="G469" s="73"/>
      <c r="H469" s="46"/>
      <c r="I469" s="74"/>
      <c r="J469" s="46"/>
      <c r="K469" s="75"/>
      <c r="L469" s="73"/>
      <c r="M469" s="46"/>
      <c r="N469" s="48"/>
      <c r="O469" s="49"/>
      <c r="P469" s="50"/>
      <c r="Q469" s="95"/>
      <c r="R469" s="96"/>
      <c r="S469" s="96"/>
      <c r="T469" s="54"/>
      <c r="U469" s="55"/>
      <c r="V469" s="102"/>
      <c r="W469" s="102"/>
      <c r="X469" s="102"/>
      <c r="Y469" s="61"/>
      <c r="Z469" s="61"/>
      <c r="AA469" s="66"/>
      <c r="AB469" s="79"/>
      <c r="AC469" s="79"/>
      <c r="AD469" s="79"/>
      <c r="AE469" s="79"/>
      <c r="AF469" s="80"/>
      <c r="AG469" s="61"/>
      <c r="AH469" s="61"/>
      <c r="AI469" s="61"/>
      <c r="AJ469" s="61"/>
      <c r="AK469" s="61"/>
      <c r="AL469" s="66"/>
      <c r="AM469" s="66"/>
      <c r="AN469" s="81"/>
      <c r="AO469" s="82"/>
      <c r="AP469" s="199"/>
      <c r="AQ469" s="200"/>
      <c r="AR469" s="199"/>
      <c r="AS469" s="65"/>
      <c r="AT469" s="200"/>
      <c r="AU469" s="66"/>
      <c r="AV469" s="66"/>
      <c r="AW469" s="66"/>
      <c r="AX469" s="66"/>
      <c r="AY469" s="66"/>
      <c r="AZ469" s="67"/>
      <c r="BA469" s="287"/>
      <c r="BB469" s="290"/>
      <c r="BC469" s="284"/>
      <c r="BD469" s="69"/>
      <c r="BE469" s="68"/>
    </row>
    <row r="470" spans="1:57" x14ac:dyDescent="0.2">
      <c r="A470" s="28"/>
      <c r="B470" s="92"/>
      <c r="C470" s="93"/>
      <c r="D470" s="71"/>
      <c r="E470" s="72"/>
      <c r="F470" s="42"/>
      <c r="G470" s="73"/>
      <c r="H470" s="73"/>
      <c r="I470" s="74"/>
      <c r="J470" s="46"/>
      <c r="K470" s="75"/>
      <c r="L470" s="73"/>
      <c r="M470" s="46"/>
      <c r="N470" s="48"/>
      <c r="O470" s="49"/>
      <c r="P470" s="50"/>
      <c r="Q470" s="95"/>
      <c r="R470" s="96"/>
      <c r="S470" s="96"/>
      <c r="T470" s="54"/>
      <c r="U470" s="55"/>
      <c r="V470" s="102"/>
      <c r="W470" s="102"/>
      <c r="X470" s="102"/>
      <c r="Y470" s="61"/>
      <c r="Z470" s="61"/>
      <c r="AA470" s="66"/>
      <c r="AB470" s="79"/>
      <c r="AC470" s="79"/>
      <c r="AD470" s="79"/>
      <c r="AE470" s="79"/>
      <c r="AF470" s="80"/>
      <c r="AG470" s="61"/>
      <c r="AH470" s="61"/>
      <c r="AI470" s="61"/>
      <c r="AJ470" s="61"/>
      <c r="AK470" s="61"/>
      <c r="AL470" s="66"/>
      <c r="AM470" s="66"/>
      <c r="AN470" s="81"/>
      <c r="AO470" s="82"/>
      <c r="AP470" s="199"/>
      <c r="AQ470" s="200"/>
      <c r="AR470" s="199"/>
      <c r="AS470" s="65"/>
      <c r="AT470" s="200"/>
      <c r="AU470" s="66"/>
      <c r="AV470" s="66"/>
      <c r="AW470" s="66"/>
      <c r="AX470" s="66"/>
      <c r="AY470" s="66"/>
      <c r="AZ470" s="67"/>
      <c r="BA470" s="287"/>
      <c r="BB470" s="290"/>
      <c r="BC470" s="284"/>
      <c r="BD470" s="69"/>
      <c r="BE470" s="68"/>
    </row>
    <row r="471" spans="1:57" x14ac:dyDescent="0.2">
      <c r="A471" s="28"/>
      <c r="B471" s="92"/>
      <c r="C471" s="93"/>
      <c r="D471" s="71"/>
      <c r="E471" s="72"/>
      <c r="F471" s="42"/>
      <c r="G471" s="73"/>
      <c r="H471" s="46"/>
      <c r="I471" s="74"/>
      <c r="J471" s="46"/>
      <c r="K471" s="75"/>
      <c r="L471" s="73"/>
      <c r="M471" s="46"/>
      <c r="N471" s="48"/>
      <c r="O471" s="49"/>
      <c r="P471" s="50"/>
      <c r="Q471" s="95"/>
      <c r="R471" s="96"/>
      <c r="S471" s="96"/>
      <c r="T471" s="54"/>
      <c r="U471" s="55"/>
      <c r="V471" s="102"/>
      <c r="W471" s="102"/>
      <c r="X471" s="102"/>
      <c r="Y471" s="61"/>
      <c r="Z471" s="61"/>
      <c r="AA471" s="66"/>
      <c r="AB471" s="79"/>
      <c r="AC471" s="79"/>
      <c r="AD471" s="79"/>
      <c r="AE471" s="79"/>
      <c r="AF471" s="80"/>
      <c r="AG471" s="61"/>
      <c r="AH471" s="61"/>
      <c r="AI471" s="61"/>
      <c r="AJ471" s="61"/>
      <c r="AK471" s="61"/>
      <c r="AL471" s="66"/>
      <c r="AM471" s="66"/>
      <c r="AN471" s="81"/>
      <c r="AO471" s="82"/>
      <c r="AP471" s="199"/>
      <c r="AQ471" s="200"/>
      <c r="AR471" s="199"/>
      <c r="AS471" s="65"/>
      <c r="AT471" s="200"/>
      <c r="AU471" s="66"/>
      <c r="AV471" s="66"/>
      <c r="AW471" s="66"/>
      <c r="AX471" s="66"/>
      <c r="AY471" s="66"/>
      <c r="AZ471" s="67"/>
      <c r="BA471" s="287"/>
      <c r="BB471" s="290"/>
      <c r="BC471" s="284"/>
      <c r="BD471" s="69"/>
      <c r="BE471" s="68"/>
    </row>
    <row r="472" spans="1:57" x14ac:dyDescent="0.2">
      <c r="A472" s="28"/>
      <c r="B472" s="92"/>
      <c r="C472" s="93"/>
      <c r="D472" s="71"/>
      <c r="E472" s="72"/>
      <c r="F472" s="42"/>
      <c r="G472" s="73"/>
      <c r="H472" s="46"/>
      <c r="I472" s="74"/>
      <c r="J472" s="46"/>
      <c r="K472" s="75"/>
      <c r="L472" s="73"/>
      <c r="M472" s="46"/>
      <c r="N472" s="48"/>
      <c r="O472" s="49"/>
      <c r="P472" s="50"/>
      <c r="Q472" s="95"/>
      <c r="R472" s="96"/>
      <c r="S472" s="96"/>
      <c r="T472" s="54"/>
      <c r="U472" s="55"/>
      <c r="V472" s="102"/>
      <c r="W472" s="102"/>
      <c r="X472" s="102"/>
      <c r="Y472" s="61"/>
      <c r="Z472" s="61"/>
      <c r="AA472" s="66"/>
      <c r="AB472" s="79"/>
      <c r="AC472" s="79"/>
      <c r="AD472" s="79"/>
      <c r="AE472" s="79"/>
      <c r="AF472" s="80"/>
      <c r="AG472" s="61"/>
      <c r="AH472" s="61"/>
      <c r="AI472" s="61"/>
      <c r="AJ472" s="61"/>
      <c r="AK472" s="61"/>
      <c r="AL472" s="66"/>
      <c r="AM472" s="66"/>
      <c r="AN472" s="81"/>
      <c r="AO472" s="82"/>
      <c r="AP472" s="199"/>
      <c r="AQ472" s="200"/>
      <c r="AR472" s="199"/>
      <c r="AS472" s="65"/>
      <c r="AT472" s="200"/>
      <c r="AU472" s="66"/>
      <c r="AV472" s="66"/>
      <c r="AW472" s="66"/>
      <c r="AX472" s="66"/>
      <c r="AY472" s="66"/>
      <c r="AZ472" s="67"/>
      <c r="BA472" s="287"/>
      <c r="BB472" s="290"/>
      <c r="BC472" s="284"/>
      <c r="BD472" s="69"/>
      <c r="BE472" s="68"/>
    </row>
    <row r="473" spans="1:57" x14ac:dyDescent="0.2">
      <c r="A473" s="28"/>
      <c r="B473" s="92"/>
      <c r="C473" s="93"/>
      <c r="D473" s="71"/>
      <c r="E473" s="72"/>
      <c r="F473" s="42"/>
      <c r="G473" s="73"/>
      <c r="H473" s="73"/>
      <c r="I473" s="74"/>
      <c r="J473" s="46"/>
      <c r="K473" s="75"/>
      <c r="L473" s="73"/>
      <c r="M473" s="46"/>
      <c r="N473" s="48"/>
      <c r="O473" s="49"/>
      <c r="P473" s="50"/>
      <c r="Q473" s="95"/>
      <c r="R473" s="96"/>
      <c r="S473" s="96"/>
      <c r="T473" s="54"/>
      <c r="U473" s="55"/>
      <c r="V473" s="102"/>
      <c r="W473" s="102"/>
      <c r="X473" s="102"/>
      <c r="Y473" s="61"/>
      <c r="Z473" s="61"/>
      <c r="AA473" s="66"/>
      <c r="AB473" s="79"/>
      <c r="AC473" s="79"/>
      <c r="AD473" s="79"/>
      <c r="AE473" s="79"/>
      <c r="AF473" s="80"/>
      <c r="AG473" s="61"/>
      <c r="AH473" s="61"/>
      <c r="AI473" s="61"/>
      <c r="AJ473" s="61"/>
      <c r="AK473" s="61"/>
      <c r="AL473" s="66"/>
      <c r="AM473" s="66"/>
      <c r="AN473" s="81"/>
      <c r="AO473" s="82"/>
      <c r="AP473" s="199"/>
      <c r="AQ473" s="200"/>
      <c r="AR473" s="199"/>
      <c r="AS473" s="65"/>
      <c r="AT473" s="200"/>
      <c r="AU473" s="66"/>
      <c r="AV473" s="66"/>
      <c r="AW473" s="66"/>
      <c r="AX473" s="66"/>
      <c r="AY473" s="66"/>
      <c r="AZ473" s="67"/>
      <c r="BA473" s="287"/>
      <c r="BB473" s="290"/>
      <c r="BC473" s="284"/>
      <c r="BD473" s="69"/>
      <c r="BE473" s="68"/>
    </row>
    <row r="474" spans="1:57" x14ac:dyDescent="0.2">
      <c r="A474" s="28"/>
      <c r="B474" s="92"/>
      <c r="C474" s="93"/>
      <c r="D474" s="71"/>
      <c r="E474" s="72"/>
      <c r="F474" s="42"/>
      <c r="G474" s="73"/>
      <c r="H474" s="73"/>
      <c r="I474" s="74"/>
      <c r="J474" s="46"/>
      <c r="K474" s="75"/>
      <c r="L474" s="73"/>
      <c r="M474" s="46"/>
      <c r="N474" s="48"/>
      <c r="O474" s="49"/>
      <c r="P474" s="50"/>
      <c r="Q474" s="95"/>
      <c r="R474" s="96"/>
      <c r="S474" s="96"/>
      <c r="T474" s="54"/>
      <c r="U474" s="55"/>
      <c r="V474" s="102"/>
      <c r="W474" s="102"/>
      <c r="X474" s="102"/>
      <c r="Y474" s="61"/>
      <c r="Z474" s="61"/>
      <c r="AA474" s="66"/>
      <c r="AB474" s="79"/>
      <c r="AC474" s="79"/>
      <c r="AD474" s="79"/>
      <c r="AE474" s="79"/>
      <c r="AF474" s="80"/>
      <c r="AG474" s="61"/>
      <c r="AH474" s="61"/>
      <c r="AI474" s="61"/>
      <c r="AJ474" s="61"/>
      <c r="AK474" s="61"/>
      <c r="AL474" s="66"/>
      <c r="AM474" s="66"/>
      <c r="AN474" s="81"/>
      <c r="AO474" s="82"/>
      <c r="AP474" s="199"/>
      <c r="AQ474" s="200"/>
      <c r="AR474" s="199"/>
      <c r="AS474" s="65"/>
      <c r="AT474" s="200"/>
      <c r="AU474" s="66"/>
      <c r="AV474" s="66"/>
      <c r="AW474" s="66"/>
      <c r="AX474" s="66"/>
      <c r="AY474" s="66"/>
      <c r="AZ474" s="67"/>
      <c r="BA474" s="287"/>
      <c r="BB474" s="290"/>
      <c r="BC474" s="284"/>
      <c r="BD474" s="69"/>
      <c r="BE474" s="68"/>
    </row>
    <row r="475" spans="1:57" x14ac:dyDescent="0.2">
      <c r="A475" s="28"/>
      <c r="B475" s="92"/>
      <c r="C475" s="93"/>
      <c r="D475" s="71"/>
      <c r="E475" s="72"/>
      <c r="F475" s="42"/>
      <c r="G475" s="73"/>
      <c r="H475" s="73"/>
      <c r="I475" s="74"/>
      <c r="J475" s="46"/>
      <c r="K475" s="47"/>
      <c r="L475" s="73"/>
      <c r="M475" s="46"/>
      <c r="N475" s="48"/>
      <c r="O475" s="49"/>
      <c r="P475" s="50"/>
      <c r="Q475" s="90"/>
      <c r="R475" s="96"/>
      <c r="S475" s="96"/>
      <c r="T475" s="54"/>
      <c r="U475" s="55"/>
      <c r="V475" s="78"/>
      <c r="W475" s="78"/>
      <c r="X475" s="78"/>
      <c r="Y475" s="61"/>
      <c r="Z475" s="61"/>
      <c r="AA475" s="61"/>
      <c r="AB475" s="58"/>
      <c r="AC475" s="79"/>
      <c r="AD475" s="58"/>
      <c r="AE475" s="58"/>
      <c r="AF475" s="80"/>
      <c r="AG475" s="61"/>
      <c r="AH475" s="61"/>
      <c r="AI475" s="61"/>
      <c r="AJ475" s="61"/>
      <c r="AK475" s="61"/>
      <c r="AL475" s="66"/>
      <c r="AM475" s="66"/>
      <c r="AN475" s="81"/>
      <c r="AO475" s="82"/>
      <c r="AP475" s="199"/>
      <c r="AQ475" s="200"/>
      <c r="AR475" s="199"/>
      <c r="AS475" s="65"/>
      <c r="AT475" s="200"/>
      <c r="AU475" s="66"/>
      <c r="AV475" s="66"/>
      <c r="AW475" s="66"/>
      <c r="AX475" s="66"/>
      <c r="AY475" s="66"/>
      <c r="AZ475" s="67"/>
      <c r="BA475" s="287"/>
      <c r="BB475" s="290"/>
      <c r="BC475" s="284"/>
      <c r="BD475" s="69"/>
      <c r="BE475" s="68"/>
    </row>
    <row r="476" spans="1:57" x14ac:dyDescent="0.2">
      <c r="A476" s="28"/>
      <c r="B476" s="92"/>
      <c r="C476" s="93"/>
      <c r="D476" s="71"/>
      <c r="E476" s="72"/>
      <c r="F476" s="42"/>
      <c r="G476" s="73"/>
      <c r="H476" s="73"/>
      <c r="I476" s="74"/>
      <c r="J476" s="46"/>
      <c r="K476" s="75"/>
      <c r="L476" s="73"/>
      <c r="M476" s="46"/>
      <c r="N476" s="48"/>
      <c r="O476" s="49"/>
      <c r="P476" s="50"/>
      <c r="Q476" s="95"/>
      <c r="R476" s="96"/>
      <c r="S476" s="96"/>
      <c r="T476" s="54"/>
      <c r="U476" s="55"/>
      <c r="V476" s="102"/>
      <c r="W476" s="102"/>
      <c r="X476" s="102"/>
      <c r="Y476" s="61"/>
      <c r="Z476" s="61"/>
      <c r="AA476" s="66"/>
      <c r="AB476" s="79"/>
      <c r="AC476" s="79"/>
      <c r="AD476" s="79"/>
      <c r="AE476" s="79"/>
      <c r="AF476" s="80"/>
      <c r="AG476" s="61"/>
      <c r="AH476" s="61"/>
      <c r="AI476" s="61"/>
      <c r="AJ476" s="61"/>
      <c r="AK476" s="61"/>
      <c r="AL476" s="66"/>
      <c r="AM476" s="66"/>
      <c r="AN476" s="81"/>
      <c r="AO476" s="82"/>
      <c r="AP476" s="199"/>
      <c r="AQ476" s="200"/>
      <c r="AR476" s="199"/>
      <c r="AS476" s="65"/>
      <c r="AT476" s="200"/>
      <c r="AU476" s="66"/>
      <c r="AV476" s="66"/>
      <c r="AW476" s="66"/>
      <c r="AX476" s="66"/>
      <c r="AY476" s="66"/>
      <c r="AZ476" s="67"/>
      <c r="BA476" s="287"/>
      <c r="BB476" s="290"/>
      <c r="BC476" s="284"/>
      <c r="BD476" s="69"/>
      <c r="BE476" s="68"/>
    </row>
    <row r="477" spans="1:57" x14ac:dyDescent="0.2">
      <c r="A477" s="28"/>
      <c r="B477" s="92"/>
      <c r="C477" s="93"/>
      <c r="D477" s="71"/>
      <c r="E477" s="72"/>
      <c r="F477" s="42"/>
      <c r="G477" s="73"/>
      <c r="H477" s="46"/>
      <c r="I477" s="74"/>
      <c r="J477" s="46"/>
      <c r="K477" s="75"/>
      <c r="L477" s="73"/>
      <c r="M477" s="46"/>
      <c r="N477" s="48"/>
      <c r="O477" s="49"/>
      <c r="P477" s="50"/>
      <c r="Q477" s="95"/>
      <c r="R477" s="96"/>
      <c r="S477" s="96"/>
      <c r="T477" s="54"/>
      <c r="U477" s="55"/>
      <c r="V477" s="102"/>
      <c r="W477" s="102"/>
      <c r="X477" s="102"/>
      <c r="Y477" s="61"/>
      <c r="Z477" s="61"/>
      <c r="AA477" s="66"/>
      <c r="AB477" s="79"/>
      <c r="AC477" s="79"/>
      <c r="AD477" s="79"/>
      <c r="AE477" s="79"/>
      <c r="AF477" s="80"/>
      <c r="AG477" s="61"/>
      <c r="AH477" s="61"/>
      <c r="AI477" s="61"/>
      <c r="AJ477" s="61"/>
      <c r="AK477" s="61"/>
      <c r="AL477" s="66"/>
      <c r="AM477" s="66"/>
      <c r="AN477" s="81"/>
      <c r="AO477" s="82"/>
      <c r="AP477" s="199"/>
      <c r="AQ477" s="200"/>
      <c r="AR477" s="199"/>
      <c r="AS477" s="65"/>
      <c r="AT477" s="200"/>
      <c r="AU477" s="66"/>
      <c r="AV477" s="66"/>
      <c r="AW477" s="66"/>
      <c r="AX477" s="66"/>
      <c r="AY477" s="66"/>
      <c r="AZ477" s="67"/>
      <c r="BA477" s="287"/>
      <c r="BB477" s="290"/>
      <c r="BC477" s="284"/>
      <c r="BD477" s="69"/>
      <c r="BE477" s="68"/>
    </row>
    <row r="478" spans="1:57" x14ac:dyDescent="0.2">
      <c r="A478" s="28"/>
      <c r="B478" s="92"/>
      <c r="C478" s="93"/>
      <c r="D478" s="71"/>
      <c r="E478" s="72"/>
      <c r="F478" s="42"/>
      <c r="G478" s="73"/>
      <c r="H478" s="46"/>
      <c r="I478" s="74"/>
      <c r="J478" s="46"/>
      <c r="K478" s="75"/>
      <c r="L478" s="73"/>
      <c r="M478" s="46"/>
      <c r="N478" s="48"/>
      <c r="O478" s="49"/>
      <c r="P478" s="50"/>
      <c r="Q478" s="95"/>
      <c r="R478" s="96"/>
      <c r="S478" s="96"/>
      <c r="T478" s="54"/>
      <c r="U478" s="55"/>
      <c r="V478" s="102"/>
      <c r="W478" s="102"/>
      <c r="X478" s="102"/>
      <c r="Y478" s="61"/>
      <c r="Z478" s="61"/>
      <c r="AA478" s="66"/>
      <c r="AB478" s="79"/>
      <c r="AC478" s="79"/>
      <c r="AD478" s="79"/>
      <c r="AE478" s="79"/>
      <c r="AF478" s="80"/>
      <c r="AG478" s="61"/>
      <c r="AH478" s="61"/>
      <c r="AI478" s="61"/>
      <c r="AJ478" s="61"/>
      <c r="AK478" s="61"/>
      <c r="AL478" s="66"/>
      <c r="AM478" s="66"/>
      <c r="AN478" s="81"/>
      <c r="AO478" s="82"/>
      <c r="AP478" s="199"/>
      <c r="AQ478" s="200"/>
      <c r="AR478" s="199"/>
      <c r="AS478" s="65"/>
      <c r="AT478" s="200"/>
      <c r="AU478" s="66"/>
      <c r="AV478" s="66"/>
      <c r="AW478" s="66"/>
      <c r="AX478" s="66"/>
      <c r="AY478" s="66"/>
      <c r="AZ478" s="67"/>
      <c r="BA478" s="287"/>
      <c r="BB478" s="290"/>
      <c r="BC478" s="284"/>
      <c r="BD478" s="69"/>
      <c r="BE478" s="68"/>
    </row>
    <row r="479" spans="1:57" x14ac:dyDescent="0.2">
      <c r="A479" s="28"/>
      <c r="B479" s="92"/>
      <c r="C479" s="93"/>
      <c r="D479" s="71"/>
      <c r="E479" s="72"/>
      <c r="F479" s="42"/>
      <c r="G479" s="73"/>
      <c r="H479" s="73"/>
      <c r="I479" s="74"/>
      <c r="J479" s="46"/>
      <c r="K479" s="75"/>
      <c r="L479" s="73"/>
      <c r="M479" s="46"/>
      <c r="N479" s="48"/>
      <c r="O479" s="49"/>
      <c r="P479" s="50"/>
      <c r="Q479" s="90"/>
      <c r="R479" s="96"/>
      <c r="S479" s="96"/>
      <c r="T479" s="54"/>
      <c r="U479" s="55"/>
      <c r="V479" s="84"/>
      <c r="W479" s="84"/>
      <c r="X479" s="84"/>
      <c r="Y479" s="61"/>
      <c r="Z479" s="61"/>
      <c r="AA479" s="66"/>
      <c r="AB479" s="79"/>
      <c r="AC479" s="79"/>
      <c r="AD479" s="79"/>
      <c r="AE479" s="79"/>
      <c r="AF479" s="80"/>
      <c r="AG479" s="61"/>
      <c r="AH479" s="61"/>
      <c r="AI479" s="61"/>
      <c r="AJ479" s="61"/>
      <c r="AK479" s="61"/>
      <c r="AL479" s="66"/>
      <c r="AM479" s="66"/>
      <c r="AN479" s="81"/>
      <c r="AO479" s="82"/>
      <c r="AP479" s="199"/>
      <c r="AQ479" s="200"/>
      <c r="AR479" s="199"/>
      <c r="AS479" s="65"/>
      <c r="AT479" s="200"/>
      <c r="AU479" s="66"/>
      <c r="AV479" s="66"/>
      <c r="AW479" s="66"/>
      <c r="AX479" s="66"/>
      <c r="AY479" s="66"/>
      <c r="AZ479" s="67"/>
      <c r="BA479" s="287"/>
      <c r="BB479" s="290"/>
      <c r="BC479" s="284"/>
      <c r="BD479" s="69"/>
      <c r="BE479" s="68"/>
    </row>
    <row r="480" spans="1:57" x14ac:dyDescent="0.2">
      <c r="A480" s="28"/>
      <c r="B480" s="92"/>
      <c r="C480" s="93"/>
      <c r="D480" s="71"/>
      <c r="E480" s="72"/>
      <c r="F480" s="42"/>
      <c r="G480" s="46"/>
      <c r="H480" s="73"/>
      <c r="I480" s="74"/>
      <c r="J480" s="46"/>
      <c r="K480" s="75"/>
      <c r="L480" s="73"/>
      <c r="M480" s="46"/>
      <c r="N480" s="48"/>
      <c r="O480" s="49"/>
      <c r="P480" s="50"/>
      <c r="Q480" s="90"/>
      <c r="R480" s="96"/>
      <c r="S480" s="96"/>
      <c r="T480" s="54"/>
      <c r="U480" s="55"/>
      <c r="V480" s="84"/>
      <c r="W480" s="84"/>
      <c r="X480" s="84"/>
      <c r="Y480" s="61"/>
      <c r="Z480" s="61"/>
      <c r="AA480" s="66"/>
      <c r="AB480" s="79"/>
      <c r="AC480" s="79"/>
      <c r="AD480" s="79"/>
      <c r="AE480" s="79"/>
      <c r="AF480" s="80"/>
      <c r="AG480" s="61"/>
      <c r="AH480" s="61"/>
      <c r="AI480" s="61"/>
      <c r="AJ480" s="61"/>
      <c r="AK480" s="61"/>
      <c r="AL480" s="61"/>
      <c r="AM480" s="66"/>
      <c r="AN480" s="81"/>
      <c r="AO480" s="82"/>
      <c r="AP480" s="199"/>
      <c r="AQ480" s="200"/>
      <c r="AR480" s="199"/>
      <c r="AS480" s="65"/>
      <c r="AT480" s="200"/>
      <c r="AU480" s="66"/>
      <c r="AV480" s="66"/>
      <c r="AW480" s="66"/>
      <c r="AX480" s="66"/>
      <c r="AY480" s="66"/>
      <c r="AZ480" s="67"/>
      <c r="BA480" s="287"/>
      <c r="BB480" s="290"/>
      <c r="BC480" s="284"/>
      <c r="BD480" s="69"/>
      <c r="BE480" s="68"/>
    </row>
    <row r="481" spans="1:57" x14ac:dyDescent="0.2">
      <c r="A481" s="28"/>
      <c r="B481" s="92"/>
      <c r="C481" s="93"/>
      <c r="D481" s="71"/>
      <c r="E481" s="72"/>
      <c r="F481" s="42"/>
      <c r="G481" s="46"/>
      <c r="H481" s="73"/>
      <c r="I481" s="74"/>
      <c r="J481" s="44"/>
      <c r="K481" s="75"/>
      <c r="L481" s="73"/>
      <c r="M481" s="46"/>
      <c r="N481" s="48"/>
      <c r="O481" s="49"/>
      <c r="P481" s="50"/>
      <c r="Q481" s="90"/>
      <c r="R481" s="96"/>
      <c r="S481" s="96"/>
      <c r="T481" s="54"/>
      <c r="U481" s="55"/>
      <c r="V481" s="84"/>
      <c r="W481" s="84"/>
      <c r="X481" s="84"/>
      <c r="Y481" s="61"/>
      <c r="Z481" s="61"/>
      <c r="AA481" s="66"/>
      <c r="AB481" s="79"/>
      <c r="AC481" s="79"/>
      <c r="AD481" s="79"/>
      <c r="AE481" s="79"/>
      <c r="AF481" s="80"/>
      <c r="AG481" s="61"/>
      <c r="AH481" s="61"/>
      <c r="AI481" s="61"/>
      <c r="AJ481" s="61"/>
      <c r="AK481" s="61"/>
      <c r="AL481" s="61"/>
      <c r="AM481" s="66"/>
      <c r="AN481" s="81"/>
      <c r="AO481" s="82"/>
      <c r="AP481" s="199"/>
      <c r="AQ481" s="200"/>
      <c r="AR481" s="199"/>
      <c r="AS481" s="65"/>
      <c r="AT481" s="200"/>
      <c r="AU481" s="66"/>
      <c r="AV481" s="66"/>
      <c r="AW481" s="66"/>
      <c r="AX481" s="66"/>
      <c r="AY481" s="66"/>
      <c r="AZ481" s="67"/>
      <c r="BA481" s="287"/>
      <c r="BB481" s="290"/>
      <c r="BC481" s="284"/>
      <c r="BD481" s="69"/>
      <c r="BE481" s="68"/>
    </row>
    <row r="482" spans="1:57" x14ac:dyDescent="0.2">
      <c r="A482" s="28"/>
      <c r="B482" s="92"/>
      <c r="C482" s="93"/>
      <c r="D482" s="71"/>
      <c r="E482" s="72"/>
      <c r="F482" s="42"/>
      <c r="G482" s="73"/>
      <c r="H482" s="73"/>
      <c r="I482" s="74"/>
      <c r="J482" s="46"/>
      <c r="K482" s="75"/>
      <c r="L482" s="73"/>
      <c r="M482" s="46"/>
      <c r="N482" s="48"/>
      <c r="O482" s="49"/>
      <c r="P482" s="50"/>
      <c r="Q482" s="95"/>
      <c r="R482" s="96"/>
      <c r="S482" s="96"/>
      <c r="T482" s="54"/>
      <c r="U482" s="55"/>
      <c r="V482" s="84"/>
      <c r="W482" s="84"/>
      <c r="X482" s="84"/>
      <c r="Y482" s="61"/>
      <c r="Z482" s="61"/>
      <c r="AA482" s="61"/>
      <c r="AB482" s="58"/>
      <c r="AC482" s="79"/>
      <c r="AD482" s="58"/>
      <c r="AE482" s="58"/>
      <c r="AF482" s="60"/>
      <c r="AG482" s="61"/>
      <c r="AH482" s="61"/>
      <c r="AI482" s="61"/>
      <c r="AJ482" s="61"/>
      <c r="AK482" s="61"/>
      <c r="AL482" s="66"/>
      <c r="AM482" s="66"/>
      <c r="AN482" s="81"/>
      <c r="AO482" s="82"/>
      <c r="AP482" s="199"/>
      <c r="AQ482" s="200"/>
      <c r="AR482" s="199"/>
      <c r="AS482" s="65"/>
      <c r="AT482" s="200"/>
      <c r="AU482" s="66"/>
      <c r="AV482" s="66"/>
      <c r="AW482" s="66"/>
      <c r="AX482" s="66"/>
      <c r="AY482" s="66"/>
      <c r="AZ482" s="67"/>
      <c r="BA482" s="287"/>
      <c r="BB482" s="290"/>
      <c r="BC482" s="284"/>
      <c r="BD482" s="69"/>
      <c r="BE482" s="68"/>
    </row>
    <row r="483" spans="1:57" x14ac:dyDescent="0.2">
      <c r="A483" s="28"/>
      <c r="B483" s="92"/>
      <c r="C483" s="93"/>
      <c r="D483" s="71"/>
      <c r="E483" s="72"/>
      <c r="F483" s="42"/>
      <c r="G483" s="73"/>
      <c r="H483" s="73"/>
      <c r="I483" s="74"/>
      <c r="J483" s="46"/>
      <c r="K483" s="75"/>
      <c r="L483" s="73"/>
      <c r="M483" s="46"/>
      <c r="N483" s="48"/>
      <c r="O483" s="49"/>
      <c r="P483" s="50"/>
      <c r="Q483" s="95"/>
      <c r="R483" s="96"/>
      <c r="S483" s="96"/>
      <c r="T483" s="54"/>
      <c r="U483" s="55"/>
      <c r="V483" s="84"/>
      <c r="W483" s="84"/>
      <c r="X483" s="84"/>
      <c r="Y483" s="61"/>
      <c r="Z483" s="61"/>
      <c r="AA483" s="61"/>
      <c r="AB483" s="58"/>
      <c r="AC483" s="79"/>
      <c r="AD483" s="58"/>
      <c r="AE483" s="58"/>
      <c r="AF483" s="60"/>
      <c r="AG483" s="61"/>
      <c r="AH483" s="61"/>
      <c r="AI483" s="61"/>
      <c r="AJ483" s="61"/>
      <c r="AK483" s="61"/>
      <c r="AL483" s="61"/>
      <c r="AM483" s="66"/>
      <c r="AN483" s="81"/>
      <c r="AO483" s="82"/>
      <c r="AP483" s="199"/>
      <c r="AQ483" s="200"/>
      <c r="AR483" s="199"/>
      <c r="AS483" s="65"/>
      <c r="AT483" s="200"/>
      <c r="AU483" s="66"/>
      <c r="AV483" s="66"/>
      <c r="AW483" s="66"/>
      <c r="AX483" s="66"/>
      <c r="AY483" s="66"/>
      <c r="AZ483" s="67"/>
      <c r="BA483" s="287"/>
      <c r="BB483" s="290"/>
      <c r="BC483" s="284"/>
      <c r="BD483" s="69"/>
      <c r="BE483" s="68"/>
    </row>
    <row r="484" spans="1:57" x14ac:dyDescent="0.2">
      <c r="A484" s="28"/>
      <c r="B484" s="92"/>
      <c r="C484" s="93"/>
      <c r="D484" s="71"/>
      <c r="E484" s="72"/>
      <c r="F484" s="42"/>
      <c r="G484" s="73"/>
      <c r="H484" s="73"/>
      <c r="I484" s="74"/>
      <c r="J484" s="46"/>
      <c r="K484" s="75"/>
      <c r="L484" s="73"/>
      <c r="M484" s="46"/>
      <c r="N484" s="48"/>
      <c r="O484" s="49"/>
      <c r="P484" s="50"/>
      <c r="Q484" s="95"/>
      <c r="R484" s="96"/>
      <c r="S484" s="96"/>
      <c r="T484" s="54"/>
      <c r="U484" s="55"/>
      <c r="V484" s="84"/>
      <c r="W484" s="84"/>
      <c r="X484" s="84"/>
      <c r="Y484" s="61"/>
      <c r="Z484" s="61"/>
      <c r="AA484" s="61"/>
      <c r="AB484" s="58"/>
      <c r="AC484" s="79"/>
      <c r="AD484" s="58"/>
      <c r="AE484" s="58"/>
      <c r="AF484" s="60"/>
      <c r="AG484" s="61"/>
      <c r="AH484" s="61"/>
      <c r="AI484" s="61"/>
      <c r="AJ484" s="61"/>
      <c r="AK484" s="61"/>
      <c r="AL484" s="61"/>
      <c r="AM484" s="66"/>
      <c r="AN484" s="81"/>
      <c r="AO484" s="82"/>
      <c r="AP484" s="199"/>
      <c r="AQ484" s="200"/>
      <c r="AR484" s="199"/>
      <c r="AS484" s="65"/>
      <c r="AT484" s="200"/>
      <c r="AU484" s="66"/>
      <c r="AV484" s="66"/>
      <c r="AW484" s="66"/>
      <c r="AX484" s="66"/>
      <c r="AY484" s="66"/>
      <c r="AZ484" s="67"/>
      <c r="BA484" s="287"/>
      <c r="BB484" s="290"/>
      <c r="BC484" s="284"/>
      <c r="BD484" s="69"/>
      <c r="BE484" s="68"/>
    </row>
    <row r="485" spans="1:57" x14ac:dyDescent="0.2">
      <c r="A485" s="28"/>
      <c r="B485" s="92"/>
      <c r="C485" s="93"/>
      <c r="D485" s="71"/>
      <c r="E485" s="72"/>
      <c r="F485" s="42"/>
      <c r="G485" s="73"/>
      <c r="H485" s="73"/>
      <c r="I485" s="74"/>
      <c r="J485" s="46"/>
      <c r="K485" s="75"/>
      <c r="L485" s="73"/>
      <c r="M485" s="46"/>
      <c r="N485" s="48"/>
      <c r="O485" s="49"/>
      <c r="P485" s="50"/>
      <c r="Q485" s="95"/>
      <c r="R485" s="96"/>
      <c r="S485" s="96"/>
      <c r="T485" s="54"/>
      <c r="U485" s="55"/>
      <c r="V485" s="84"/>
      <c r="W485" s="84"/>
      <c r="X485" s="84"/>
      <c r="Y485" s="61"/>
      <c r="Z485" s="61"/>
      <c r="AA485" s="61"/>
      <c r="AB485" s="58"/>
      <c r="AC485" s="79"/>
      <c r="AD485" s="58"/>
      <c r="AE485" s="58"/>
      <c r="AF485" s="80"/>
      <c r="AG485" s="61"/>
      <c r="AH485" s="61"/>
      <c r="AI485" s="61"/>
      <c r="AJ485" s="61"/>
      <c r="AK485" s="61"/>
      <c r="AL485" s="66"/>
      <c r="AM485" s="66"/>
      <c r="AN485" s="81"/>
      <c r="AO485" s="82"/>
      <c r="AP485" s="199"/>
      <c r="AQ485" s="200"/>
      <c r="AR485" s="199"/>
      <c r="AS485" s="65"/>
      <c r="AT485" s="200"/>
      <c r="AU485" s="66"/>
      <c r="AV485" s="66"/>
      <c r="AW485" s="66"/>
      <c r="AX485" s="66"/>
      <c r="AY485" s="66"/>
      <c r="AZ485" s="67"/>
      <c r="BA485" s="287"/>
      <c r="BB485" s="290"/>
      <c r="BC485" s="284"/>
      <c r="BD485" s="69"/>
      <c r="BE485" s="68"/>
    </row>
    <row r="486" spans="1:57" x14ac:dyDescent="0.2">
      <c r="A486" s="28"/>
      <c r="B486" s="92"/>
      <c r="C486" s="93"/>
      <c r="D486" s="71"/>
      <c r="E486" s="72"/>
      <c r="F486" s="42"/>
      <c r="G486" s="73"/>
      <c r="H486" s="46"/>
      <c r="I486" s="74"/>
      <c r="J486" s="46"/>
      <c r="K486" s="75"/>
      <c r="L486" s="73"/>
      <c r="M486" s="46"/>
      <c r="N486" s="48"/>
      <c r="O486" s="49"/>
      <c r="P486" s="50"/>
      <c r="Q486" s="95"/>
      <c r="R486" s="96"/>
      <c r="S486" s="96"/>
      <c r="T486" s="54"/>
      <c r="U486" s="55"/>
      <c r="V486" s="84"/>
      <c r="W486" s="84"/>
      <c r="X486" s="84"/>
      <c r="Y486" s="61"/>
      <c r="Z486" s="61"/>
      <c r="AA486" s="61"/>
      <c r="AB486" s="58"/>
      <c r="AC486" s="79"/>
      <c r="AD486" s="58"/>
      <c r="AE486" s="58"/>
      <c r="AF486" s="60"/>
      <c r="AG486" s="61"/>
      <c r="AH486" s="61"/>
      <c r="AI486" s="61"/>
      <c r="AJ486" s="61"/>
      <c r="AK486" s="61"/>
      <c r="AL486" s="61"/>
      <c r="AM486" s="66"/>
      <c r="AN486" s="81"/>
      <c r="AO486" s="82"/>
      <c r="AP486" s="199"/>
      <c r="AQ486" s="200"/>
      <c r="AR486" s="199"/>
      <c r="AS486" s="65"/>
      <c r="AT486" s="200"/>
      <c r="AU486" s="66"/>
      <c r="AV486" s="66"/>
      <c r="AW486" s="66"/>
      <c r="AX486" s="66"/>
      <c r="AY486" s="66"/>
      <c r="AZ486" s="67"/>
      <c r="BA486" s="287"/>
      <c r="BB486" s="290"/>
      <c r="BC486" s="284"/>
      <c r="BD486" s="69"/>
      <c r="BE486" s="68"/>
    </row>
    <row r="487" spans="1:57" x14ac:dyDescent="0.2">
      <c r="A487" s="28"/>
      <c r="B487" s="92"/>
      <c r="C487" s="93"/>
      <c r="D487" s="71"/>
      <c r="E487" s="72"/>
      <c r="F487" s="42"/>
      <c r="G487" s="73"/>
      <c r="H487" s="46"/>
      <c r="I487" s="74"/>
      <c r="J487" s="46"/>
      <c r="K487" s="75"/>
      <c r="L487" s="73"/>
      <c r="M487" s="46"/>
      <c r="N487" s="48"/>
      <c r="O487" s="49"/>
      <c r="P487" s="50"/>
      <c r="Q487" s="95"/>
      <c r="R487" s="96"/>
      <c r="S487" s="96"/>
      <c r="T487" s="54"/>
      <c r="U487" s="55"/>
      <c r="V487" s="84"/>
      <c r="W487" s="84"/>
      <c r="X487" s="84"/>
      <c r="Y487" s="61"/>
      <c r="Z487" s="61"/>
      <c r="AA487" s="61"/>
      <c r="AB487" s="58"/>
      <c r="AC487" s="79"/>
      <c r="AD487" s="58"/>
      <c r="AE487" s="58"/>
      <c r="AF487" s="60"/>
      <c r="AG487" s="61"/>
      <c r="AH487" s="61"/>
      <c r="AI487" s="61"/>
      <c r="AJ487" s="61"/>
      <c r="AK487" s="61"/>
      <c r="AL487" s="61"/>
      <c r="AM487" s="66"/>
      <c r="AN487" s="81"/>
      <c r="AO487" s="82"/>
      <c r="AP487" s="199"/>
      <c r="AQ487" s="200"/>
      <c r="AR487" s="199"/>
      <c r="AS487" s="65"/>
      <c r="AT487" s="200"/>
      <c r="AU487" s="66"/>
      <c r="AV487" s="66"/>
      <c r="AW487" s="66"/>
      <c r="AX487" s="66"/>
      <c r="AY487" s="66"/>
      <c r="AZ487" s="67"/>
      <c r="BA487" s="287"/>
      <c r="BB487" s="290"/>
      <c r="BC487" s="284"/>
      <c r="BD487" s="69"/>
      <c r="BE487" s="68"/>
    </row>
    <row r="488" spans="1:57" x14ac:dyDescent="0.2">
      <c r="A488" s="28"/>
      <c r="B488" s="92"/>
      <c r="C488" s="93"/>
      <c r="D488" s="71"/>
      <c r="E488" s="72"/>
      <c r="F488" s="42"/>
      <c r="G488" s="73"/>
      <c r="H488" s="46"/>
      <c r="I488" s="74"/>
      <c r="J488" s="46"/>
      <c r="K488" s="75"/>
      <c r="L488" s="73"/>
      <c r="M488" s="46"/>
      <c r="N488" s="48"/>
      <c r="O488" s="49"/>
      <c r="P488" s="50"/>
      <c r="Q488" s="95"/>
      <c r="R488" s="96"/>
      <c r="S488" s="96"/>
      <c r="T488" s="54"/>
      <c r="U488" s="55"/>
      <c r="V488" s="84"/>
      <c r="W488" s="84"/>
      <c r="X488" s="84"/>
      <c r="Y488" s="61"/>
      <c r="Z488" s="61"/>
      <c r="AA488" s="61"/>
      <c r="AB488" s="58"/>
      <c r="AC488" s="79"/>
      <c r="AD488" s="58"/>
      <c r="AE488" s="58"/>
      <c r="AF488" s="60"/>
      <c r="AG488" s="61"/>
      <c r="AH488" s="61"/>
      <c r="AI488" s="61"/>
      <c r="AJ488" s="61"/>
      <c r="AK488" s="61"/>
      <c r="AL488" s="61"/>
      <c r="AM488" s="66"/>
      <c r="AN488" s="81"/>
      <c r="AO488" s="82"/>
      <c r="AP488" s="199"/>
      <c r="AQ488" s="200"/>
      <c r="AR488" s="199"/>
      <c r="AS488" s="65"/>
      <c r="AT488" s="200"/>
      <c r="AU488" s="66"/>
      <c r="AV488" s="66"/>
      <c r="AW488" s="66"/>
      <c r="AX488" s="66"/>
      <c r="AY488" s="66"/>
      <c r="AZ488" s="67"/>
      <c r="BA488" s="287"/>
      <c r="BB488" s="290"/>
      <c r="BC488" s="284"/>
      <c r="BD488" s="69"/>
      <c r="BE488" s="68"/>
    </row>
    <row r="489" spans="1:57" x14ac:dyDescent="0.2">
      <c r="A489" s="28"/>
      <c r="B489" s="92"/>
      <c r="C489" s="93"/>
      <c r="D489" s="71"/>
      <c r="E489" s="72"/>
      <c r="F489" s="42"/>
      <c r="G489" s="43"/>
      <c r="H489" s="46"/>
      <c r="I489" s="74"/>
      <c r="J489" s="46"/>
      <c r="K489" s="75"/>
      <c r="L489" s="73"/>
      <c r="M489" s="46"/>
      <c r="N489" s="48"/>
      <c r="O489" s="49"/>
      <c r="P489" s="50"/>
      <c r="Q489" s="90"/>
      <c r="R489" s="96"/>
      <c r="S489" s="96"/>
      <c r="T489" s="54"/>
      <c r="U489" s="55"/>
      <c r="V489" s="84"/>
      <c r="W489" s="84"/>
      <c r="X489" s="84"/>
      <c r="Y489" s="61"/>
      <c r="Z489" s="61"/>
      <c r="AA489" s="61"/>
      <c r="AB489" s="58"/>
      <c r="AC489" s="79"/>
      <c r="AD489" s="58"/>
      <c r="AE489" s="58"/>
      <c r="AF489" s="60"/>
      <c r="AG489" s="61"/>
      <c r="AH489" s="61"/>
      <c r="AI489" s="61"/>
      <c r="AJ489" s="61"/>
      <c r="AK489" s="61"/>
      <c r="AL489" s="61"/>
      <c r="AM489" s="66"/>
      <c r="AN489" s="81"/>
      <c r="AO489" s="82"/>
      <c r="AP489" s="199"/>
      <c r="AQ489" s="200"/>
      <c r="AR489" s="199"/>
      <c r="AS489" s="65"/>
      <c r="AT489" s="200"/>
      <c r="AU489" s="66"/>
      <c r="AV489" s="66"/>
      <c r="AW489" s="66"/>
      <c r="AX489" s="66"/>
      <c r="AY489" s="66"/>
      <c r="AZ489" s="67"/>
      <c r="BA489" s="287"/>
      <c r="BB489" s="290"/>
      <c r="BC489" s="284"/>
      <c r="BD489" s="69"/>
      <c r="BE489" s="68"/>
    </row>
    <row r="490" spans="1:57" x14ac:dyDescent="0.2">
      <c r="A490" s="28"/>
      <c r="B490" s="92"/>
      <c r="C490" s="93"/>
      <c r="D490" s="71"/>
      <c r="E490" s="72"/>
      <c r="F490" s="42"/>
      <c r="G490" s="73"/>
      <c r="H490" s="46"/>
      <c r="I490" s="74"/>
      <c r="J490" s="46"/>
      <c r="K490" s="75"/>
      <c r="L490" s="73"/>
      <c r="M490" s="46"/>
      <c r="N490" s="48"/>
      <c r="O490" s="49"/>
      <c r="P490" s="50"/>
      <c r="Q490" s="95"/>
      <c r="R490" s="96"/>
      <c r="S490" s="96"/>
      <c r="T490" s="54"/>
      <c r="U490" s="55"/>
      <c r="V490" s="102"/>
      <c r="W490" s="102"/>
      <c r="X490" s="102"/>
      <c r="Y490" s="61"/>
      <c r="Z490" s="61"/>
      <c r="AA490" s="66"/>
      <c r="AB490" s="79"/>
      <c r="AC490" s="79"/>
      <c r="AD490" s="79"/>
      <c r="AE490" s="79"/>
      <c r="AF490" s="80"/>
      <c r="AG490" s="61"/>
      <c r="AH490" s="61"/>
      <c r="AI490" s="61"/>
      <c r="AJ490" s="61"/>
      <c r="AK490" s="61"/>
      <c r="AL490" s="66"/>
      <c r="AM490" s="66"/>
      <c r="AN490" s="81"/>
      <c r="AO490" s="82"/>
      <c r="AP490" s="199"/>
      <c r="AQ490" s="200"/>
      <c r="AR490" s="199"/>
      <c r="AS490" s="65"/>
      <c r="AT490" s="200"/>
      <c r="AU490" s="66"/>
      <c r="AV490" s="66"/>
      <c r="AW490" s="66"/>
      <c r="AX490" s="66"/>
      <c r="AY490" s="66"/>
      <c r="AZ490" s="67"/>
      <c r="BA490" s="287"/>
      <c r="BB490" s="290"/>
      <c r="BC490" s="284"/>
      <c r="BD490" s="69"/>
      <c r="BE490" s="68"/>
    </row>
    <row r="491" spans="1:57" x14ac:dyDescent="0.2">
      <c r="A491" s="28"/>
      <c r="B491" s="92"/>
      <c r="C491" s="93"/>
      <c r="D491" s="40"/>
      <c r="E491" s="72"/>
      <c r="F491" s="42"/>
      <c r="G491" s="73"/>
      <c r="H491" s="44"/>
      <c r="I491" s="45"/>
      <c r="J491" s="44"/>
      <c r="K491" s="47"/>
      <c r="L491" s="43"/>
      <c r="M491" s="44"/>
      <c r="N491" s="48"/>
      <c r="O491" s="49"/>
      <c r="P491" s="50"/>
      <c r="Q491" s="90"/>
      <c r="R491" s="169"/>
      <c r="S491" s="169"/>
      <c r="T491" s="85"/>
      <c r="U491" s="88"/>
      <c r="V491" s="56"/>
      <c r="W491" s="56"/>
      <c r="X491" s="56"/>
      <c r="Y491" s="57"/>
      <c r="Z491" s="57"/>
      <c r="AA491" s="62"/>
      <c r="AB491" s="170"/>
      <c r="AC491" s="170"/>
      <c r="AD491" s="170"/>
      <c r="AE491" s="170"/>
      <c r="AF491" s="171"/>
      <c r="AG491" s="57"/>
      <c r="AH491" s="57"/>
      <c r="AI491" s="57"/>
      <c r="AJ491" s="57"/>
      <c r="AK491" s="57"/>
      <c r="AL491" s="62"/>
      <c r="AM491" s="62"/>
      <c r="AN491" s="63"/>
      <c r="AO491" s="64"/>
      <c r="AP491" s="199"/>
      <c r="AQ491" s="200"/>
      <c r="AR491" s="199"/>
      <c r="AS491" s="87"/>
      <c r="AT491" s="201"/>
      <c r="AU491" s="62"/>
      <c r="AV491" s="62"/>
      <c r="AW491" s="62"/>
      <c r="AX491" s="62"/>
      <c r="AY491" s="62"/>
      <c r="AZ491" s="67"/>
      <c r="BA491" s="287"/>
      <c r="BB491" s="290"/>
      <c r="BC491" s="284"/>
      <c r="BD491" s="69"/>
      <c r="BE491" s="68"/>
    </row>
    <row r="492" spans="1:57" x14ac:dyDescent="0.2">
      <c r="A492" s="28"/>
      <c r="B492" s="92"/>
      <c r="C492" s="93"/>
      <c r="D492" s="71"/>
      <c r="E492" s="72"/>
      <c r="F492" s="42"/>
      <c r="G492" s="73"/>
      <c r="H492" s="46"/>
      <c r="I492" s="74"/>
      <c r="J492" s="46"/>
      <c r="K492" s="75"/>
      <c r="L492" s="73"/>
      <c r="M492" s="46"/>
      <c r="N492" s="48"/>
      <c r="O492" s="49"/>
      <c r="P492" s="50"/>
      <c r="Q492" s="95"/>
      <c r="R492" s="96"/>
      <c r="S492" s="96"/>
      <c r="T492" s="85"/>
      <c r="U492" s="88"/>
      <c r="V492" s="56"/>
      <c r="W492" s="56"/>
      <c r="X492" s="56"/>
      <c r="Y492" s="61"/>
      <c r="Z492" s="61"/>
      <c r="AA492" s="66"/>
      <c r="AB492" s="79"/>
      <c r="AC492" s="79"/>
      <c r="AD492" s="79"/>
      <c r="AE492" s="79"/>
      <c r="AF492" s="80"/>
      <c r="AG492" s="61"/>
      <c r="AH492" s="61"/>
      <c r="AI492" s="61"/>
      <c r="AJ492" s="61"/>
      <c r="AK492" s="61"/>
      <c r="AL492" s="66"/>
      <c r="AM492" s="66"/>
      <c r="AN492" s="81"/>
      <c r="AO492" s="82"/>
      <c r="AP492" s="199"/>
      <c r="AQ492" s="200"/>
      <c r="AR492" s="199"/>
      <c r="AS492" s="65"/>
      <c r="AT492" s="200"/>
      <c r="AU492" s="66"/>
      <c r="AV492" s="66"/>
      <c r="AW492" s="66"/>
      <c r="AX492" s="66"/>
      <c r="AY492" s="66"/>
      <c r="AZ492" s="67"/>
      <c r="BA492" s="287"/>
      <c r="BB492" s="290"/>
      <c r="BC492" s="284"/>
      <c r="BD492" s="69"/>
      <c r="BE492" s="68"/>
    </row>
    <row r="493" spans="1:57" x14ac:dyDescent="0.2">
      <c r="A493" s="28"/>
      <c r="B493" s="92"/>
      <c r="C493" s="93"/>
      <c r="D493" s="71"/>
      <c r="E493" s="72"/>
      <c r="F493" s="42"/>
      <c r="G493" s="73"/>
      <c r="H493" s="46"/>
      <c r="I493" s="74"/>
      <c r="J493" s="46"/>
      <c r="K493" s="75"/>
      <c r="L493" s="73"/>
      <c r="M493" s="46"/>
      <c r="N493" s="48"/>
      <c r="O493" s="49"/>
      <c r="P493" s="50"/>
      <c r="Q493" s="95"/>
      <c r="R493" s="96"/>
      <c r="S493" s="96"/>
      <c r="T493" s="85"/>
      <c r="U493" s="88"/>
      <c r="V493" s="56"/>
      <c r="W493" s="56"/>
      <c r="X493" s="56"/>
      <c r="Y493" s="61"/>
      <c r="Z493" s="61"/>
      <c r="AA493" s="66"/>
      <c r="AB493" s="79"/>
      <c r="AC493" s="79"/>
      <c r="AD493" s="79"/>
      <c r="AE493" s="79"/>
      <c r="AF493" s="80"/>
      <c r="AG493" s="61"/>
      <c r="AH493" s="57"/>
      <c r="AI493" s="57"/>
      <c r="AJ493" s="61"/>
      <c r="AK493" s="61"/>
      <c r="AL493" s="66"/>
      <c r="AM493" s="66"/>
      <c r="AN493" s="81"/>
      <c r="AO493" s="82"/>
      <c r="AP493" s="199"/>
      <c r="AQ493" s="200"/>
      <c r="AR493" s="199"/>
      <c r="AS493" s="65"/>
      <c r="AT493" s="200"/>
      <c r="AU493" s="66"/>
      <c r="AV493" s="66"/>
      <c r="AW493" s="66"/>
      <c r="AX493" s="66"/>
      <c r="AY493" s="66"/>
      <c r="AZ493" s="67"/>
      <c r="BA493" s="287"/>
      <c r="BB493" s="290"/>
      <c r="BC493" s="284"/>
      <c r="BD493" s="69"/>
      <c r="BE493" s="68"/>
    </row>
    <row r="494" spans="1:57" x14ac:dyDescent="0.2">
      <c r="A494" s="28"/>
      <c r="B494" s="92"/>
      <c r="C494" s="93"/>
      <c r="D494" s="71"/>
      <c r="E494" s="72"/>
      <c r="F494" s="42"/>
      <c r="G494" s="73"/>
      <c r="H494" s="46"/>
      <c r="I494" s="74"/>
      <c r="J494" s="46"/>
      <c r="K494" s="75"/>
      <c r="L494" s="73"/>
      <c r="M494" s="46"/>
      <c r="N494" s="48"/>
      <c r="O494" s="49"/>
      <c r="P494" s="50"/>
      <c r="Q494" s="95"/>
      <c r="R494" s="96"/>
      <c r="S494" s="96"/>
      <c r="T494" s="54"/>
      <c r="U494" s="55"/>
      <c r="V494" s="84"/>
      <c r="W494" s="84"/>
      <c r="X494" s="84"/>
      <c r="Y494" s="61"/>
      <c r="Z494" s="61"/>
      <c r="AA494" s="61"/>
      <c r="AB494" s="58"/>
      <c r="AC494" s="79"/>
      <c r="AD494" s="58"/>
      <c r="AE494" s="58"/>
      <c r="AF494" s="60"/>
      <c r="AG494" s="61"/>
      <c r="AH494" s="61"/>
      <c r="AI494" s="61"/>
      <c r="AJ494" s="61"/>
      <c r="AK494" s="61"/>
      <c r="AL494" s="61"/>
      <c r="AM494" s="66"/>
      <c r="AN494" s="81"/>
      <c r="AO494" s="82"/>
      <c r="AP494" s="199"/>
      <c r="AQ494" s="200"/>
      <c r="AR494" s="199"/>
      <c r="AS494" s="65"/>
      <c r="AT494" s="200"/>
      <c r="AU494" s="66"/>
      <c r="AV494" s="66"/>
      <c r="AW494" s="66"/>
      <c r="AX494" s="66"/>
      <c r="AY494" s="66"/>
      <c r="AZ494" s="67"/>
      <c r="BA494" s="287"/>
      <c r="BB494" s="290"/>
      <c r="BC494" s="284"/>
      <c r="BD494" s="69"/>
      <c r="BE494" s="68"/>
    </row>
    <row r="495" spans="1:57" x14ac:dyDescent="0.2">
      <c r="A495" s="28"/>
      <c r="B495" s="92"/>
      <c r="C495" s="93"/>
      <c r="D495" s="71"/>
      <c r="E495" s="72"/>
      <c r="F495" s="42"/>
      <c r="G495" s="73"/>
      <c r="H495" s="46"/>
      <c r="I495" s="74"/>
      <c r="J495" s="46"/>
      <c r="K495" s="75"/>
      <c r="L495" s="73"/>
      <c r="M495" s="46"/>
      <c r="N495" s="48"/>
      <c r="O495" s="49"/>
      <c r="P495" s="50"/>
      <c r="Q495" s="95"/>
      <c r="R495" s="96"/>
      <c r="S495" s="96"/>
      <c r="T495" s="54"/>
      <c r="U495" s="55"/>
      <c r="V495" s="84"/>
      <c r="W495" s="84"/>
      <c r="X495" s="84"/>
      <c r="Y495" s="61"/>
      <c r="Z495" s="61"/>
      <c r="AA495" s="61"/>
      <c r="AB495" s="58"/>
      <c r="AC495" s="79"/>
      <c r="AD495" s="58"/>
      <c r="AE495" s="58"/>
      <c r="AF495" s="60"/>
      <c r="AG495" s="61"/>
      <c r="AH495" s="61"/>
      <c r="AI495" s="61"/>
      <c r="AJ495" s="61"/>
      <c r="AK495" s="61"/>
      <c r="AL495" s="61"/>
      <c r="AM495" s="66"/>
      <c r="AN495" s="81"/>
      <c r="AO495" s="82"/>
      <c r="AP495" s="199"/>
      <c r="AQ495" s="200"/>
      <c r="AR495" s="199"/>
      <c r="AS495" s="65"/>
      <c r="AT495" s="200"/>
      <c r="AU495" s="66"/>
      <c r="AV495" s="66"/>
      <c r="AW495" s="66"/>
      <c r="AX495" s="66"/>
      <c r="AY495" s="66"/>
      <c r="AZ495" s="67"/>
      <c r="BA495" s="287"/>
      <c r="BB495" s="290"/>
      <c r="BC495" s="284"/>
      <c r="BD495" s="69"/>
      <c r="BE495" s="68"/>
    </row>
    <row r="496" spans="1:57" x14ac:dyDescent="0.2">
      <c r="A496" s="28"/>
      <c r="B496" s="92"/>
      <c r="C496" s="93"/>
      <c r="D496" s="40"/>
      <c r="E496" s="72"/>
      <c r="F496" s="42"/>
      <c r="G496" s="43"/>
      <c r="H496" s="44"/>
      <c r="I496" s="45"/>
      <c r="J496" s="44"/>
      <c r="K496" s="47"/>
      <c r="L496" s="43"/>
      <c r="M496" s="44"/>
      <c r="N496" s="48"/>
      <c r="O496" s="49"/>
      <c r="P496" s="50"/>
      <c r="Q496" s="90"/>
      <c r="R496" s="169"/>
      <c r="S496" s="169"/>
      <c r="T496" s="85"/>
      <c r="U496" s="88"/>
      <c r="V496" s="56"/>
      <c r="W496" s="56"/>
      <c r="X496" s="56"/>
      <c r="Y496" s="57"/>
      <c r="Z496" s="57"/>
      <c r="AA496" s="57"/>
      <c r="AB496" s="59"/>
      <c r="AC496" s="170"/>
      <c r="AD496" s="59"/>
      <c r="AE496" s="59"/>
      <c r="AF496" s="89"/>
      <c r="AG496" s="61"/>
      <c r="AH496" s="61"/>
      <c r="AI496" s="61"/>
      <c r="AJ496" s="57"/>
      <c r="AK496" s="57"/>
      <c r="AL496" s="57"/>
      <c r="AM496" s="62"/>
      <c r="AN496" s="63"/>
      <c r="AO496" s="64"/>
      <c r="AP496" s="199"/>
      <c r="AQ496" s="200"/>
      <c r="AR496" s="199"/>
      <c r="AS496" s="87"/>
      <c r="AT496" s="201"/>
      <c r="AU496" s="62"/>
      <c r="AV496" s="62"/>
      <c r="AW496" s="62"/>
      <c r="AX496" s="62"/>
      <c r="AY496" s="62"/>
      <c r="AZ496" s="67"/>
      <c r="BA496" s="287"/>
      <c r="BB496" s="290"/>
      <c r="BC496" s="284"/>
      <c r="BD496" s="69"/>
      <c r="BE496" s="68"/>
    </row>
    <row r="497" spans="1:57" x14ac:dyDescent="0.2">
      <c r="A497" s="28"/>
      <c r="B497" s="92"/>
      <c r="C497" s="93"/>
      <c r="D497" s="40"/>
      <c r="E497" s="72"/>
      <c r="F497" s="42"/>
      <c r="G497" s="43"/>
      <c r="H497" s="73"/>
      <c r="I497" s="45"/>
      <c r="J497" s="44"/>
      <c r="K497" s="47"/>
      <c r="L497" s="43"/>
      <c r="M497" s="44"/>
      <c r="N497" s="48"/>
      <c r="O497" s="49"/>
      <c r="P497" s="50"/>
      <c r="Q497" s="90"/>
      <c r="R497" s="169"/>
      <c r="S497" s="169"/>
      <c r="T497" s="85"/>
      <c r="U497" s="88"/>
      <c r="V497" s="56"/>
      <c r="W497" s="56"/>
      <c r="X497" s="56"/>
      <c r="Y497" s="57"/>
      <c r="Z497" s="57"/>
      <c r="AA497" s="57"/>
      <c r="AB497" s="59"/>
      <c r="AC497" s="170"/>
      <c r="AD497" s="59"/>
      <c r="AE497" s="59"/>
      <c r="AF497" s="89"/>
      <c r="AG497" s="61"/>
      <c r="AH497" s="61"/>
      <c r="AI497" s="61"/>
      <c r="AJ497" s="57"/>
      <c r="AK497" s="57"/>
      <c r="AL497" s="57"/>
      <c r="AM497" s="62"/>
      <c r="AN497" s="63"/>
      <c r="AO497" s="64"/>
      <c r="AP497" s="199"/>
      <c r="AQ497" s="200"/>
      <c r="AR497" s="199"/>
      <c r="AS497" s="87"/>
      <c r="AT497" s="201"/>
      <c r="AU497" s="62"/>
      <c r="AV497" s="62"/>
      <c r="AW497" s="62"/>
      <c r="AX497" s="62"/>
      <c r="AY497" s="62"/>
      <c r="AZ497" s="67"/>
      <c r="BA497" s="287"/>
      <c r="BB497" s="290"/>
      <c r="BC497" s="284"/>
      <c r="BD497" s="69"/>
      <c r="BE497" s="68"/>
    </row>
    <row r="498" spans="1:57" x14ac:dyDescent="0.2">
      <c r="A498" s="28"/>
      <c r="B498" s="92"/>
      <c r="C498" s="93"/>
      <c r="D498" s="40"/>
      <c r="E498" s="72"/>
      <c r="F498" s="42"/>
      <c r="G498" s="43"/>
      <c r="H498" s="44"/>
      <c r="I498" s="45"/>
      <c r="J498" s="44"/>
      <c r="K498" s="47"/>
      <c r="L498" s="43"/>
      <c r="M498" s="44"/>
      <c r="N498" s="48"/>
      <c r="O498" s="49"/>
      <c r="P498" s="50"/>
      <c r="Q498" s="90"/>
      <c r="R498" s="169"/>
      <c r="S498" s="169"/>
      <c r="T498" s="85"/>
      <c r="U498" s="88"/>
      <c r="V498" s="56"/>
      <c r="W498" s="56"/>
      <c r="X498" s="56"/>
      <c r="Y498" s="57"/>
      <c r="Z498" s="57"/>
      <c r="AA498" s="57"/>
      <c r="AB498" s="59"/>
      <c r="AC498" s="170"/>
      <c r="AD498" s="59"/>
      <c r="AE498" s="59"/>
      <c r="AF498" s="89"/>
      <c r="AG498" s="61"/>
      <c r="AH498" s="61"/>
      <c r="AI498" s="61"/>
      <c r="AJ498" s="57"/>
      <c r="AK498" s="57"/>
      <c r="AL498" s="57"/>
      <c r="AM498" s="62"/>
      <c r="AN498" s="63"/>
      <c r="AO498" s="64"/>
      <c r="AP498" s="199"/>
      <c r="AQ498" s="200"/>
      <c r="AR498" s="199"/>
      <c r="AS498" s="87"/>
      <c r="AT498" s="201"/>
      <c r="AU498" s="62"/>
      <c r="AV498" s="62"/>
      <c r="AW498" s="62"/>
      <c r="AX498" s="62"/>
      <c r="AY498" s="62"/>
      <c r="AZ498" s="67"/>
      <c r="BA498" s="287"/>
      <c r="BB498" s="290"/>
      <c r="BC498" s="284"/>
      <c r="BD498" s="69"/>
      <c r="BE498" s="68"/>
    </row>
    <row r="499" spans="1:57" x14ac:dyDescent="0.2">
      <c r="A499" s="28"/>
      <c r="B499" s="92"/>
      <c r="C499" s="93"/>
      <c r="D499" s="40"/>
      <c r="E499" s="72"/>
      <c r="F499" s="42"/>
      <c r="G499" s="43"/>
      <c r="H499" s="44"/>
      <c r="I499" s="45"/>
      <c r="J499" s="44"/>
      <c r="K499" s="47"/>
      <c r="L499" s="43"/>
      <c r="M499" s="44"/>
      <c r="N499" s="48"/>
      <c r="O499" s="49"/>
      <c r="P499" s="50"/>
      <c r="Q499" s="90"/>
      <c r="R499" s="169"/>
      <c r="S499" s="169"/>
      <c r="T499" s="85"/>
      <c r="U499" s="88"/>
      <c r="V499" s="56"/>
      <c r="W499" s="56"/>
      <c r="X499" s="56"/>
      <c r="Y499" s="57"/>
      <c r="Z499" s="57"/>
      <c r="AA499" s="57"/>
      <c r="AB499" s="59"/>
      <c r="AC499" s="170"/>
      <c r="AD499" s="59"/>
      <c r="AE499" s="59"/>
      <c r="AF499" s="89"/>
      <c r="AG499" s="61"/>
      <c r="AH499" s="61"/>
      <c r="AI499" s="61"/>
      <c r="AJ499" s="57"/>
      <c r="AK499" s="57"/>
      <c r="AL499" s="57"/>
      <c r="AM499" s="62"/>
      <c r="AN499" s="63"/>
      <c r="AO499" s="64"/>
      <c r="AP499" s="199"/>
      <c r="AQ499" s="200"/>
      <c r="AR499" s="199"/>
      <c r="AS499" s="87"/>
      <c r="AT499" s="201"/>
      <c r="AU499" s="62"/>
      <c r="AV499" s="62"/>
      <c r="AW499" s="62"/>
      <c r="AX499" s="62"/>
      <c r="AY499" s="62"/>
      <c r="AZ499" s="67"/>
      <c r="BA499" s="287"/>
      <c r="BB499" s="290"/>
      <c r="BC499" s="284"/>
      <c r="BD499" s="69"/>
      <c r="BE499" s="68"/>
    </row>
    <row r="500" spans="1:57" x14ac:dyDescent="0.2">
      <c r="A500" s="28"/>
      <c r="B500" s="92"/>
      <c r="C500" s="93"/>
      <c r="D500" s="40"/>
      <c r="E500" s="72"/>
      <c r="F500" s="42"/>
      <c r="G500" s="43"/>
      <c r="H500" s="44"/>
      <c r="I500" s="45"/>
      <c r="J500" s="44"/>
      <c r="K500" s="47"/>
      <c r="L500" s="43"/>
      <c r="M500" s="44"/>
      <c r="N500" s="48"/>
      <c r="O500" s="49"/>
      <c r="P500" s="50"/>
      <c r="Q500" s="90"/>
      <c r="R500" s="169"/>
      <c r="S500" s="169"/>
      <c r="T500" s="85"/>
      <c r="U500" s="88"/>
      <c r="V500" s="56"/>
      <c r="W500" s="56"/>
      <c r="X500" s="56"/>
      <c r="Y500" s="57"/>
      <c r="Z500" s="57"/>
      <c r="AA500" s="57"/>
      <c r="AB500" s="59"/>
      <c r="AC500" s="170"/>
      <c r="AD500" s="59"/>
      <c r="AE500" s="59"/>
      <c r="AF500" s="89"/>
      <c r="AG500" s="61"/>
      <c r="AH500" s="61"/>
      <c r="AI500" s="61"/>
      <c r="AJ500" s="57"/>
      <c r="AK500" s="57"/>
      <c r="AL500" s="57"/>
      <c r="AM500" s="62"/>
      <c r="AN500" s="63"/>
      <c r="AO500" s="64"/>
      <c r="AP500" s="199"/>
      <c r="AQ500" s="200"/>
      <c r="AR500" s="199"/>
      <c r="AS500" s="87"/>
      <c r="AT500" s="201"/>
      <c r="AU500" s="62"/>
      <c r="AV500" s="62"/>
      <c r="AW500" s="62"/>
      <c r="AX500" s="62"/>
      <c r="AY500" s="62"/>
      <c r="AZ500" s="67"/>
      <c r="BA500" s="287"/>
      <c r="BB500" s="290"/>
      <c r="BC500" s="284"/>
      <c r="BD500" s="69"/>
      <c r="BE500" s="68"/>
    </row>
    <row r="501" spans="1:57" x14ac:dyDescent="0.2">
      <c r="A501" s="28"/>
      <c r="B501" s="92"/>
      <c r="C501" s="93"/>
      <c r="D501" s="40"/>
      <c r="E501" s="72"/>
      <c r="F501" s="42"/>
      <c r="G501" s="43"/>
      <c r="H501" s="44"/>
      <c r="I501" s="45"/>
      <c r="J501" s="44"/>
      <c r="K501" s="47"/>
      <c r="L501" s="43"/>
      <c r="M501" s="44"/>
      <c r="N501" s="48"/>
      <c r="O501" s="49"/>
      <c r="P501" s="50"/>
      <c r="Q501" s="90"/>
      <c r="R501" s="169"/>
      <c r="S501" s="169"/>
      <c r="T501" s="85"/>
      <c r="U501" s="88"/>
      <c r="V501" s="56"/>
      <c r="W501" s="56"/>
      <c r="X501" s="56"/>
      <c r="Y501" s="57"/>
      <c r="Z501" s="57"/>
      <c r="AA501" s="57"/>
      <c r="AB501" s="59"/>
      <c r="AC501" s="170"/>
      <c r="AD501" s="59"/>
      <c r="AE501" s="59"/>
      <c r="AF501" s="89"/>
      <c r="AG501" s="61"/>
      <c r="AH501" s="61"/>
      <c r="AI501" s="61"/>
      <c r="AJ501" s="57"/>
      <c r="AK501" s="57"/>
      <c r="AL501" s="57"/>
      <c r="AM501" s="62"/>
      <c r="AN501" s="63"/>
      <c r="AO501" s="64"/>
      <c r="AP501" s="199"/>
      <c r="AQ501" s="200"/>
      <c r="AR501" s="199"/>
      <c r="AS501" s="87"/>
      <c r="AT501" s="201"/>
      <c r="AU501" s="62"/>
      <c r="AV501" s="62"/>
      <c r="AW501" s="62"/>
      <c r="AX501" s="62"/>
      <c r="AY501" s="62"/>
      <c r="AZ501" s="67"/>
      <c r="BA501" s="287"/>
      <c r="BB501" s="290"/>
      <c r="BC501" s="284"/>
      <c r="BD501" s="69"/>
      <c r="BE501" s="68"/>
    </row>
    <row r="502" spans="1:57" x14ac:dyDescent="0.2">
      <c r="A502" s="28"/>
      <c r="B502" s="92"/>
      <c r="C502" s="93"/>
      <c r="D502" s="40"/>
      <c r="E502" s="72"/>
      <c r="F502" s="42"/>
      <c r="G502" s="43"/>
      <c r="H502" s="44"/>
      <c r="I502" s="45"/>
      <c r="J502" s="44"/>
      <c r="K502" s="47"/>
      <c r="L502" s="43"/>
      <c r="M502" s="44"/>
      <c r="N502" s="48"/>
      <c r="O502" s="49"/>
      <c r="P502" s="50"/>
      <c r="Q502" s="90"/>
      <c r="R502" s="169"/>
      <c r="S502" s="169"/>
      <c r="T502" s="85"/>
      <c r="U502" s="88"/>
      <c r="V502" s="56"/>
      <c r="W502" s="56"/>
      <c r="X502" s="56"/>
      <c r="Y502" s="57"/>
      <c r="Z502" s="57"/>
      <c r="AA502" s="57"/>
      <c r="AB502" s="59"/>
      <c r="AC502" s="170"/>
      <c r="AD502" s="59"/>
      <c r="AE502" s="59"/>
      <c r="AF502" s="89"/>
      <c r="AG502" s="61"/>
      <c r="AH502" s="61"/>
      <c r="AI502" s="61"/>
      <c r="AJ502" s="57"/>
      <c r="AK502" s="57"/>
      <c r="AL502" s="57"/>
      <c r="AM502" s="62"/>
      <c r="AN502" s="63"/>
      <c r="AO502" s="64"/>
      <c r="AP502" s="199"/>
      <c r="AQ502" s="200"/>
      <c r="AR502" s="199"/>
      <c r="AS502" s="87"/>
      <c r="AT502" s="201"/>
      <c r="AU502" s="62"/>
      <c r="AV502" s="62"/>
      <c r="AW502" s="62"/>
      <c r="AX502" s="62"/>
      <c r="AY502" s="62"/>
      <c r="AZ502" s="67"/>
      <c r="BA502" s="287"/>
      <c r="BB502" s="290"/>
      <c r="BC502" s="284"/>
      <c r="BD502" s="69"/>
      <c r="BE502" s="68"/>
    </row>
    <row r="503" spans="1:57" x14ac:dyDescent="0.2">
      <c r="A503" s="28"/>
      <c r="B503" s="92"/>
      <c r="C503" s="93"/>
      <c r="D503" s="40"/>
      <c r="E503" s="72"/>
      <c r="F503" s="42"/>
      <c r="G503" s="43"/>
      <c r="H503" s="44"/>
      <c r="I503" s="45"/>
      <c r="J503" s="44"/>
      <c r="K503" s="47"/>
      <c r="L503" s="43"/>
      <c r="M503" s="44"/>
      <c r="N503" s="48"/>
      <c r="O503" s="49"/>
      <c r="P503" s="50"/>
      <c r="Q503" s="90"/>
      <c r="R503" s="169"/>
      <c r="S503" s="169"/>
      <c r="T503" s="85"/>
      <c r="U503" s="88"/>
      <c r="V503" s="56"/>
      <c r="W503" s="56"/>
      <c r="X503" s="56"/>
      <c r="Y503" s="57"/>
      <c r="Z503" s="57"/>
      <c r="AA503" s="57"/>
      <c r="AB503" s="59"/>
      <c r="AC503" s="170"/>
      <c r="AD503" s="59"/>
      <c r="AE503" s="59"/>
      <c r="AF503" s="89"/>
      <c r="AG503" s="61"/>
      <c r="AH503" s="61"/>
      <c r="AI503" s="61"/>
      <c r="AJ503" s="57"/>
      <c r="AK503" s="57"/>
      <c r="AL503" s="57"/>
      <c r="AM503" s="62"/>
      <c r="AN503" s="63"/>
      <c r="AO503" s="64"/>
      <c r="AP503" s="199"/>
      <c r="AQ503" s="200"/>
      <c r="AR503" s="199"/>
      <c r="AS503" s="87"/>
      <c r="AT503" s="201"/>
      <c r="AU503" s="62"/>
      <c r="AV503" s="62"/>
      <c r="AW503" s="62"/>
      <c r="AX503" s="62"/>
      <c r="AY503" s="62"/>
      <c r="AZ503" s="67"/>
      <c r="BA503" s="287"/>
      <c r="BB503" s="290"/>
      <c r="BC503" s="284"/>
      <c r="BD503" s="69"/>
      <c r="BE503" s="68"/>
    </row>
    <row r="504" spans="1:57" x14ac:dyDescent="0.2">
      <c r="A504" s="28"/>
      <c r="B504" s="92"/>
      <c r="C504" s="93"/>
      <c r="D504" s="40"/>
      <c r="E504" s="72"/>
      <c r="F504" s="42"/>
      <c r="G504" s="43"/>
      <c r="H504" s="44"/>
      <c r="I504" s="45"/>
      <c r="J504" s="44"/>
      <c r="K504" s="47"/>
      <c r="L504" s="43"/>
      <c r="M504" s="44"/>
      <c r="N504" s="48"/>
      <c r="O504" s="49"/>
      <c r="P504" s="50"/>
      <c r="Q504" s="90"/>
      <c r="R504" s="169"/>
      <c r="S504" s="169"/>
      <c r="T504" s="85"/>
      <c r="U504" s="88"/>
      <c r="V504" s="56"/>
      <c r="W504" s="56"/>
      <c r="X504" s="56"/>
      <c r="Y504" s="57"/>
      <c r="Z504" s="57"/>
      <c r="AA504" s="57"/>
      <c r="AB504" s="59"/>
      <c r="AC504" s="170"/>
      <c r="AD504" s="59"/>
      <c r="AE504" s="59"/>
      <c r="AF504" s="89"/>
      <c r="AG504" s="61"/>
      <c r="AH504" s="61"/>
      <c r="AI504" s="61"/>
      <c r="AJ504" s="57"/>
      <c r="AK504" s="57"/>
      <c r="AL504" s="57"/>
      <c r="AM504" s="62"/>
      <c r="AN504" s="63"/>
      <c r="AO504" s="64"/>
      <c r="AP504" s="199"/>
      <c r="AQ504" s="200"/>
      <c r="AR504" s="199"/>
      <c r="AS504" s="87"/>
      <c r="AT504" s="201"/>
      <c r="AU504" s="62"/>
      <c r="AV504" s="62"/>
      <c r="AW504" s="62"/>
      <c r="AX504" s="62"/>
      <c r="AY504" s="62"/>
      <c r="AZ504" s="67"/>
      <c r="BA504" s="287"/>
      <c r="BB504" s="290"/>
      <c r="BC504" s="284"/>
      <c r="BD504" s="69"/>
      <c r="BE504" s="68"/>
    </row>
    <row r="505" spans="1:57" x14ac:dyDescent="0.2">
      <c r="A505" s="28"/>
      <c r="B505" s="92"/>
      <c r="C505" s="93"/>
      <c r="D505" s="40"/>
      <c r="E505" s="72"/>
      <c r="F505" s="42"/>
      <c r="G505" s="43"/>
      <c r="H505" s="44"/>
      <c r="I505" s="45"/>
      <c r="J505" s="44"/>
      <c r="K505" s="47"/>
      <c r="L505" s="43"/>
      <c r="M505" s="44"/>
      <c r="N505" s="48"/>
      <c r="O505" s="49"/>
      <c r="P505" s="50"/>
      <c r="Q505" s="90"/>
      <c r="R505" s="169"/>
      <c r="S505" s="169"/>
      <c r="T505" s="85"/>
      <c r="U505" s="88"/>
      <c r="V505" s="56"/>
      <c r="W505" s="56"/>
      <c r="X505" s="56"/>
      <c r="Y505" s="57"/>
      <c r="Z505" s="57"/>
      <c r="AA505" s="57"/>
      <c r="AB505" s="59"/>
      <c r="AC505" s="170"/>
      <c r="AD505" s="59"/>
      <c r="AE505" s="59"/>
      <c r="AF505" s="89"/>
      <c r="AG505" s="61"/>
      <c r="AH505" s="61"/>
      <c r="AI505" s="61"/>
      <c r="AJ505" s="57"/>
      <c r="AK505" s="57"/>
      <c r="AL505" s="57"/>
      <c r="AM505" s="62"/>
      <c r="AN505" s="63"/>
      <c r="AO505" s="64"/>
      <c r="AP505" s="199"/>
      <c r="AQ505" s="200"/>
      <c r="AR505" s="199"/>
      <c r="AS505" s="87"/>
      <c r="AT505" s="201"/>
      <c r="AU505" s="62"/>
      <c r="AV505" s="62"/>
      <c r="AW505" s="62"/>
      <c r="AX505" s="62"/>
      <c r="AY505" s="62"/>
      <c r="AZ505" s="67"/>
      <c r="BA505" s="287"/>
      <c r="BB505" s="290"/>
      <c r="BC505" s="284"/>
      <c r="BD505" s="69"/>
      <c r="BE505" s="68"/>
    </row>
    <row r="506" spans="1:57" x14ac:dyDescent="0.2">
      <c r="A506" s="28"/>
      <c r="B506" s="92"/>
      <c r="C506" s="93"/>
      <c r="D506" s="71"/>
      <c r="E506" s="72"/>
      <c r="F506" s="42"/>
      <c r="G506" s="43"/>
      <c r="H506" s="44"/>
      <c r="I506" s="74"/>
      <c r="J506" s="44"/>
      <c r="K506" s="75"/>
      <c r="L506" s="73"/>
      <c r="M506" s="46"/>
      <c r="N506" s="48"/>
      <c r="O506" s="49"/>
      <c r="P506" s="50"/>
      <c r="Q506" s="95"/>
      <c r="R506" s="96"/>
      <c r="S506" s="96"/>
      <c r="T506" s="85"/>
      <c r="U506" s="88"/>
      <c r="V506" s="56"/>
      <c r="W506" s="56"/>
      <c r="X506" s="56"/>
      <c r="Y506" s="61"/>
      <c r="Z506" s="61"/>
      <c r="AA506" s="66"/>
      <c r="AB506" s="79"/>
      <c r="AC506" s="79"/>
      <c r="AD506" s="79"/>
      <c r="AE506" s="79"/>
      <c r="AF506" s="80"/>
      <c r="AG506" s="61"/>
      <c r="AH506" s="61"/>
      <c r="AI506" s="61"/>
      <c r="AJ506" s="61"/>
      <c r="AK506" s="61"/>
      <c r="AL506" s="66"/>
      <c r="AM506" s="66"/>
      <c r="AN506" s="81"/>
      <c r="AO506" s="82"/>
      <c r="AP506" s="199"/>
      <c r="AQ506" s="200"/>
      <c r="AR506" s="199"/>
      <c r="AS506" s="87"/>
      <c r="AT506" s="201"/>
      <c r="AU506" s="66"/>
      <c r="AV506" s="66"/>
      <c r="AW506" s="66"/>
      <c r="AX506" s="66"/>
      <c r="AY506" s="66"/>
      <c r="AZ506" s="67"/>
      <c r="BA506" s="287"/>
      <c r="BB506" s="290"/>
      <c r="BC506" s="284"/>
      <c r="BD506" s="69"/>
      <c r="BE506" s="68"/>
    </row>
    <row r="507" spans="1:57" x14ac:dyDescent="0.2">
      <c r="A507" s="28"/>
      <c r="B507" s="92"/>
      <c r="C507" s="93"/>
      <c r="D507" s="71"/>
      <c r="E507" s="72"/>
      <c r="F507" s="42"/>
      <c r="G507" s="43"/>
      <c r="H507" s="73"/>
      <c r="I507" s="74"/>
      <c r="J507" s="44"/>
      <c r="K507" s="75"/>
      <c r="L507" s="73"/>
      <c r="M507" s="46"/>
      <c r="N507" s="48"/>
      <c r="O507" s="49"/>
      <c r="P507" s="50"/>
      <c r="Q507" s="95"/>
      <c r="R507" s="96"/>
      <c r="S507" s="96"/>
      <c r="T507" s="85"/>
      <c r="U507" s="88"/>
      <c r="V507" s="56"/>
      <c r="W507" s="56"/>
      <c r="X507" s="56"/>
      <c r="Y507" s="61"/>
      <c r="Z507" s="61"/>
      <c r="AA507" s="66"/>
      <c r="AB507" s="79"/>
      <c r="AC507" s="79"/>
      <c r="AD507" s="79"/>
      <c r="AE507" s="79"/>
      <c r="AF507" s="80"/>
      <c r="AG507" s="61"/>
      <c r="AH507" s="61"/>
      <c r="AI507" s="61"/>
      <c r="AJ507" s="61"/>
      <c r="AK507" s="61"/>
      <c r="AL507" s="66"/>
      <c r="AM507" s="66"/>
      <c r="AN507" s="81"/>
      <c r="AO507" s="82"/>
      <c r="AP507" s="199"/>
      <c r="AQ507" s="200"/>
      <c r="AR507" s="199"/>
      <c r="AS507" s="87"/>
      <c r="AT507" s="201"/>
      <c r="AU507" s="66"/>
      <c r="AV507" s="66"/>
      <c r="AW507" s="66"/>
      <c r="AX507" s="66"/>
      <c r="AY507" s="66"/>
      <c r="AZ507" s="67"/>
      <c r="BA507" s="287"/>
      <c r="BB507" s="290"/>
      <c r="BC507" s="284"/>
      <c r="BD507" s="69"/>
      <c r="BE507" s="68"/>
    </row>
    <row r="508" spans="1:57" x14ac:dyDescent="0.2">
      <c r="A508" s="28"/>
      <c r="B508" s="92"/>
      <c r="C508" s="93"/>
      <c r="D508" s="71"/>
      <c r="E508" s="72"/>
      <c r="F508" s="42"/>
      <c r="G508" s="43"/>
      <c r="H508" s="44"/>
      <c r="I508" s="74"/>
      <c r="J508" s="44"/>
      <c r="K508" s="75"/>
      <c r="L508" s="73"/>
      <c r="M508" s="46"/>
      <c r="N508" s="48"/>
      <c r="O508" s="49"/>
      <c r="P508" s="50"/>
      <c r="Q508" s="95"/>
      <c r="R508" s="96"/>
      <c r="S508" s="96"/>
      <c r="T508" s="85"/>
      <c r="U508" s="88"/>
      <c r="V508" s="56"/>
      <c r="W508" s="56"/>
      <c r="X508" s="56"/>
      <c r="Y508" s="61"/>
      <c r="Z508" s="61"/>
      <c r="AA508" s="66"/>
      <c r="AB508" s="79"/>
      <c r="AC508" s="79"/>
      <c r="AD508" s="79"/>
      <c r="AE508" s="79"/>
      <c r="AF508" s="80"/>
      <c r="AG508" s="61"/>
      <c r="AH508" s="61"/>
      <c r="AI508" s="61"/>
      <c r="AJ508" s="61"/>
      <c r="AK508" s="61"/>
      <c r="AL508" s="66"/>
      <c r="AM508" s="66"/>
      <c r="AN508" s="81"/>
      <c r="AO508" s="82"/>
      <c r="AP508" s="199"/>
      <c r="AQ508" s="200"/>
      <c r="AR508" s="199"/>
      <c r="AS508" s="87"/>
      <c r="AT508" s="201"/>
      <c r="AU508" s="66"/>
      <c r="AV508" s="66"/>
      <c r="AW508" s="66"/>
      <c r="AX508" s="66"/>
      <c r="AY508" s="66"/>
      <c r="AZ508" s="67"/>
      <c r="BA508" s="287"/>
      <c r="BB508" s="290"/>
      <c r="BC508" s="284"/>
      <c r="BD508" s="69"/>
      <c r="BE508" s="68"/>
    </row>
    <row r="509" spans="1:57" x14ac:dyDescent="0.2">
      <c r="A509" s="28"/>
      <c r="B509" s="92"/>
      <c r="C509" s="93"/>
      <c r="D509" s="71"/>
      <c r="E509" s="72"/>
      <c r="F509" s="42"/>
      <c r="G509" s="43"/>
      <c r="H509" s="73"/>
      <c r="I509" s="74"/>
      <c r="J509" s="44"/>
      <c r="K509" s="75"/>
      <c r="L509" s="73"/>
      <c r="M509" s="46"/>
      <c r="N509" s="48"/>
      <c r="O509" s="49"/>
      <c r="P509" s="50"/>
      <c r="Q509" s="95"/>
      <c r="R509" s="96"/>
      <c r="S509" s="96"/>
      <c r="T509" s="85"/>
      <c r="U509" s="88"/>
      <c r="V509" s="56"/>
      <c r="W509" s="56"/>
      <c r="X509" s="56"/>
      <c r="Y509" s="61"/>
      <c r="Z509" s="61"/>
      <c r="AA509" s="66"/>
      <c r="AB509" s="79"/>
      <c r="AC509" s="79"/>
      <c r="AD509" s="79"/>
      <c r="AE509" s="79"/>
      <c r="AF509" s="80"/>
      <c r="AG509" s="61"/>
      <c r="AH509" s="61"/>
      <c r="AI509" s="61"/>
      <c r="AJ509" s="61"/>
      <c r="AL509" s="61"/>
      <c r="AM509" s="66"/>
      <c r="AN509" s="81"/>
      <c r="AO509" s="82"/>
      <c r="AP509" s="199"/>
      <c r="AQ509" s="200"/>
      <c r="AR509" s="199"/>
      <c r="AS509" s="87"/>
      <c r="AT509" s="201"/>
      <c r="AU509" s="66"/>
      <c r="AV509" s="66"/>
      <c r="AW509" s="66"/>
      <c r="AX509" s="66"/>
      <c r="AY509" s="66"/>
      <c r="AZ509" s="67"/>
      <c r="BA509" s="287"/>
      <c r="BB509" s="290"/>
      <c r="BC509" s="284"/>
      <c r="BD509" s="69"/>
      <c r="BE509" s="68"/>
    </row>
    <row r="510" spans="1:57" x14ac:dyDescent="0.2">
      <c r="A510" s="28"/>
      <c r="B510" s="92"/>
      <c r="C510" s="93"/>
      <c r="D510" s="71"/>
      <c r="E510" s="72"/>
      <c r="F510" s="42"/>
      <c r="G510" s="43"/>
      <c r="H510" s="73"/>
      <c r="I510" s="74"/>
      <c r="J510" s="44"/>
      <c r="K510" s="75"/>
      <c r="L510" s="73"/>
      <c r="M510" s="46"/>
      <c r="N510" s="48"/>
      <c r="O510" s="49"/>
      <c r="P510" s="50"/>
      <c r="Q510" s="90"/>
      <c r="R510" s="96"/>
      <c r="S510" s="96"/>
      <c r="T510" s="85"/>
      <c r="U510" s="88"/>
      <c r="V510" s="56"/>
      <c r="W510" s="56"/>
      <c r="X510" s="56"/>
      <c r="Y510" s="61"/>
      <c r="Z510" s="61"/>
      <c r="AA510" s="61"/>
      <c r="AB510" s="58"/>
      <c r="AC510" s="79"/>
      <c r="AD510" s="58"/>
      <c r="AE510" s="58"/>
      <c r="AF510" s="80"/>
      <c r="AG510" s="61"/>
      <c r="AH510" s="61"/>
      <c r="AI510" s="61"/>
      <c r="AJ510" s="61"/>
      <c r="AK510" s="61"/>
      <c r="AL510" s="66"/>
      <c r="AM510" s="66"/>
      <c r="AN510" s="81"/>
      <c r="AO510" s="82"/>
      <c r="AP510" s="199"/>
      <c r="AQ510" s="200"/>
      <c r="AR510" s="199"/>
      <c r="AS510" s="87"/>
      <c r="AT510" s="201"/>
      <c r="AU510" s="66"/>
      <c r="AV510" s="66"/>
      <c r="AW510" s="66"/>
      <c r="AX510" s="66"/>
      <c r="AY510" s="66"/>
      <c r="AZ510" s="67"/>
      <c r="BA510" s="287"/>
      <c r="BB510" s="290"/>
      <c r="BC510" s="284"/>
      <c r="BD510" s="69"/>
      <c r="BE510" s="68"/>
    </row>
    <row r="511" spans="1:57" x14ac:dyDescent="0.2">
      <c r="A511" s="28"/>
      <c r="B511" s="92"/>
      <c r="C511" s="93"/>
      <c r="D511" s="71"/>
      <c r="E511" s="72"/>
      <c r="F511" s="42"/>
      <c r="G511" s="43"/>
      <c r="H511" s="73"/>
      <c r="I511" s="74"/>
      <c r="J511" s="44"/>
      <c r="K511" s="75"/>
      <c r="L511" s="73"/>
      <c r="M511" s="46"/>
      <c r="N511" s="48"/>
      <c r="O511" s="49"/>
      <c r="P511" s="50"/>
      <c r="Q511" s="90"/>
      <c r="R511" s="96"/>
      <c r="S511" s="96"/>
      <c r="T511" s="85"/>
      <c r="U511" s="88"/>
      <c r="V511" s="56"/>
      <c r="W511" s="56"/>
      <c r="X511" s="56"/>
      <c r="Y511" s="61"/>
      <c r="Z511" s="61"/>
      <c r="AA511" s="66"/>
      <c r="AB511" s="79"/>
      <c r="AC511" s="79"/>
      <c r="AD511" s="79"/>
      <c r="AE511" s="79"/>
      <c r="AF511" s="80"/>
      <c r="AG511" s="61"/>
      <c r="AH511" s="61"/>
      <c r="AI511" s="61"/>
      <c r="AJ511" s="61"/>
      <c r="AK511" s="61"/>
      <c r="AL511" s="66"/>
      <c r="AM511" s="66"/>
      <c r="AN511" s="81"/>
      <c r="AO511" s="82"/>
      <c r="AP511" s="199"/>
      <c r="AQ511" s="200"/>
      <c r="AR511" s="199"/>
      <c r="AS511" s="87"/>
      <c r="AT511" s="201"/>
      <c r="AU511" s="66"/>
      <c r="AV511" s="66"/>
      <c r="AW511" s="66"/>
      <c r="AX511" s="66"/>
      <c r="AY511" s="66"/>
      <c r="AZ511" s="67"/>
      <c r="BA511" s="287"/>
      <c r="BB511" s="290"/>
      <c r="BC511" s="284"/>
      <c r="BD511" s="69"/>
      <c r="BE511" s="68"/>
    </row>
    <row r="512" spans="1:57" x14ac:dyDescent="0.2">
      <c r="A512" s="28"/>
      <c r="B512" s="92"/>
      <c r="C512" s="93"/>
      <c r="D512" s="71"/>
      <c r="E512" s="72"/>
      <c r="F512" s="42"/>
      <c r="G512" s="43"/>
      <c r="H512" s="73"/>
      <c r="I512" s="74"/>
      <c r="J512" s="44"/>
      <c r="K512" s="75"/>
      <c r="L512" s="73"/>
      <c r="M512" s="46"/>
      <c r="N512" s="48"/>
      <c r="O512" s="49"/>
      <c r="P512" s="50"/>
      <c r="Q512" s="90"/>
      <c r="R512" s="96"/>
      <c r="S512" s="96"/>
      <c r="T512" s="85"/>
      <c r="U512" s="88"/>
      <c r="V512" s="56"/>
      <c r="W512" s="56"/>
      <c r="X512" s="56"/>
      <c r="Y512" s="61"/>
      <c r="Z512" s="61"/>
      <c r="AA512" s="61"/>
      <c r="AB512" s="58"/>
      <c r="AC512" s="79"/>
      <c r="AD512" s="58"/>
      <c r="AE512" s="58"/>
      <c r="AF512" s="80"/>
      <c r="AG512" s="61"/>
      <c r="AH512" s="61"/>
      <c r="AI512" s="61"/>
      <c r="AJ512" s="61"/>
      <c r="AK512" s="61"/>
      <c r="AL512" s="66"/>
      <c r="AM512" s="66"/>
      <c r="AN512" s="81"/>
      <c r="AO512" s="82"/>
      <c r="AP512" s="199"/>
      <c r="AQ512" s="200"/>
      <c r="AR512" s="199"/>
      <c r="AS512" s="87"/>
      <c r="AT512" s="201"/>
      <c r="AU512" s="66"/>
      <c r="AV512" s="66"/>
      <c r="AW512" s="66"/>
      <c r="AX512" s="66"/>
      <c r="AY512" s="66"/>
      <c r="AZ512" s="67"/>
      <c r="BA512" s="287"/>
      <c r="BB512" s="290"/>
      <c r="BC512" s="284"/>
      <c r="BD512" s="69"/>
      <c r="BE512" s="68"/>
    </row>
    <row r="513" spans="1:57" x14ac:dyDescent="0.2">
      <c r="A513" s="28"/>
      <c r="B513" s="92"/>
      <c r="C513" s="93"/>
      <c r="D513" s="71"/>
      <c r="E513" s="72"/>
      <c r="F513" s="42"/>
      <c r="G513" s="43"/>
      <c r="H513" s="44"/>
      <c r="I513" s="74"/>
      <c r="J513" s="44"/>
      <c r="K513" s="75"/>
      <c r="L513" s="73"/>
      <c r="M513" s="46"/>
      <c r="N513" s="48"/>
      <c r="O513" s="49"/>
      <c r="P513" s="50"/>
      <c r="Q513" s="90"/>
      <c r="R513" s="96"/>
      <c r="S513" s="96"/>
      <c r="T513" s="85"/>
      <c r="U513" s="88"/>
      <c r="V513" s="56"/>
      <c r="W513" s="56"/>
      <c r="X513" s="56"/>
      <c r="Y513" s="61"/>
      <c r="Z513" s="61"/>
      <c r="AA513" s="66"/>
      <c r="AB513" s="79"/>
      <c r="AC513" s="79"/>
      <c r="AD513" s="79"/>
      <c r="AE513" s="79"/>
      <c r="AF513" s="80"/>
      <c r="AG513" s="61"/>
      <c r="AH513" s="61"/>
      <c r="AI513" s="61"/>
      <c r="AJ513" s="61"/>
      <c r="AK513" s="61"/>
      <c r="AL513" s="66"/>
      <c r="AM513" s="66"/>
      <c r="AN513" s="81"/>
      <c r="AO513" s="82"/>
      <c r="AP513" s="199"/>
      <c r="AQ513" s="200"/>
      <c r="AR513" s="199"/>
      <c r="AS513" s="87"/>
      <c r="AT513" s="201"/>
      <c r="AU513" s="66"/>
      <c r="AV513" s="66"/>
      <c r="AW513" s="66"/>
      <c r="AX513" s="66"/>
      <c r="AY513" s="66"/>
      <c r="AZ513" s="67"/>
      <c r="BA513" s="287"/>
      <c r="BB513" s="290"/>
      <c r="BC513" s="284"/>
      <c r="BD513" s="69"/>
      <c r="BE513" s="68"/>
    </row>
    <row r="514" spans="1:57" x14ac:dyDescent="0.2">
      <c r="A514" s="28"/>
      <c r="B514" s="92"/>
      <c r="C514" s="93"/>
      <c r="D514" s="71"/>
      <c r="E514" s="72"/>
      <c r="F514" s="42"/>
      <c r="G514" s="43"/>
      <c r="H514" s="44"/>
      <c r="I514" s="74"/>
      <c r="J514" s="44"/>
      <c r="K514" s="75"/>
      <c r="L514" s="73"/>
      <c r="M514" s="46"/>
      <c r="N514" s="48"/>
      <c r="O514" s="49"/>
      <c r="P514" s="50"/>
      <c r="Q514" s="90"/>
      <c r="R514" s="96"/>
      <c r="S514" s="96"/>
      <c r="T514" s="85"/>
      <c r="U514" s="88"/>
      <c r="V514" s="56"/>
      <c r="W514" s="56"/>
      <c r="X514" s="56"/>
      <c r="Y514" s="61"/>
      <c r="Z514" s="61"/>
      <c r="AA514" s="66"/>
      <c r="AB514" s="79"/>
      <c r="AC514" s="79"/>
      <c r="AD514" s="79"/>
      <c r="AE514" s="79"/>
      <c r="AF514" s="60"/>
      <c r="AG514" s="61"/>
      <c r="AH514" s="61"/>
      <c r="AI514" s="61"/>
      <c r="AJ514" s="61"/>
      <c r="AK514" s="61"/>
      <c r="AL514" s="66"/>
      <c r="AM514" s="66"/>
      <c r="AN514" s="81"/>
      <c r="AO514" s="82"/>
      <c r="AP514" s="199"/>
      <c r="AQ514" s="200"/>
      <c r="AR514" s="199"/>
      <c r="AS514" s="87"/>
      <c r="AT514" s="201"/>
      <c r="AU514" s="66"/>
      <c r="AV514" s="66"/>
      <c r="AW514" s="66"/>
      <c r="AX514" s="66"/>
      <c r="AY514" s="66"/>
      <c r="AZ514" s="67"/>
      <c r="BA514" s="287"/>
      <c r="BB514" s="290"/>
      <c r="BC514" s="284"/>
      <c r="BD514" s="69"/>
      <c r="BE514" s="68"/>
    </row>
    <row r="515" spans="1:57" x14ac:dyDescent="0.2">
      <c r="A515" s="28"/>
      <c r="B515" s="92"/>
      <c r="C515" s="93"/>
      <c r="D515" s="71"/>
      <c r="E515" s="72"/>
      <c r="F515" s="42"/>
      <c r="G515" s="43"/>
      <c r="H515" s="44"/>
      <c r="I515" s="74"/>
      <c r="J515" s="44"/>
      <c r="K515" s="75"/>
      <c r="L515" s="73"/>
      <c r="M515" s="46"/>
      <c r="N515" s="48"/>
      <c r="O515" s="49"/>
      <c r="P515" s="50"/>
      <c r="Q515" s="90"/>
      <c r="R515" s="96"/>
      <c r="S515" s="96"/>
      <c r="T515" s="85"/>
      <c r="U515" s="88"/>
      <c r="V515" s="56"/>
      <c r="W515" s="56"/>
      <c r="X515" s="56"/>
      <c r="Y515" s="61"/>
      <c r="Z515" s="61"/>
      <c r="AA515" s="66"/>
      <c r="AB515" s="79"/>
      <c r="AC515" s="79"/>
      <c r="AD515" s="79"/>
      <c r="AE515" s="79"/>
      <c r="AF515" s="60"/>
      <c r="AG515" s="61"/>
      <c r="AH515" s="61"/>
      <c r="AI515" s="61"/>
      <c r="AJ515" s="61"/>
      <c r="AK515" s="61"/>
      <c r="AL515" s="66"/>
      <c r="AM515" s="66"/>
      <c r="AN515" s="81"/>
      <c r="AO515" s="82"/>
      <c r="AP515" s="199"/>
      <c r="AQ515" s="200"/>
      <c r="AR515" s="199"/>
      <c r="AS515" s="65"/>
      <c r="AT515" s="200"/>
      <c r="AU515" s="66"/>
      <c r="AV515" s="66"/>
      <c r="AW515" s="66"/>
      <c r="AX515" s="66"/>
      <c r="AY515" s="66"/>
      <c r="AZ515" s="67"/>
      <c r="BA515" s="287"/>
      <c r="BB515" s="290"/>
      <c r="BC515" s="284"/>
      <c r="BD515" s="69"/>
      <c r="BE515" s="68"/>
    </row>
    <row r="516" spans="1:57" x14ac:dyDescent="0.2">
      <c r="A516" s="28"/>
      <c r="B516" s="92"/>
      <c r="C516" s="93"/>
      <c r="D516" s="71"/>
      <c r="E516" s="72"/>
      <c r="F516" s="42"/>
      <c r="G516" s="43"/>
      <c r="H516" s="73"/>
      <c r="I516" s="74"/>
      <c r="J516" s="44"/>
      <c r="K516" s="75"/>
      <c r="L516" s="73"/>
      <c r="M516" s="46"/>
      <c r="N516" s="48"/>
      <c r="O516" s="49"/>
      <c r="P516" s="50"/>
      <c r="Q516" s="90"/>
      <c r="R516" s="96"/>
      <c r="S516" s="96"/>
      <c r="T516" s="85"/>
      <c r="U516" s="88"/>
      <c r="V516" s="56"/>
      <c r="W516" s="56"/>
      <c r="X516" s="56"/>
      <c r="Y516" s="61"/>
      <c r="Z516" s="61"/>
      <c r="AA516" s="61"/>
      <c r="AB516" s="58"/>
      <c r="AC516" s="79"/>
      <c r="AD516" s="58"/>
      <c r="AE516" s="58"/>
      <c r="AF516" s="80"/>
      <c r="AG516" s="61"/>
      <c r="AH516" s="61"/>
      <c r="AI516" s="61"/>
      <c r="AJ516" s="61"/>
      <c r="AK516" s="61"/>
      <c r="AL516" s="66"/>
      <c r="AM516" s="66"/>
      <c r="AN516" s="81"/>
      <c r="AO516" s="82"/>
      <c r="AP516" s="199"/>
      <c r="AQ516" s="200"/>
      <c r="AR516" s="199"/>
      <c r="AS516" s="87"/>
      <c r="AT516" s="201"/>
      <c r="AU516" s="66"/>
      <c r="AV516" s="66"/>
      <c r="AW516" s="66"/>
      <c r="AX516" s="66"/>
      <c r="AY516" s="66"/>
      <c r="AZ516" s="67"/>
      <c r="BA516" s="287"/>
      <c r="BB516" s="290"/>
      <c r="BC516" s="284"/>
      <c r="BD516" s="69"/>
      <c r="BE516" s="68"/>
    </row>
    <row r="517" spans="1:57" x14ac:dyDescent="0.2">
      <c r="A517" s="28"/>
      <c r="B517" s="92"/>
      <c r="C517" s="93"/>
      <c r="D517" s="71"/>
      <c r="E517" s="72"/>
      <c r="F517" s="42"/>
      <c r="G517" s="43"/>
      <c r="H517" s="44"/>
      <c r="I517" s="74"/>
      <c r="J517" s="44"/>
      <c r="K517" s="75"/>
      <c r="L517" s="73"/>
      <c r="M517" s="46"/>
      <c r="N517" s="48"/>
      <c r="O517" s="49"/>
      <c r="P517" s="50"/>
      <c r="Q517" s="90"/>
      <c r="R517" s="96"/>
      <c r="S517" s="96"/>
      <c r="T517" s="85"/>
      <c r="U517" s="88"/>
      <c r="V517" s="56"/>
      <c r="W517" s="56"/>
      <c r="X517" s="56"/>
      <c r="Y517" s="61"/>
      <c r="Z517" s="61"/>
      <c r="AA517" s="61"/>
      <c r="AB517" s="58"/>
      <c r="AC517" s="79"/>
      <c r="AD517" s="58"/>
      <c r="AE517" s="58"/>
      <c r="AF517" s="80"/>
      <c r="AG517" s="61"/>
      <c r="AH517" s="61"/>
      <c r="AI517" s="61"/>
      <c r="AJ517" s="61"/>
      <c r="AK517" s="61"/>
      <c r="AL517" s="66"/>
      <c r="AM517" s="66"/>
      <c r="AN517" s="81"/>
      <c r="AO517" s="82"/>
      <c r="AP517" s="199"/>
      <c r="AQ517" s="200"/>
      <c r="AR517" s="199"/>
      <c r="AS517" s="87"/>
      <c r="AT517" s="201"/>
      <c r="AU517" s="66"/>
      <c r="AV517" s="66"/>
      <c r="AW517" s="66"/>
      <c r="AX517" s="66"/>
      <c r="AY517" s="66"/>
      <c r="AZ517" s="67"/>
      <c r="BA517" s="287"/>
      <c r="BB517" s="290"/>
      <c r="BC517" s="284"/>
      <c r="BD517" s="69"/>
      <c r="BE517" s="68"/>
    </row>
    <row r="518" spans="1:57" x14ac:dyDescent="0.2">
      <c r="A518" s="28"/>
      <c r="B518" s="92"/>
      <c r="C518" s="93"/>
      <c r="D518" s="71"/>
      <c r="E518" s="72"/>
      <c r="F518" s="42"/>
      <c r="G518" s="43"/>
      <c r="H518" s="46"/>
      <c r="I518" s="74"/>
      <c r="J518" s="44"/>
      <c r="K518" s="75"/>
      <c r="L518" s="73"/>
      <c r="M518" s="46"/>
      <c r="N518" s="48"/>
      <c r="O518" s="49"/>
      <c r="P518" s="50"/>
      <c r="Q518" s="90"/>
      <c r="R518" s="96"/>
      <c r="S518" s="96"/>
      <c r="T518" s="85"/>
      <c r="U518" s="88"/>
      <c r="V518" s="56"/>
      <c r="W518" s="56"/>
      <c r="X518" s="56"/>
      <c r="Y518" s="61"/>
      <c r="Z518" s="61"/>
      <c r="AA518" s="66"/>
      <c r="AB518" s="79"/>
      <c r="AC518" s="79"/>
      <c r="AD518" s="79"/>
      <c r="AE518" s="79"/>
      <c r="AF518" s="80"/>
      <c r="AG518" s="61"/>
      <c r="AH518" s="61"/>
      <c r="AI518" s="61"/>
      <c r="AJ518" s="61"/>
      <c r="AK518" s="61"/>
      <c r="AL518" s="66"/>
      <c r="AM518" s="66"/>
      <c r="AN518" s="81"/>
      <c r="AO518" s="82"/>
      <c r="AP518" s="199"/>
      <c r="AQ518" s="200"/>
      <c r="AR518" s="199"/>
      <c r="AS518" s="87"/>
      <c r="AT518" s="201"/>
      <c r="AU518" s="66"/>
      <c r="AV518" s="66"/>
      <c r="AW518" s="66"/>
      <c r="AX518" s="66"/>
      <c r="AY518" s="66"/>
      <c r="AZ518" s="67"/>
      <c r="BA518" s="287"/>
      <c r="BB518" s="290"/>
      <c r="BC518" s="284"/>
      <c r="BD518" s="69"/>
      <c r="BE518" s="68"/>
    </row>
    <row r="519" spans="1:57" x14ac:dyDescent="0.2">
      <c r="A519" s="28"/>
      <c r="B519" s="92"/>
      <c r="C519" s="93"/>
      <c r="D519" s="71"/>
      <c r="E519" s="72"/>
      <c r="F519" s="42"/>
      <c r="G519" s="43"/>
      <c r="H519" s="73"/>
      <c r="I519" s="74"/>
      <c r="J519" s="44"/>
      <c r="K519" s="75"/>
      <c r="L519" s="73"/>
      <c r="M519" s="46"/>
      <c r="N519" s="48"/>
      <c r="O519" s="49"/>
      <c r="P519" s="50"/>
      <c r="Q519" s="90"/>
      <c r="R519" s="96"/>
      <c r="S519" s="96"/>
      <c r="T519" s="85"/>
      <c r="U519" s="88"/>
      <c r="V519" s="56"/>
      <c r="W519" s="56"/>
      <c r="X519" s="56"/>
      <c r="Y519" s="61"/>
      <c r="Z519" s="61"/>
      <c r="AA519" s="66"/>
      <c r="AB519" s="79"/>
      <c r="AC519" s="79"/>
      <c r="AD519" s="79"/>
      <c r="AE519" s="79"/>
      <c r="AF519" s="80"/>
      <c r="AG519" s="61"/>
      <c r="AH519" s="61"/>
      <c r="AI519" s="61"/>
      <c r="AJ519" s="61"/>
      <c r="AK519" s="61"/>
      <c r="AL519" s="66"/>
      <c r="AM519" s="66"/>
      <c r="AN519" s="81"/>
      <c r="AO519" s="82"/>
      <c r="AP519" s="199"/>
      <c r="AQ519" s="200"/>
      <c r="AR519" s="199"/>
      <c r="AS519" s="87"/>
      <c r="AT519" s="201"/>
      <c r="AU519" s="66"/>
      <c r="AV519" s="66"/>
      <c r="AW519" s="66"/>
      <c r="AX519" s="66"/>
      <c r="AY519" s="66"/>
      <c r="AZ519" s="67"/>
      <c r="BA519" s="287"/>
      <c r="BB519" s="290"/>
      <c r="BC519" s="284"/>
      <c r="BD519" s="69"/>
      <c r="BE519" s="68"/>
    </row>
    <row r="520" spans="1:57" x14ac:dyDescent="0.2">
      <c r="A520" s="28"/>
      <c r="B520" s="92"/>
      <c r="C520" s="93"/>
      <c r="D520" s="71"/>
      <c r="E520" s="72"/>
      <c r="F520" s="42"/>
      <c r="G520" s="43"/>
      <c r="H520" s="73"/>
      <c r="I520" s="74"/>
      <c r="J520" s="44"/>
      <c r="K520" s="75"/>
      <c r="L520" s="73"/>
      <c r="M520" s="46"/>
      <c r="N520" s="48"/>
      <c r="O520" s="49"/>
      <c r="P520" s="50"/>
      <c r="Q520" s="90"/>
      <c r="R520" s="96"/>
      <c r="S520" s="96"/>
      <c r="T520" s="85"/>
      <c r="U520" s="88"/>
      <c r="V520" s="56"/>
      <c r="W520" s="56"/>
      <c r="X520" s="56"/>
      <c r="Y520" s="61"/>
      <c r="Z520" s="61"/>
      <c r="AA520" s="66"/>
      <c r="AB520" s="79"/>
      <c r="AC520" s="79"/>
      <c r="AD520" s="79"/>
      <c r="AE520" s="79"/>
      <c r="AF520" s="80"/>
      <c r="AG520" s="61"/>
      <c r="AH520" s="61"/>
      <c r="AI520" s="61"/>
      <c r="AJ520" s="61"/>
      <c r="AK520" s="61"/>
      <c r="AL520" s="66"/>
      <c r="AM520" s="66"/>
      <c r="AN520" s="81"/>
      <c r="AO520" s="82"/>
      <c r="AP520" s="199"/>
      <c r="AQ520" s="200"/>
      <c r="AR520" s="199"/>
      <c r="AS520" s="87"/>
      <c r="AT520" s="201"/>
      <c r="AU520" s="66"/>
      <c r="AV520" s="66"/>
      <c r="AW520" s="66"/>
      <c r="AX520" s="66"/>
      <c r="AY520" s="66"/>
      <c r="AZ520" s="67"/>
      <c r="BA520" s="287"/>
      <c r="BB520" s="290"/>
      <c r="BC520" s="284"/>
      <c r="BD520" s="69"/>
      <c r="BE520" s="68"/>
    </row>
    <row r="521" spans="1:57" x14ac:dyDescent="0.2">
      <c r="A521" s="28"/>
      <c r="B521" s="92"/>
      <c r="C521" s="93"/>
      <c r="D521" s="71"/>
      <c r="E521" s="72"/>
      <c r="F521" s="42"/>
      <c r="G521" s="43"/>
      <c r="H521" s="44"/>
      <c r="I521" s="74"/>
      <c r="J521" s="44"/>
      <c r="K521" s="75"/>
      <c r="L521" s="73"/>
      <c r="M521" s="46"/>
      <c r="N521" s="48"/>
      <c r="O521" s="49"/>
      <c r="P521" s="50"/>
      <c r="Q521" s="90"/>
      <c r="R521" s="96"/>
      <c r="S521" s="96"/>
      <c r="T521" s="85"/>
      <c r="U521" s="88"/>
      <c r="V521" s="56"/>
      <c r="W521" s="56"/>
      <c r="X521" s="56"/>
      <c r="Y521" s="61"/>
      <c r="Z521" s="61"/>
      <c r="AA521" s="61"/>
      <c r="AB521" s="58"/>
      <c r="AC521" s="79"/>
      <c r="AD521" s="58"/>
      <c r="AE521" s="58"/>
      <c r="AF521" s="80"/>
      <c r="AG521" s="61"/>
      <c r="AH521" s="61"/>
      <c r="AI521" s="61"/>
      <c r="AJ521" s="61"/>
      <c r="AK521" s="61"/>
      <c r="AL521" s="66"/>
      <c r="AM521" s="66"/>
      <c r="AN521" s="81"/>
      <c r="AO521" s="82"/>
      <c r="AP521" s="199"/>
      <c r="AQ521" s="200"/>
      <c r="AR521" s="199"/>
      <c r="AS521" s="87"/>
      <c r="AT521" s="201"/>
      <c r="AU521" s="66"/>
      <c r="AV521" s="66"/>
      <c r="AW521" s="66"/>
      <c r="AX521" s="66"/>
      <c r="AY521" s="66"/>
      <c r="AZ521" s="67"/>
      <c r="BA521" s="287"/>
      <c r="BB521" s="290"/>
      <c r="BC521" s="284"/>
      <c r="BD521" s="69"/>
      <c r="BE521" s="68"/>
    </row>
    <row r="522" spans="1:57" x14ac:dyDescent="0.2">
      <c r="A522" s="28"/>
      <c r="B522" s="92"/>
      <c r="C522" s="93"/>
      <c r="D522" s="71"/>
      <c r="E522" s="72"/>
      <c r="F522" s="42"/>
      <c r="G522" s="43"/>
      <c r="H522" s="44"/>
      <c r="I522" s="74"/>
      <c r="J522" s="44"/>
      <c r="K522" s="75"/>
      <c r="L522" s="73"/>
      <c r="M522" s="46"/>
      <c r="N522" s="48"/>
      <c r="O522" s="49"/>
      <c r="P522" s="50"/>
      <c r="Q522" s="90"/>
      <c r="R522" s="96"/>
      <c r="S522" s="96"/>
      <c r="T522" s="85"/>
      <c r="U522" s="88"/>
      <c r="V522" s="56"/>
      <c r="W522" s="56"/>
      <c r="X522" s="56"/>
      <c r="Y522" s="61"/>
      <c r="Z522" s="61"/>
      <c r="AA522" s="66"/>
      <c r="AB522" s="79"/>
      <c r="AC522" s="79"/>
      <c r="AD522" s="79"/>
      <c r="AE522" s="79"/>
      <c r="AF522" s="80"/>
      <c r="AG522" s="61"/>
      <c r="AH522" s="61"/>
      <c r="AI522" s="61"/>
      <c r="AJ522" s="61"/>
      <c r="AK522" s="61"/>
      <c r="AL522" s="66"/>
      <c r="AM522" s="66"/>
      <c r="AN522" s="81"/>
      <c r="AO522" s="82"/>
      <c r="AP522" s="199"/>
      <c r="AQ522" s="200"/>
      <c r="AR522" s="199"/>
      <c r="AS522" s="87"/>
      <c r="AT522" s="201"/>
      <c r="AU522" s="66"/>
      <c r="AV522" s="66"/>
      <c r="AW522" s="66"/>
      <c r="AX522" s="66"/>
      <c r="AY522" s="66"/>
      <c r="AZ522" s="67"/>
      <c r="BA522" s="287"/>
      <c r="BB522" s="290"/>
      <c r="BC522" s="284"/>
      <c r="BD522" s="69"/>
      <c r="BE522" s="68"/>
    </row>
    <row r="523" spans="1:57" x14ac:dyDescent="0.2">
      <c r="A523" s="28"/>
      <c r="B523" s="92"/>
      <c r="C523" s="93"/>
      <c r="D523" s="71"/>
      <c r="E523" s="72"/>
      <c r="F523" s="42"/>
      <c r="G523" s="43"/>
      <c r="H523" s="73"/>
      <c r="I523" s="74"/>
      <c r="J523" s="44"/>
      <c r="K523" s="75"/>
      <c r="L523" s="73"/>
      <c r="M523" s="46"/>
      <c r="N523" s="48"/>
      <c r="O523" s="49"/>
      <c r="P523" s="50"/>
      <c r="Q523" s="90"/>
      <c r="R523" s="96"/>
      <c r="S523" s="96"/>
      <c r="T523" s="85"/>
      <c r="U523" s="88"/>
      <c r="V523" s="56"/>
      <c r="W523" s="56"/>
      <c r="X523" s="56"/>
      <c r="Y523" s="61"/>
      <c r="Z523" s="61"/>
      <c r="AA523" s="66"/>
      <c r="AB523" s="79"/>
      <c r="AC523" s="79"/>
      <c r="AD523" s="79"/>
      <c r="AE523" s="79"/>
      <c r="AF523" s="80"/>
      <c r="AG523" s="61"/>
      <c r="AH523" s="61"/>
      <c r="AI523" s="61"/>
      <c r="AJ523" s="61"/>
      <c r="AK523" s="61"/>
      <c r="AL523" s="66"/>
      <c r="AM523" s="66"/>
      <c r="AN523" s="81"/>
      <c r="AO523" s="82"/>
      <c r="AP523" s="199"/>
      <c r="AQ523" s="200"/>
      <c r="AR523" s="199"/>
      <c r="AS523" s="87"/>
      <c r="AT523" s="201"/>
      <c r="AU523" s="66"/>
      <c r="AV523" s="66"/>
      <c r="AW523" s="66"/>
      <c r="AX523" s="66"/>
      <c r="AY523" s="66"/>
      <c r="AZ523" s="67"/>
      <c r="BA523" s="287"/>
      <c r="BB523" s="290"/>
      <c r="BC523" s="284"/>
      <c r="BD523" s="69"/>
      <c r="BE523" s="68"/>
    </row>
    <row r="524" spans="1:57" x14ac:dyDescent="0.2">
      <c r="A524" s="28"/>
      <c r="B524" s="92"/>
      <c r="C524" s="93"/>
      <c r="D524" s="71"/>
      <c r="E524" s="72"/>
      <c r="F524" s="42"/>
      <c r="G524" s="43"/>
      <c r="H524" s="73"/>
      <c r="I524" s="74"/>
      <c r="J524" s="44"/>
      <c r="K524" s="75"/>
      <c r="L524" s="73"/>
      <c r="M524" s="46"/>
      <c r="N524" s="48"/>
      <c r="O524" s="49"/>
      <c r="P524" s="50"/>
      <c r="Q524" s="90"/>
      <c r="R524" s="96"/>
      <c r="S524" s="96"/>
      <c r="T524" s="85"/>
      <c r="U524" s="88"/>
      <c r="V524" s="56"/>
      <c r="W524" s="56"/>
      <c r="X524" s="56"/>
      <c r="Y524" s="61"/>
      <c r="Z524" s="61"/>
      <c r="AA524" s="66"/>
      <c r="AB524" s="79"/>
      <c r="AC524" s="79"/>
      <c r="AD524" s="79"/>
      <c r="AE524" s="79"/>
      <c r="AF524" s="80"/>
      <c r="AG524" s="61"/>
      <c r="AH524" s="61"/>
      <c r="AI524" s="61"/>
      <c r="AJ524" s="61"/>
      <c r="AK524" s="61"/>
      <c r="AL524" s="66"/>
      <c r="AM524" s="66"/>
      <c r="AN524" s="81"/>
      <c r="AO524" s="82"/>
      <c r="AP524" s="199"/>
      <c r="AQ524" s="200"/>
      <c r="AR524" s="199"/>
      <c r="AS524" s="87"/>
      <c r="AT524" s="201"/>
      <c r="AU524" s="66"/>
      <c r="AV524" s="66"/>
      <c r="AW524" s="66"/>
      <c r="AX524" s="66"/>
      <c r="AY524" s="66"/>
      <c r="AZ524" s="67"/>
      <c r="BA524" s="287"/>
      <c r="BB524" s="290"/>
      <c r="BC524" s="284"/>
      <c r="BD524" s="69"/>
      <c r="BE524" s="68"/>
    </row>
    <row r="525" spans="1:57" x14ac:dyDescent="0.2">
      <c r="A525" s="28"/>
      <c r="B525" s="92"/>
      <c r="C525" s="93"/>
      <c r="D525" s="172"/>
      <c r="E525" s="72"/>
      <c r="F525" s="42"/>
      <c r="G525" s="43"/>
      <c r="H525" s="173"/>
      <c r="I525" s="174"/>
      <c r="J525" s="44"/>
      <c r="K525" s="175"/>
      <c r="L525" s="173"/>
      <c r="M525" s="176"/>
      <c r="N525" s="177"/>
      <c r="O525" s="49"/>
      <c r="P525" s="50"/>
      <c r="Q525" s="178"/>
      <c r="R525" s="179"/>
      <c r="S525" s="179"/>
      <c r="T525" s="180"/>
      <c r="U525" s="181"/>
      <c r="V525" s="182"/>
      <c r="W525" s="182"/>
      <c r="X525" s="182"/>
      <c r="Y525" s="183"/>
      <c r="Z525" s="183"/>
      <c r="AF525" s="184"/>
      <c r="AG525" s="183"/>
      <c r="AH525" s="183"/>
      <c r="AI525" s="183"/>
      <c r="AJ525" s="183"/>
      <c r="AK525" s="183"/>
      <c r="AL525" s="183"/>
      <c r="AM525" s="185"/>
      <c r="AN525" s="186"/>
      <c r="AO525" s="187"/>
      <c r="AP525" s="199"/>
      <c r="AQ525" s="200"/>
      <c r="AR525" s="199"/>
      <c r="AS525" s="188"/>
      <c r="AT525" s="204"/>
      <c r="AU525" s="185"/>
      <c r="AV525" s="185"/>
      <c r="AW525" s="185"/>
      <c r="AX525" s="185"/>
      <c r="AY525" s="185"/>
      <c r="AZ525" s="67"/>
      <c r="BA525" s="287"/>
      <c r="BB525" s="290"/>
      <c r="BC525" s="284"/>
      <c r="BD525" s="69"/>
      <c r="BE525" s="68"/>
    </row>
    <row r="526" spans="1:57" x14ac:dyDescent="0.2">
      <c r="A526" s="28"/>
      <c r="B526" s="92"/>
      <c r="C526" s="93"/>
      <c r="D526" s="71"/>
      <c r="E526" s="72"/>
      <c r="F526" s="42"/>
      <c r="G526" s="43"/>
      <c r="H526" s="46"/>
      <c r="I526" s="74"/>
      <c r="J526" s="44"/>
      <c r="K526" s="75"/>
      <c r="L526" s="73"/>
      <c r="M526" s="46"/>
      <c r="N526" s="48"/>
      <c r="O526" s="49"/>
      <c r="P526" s="50"/>
      <c r="Q526" s="90"/>
      <c r="R526" s="96"/>
      <c r="S526" s="96"/>
      <c r="T526" s="54"/>
      <c r="U526" s="55"/>
      <c r="V526" s="84"/>
      <c r="W526" s="84"/>
      <c r="X526" s="84"/>
      <c r="Y526" s="61"/>
      <c r="Z526" s="61"/>
      <c r="AA526" s="66"/>
      <c r="AB526" s="79"/>
      <c r="AC526" s="79"/>
      <c r="AD526" s="79"/>
      <c r="AE526" s="79"/>
      <c r="AF526" s="80"/>
      <c r="AG526" s="61"/>
      <c r="AH526" s="61"/>
      <c r="AI526" s="61"/>
      <c r="AJ526" s="61"/>
      <c r="AK526" s="61"/>
      <c r="AL526" s="66"/>
      <c r="AM526" s="66"/>
      <c r="AN526" s="81"/>
      <c r="AO526" s="82"/>
      <c r="AP526" s="199"/>
      <c r="AQ526" s="200"/>
      <c r="AR526" s="199"/>
      <c r="AS526" s="65"/>
      <c r="AT526" s="200"/>
      <c r="AU526" s="66"/>
      <c r="AV526" s="66"/>
      <c r="AW526" s="66"/>
      <c r="AX526" s="66"/>
      <c r="AY526" s="66"/>
      <c r="AZ526" s="67"/>
      <c r="BA526" s="287"/>
      <c r="BB526" s="290"/>
      <c r="BC526" s="284"/>
      <c r="BD526" s="69"/>
      <c r="BE526" s="68"/>
    </row>
    <row r="527" spans="1:57" x14ac:dyDescent="0.2">
      <c r="A527" s="28"/>
      <c r="B527" s="92"/>
      <c r="C527" s="93"/>
      <c r="D527" s="71"/>
      <c r="E527" s="72"/>
      <c r="F527" s="42"/>
      <c r="G527" s="43"/>
      <c r="H527" s="46"/>
      <c r="I527" s="74"/>
      <c r="J527" s="189"/>
      <c r="K527" s="75"/>
      <c r="L527" s="73"/>
      <c r="M527" s="46"/>
      <c r="N527" s="48"/>
      <c r="O527" s="49"/>
      <c r="P527" s="50"/>
      <c r="Q527" s="90"/>
      <c r="R527" s="96"/>
      <c r="S527" s="96"/>
      <c r="T527" s="54"/>
      <c r="U527" s="55"/>
      <c r="V527" s="84"/>
      <c r="W527" s="84"/>
      <c r="X527" s="84"/>
      <c r="Y527" s="61"/>
      <c r="Z527" s="61"/>
      <c r="AA527" s="61"/>
      <c r="AB527" s="58"/>
      <c r="AC527" s="79"/>
      <c r="AD527" s="58"/>
      <c r="AE527" s="58"/>
      <c r="AF527" s="60"/>
      <c r="AG527" s="61"/>
      <c r="AH527" s="61"/>
      <c r="AI527" s="61"/>
      <c r="AJ527" s="61"/>
      <c r="AK527" s="61"/>
      <c r="AL527" s="61"/>
      <c r="AM527" s="66"/>
      <c r="AN527" s="81"/>
      <c r="AO527" s="82"/>
      <c r="AP527" s="199"/>
      <c r="AQ527" s="200"/>
      <c r="AR527" s="199"/>
      <c r="AS527" s="65"/>
      <c r="AT527" s="200"/>
      <c r="AU527" s="66"/>
      <c r="AV527" s="66"/>
      <c r="AW527" s="66"/>
      <c r="AX527" s="66"/>
      <c r="AY527" s="66"/>
      <c r="AZ527" s="67"/>
      <c r="BA527" s="287"/>
      <c r="BB527" s="290"/>
      <c r="BC527" s="284"/>
      <c r="BD527" s="69"/>
      <c r="BE527" s="68"/>
    </row>
    <row r="528" spans="1:57" x14ac:dyDescent="0.2">
      <c r="A528" s="28"/>
      <c r="B528" s="92"/>
      <c r="C528" s="93"/>
      <c r="D528" s="71"/>
      <c r="E528" s="72"/>
      <c r="F528" s="42"/>
      <c r="G528" s="43"/>
      <c r="H528" s="73"/>
      <c r="I528" s="74"/>
      <c r="J528" s="46"/>
      <c r="K528" s="75"/>
      <c r="L528" s="73"/>
      <c r="M528" s="46"/>
      <c r="N528" s="48"/>
      <c r="O528" s="49"/>
      <c r="P528" s="50"/>
      <c r="Q528" s="95"/>
      <c r="R528" s="96"/>
      <c r="S528" s="96"/>
      <c r="T528" s="54"/>
      <c r="U528" s="55"/>
      <c r="V528" s="84"/>
      <c r="W528" s="84"/>
      <c r="X528" s="84"/>
      <c r="Y528" s="61"/>
      <c r="Z528" s="61"/>
      <c r="AA528" s="61"/>
      <c r="AB528" s="58"/>
      <c r="AC528" s="79"/>
      <c r="AD528" s="58"/>
      <c r="AE528" s="58"/>
      <c r="AF528" s="60"/>
      <c r="AG528" s="61"/>
      <c r="AH528" s="61"/>
      <c r="AI528" s="61"/>
      <c r="AJ528" s="61"/>
      <c r="AK528" s="61"/>
      <c r="AL528" s="61"/>
      <c r="AM528" s="66"/>
      <c r="AN528" s="81"/>
      <c r="AO528" s="82"/>
      <c r="AP528" s="199"/>
      <c r="AQ528" s="200"/>
      <c r="AR528" s="199"/>
      <c r="AS528" s="65"/>
      <c r="AT528" s="200"/>
      <c r="AU528" s="66"/>
      <c r="AV528" s="66"/>
      <c r="AW528" s="66"/>
      <c r="AX528" s="66"/>
      <c r="AY528" s="66"/>
      <c r="AZ528" s="67"/>
      <c r="BA528" s="287"/>
      <c r="BB528" s="290"/>
      <c r="BC528" s="284"/>
      <c r="BD528" s="69"/>
      <c r="BE528" s="68"/>
    </row>
    <row r="529" spans="1:57" x14ac:dyDescent="0.2">
      <c r="A529" s="28"/>
      <c r="B529" s="92"/>
      <c r="C529" s="93"/>
      <c r="D529" s="71"/>
      <c r="E529" s="72"/>
      <c r="F529" s="42"/>
      <c r="G529" s="43"/>
      <c r="H529" s="73"/>
      <c r="I529" s="74"/>
      <c r="J529" s="44"/>
      <c r="K529" s="75"/>
      <c r="L529" s="73"/>
      <c r="M529" s="46"/>
      <c r="N529" s="48"/>
      <c r="O529" s="49"/>
      <c r="P529" s="50"/>
      <c r="Q529" s="95"/>
      <c r="R529" s="96"/>
      <c r="S529" s="96"/>
      <c r="T529" s="54"/>
      <c r="U529" s="55"/>
      <c r="V529" s="84"/>
      <c r="W529" s="84"/>
      <c r="X529" s="84"/>
      <c r="Y529" s="61"/>
      <c r="Z529" s="61"/>
      <c r="AA529" s="61"/>
      <c r="AB529" s="58"/>
      <c r="AC529" s="79"/>
      <c r="AD529" s="58"/>
      <c r="AE529" s="58"/>
      <c r="AF529" s="60"/>
      <c r="AG529" s="61"/>
      <c r="AH529" s="61"/>
      <c r="AI529" s="61"/>
      <c r="AJ529" s="61"/>
      <c r="AK529" s="61"/>
      <c r="AL529" s="61"/>
      <c r="AM529" s="66"/>
      <c r="AN529" s="81"/>
      <c r="AO529" s="82"/>
      <c r="AP529" s="199"/>
      <c r="AQ529" s="200"/>
      <c r="AR529" s="199"/>
      <c r="AS529" s="65"/>
      <c r="AT529" s="200"/>
      <c r="AU529" s="66"/>
      <c r="AV529" s="66"/>
      <c r="AW529" s="66"/>
      <c r="AX529" s="66"/>
      <c r="AY529" s="66"/>
      <c r="AZ529" s="67"/>
      <c r="BA529" s="287"/>
      <c r="BB529" s="290"/>
      <c r="BC529" s="284"/>
      <c r="BD529" s="69"/>
      <c r="BE529" s="68"/>
    </row>
    <row r="530" spans="1:57" x14ac:dyDescent="0.2">
      <c r="A530" s="28"/>
      <c r="B530" s="92"/>
      <c r="C530" s="93"/>
      <c r="D530" s="71"/>
      <c r="E530" s="72"/>
      <c r="F530" s="42"/>
      <c r="G530" s="43"/>
      <c r="H530" s="73"/>
      <c r="I530" s="74"/>
      <c r="J530" s="46"/>
      <c r="K530" s="75"/>
      <c r="L530" s="73"/>
      <c r="M530" s="46"/>
      <c r="N530" s="48"/>
      <c r="O530" s="49"/>
      <c r="P530" s="50"/>
      <c r="Q530" s="90"/>
      <c r="R530" s="96"/>
      <c r="S530" s="96"/>
      <c r="T530" s="54"/>
      <c r="U530" s="55"/>
      <c r="V530" s="84"/>
      <c r="W530" s="84"/>
      <c r="X530" s="84"/>
      <c r="Y530" s="61"/>
      <c r="Z530" s="61"/>
      <c r="AA530" s="61"/>
      <c r="AB530" s="58"/>
      <c r="AC530" s="79"/>
      <c r="AD530" s="58"/>
      <c r="AE530" s="58"/>
      <c r="AF530" s="60"/>
      <c r="AG530" s="61"/>
      <c r="AH530" s="61"/>
      <c r="AI530" s="61"/>
      <c r="AJ530" s="61"/>
      <c r="AK530" s="61"/>
      <c r="AL530" s="61"/>
      <c r="AM530" s="66"/>
      <c r="AN530" s="81"/>
      <c r="AO530" s="82"/>
      <c r="AP530" s="199"/>
      <c r="AQ530" s="200"/>
      <c r="AR530" s="199"/>
      <c r="AS530" s="65"/>
      <c r="AT530" s="200"/>
      <c r="AU530" s="66"/>
      <c r="AV530" s="66"/>
      <c r="AW530" s="66"/>
      <c r="AX530" s="66"/>
      <c r="AY530" s="66"/>
      <c r="AZ530" s="67"/>
      <c r="BA530" s="287"/>
      <c r="BB530" s="290"/>
      <c r="BC530" s="284"/>
      <c r="BD530" s="69"/>
      <c r="BE530" s="68"/>
    </row>
    <row r="531" spans="1:57" x14ac:dyDescent="0.2">
      <c r="A531" s="28"/>
      <c r="B531" s="92"/>
      <c r="C531" s="93"/>
      <c r="D531" s="71"/>
      <c r="E531" s="72"/>
      <c r="F531" s="42"/>
      <c r="G531" s="43"/>
      <c r="H531" s="46"/>
      <c r="I531" s="74"/>
      <c r="J531" s="46"/>
      <c r="K531" s="75"/>
      <c r="L531" s="73"/>
      <c r="M531" s="46"/>
      <c r="N531" s="48"/>
      <c r="O531" s="49"/>
      <c r="P531" s="50"/>
      <c r="Q531" s="95"/>
      <c r="R531" s="96"/>
      <c r="S531" s="96"/>
      <c r="T531" s="54"/>
      <c r="U531" s="55"/>
      <c r="V531" s="84"/>
      <c r="W531" s="84"/>
      <c r="X531" s="84"/>
      <c r="Y531" s="61"/>
      <c r="Z531" s="61"/>
      <c r="AA531" s="61"/>
      <c r="AB531" s="58"/>
      <c r="AC531" s="79"/>
      <c r="AD531" s="58"/>
      <c r="AE531" s="58"/>
      <c r="AF531" s="60"/>
      <c r="AG531" s="61"/>
      <c r="AH531" s="61"/>
      <c r="AI531" s="61"/>
      <c r="AJ531" s="61"/>
      <c r="AK531" s="61"/>
      <c r="AL531" s="61"/>
      <c r="AM531" s="66"/>
      <c r="AN531" s="81"/>
      <c r="AO531" s="82"/>
      <c r="AP531" s="199"/>
      <c r="AQ531" s="200"/>
      <c r="AR531" s="199"/>
      <c r="AS531" s="65"/>
      <c r="AT531" s="200"/>
      <c r="AU531" s="66"/>
      <c r="AV531" s="66"/>
      <c r="AW531" s="66"/>
      <c r="AX531" s="66"/>
      <c r="AY531" s="66"/>
      <c r="AZ531" s="67"/>
      <c r="BA531" s="287"/>
      <c r="BB531" s="290"/>
      <c r="BC531" s="284"/>
      <c r="BD531" s="69"/>
      <c r="BE531" s="68"/>
    </row>
    <row r="532" spans="1:57" x14ac:dyDescent="0.2">
      <c r="A532" s="28"/>
      <c r="B532" s="92"/>
      <c r="C532" s="93"/>
      <c r="D532" s="71"/>
      <c r="E532" s="72"/>
      <c r="F532" s="42"/>
      <c r="G532" s="43"/>
      <c r="H532" s="73"/>
      <c r="I532" s="74"/>
      <c r="J532" s="46"/>
      <c r="K532" s="47"/>
      <c r="L532" s="73"/>
      <c r="M532" s="46"/>
      <c r="N532" s="48"/>
      <c r="O532" s="49"/>
      <c r="P532" s="50"/>
      <c r="Q532" s="90"/>
      <c r="R532" s="96"/>
      <c r="S532" s="96"/>
      <c r="T532" s="54"/>
      <c r="U532" s="55"/>
      <c r="V532" s="84"/>
      <c r="W532" s="84"/>
      <c r="X532" s="84"/>
      <c r="Y532" s="61"/>
      <c r="Z532" s="61"/>
      <c r="AA532" s="61"/>
      <c r="AB532" s="58"/>
      <c r="AC532" s="79"/>
      <c r="AD532" s="58"/>
      <c r="AE532" s="58"/>
      <c r="AF532" s="60"/>
      <c r="AG532" s="61"/>
      <c r="AH532" s="61"/>
      <c r="AI532" s="61"/>
      <c r="AJ532" s="61"/>
      <c r="AK532" s="61"/>
      <c r="AL532" s="61"/>
      <c r="AM532" s="66"/>
      <c r="AN532" s="81"/>
      <c r="AO532" s="82"/>
      <c r="AP532" s="199"/>
      <c r="AQ532" s="200"/>
      <c r="AR532" s="199"/>
      <c r="AS532" s="65"/>
      <c r="AT532" s="200"/>
      <c r="AU532" s="66"/>
      <c r="AV532" s="66"/>
      <c r="AW532" s="66"/>
      <c r="AX532" s="66"/>
      <c r="AY532" s="66"/>
      <c r="AZ532" s="67"/>
      <c r="BA532" s="287"/>
      <c r="BB532" s="290"/>
      <c r="BC532" s="284"/>
      <c r="BD532" s="69"/>
      <c r="BE532" s="68"/>
    </row>
    <row r="533" spans="1:57" x14ac:dyDescent="0.2">
      <c r="A533" s="28"/>
      <c r="B533" s="92"/>
      <c r="C533" s="93"/>
      <c r="D533" s="71"/>
      <c r="E533" s="72"/>
      <c r="F533" s="42"/>
      <c r="G533" s="43"/>
      <c r="H533" s="46"/>
      <c r="I533" s="74"/>
      <c r="J533" s="46"/>
      <c r="K533" s="75"/>
      <c r="L533" s="73"/>
      <c r="M533" s="46"/>
      <c r="N533" s="48"/>
      <c r="O533" s="49"/>
      <c r="P533" s="50"/>
      <c r="Q533" s="90"/>
      <c r="R533" s="96"/>
      <c r="S533" s="96"/>
      <c r="T533" s="54"/>
      <c r="U533" s="55"/>
      <c r="V533" s="84"/>
      <c r="W533" s="84"/>
      <c r="X533" s="84"/>
      <c r="Y533" s="61"/>
      <c r="Z533" s="61"/>
      <c r="AA533" s="61"/>
      <c r="AB533" s="58"/>
      <c r="AC533" s="79"/>
      <c r="AD533" s="58"/>
      <c r="AE533" s="58"/>
      <c r="AF533" s="60"/>
      <c r="AG533" s="61"/>
      <c r="AH533" s="61"/>
      <c r="AI533" s="61"/>
      <c r="AJ533" s="61"/>
      <c r="AK533" s="61"/>
      <c r="AL533" s="61"/>
      <c r="AM533" s="66"/>
      <c r="AN533" s="81"/>
      <c r="AO533" s="82"/>
      <c r="AP533" s="199"/>
      <c r="AQ533" s="200"/>
      <c r="AR533" s="199"/>
      <c r="AS533" s="65"/>
      <c r="AT533" s="200"/>
      <c r="AU533" s="66"/>
      <c r="AV533" s="66"/>
      <c r="AW533" s="66"/>
      <c r="AX533" s="66"/>
      <c r="AY533" s="66"/>
      <c r="AZ533" s="67"/>
      <c r="BA533" s="287"/>
      <c r="BB533" s="290"/>
      <c r="BC533" s="284"/>
      <c r="BD533" s="69"/>
      <c r="BE533" s="68"/>
    </row>
    <row r="534" spans="1:57" x14ac:dyDescent="0.2">
      <c r="A534" s="28"/>
      <c r="B534" s="92"/>
      <c r="C534" s="93"/>
      <c r="D534" s="71"/>
      <c r="E534" s="72"/>
      <c r="F534" s="42"/>
      <c r="G534" s="43"/>
      <c r="H534" s="46"/>
      <c r="I534" s="74"/>
      <c r="J534" s="46"/>
      <c r="K534" s="75"/>
      <c r="L534" s="73"/>
      <c r="M534" s="46"/>
      <c r="N534" s="48"/>
      <c r="O534" s="49"/>
      <c r="P534" s="50"/>
      <c r="Q534" s="90"/>
      <c r="R534" s="96"/>
      <c r="S534" s="96"/>
      <c r="T534" s="54"/>
      <c r="U534" s="55"/>
      <c r="V534" s="84"/>
      <c r="W534" s="84"/>
      <c r="X534" s="84"/>
      <c r="Y534" s="61"/>
      <c r="Z534" s="61"/>
      <c r="AA534" s="61"/>
      <c r="AB534" s="58"/>
      <c r="AC534" s="79"/>
      <c r="AD534" s="58"/>
      <c r="AE534" s="58"/>
      <c r="AF534" s="60"/>
      <c r="AG534" s="61"/>
      <c r="AH534" s="61"/>
      <c r="AI534" s="61"/>
      <c r="AJ534" s="61"/>
      <c r="AK534" s="61"/>
      <c r="AL534" s="61"/>
      <c r="AM534" s="66"/>
      <c r="AN534" s="81"/>
      <c r="AO534" s="82"/>
      <c r="AP534" s="199"/>
      <c r="AQ534" s="200"/>
      <c r="AR534" s="199"/>
      <c r="AS534" s="65"/>
      <c r="AT534" s="200"/>
      <c r="AU534" s="66"/>
      <c r="AV534" s="66"/>
      <c r="AW534" s="66"/>
      <c r="AX534" s="66"/>
      <c r="AY534" s="66"/>
      <c r="AZ534" s="67"/>
      <c r="BA534" s="287"/>
      <c r="BB534" s="290"/>
      <c r="BC534" s="284"/>
      <c r="BD534" s="69"/>
      <c r="BE534" s="68"/>
    </row>
    <row r="535" spans="1:57" x14ac:dyDescent="0.2">
      <c r="A535" s="28"/>
      <c r="B535" s="92"/>
      <c r="C535" s="93"/>
      <c r="D535" s="71"/>
      <c r="E535" s="72"/>
      <c r="F535" s="42"/>
      <c r="G535" s="43"/>
      <c r="H535" s="73"/>
      <c r="I535" s="74"/>
      <c r="J535" s="46"/>
      <c r="K535" s="47"/>
      <c r="L535" s="73"/>
      <c r="M535" s="46"/>
      <c r="N535" s="48"/>
      <c r="O535" s="49"/>
      <c r="P535" s="50"/>
      <c r="Q535" s="90"/>
      <c r="R535" s="96"/>
      <c r="S535" s="96"/>
      <c r="T535" s="54"/>
      <c r="U535" s="55"/>
      <c r="V535" s="84"/>
      <c r="W535" s="84"/>
      <c r="X535" s="84"/>
      <c r="Y535" s="61"/>
      <c r="Z535" s="61"/>
      <c r="AA535" s="66"/>
      <c r="AB535" s="79"/>
      <c r="AC535" s="79"/>
      <c r="AD535" s="79"/>
      <c r="AE535" s="79"/>
      <c r="AF535" s="80"/>
      <c r="AG535" s="61"/>
      <c r="AH535" s="61"/>
      <c r="AI535" s="61"/>
      <c r="AJ535" s="61"/>
      <c r="AK535" s="61"/>
      <c r="AL535" s="66"/>
      <c r="AM535" s="66"/>
      <c r="AN535" s="81"/>
      <c r="AO535" s="82"/>
      <c r="AP535" s="199"/>
      <c r="AQ535" s="200"/>
      <c r="AR535" s="199"/>
      <c r="AS535" s="65"/>
      <c r="AT535" s="200"/>
      <c r="AU535" s="66"/>
      <c r="AV535" s="66"/>
      <c r="AW535" s="66"/>
      <c r="AX535" s="66"/>
      <c r="AY535" s="66"/>
      <c r="AZ535" s="67"/>
      <c r="BA535" s="287"/>
      <c r="BB535" s="290"/>
      <c r="BC535" s="284"/>
      <c r="BD535" s="69"/>
      <c r="BE535" s="68"/>
    </row>
    <row r="536" spans="1:57" x14ac:dyDescent="0.2">
      <c r="A536" s="28"/>
      <c r="B536" s="92"/>
      <c r="C536" s="93"/>
      <c r="D536" s="71"/>
      <c r="E536" s="72"/>
      <c r="F536" s="42"/>
      <c r="G536" s="43"/>
      <c r="H536" s="73"/>
      <c r="I536" s="74"/>
      <c r="J536" s="46"/>
      <c r="K536" s="75"/>
      <c r="L536" s="73"/>
      <c r="M536" s="46"/>
      <c r="N536" s="48"/>
      <c r="O536" s="49"/>
      <c r="P536" s="50"/>
      <c r="Q536" s="95"/>
      <c r="R536" s="96"/>
      <c r="S536" s="96"/>
      <c r="T536" s="54"/>
      <c r="U536" s="55"/>
      <c r="V536" s="84"/>
      <c r="W536" s="84"/>
      <c r="X536" s="84"/>
      <c r="Y536" s="61"/>
      <c r="Z536" s="61"/>
      <c r="AA536" s="61"/>
      <c r="AB536" s="58"/>
      <c r="AC536" s="79"/>
      <c r="AD536" s="58"/>
      <c r="AE536" s="58"/>
      <c r="AF536" s="60"/>
      <c r="AG536" s="61"/>
      <c r="AH536" s="61"/>
      <c r="AI536" s="61"/>
      <c r="AJ536" s="61"/>
      <c r="AK536" s="61"/>
      <c r="AL536" s="61"/>
      <c r="AM536" s="66"/>
      <c r="AN536" s="81"/>
      <c r="AO536" s="82"/>
      <c r="AP536" s="199"/>
      <c r="AQ536" s="200"/>
      <c r="AR536" s="199"/>
      <c r="AS536" s="65"/>
      <c r="AT536" s="200"/>
      <c r="AU536" s="66"/>
      <c r="AV536" s="66"/>
      <c r="AW536" s="66"/>
      <c r="AX536" s="66"/>
      <c r="AY536" s="66"/>
      <c r="AZ536" s="67"/>
      <c r="BA536" s="287"/>
      <c r="BB536" s="290"/>
      <c r="BC536" s="284"/>
      <c r="BD536" s="69"/>
      <c r="BE536" s="68"/>
    </row>
    <row r="537" spans="1:57" x14ac:dyDescent="0.2">
      <c r="A537" s="28"/>
      <c r="B537" s="92"/>
      <c r="C537" s="93"/>
      <c r="D537" s="71"/>
      <c r="E537" s="72"/>
      <c r="F537" s="42"/>
      <c r="G537" s="43"/>
      <c r="H537" s="73"/>
      <c r="I537" s="74"/>
      <c r="J537" s="46"/>
      <c r="K537" s="75"/>
      <c r="L537" s="73"/>
      <c r="M537" s="46"/>
      <c r="N537" s="48"/>
      <c r="O537" s="49"/>
      <c r="P537" s="50"/>
      <c r="Q537" s="95"/>
      <c r="R537" s="96"/>
      <c r="S537" s="96"/>
      <c r="T537" s="54"/>
      <c r="U537" s="55"/>
      <c r="V537" s="84"/>
      <c r="W537" s="84"/>
      <c r="X537" s="84"/>
      <c r="Y537" s="61"/>
      <c r="Z537" s="61"/>
      <c r="AA537" s="61"/>
      <c r="AB537" s="58"/>
      <c r="AC537" s="79"/>
      <c r="AD537" s="58"/>
      <c r="AE537" s="58"/>
      <c r="AF537" s="60"/>
      <c r="AG537" s="61"/>
      <c r="AH537" s="61"/>
      <c r="AI537" s="61"/>
      <c r="AJ537" s="61"/>
      <c r="AK537" s="61"/>
      <c r="AL537" s="61"/>
      <c r="AM537" s="66"/>
      <c r="AN537" s="81"/>
      <c r="AO537" s="82"/>
      <c r="AP537" s="199"/>
      <c r="AQ537" s="200"/>
      <c r="AR537" s="199"/>
      <c r="AS537" s="65"/>
      <c r="AT537" s="200"/>
      <c r="AU537" s="66"/>
      <c r="AV537" s="66"/>
      <c r="AW537" s="66"/>
      <c r="AX537" s="66"/>
      <c r="AY537" s="66"/>
      <c r="AZ537" s="67"/>
      <c r="BA537" s="287"/>
      <c r="BB537" s="290"/>
      <c r="BC537" s="284"/>
      <c r="BD537" s="69"/>
      <c r="BE537" s="68"/>
    </row>
    <row r="538" spans="1:57" x14ac:dyDescent="0.2">
      <c r="A538" s="28"/>
      <c r="B538" s="92"/>
      <c r="C538" s="93"/>
      <c r="D538" s="71"/>
      <c r="E538" s="72"/>
      <c r="F538" s="42"/>
      <c r="G538" s="43"/>
      <c r="H538" s="73"/>
      <c r="I538" s="74"/>
      <c r="J538" s="46"/>
      <c r="K538" s="75"/>
      <c r="L538" s="73"/>
      <c r="M538" s="46"/>
      <c r="N538" s="48"/>
      <c r="O538" s="49"/>
      <c r="P538" s="50"/>
      <c r="Q538" s="95"/>
      <c r="R538" s="96"/>
      <c r="S538" s="96"/>
      <c r="T538" s="54"/>
      <c r="U538" s="55"/>
      <c r="V538" s="84"/>
      <c r="W538" s="84"/>
      <c r="X538" s="84"/>
      <c r="Y538" s="61"/>
      <c r="Z538" s="61"/>
      <c r="AA538" s="61"/>
      <c r="AB538" s="58"/>
      <c r="AC538" s="79"/>
      <c r="AD538" s="58"/>
      <c r="AE538" s="58"/>
      <c r="AF538" s="60"/>
      <c r="AG538" s="61"/>
      <c r="AH538" s="61"/>
      <c r="AI538" s="61"/>
      <c r="AJ538" s="61"/>
      <c r="AK538" s="61"/>
      <c r="AL538" s="61"/>
      <c r="AM538" s="66"/>
      <c r="AN538" s="81"/>
      <c r="AO538" s="82"/>
      <c r="AP538" s="199"/>
      <c r="AQ538" s="200"/>
      <c r="AR538" s="199"/>
      <c r="AS538" s="65"/>
      <c r="AT538" s="200"/>
      <c r="AU538" s="66"/>
      <c r="AV538" s="66"/>
      <c r="AW538" s="66"/>
      <c r="AX538" s="66"/>
      <c r="AY538" s="66"/>
      <c r="AZ538" s="67"/>
      <c r="BA538" s="287"/>
      <c r="BB538" s="290"/>
      <c r="BC538" s="284"/>
      <c r="BD538" s="69"/>
      <c r="BE538" s="68"/>
    </row>
    <row r="539" spans="1:57" x14ac:dyDescent="0.2">
      <c r="A539" s="28"/>
      <c r="B539" s="92"/>
      <c r="C539" s="93"/>
      <c r="D539" s="71"/>
      <c r="E539" s="72"/>
      <c r="F539" s="42"/>
      <c r="G539" s="43"/>
      <c r="H539" s="73"/>
      <c r="I539" s="74"/>
      <c r="J539" s="46"/>
      <c r="K539" s="75"/>
      <c r="L539" s="73"/>
      <c r="M539" s="46"/>
      <c r="N539" s="48"/>
      <c r="O539" s="49"/>
      <c r="P539" s="50"/>
      <c r="Q539" s="95"/>
      <c r="R539" s="96"/>
      <c r="S539" s="96"/>
      <c r="T539" s="54"/>
      <c r="U539" s="55"/>
      <c r="V539" s="84"/>
      <c r="W539" s="84"/>
      <c r="X539" s="84"/>
      <c r="Y539" s="61"/>
      <c r="Z539" s="61"/>
      <c r="AA539" s="61"/>
      <c r="AB539" s="58"/>
      <c r="AC539" s="79"/>
      <c r="AD539" s="58"/>
      <c r="AE539" s="58"/>
      <c r="AF539" s="60"/>
      <c r="AG539" s="61"/>
      <c r="AH539" s="61"/>
      <c r="AI539" s="61"/>
      <c r="AJ539" s="61"/>
      <c r="AK539" s="61"/>
      <c r="AL539" s="61"/>
      <c r="AM539" s="66"/>
      <c r="AN539" s="81"/>
      <c r="AO539" s="82"/>
      <c r="AP539" s="199"/>
      <c r="AQ539" s="200"/>
      <c r="AR539" s="199"/>
      <c r="AS539" s="65"/>
      <c r="AT539" s="200"/>
      <c r="AU539" s="66"/>
      <c r="AV539" s="66"/>
      <c r="AW539" s="66"/>
      <c r="AX539" s="66"/>
      <c r="AY539" s="66"/>
      <c r="AZ539" s="67"/>
      <c r="BA539" s="287"/>
      <c r="BB539" s="290"/>
      <c r="BC539" s="284"/>
      <c r="BD539" s="69"/>
      <c r="BE539" s="68"/>
    </row>
    <row r="540" spans="1:57" x14ac:dyDescent="0.2">
      <c r="A540" s="28"/>
      <c r="B540" s="92"/>
      <c r="C540" s="93"/>
      <c r="D540" s="71"/>
      <c r="E540" s="72"/>
      <c r="F540" s="42"/>
      <c r="G540" s="43"/>
      <c r="H540" s="73"/>
      <c r="I540" s="74"/>
      <c r="J540" s="46"/>
      <c r="K540" s="75"/>
      <c r="L540" s="73"/>
      <c r="M540" s="46"/>
      <c r="N540" s="48"/>
      <c r="O540" s="49"/>
      <c r="P540" s="50"/>
      <c r="Q540" s="95"/>
      <c r="R540" s="96"/>
      <c r="S540" s="96"/>
      <c r="T540" s="54"/>
      <c r="U540" s="55"/>
      <c r="V540" s="84"/>
      <c r="W540" s="84"/>
      <c r="X540" s="84"/>
      <c r="Y540" s="61"/>
      <c r="Z540" s="61"/>
      <c r="AA540" s="61"/>
      <c r="AB540" s="58"/>
      <c r="AC540" s="79"/>
      <c r="AD540" s="58"/>
      <c r="AE540" s="58"/>
      <c r="AF540" s="60"/>
      <c r="AG540" s="61"/>
      <c r="AH540" s="61"/>
      <c r="AI540" s="61"/>
      <c r="AJ540" s="61"/>
      <c r="AK540" s="61"/>
      <c r="AL540" s="61"/>
      <c r="AM540" s="66"/>
      <c r="AN540" s="81"/>
      <c r="AO540" s="82"/>
      <c r="AP540" s="199"/>
      <c r="AQ540" s="200"/>
      <c r="AR540" s="199"/>
      <c r="AS540" s="65"/>
      <c r="AT540" s="200"/>
      <c r="AU540" s="66"/>
      <c r="AV540" s="66"/>
      <c r="AW540" s="66"/>
      <c r="AX540" s="66"/>
      <c r="AY540" s="66"/>
      <c r="AZ540" s="67"/>
      <c r="BA540" s="287"/>
      <c r="BB540" s="290"/>
      <c r="BC540" s="284"/>
      <c r="BD540" s="69"/>
      <c r="BE540" s="68"/>
    </row>
    <row r="541" spans="1:57" x14ac:dyDescent="0.2">
      <c r="A541" s="28"/>
      <c r="B541" s="92"/>
      <c r="C541" s="93"/>
      <c r="D541" s="71"/>
      <c r="E541" s="72"/>
      <c r="F541" s="42"/>
      <c r="G541" s="43"/>
      <c r="H541" s="46"/>
      <c r="I541" s="74"/>
      <c r="J541" s="46"/>
      <c r="K541" s="47"/>
      <c r="L541" s="73"/>
      <c r="M541" s="46"/>
      <c r="N541" s="48"/>
      <c r="O541" s="49"/>
      <c r="P541" s="50"/>
      <c r="Q541" s="95"/>
      <c r="R541" s="96"/>
      <c r="S541" s="96"/>
      <c r="T541" s="127"/>
      <c r="U541" s="55"/>
      <c r="V541" s="84"/>
      <c r="W541" s="84"/>
      <c r="X541" s="84"/>
      <c r="Y541" s="61"/>
      <c r="Z541" s="61"/>
      <c r="AA541" s="66"/>
      <c r="AB541" s="79"/>
      <c r="AC541" s="79"/>
      <c r="AD541" s="79"/>
      <c r="AE541" s="79"/>
      <c r="AF541" s="80"/>
      <c r="AG541" s="61"/>
      <c r="AH541" s="61"/>
      <c r="AI541" s="61"/>
      <c r="AJ541" s="61"/>
      <c r="AK541" s="61"/>
      <c r="AL541" s="66"/>
      <c r="AM541" s="66"/>
      <c r="AN541" s="81"/>
      <c r="AO541" s="82"/>
      <c r="AP541" s="199"/>
      <c r="AQ541" s="200"/>
      <c r="AR541" s="199"/>
      <c r="AS541" s="65"/>
      <c r="AT541" s="200"/>
      <c r="AU541" s="66"/>
      <c r="AV541" s="66"/>
      <c r="AW541" s="66"/>
      <c r="AX541" s="66"/>
      <c r="AY541" s="66"/>
      <c r="AZ541" s="67"/>
      <c r="BA541" s="287"/>
      <c r="BB541" s="290"/>
      <c r="BC541" s="284"/>
      <c r="BD541" s="69"/>
      <c r="BE541" s="68"/>
    </row>
    <row r="542" spans="1:57" x14ac:dyDescent="0.2">
      <c r="A542" s="28"/>
      <c r="B542" s="92"/>
      <c r="C542" s="93"/>
      <c r="D542" s="71"/>
      <c r="E542" s="72"/>
      <c r="F542" s="42"/>
      <c r="G542" s="43"/>
      <c r="H542" s="46"/>
      <c r="I542" s="74"/>
      <c r="J542" s="46"/>
      <c r="K542" s="47"/>
      <c r="L542" s="73"/>
      <c r="M542" s="46"/>
      <c r="N542" s="48"/>
      <c r="O542" s="49"/>
      <c r="P542" s="50"/>
      <c r="Q542" s="95"/>
      <c r="R542" s="96"/>
      <c r="S542" s="96"/>
      <c r="T542" s="127"/>
      <c r="U542" s="55"/>
      <c r="V542" s="84"/>
      <c r="W542" s="84"/>
      <c r="X542" s="84"/>
      <c r="Y542" s="61"/>
      <c r="Z542" s="61"/>
      <c r="AA542" s="66"/>
      <c r="AB542" s="79"/>
      <c r="AC542" s="79"/>
      <c r="AD542" s="79"/>
      <c r="AE542" s="79"/>
      <c r="AF542" s="80"/>
      <c r="AG542" s="61"/>
      <c r="AH542" s="61"/>
      <c r="AI542" s="61"/>
      <c r="AJ542" s="61"/>
      <c r="AK542" s="61"/>
      <c r="AL542" s="66"/>
      <c r="AM542" s="66"/>
      <c r="AN542" s="81"/>
      <c r="AO542" s="82"/>
      <c r="AP542" s="199"/>
      <c r="AQ542" s="200"/>
      <c r="AR542" s="199"/>
      <c r="AS542" s="65"/>
      <c r="AT542" s="200"/>
      <c r="AU542" s="66"/>
      <c r="AV542" s="66"/>
      <c r="AW542" s="66"/>
      <c r="AX542" s="66"/>
      <c r="AY542" s="66"/>
      <c r="AZ542" s="67"/>
      <c r="BA542" s="287"/>
      <c r="BB542" s="290"/>
      <c r="BC542" s="284"/>
      <c r="BD542" s="69"/>
      <c r="BE542" s="68"/>
    </row>
    <row r="543" spans="1:57" x14ac:dyDescent="0.2">
      <c r="A543" s="28"/>
      <c r="B543" s="92"/>
      <c r="C543" s="93"/>
      <c r="D543" s="71"/>
      <c r="E543" s="72"/>
      <c r="F543" s="42"/>
      <c r="G543" s="43"/>
      <c r="H543" s="73"/>
      <c r="I543" s="74"/>
      <c r="J543" s="46"/>
      <c r="K543" s="75"/>
      <c r="L543" s="73"/>
      <c r="M543" s="46"/>
      <c r="N543" s="48"/>
      <c r="O543" s="49"/>
      <c r="P543" s="50"/>
      <c r="Q543" s="95"/>
      <c r="R543" s="96"/>
      <c r="S543" s="96"/>
      <c r="T543" s="54"/>
      <c r="U543" s="55"/>
      <c r="V543" s="84"/>
      <c r="W543" s="84"/>
      <c r="X543" s="84"/>
      <c r="Y543" s="61"/>
      <c r="Z543" s="61"/>
      <c r="AA543" s="61"/>
      <c r="AB543" s="58"/>
      <c r="AC543" s="79"/>
      <c r="AD543" s="58"/>
      <c r="AE543" s="58"/>
      <c r="AF543" s="60"/>
      <c r="AG543" s="61"/>
      <c r="AH543" s="61"/>
      <c r="AI543" s="61"/>
      <c r="AJ543" s="61"/>
      <c r="AK543" s="61"/>
      <c r="AL543" s="61"/>
      <c r="AM543" s="66"/>
      <c r="AN543" s="81"/>
      <c r="AO543" s="82"/>
      <c r="AP543" s="199"/>
      <c r="AQ543" s="200"/>
      <c r="AR543" s="199"/>
      <c r="AS543" s="65"/>
      <c r="AT543" s="200"/>
      <c r="AU543" s="66"/>
      <c r="AV543" s="66"/>
      <c r="AW543" s="66"/>
      <c r="AX543" s="66"/>
      <c r="AY543" s="66"/>
      <c r="AZ543" s="67"/>
      <c r="BA543" s="287"/>
      <c r="BB543" s="290"/>
      <c r="BC543" s="284"/>
      <c r="BD543" s="69"/>
      <c r="BE543" s="68"/>
    </row>
    <row r="544" spans="1:57" x14ac:dyDescent="0.2">
      <c r="A544" s="28"/>
      <c r="B544" s="92"/>
      <c r="C544" s="93"/>
      <c r="D544" s="71"/>
      <c r="E544" s="72"/>
      <c r="F544" s="42"/>
      <c r="G544" s="43"/>
      <c r="H544" s="46"/>
      <c r="I544" s="74"/>
      <c r="J544" s="46"/>
      <c r="K544" s="75"/>
      <c r="L544" s="73"/>
      <c r="M544" s="46"/>
      <c r="N544" s="48"/>
      <c r="O544" s="49"/>
      <c r="P544" s="50"/>
      <c r="Q544" s="95"/>
      <c r="R544" s="96"/>
      <c r="S544" s="96"/>
      <c r="T544" s="54"/>
      <c r="U544" s="55"/>
      <c r="V544" s="84"/>
      <c r="W544" s="84"/>
      <c r="X544" s="84"/>
      <c r="Y544" s="61"/>
      <c r="Z544" s="61"/>
      <c r="AA544" s="61"/>
      <c r="AB544" s="58"/>
      <c r="AC544" s="79"/>
      <c r="AD544" s="58"/>
      <c r="AE544" s="58"/>
      <c r="AF544" s="60"/>
      <c r="AG544" s="61"/>
      <c r="AH544" s="61"/>
      <c r="AI544" s="61"/>
      <c r="AJ544" s="61"/>
      <c r="AK544" s="61"/>
      <c r="AL544" s="61"/>
      <c r="AM544" s="66"/>
      <c r="AN544" s="81"/>
      <c r="AO544" s="82"/>
      <c r="AP544" s="199"/>
      <c r="AQ544" s="200"/>
      <c r="AR544" s="199"/>
      <c r="AS544" s="65"/>
      <c r="AT544" s="200"/>
      <c r="AU544" s="66"/>
      <c r="AV544" s="66"/>
      <c r="AW544" s="66"/>
      <c r="AX544" s="66"/>
      <c r="AY544" s="66"/>
      <c r="AZ544" s="67"/>
      <c r="BA544" s="287"/>
      <c r="BB544" s="290"/>
      <c r="BC544" s="284"/>
      <c r="BD544" s="69"/>
      <c r="BE544" s="68"/>
    </row>
    <row r="545" spans="1:57" x14ac:dyDescent="0.2">
      <c r="A545" s="28"/>
      <c r="B545" s="92"/>
      <c r="C545" s="93"/>
      <c r="D545" s="71"/>
      <c r="E545" s="72"/>
      <c r="F545" s="42"/>
      <c r="G545" s="43"/>
      <c r="H545" s="46"/>
      <c r="I545" s="74"/>
      <c r="J545" s="46"/>
      <c r="K545" s="75"/>
      <c r="L545" s="73"/>
      <c r="M545" s="46"/>
      <c r="N545" s="48"/>
      <c r="O545" s="49"/>
      <c r="P545" s="50"/>
      <c r="Q545" s="95"/>
      <c r="R545" s="96"/>
      <c r="S545" s="96"/>
      <c r="T545" s="54"/>
      <c r="U545" s="55"/>
      <c r="V545" s="84"/>
      <c r="W545" s="84"/>
      <c r="X545" s="84"/>
      <c r="Y545" s="61"/>
      <c r="Z545" s="61"/>
      <c r="AA545" s="61"/>
      <c r="AB545" s="58"/>
      <c r="AC545" s="79"/>
      <c r="AD545" s="58"/>
      <c r="AE545" s="58"/>
      <c r="AF545" s="60"/>
      <c r="AG545" s="61"/>
      <c r="AH545" s="61"/>
      <c r="AI545" s="61"/>
      <c r="AJ545" s="61"/>
      <c r="AK545" s="61"/>
      <c r="AL545" s="61"/>
      <c r="AM545" s="66"/>
      <c r="AN545" s="81"/>
      <c r="AO545" s="82"/>
      <c r="AP545" s="199"/>
      <c r="AQ545" s="200"/>
      <c r="AR545" s="199"/>
      <c r="AS545" s="65"/>
      <c r="AT545" s="200"/>
      <c r="AU545" s="66"/>
      <c r="AV545" s="66"/>
      <c r="AW545" s="66"/>
      <c r="AX545" s="66"/>
      <c r="AY545" s="66"/>
      <c r="AZ545" s="67"/>
      <c r="BA545" s="287"/>
      <c r="BB545" s="290"/>
      <c r="BC545" s="284"/>
      <c r="BD545" s="69"/>
      <c r="BE545" s="68"/>
    </row>
    <row r="546" spans="1:57" x14ac:dyDescent="0.2">
      <c r="A546" s="28"/>
      <c r="B546" s="92"/>
      <c r="C546" s="93"/>
      <c r="D546" s="71"/>
      <c r="E546" s="72"/>
      <c r="F546" s="42"/>
      <c r="G546" s="43"/>
      <c r="H546" s="46"/>
      <c r="I546" s="74"/>
      <c r="J546" s="46"/>
      <c r="K546" s="75"/>
      <c r="L546" s="73"/>
      <c r="M546" s="46"/>
      <c r="N546" s="48"/>
      <c r="O546" s="49"/>
      <c r="P546" s="50"/>
      <c r="Q546" s="95"/>
      <c r="R546" s="96"/>
      <c r="S546" s="96"/>
      <c r="T546" s="54"/>
      <c r="U546" s="55"/>
      <c r="V546" s="84"/>
      <c r="W546" s="84"/>
      <c r="X546" s="84"/>
      <c r="Y546" s="61"/>
      <c r="Z546" s="61"/>
      <c r="AA546" s="61"/>
      <c r="AB546" s="58"/>
      <c r="AC546" s="79"/>
      <c r="AD546" s="58"/>
      <c r="AE546" s="58"/>
      <c r="AF546" s="60"/>
      <c r="AG546" s="61"/>
      <c r="AH546" s="61"/>
      <c r="AI546" s="61"/>
      <c r="AJ546" s="61"/>
      <c r="AK546" s="61"/>
      <c r="AL546" s="61"/>
      <c r="AM546" s="66"/>
      <c r="AN546" s="81"/>
      <c r="AO546" s="82"/>
      <c r="AP546" s="199"/>
      <c r="AQ546" s="200"/>
      <c r="AR546" s="199"/>
      <c r="AS546" s="65"/>
      <c r="AT546" s="200"/>
      <c r="AU546" s="66"/>
      <c r="AV546" s="66"/>
      <c r="AW546" s="66"/>
      <c r="AX546" s="66"/>
      <c r="AY546" s="66"/>
      <c r="AZ546" s="67"/>
      <c r="BA546" s="287"/>
      <c r="BB546" s="290"/>
      <c r="BC546" s="284"/>
      <c r="BD546" s="69"/>
      <c r="BE546" s="68"/>
    </row>
    <row r="547" spans="1:57" x14ac:dyDescent="0.2">
      <c r="A547" s="28"/>
      <c r="B547" s="92"/>
      <c r="C547" s="93"/>
      <c r="D547" s="71"/>
      <c r="E547" s="72"/>
      <c r="F547" s="42"/>
      <c r="G547" s="43"/>
      <c r="H547" s="46"/>
      <c r="I547" s="74"/>
      <c r="J547" s="46"/>
      <c r="K547" s="75"/>
      <c r="L547" s="73"/>
      <c r="M547" s="46"/>
      <c r="N547" s="48"/>
      <c r="O547" s="49"/>
      <c r="P547" s="50"/>
      <c r="Q547" s="95"/>
      <c r="R547" s="96"/>
      <c r="S547" s="96"/>
      <c r="T547" s="54"/>
      <c r="U547" s="55"/>
      <c r="V547" s="84"/>
      <c r="W547" s="84"/>
      <c r="X547" s="84"/>
      <c r="Y547" s="61"/>
      <c r="Z547" s="61"/>
      <c r="AA547" s="61"/>
      <c r="AB547" s="58"/>
      <c r="AC547" s="79"/>
      <c r="AD547" s="58"/>
      <c r="AE547" s="58"/>
      <c r="AF547" s="60"/>
      <c r="AG547" s="61"/>
      <c r="AH547" s="61"/>
      <c r="AI547" s="61"/>
      <c r="AJ547" s="61"/>
      <c r="AK547" s="61"/>
      <c r="AL547" s="61"/>
      <c r="AM547" s="66"/>
      <c r="AN547" s="81"/>
      <c r="AO547" s="82"/>
      <c r="AP547" s="199"/>
      <c r="AQ547" s="200"/>
      <c r="AR547" s="199"/>
      <c r="AS547" s="65"/>
      <c r="AT547" s="200"/>
      <c r="AU547" s="66"/>
      <c r="AV547" s="66"/>
      <c r="AW547" s="66"/>
      <c r="AX547" s="66"/>
      <c r="AY547" s="66"/>
      <c r="AZ547" s="67"/>
      <c r="BA547" s="287"/>
      <c r="BB547" s="290"/>
      <c r="BC547" s="284"/>
      <c r="BD547" s="69"/>
      <c r="BE547" s="68"/>
    </row>
    <row r="548" spans="1:57" x14ac:dyDescent="0.2">
      <c r="A548" s="28"/>
      <c r="B548" s="92"/>
      <c r="C548" s="93"/>
      <c r="D548" s="71"/>
      <c r="E548" s="72"/>
      <c r="F548" s="42"/>
      <c r="G548" s="43"/>
      <c r="H548" s="73"/>
      <c r="I548" s="74"/>
      <c r="J548" s="46"/>
      <c r="K548" s="75"/>
      <c r="L548" s="73"/>
      <c r="M548" s="46"/>
      <c r="N548" s="48"/>
      <c r="O548" s="49"/>
      <c r="P548" s="50"/>
      <c r="Q548" s="95"/>
      <c r="R548" s="96"/>
      <c r="S548" s="96"/>
      <c r="T548" s="54"/>
      <c r="U548" s="55"/>
      <c r="V548" s="84"/>
      <c r="W548" s="84"/>
      <c r="X548" s="84"/>
      <c r="Y548" s="61"/>
      <c r="Z548" s="61"/>
      <c r="AA548" s="61"/>
      <c r="AB548" s="58"/>
      <c r="AC548" s="79"/>
      <c r="AD548" s="58"/>
      <c r="AE548" s="58"/>
      <c r="AF548" s="60"/>
      <c r="AG548" s="61"/>
      <c r="AH548" s="61"/>
      <c r="AI548" s="61"/>
      <c r="AJ548" s="61"/>
      <c r="AK548" s="61"/>
      <c r="AL548" s="61"/>
      <c r="AM548" s="66"/>
      <c r="AN548" s="81"/>
      <c r="AO548" s="82"/>
      <c r="AP548" s="199"/>
      <c r="AQ548" s="200"/>
      <c r="AR548" s="199"/>
      <c r="AS548" s="65"/>
      <c r="AT548" s="200"/>
      <c r="AU548" s="66"/>
      <c r="AV548" s="66"/>
      <c r="AW548" s="66"/>
      <c r="AX548" s="66"/>
      <c r="AY548" s="66"/>
      <c r="AZ548" s="67"/>
      <c r="BA548" s="287"/>
      <c r="BB548" s="290"/>
      <c r="BC548" s="284"/>
      <c r="BD548" s="69"/>
      <c r="BE548" s="68"/>
    </row>
    <row r="549" spans="1:57" x14ac:dyDescent="0.2">
      <c r="A549" s="28"/>
      <c r="B549" s="92"/>
      <c r="C549" s="93"/>
      <c r="D549" s="71"/>
      <c r="E549" s="72"/>
      <c r="F549" s="42"/>
      <c r="G549" s="43"/>
      <c r="H549" s="46"/>
      <c r="I549" s="74"/>
      <c r="J549" s="46"/>
      <c r="K549" s="75"/>
      <c r="L549" s="73"/>
      <c r="M549" s="46"/>
      <c r="N549" s="48"/>
      <c r="O549" s="49"/>
      <c r="P549" s="50"/>
      <c r="Q549" s="95"/>
      <c r="R549" s="96"/>
      <c r="S549" s="96"/>
      <c r="T549" s="54"/>
      <c r="U549" s="55"/>
      <c r="V549" s="84"/>
      <c r="W549" s="84"/>
      <c r="X549" s="84"/>
      <c r="Y549" s="61"/>
      <c r="Z549" s="61"/>
      <c r="AA549" s="61"/>
      <c r="AB549" s="58"/>
      <c r="AC549" s="79"/>
      <c r="AD549" s="58"/>
      <c r="AE549" s="58"/>
      <c r="AF549" s="60"/>
      <c r="AG549" s="61"/>
      <c r="AH549" s="61"/>
      <c r="AI549" s="61"/>
      <c r="AJ549" s="61"/>
      <c r="AK549" s="61"/>
      <c r="AL549" s="61"/>
      <c r="AM549" s="66"/>
      <c r="AN549" s="81"/>
      <c r="AO549" s="82"/>
      <c r="AP549" s="199"/>
      <c r="AQ549" s="200"/>
      <c r="AR549" s="199"/>
      <c r="AS549" s="65"/>
      <c r="AT549" s="200"/>
      <c r="AU549" s="66"/>
      <c r="AV549" s="66"/>
      <c r="AW549" s="66"/>
      <c r="AX549" s="66"/>
      <c r="AY549" s="66"/>
      <c r="AZ549" s="67"/>
      <c r="BA549" s="287"/>
      <c r="BB549" s="290"/>
      <c r="BC549" s="284"/>
      <c r="BD549" s="69"/>
      <c r="BE549" s="68"/>
    </row>
    <row r="550" spans="1:57" x14ac:dyDescent="0.2">
      <c r="A550" s="28"/>
      <c r="B550" s="92"/>
      <c r="C550" s="93"/>
      <c r="D550" s="71"/>
      <c r="E550" s="72"/>
      <c r="F550" s="42"/>
      <c r="G550" s="43"/>
      <c r="H550" s="73"/>
      <c r="I550" s="74"/>
      <c r="J550" s="46"/>
      <c r="K550" s="75"/>
      <c r="L550" s="73"/>
      <c r="M550" s="46"/>
      <c r="N550" s="48"/>
      <c r="O550" s="49"/>
      <c r="P550" s="50"/>
      <c r="Q550" s="90"/>
      <c r="R550" s="96"/>
      <c r="S550" s="96"/>
      <c r="T550" s="54"/>
      <c r="U550" s="55"/>
      <c r="V550" s="84"/>
      <c r="W550" s="84"/>
      <c r="X550" s="84"/>
      <c r="Y550" s="61"/>
      <c r="Z550" s="61"/>
      <c r="AA550" s="66"/>
      <c r="AB550" s="79"/>
      <c r="AC550" s="79"/>
      <c r="AD550" s="79"/>
      <c r="AE550" s="79"/>
      <c r="AF550" s="80"/>
      <c r="AG550" s="61"/>
      <c r="AH550" s="61"/>
      <c r="AI550" s="61"/>
      <c r="AJ550" s="61"/>
      <c r="AK550" s="61"/>
      <c r="AL550" s="66"/>
      <c r="AM550" s="66"/>
      <c r="AN550" s="81"/>
      <c r="AO550" s="82"/>
      <c r="AP550" s="199"/>
      <c r="AQ550" s="200"/>
      <c r="AR550" s="199"/>
      <c r="AS550" s="65"/>
      <c r="AT550" s="200"/>
      <c r="AU550" s="66"/>
      <c r="AV550" s="66"/>
      <c r="AW550" s="66"/>
      <c r="AX550" s="66"/>
      <c r="AY550" s="66"/>
      <c r="AZ550" s="67"/>
      <c r="BA550" s="287"/>
      <c r="BB550" s="290"/>
      <c r="BC550" s="284"/>
      <c r="BD550" s="69"/>
      <c r="BE550" s="68"/>
    </row>
    <row r="551" spans="1:57" x14ac:dyDescent="0.2">
      <c r="A551" s="28"/>
      <c r="B551" s="92"/>
      <c r="C551" s="93"/>
      <c r="D551" s="71"/>
      <c r="E551" s="72"/>
      <c r="F551" s="42"/>
      <c r="G551" s="43"/>
      <c r="H551" s="46"/>
      <c r="I551" s="74"/>
      <c r="J551" s="46"/>
      <c r="K551" s="75"/>
      <c r="L551" s="73"/>
      <c r="M551" s="46"/>
      <c r="N551" s="48"/>
      <c r="O551" s="49"/>
      <c r="P551" s="50"/>
      <c r="Q551" s="95"/>
      <c r="R551" s="96"/>
      <c r="S551" s="96"/>
      <c r="T551" s="54"/>
      <c r="U551" s="55"/>
      <c r="V551" s="84"/>
      <c r="W551" s="84"/>
      <c r="X551" s="84"/>
      <c r="Y551" s="61"/>
      <c r="Z551" s="61"/>
      <c r="AA551" s="61"/>
      <c r="AB551" s="58"/>
      <c r="AC551" s="79"/>
      <c r="AD551" s="58"/>
      <c r="AE551" s="58"/>
      <c r="AF551" s="60"/>
      <c r="AG551" s="61"/>
      <c r="AH551" s="61"/>
      <c r="AI551" s="61"/>
      <c r="AJ551" s="61"/>
      <c r="AK551" s="61"/>
      <c r="AL551" s="61"/>
      <c r="AM551" s="66"/>
      <c r="AN551" s="81"/>
      <c r="AO551" s="82"/>
      <c r="AP551" s="199"/>
      <c r="AQ551" s="200"/>
      <c r="AR551" s="199"/>
      <c r="AS551" s="65"/>
      <c r="AT551" s="200"/>
      <c r="AU551" s="66"/>
      <c r="AV551" s="66"/>
      <c r="AW551" s="66"/>
      <c r="AX551" s="66"/>
      <c r="AY551" s="66"/>
      <c r="AZ551" s="67"/>
      <c r="BA551" s="287"/>
      <c r="BB551" s="290"/>
      <c r="BC551" s="284"/>
      <c r="BD551" s="69"/>
      <c r="BE551" s="68"/>
    </row>
    <row r="552" spans="1:57" x14ac:dyDescent="0.2">
      <c r="A552" s="28"/>
      <c r="B552" s="92"/>
      <c r="C552" s="93"/>
      <c r="D552" s="71"/>
      <c r="E552" s="72"/>
      <c r="F552" s="42"/>
      <c r="G552" s="43"/>
      <c r="H552" s="73"/>
      <c r="I552" s="74"/>
      <c r="J552" s="46"/>
      <c r="K552" s="75"/>
      <c r="L552" s="73"/>
      <c r="M552" s="46"/>
      <c r="N552" s="48"/>
      <c r="O552" s="49"/>
      <c r="P552" s="50"/>
      <c r="Q552" s="95"/>
      <c r="R552" s="96"/>
      <c r="S552" s="96"/>
      <c r="T552" s="54"/>
      <c r="U552" s="55"/>
      <c r="V552" s="84"/>
      <c r="W552" s="84"/>
      <c r="X552" s="84"/>
      <c r="Y552" s="61"/>
      <c r="Z552" s="61"/>
      <c r="AA552" s="61"/>
      <c r="AB552" s="58"/>
      <c r="AC552" s="79"/>
      <c r="AD552" s="58"/>
      <c r="AE552" s="58"/>
      <c r="AF552" s="60"/>
      <c r="AG552" s="61"/>
      <c r="AH552" s="61"/>
      <c r="AI552" s="61"/>
      <c r="AJ552" s="61"/>
      <c r="AK552" s="61"/>
      <c r="AL552" s="61"/>
      <c r="AM552" s="66"/>
      <c r="AN552" s="81"/>
      <c r="AO552" s="82"/>
      <c r="AP552" s="199"/>
      <c r="AQ552" s="200"/>
      <c r="AR552" s="199"/>
      <c r="AS552" s="65"/>
      <c r="AT552" s="200"/>
      <c r="AU552" s="66"/>
      <c r="AV552" s="66"/>
      <c r="AW552" s="66"/>
      <c r="AX552" s="66"/>
      <c r="AY552" s="66"/>
      <c r="AZ552" s="67"/>
      <c r="BA552" s="287"/>
      <c r="BB552" s="290"/>
      <c r="BC552" s="284"/>
      <c r="BD552" s="69"/>
      <c r="BE552" s="68"/>
    </row>
    <row r="553" spans="1:57" x14ac:dyDescent="0.2">
      <c r="A553" s="28"/>
      <c r="B553" s="92"/>
      <c r="C553" s="93"/>
      <c r="D553" s="71"/>
      <c r="E553" s="72"/>
      <c r="F553" s="42"/>
      <c r="G553" s="43"/>
      <c r="H553" s="73"/>
      <c r="I553" s="74"/>
      <c r="J553" s="46"/>
      <c r="K553" s="75"/>
      <c r="L553" s="73"/>
      <c r="M553" s="46"/>
      <c r="N553" s="48"/>
      <c r="O553" s="49"/>
      <c r="P553" s="50"/>
      <c r="Q553" s="95"/>
      <c r="R553" s="96"/>
      <c r="S553" s="96"/>
      <c r="T553" s="54"/>
      <c r="U553" s="55"/>
      <c r="V553" s="84"/>
      <c r="W553" s="84"/>
      <c r="X553" s="84"/>
      <c r="Y553" s="61"/>
      <c r="Z553" s="61"/>
      <c r="AA553" s="61"/>
      <c r="AB553" s="58"/>
      <c r="AC553" s="79"/>
      <c r="AD553" s="58"/>
      <c r="AE553" s="58"/>
      <c r="AF553" s="60"/>
      <c r="AG553" s="61"/>
      <c r="AH553" s="61"/>
      <c r="AI553" s="61"/>
      <c r="AJ553" s="61"/>
      <c r="AK553" s="61"/>
      <c r="AL553" s="61"/>
      <c r="AM553" s="66"/>
      <c r="AN553" s="81"/>
      <c r="AO553" s="82"/>
      <c r="AP553" s="199"/>
      <c r="AQ553" s="200"/>
      <c r="AR553" s="199"/>
      <c r="AS553" s="65"/>
      <c r="AT553" s="200"/>
      <c r="AU553" s="66"/>
      <c r="AV553" s="66"/>
      <c r="AW553" s="66"/>
      <c r="AX553" s="66"/>
      <c r="AY553" s="66"/>
      <c r="AZ553" s="67"/>
      <c r="BA553" s="287"/>
      <c r="BB553" s="290"/>
      <c r="BC553" s="284"/>
      <c r="BD553" s="69"/>
      <c r="BE553" s="68"/>
    </row>
    <row r="554" spans="1:57" x14ac:dyDescent="0.2">
      <c r="A554" s="28"/>
      <c r="B554" s="92"/>
      <c r="C554" s="93"/>
      <c r="D554" s="71"/>
      <c r="E554" s="72"/>
      <c r="F554" s="42"/>
      <c r="G554" s="43"/>
      <c r="H554" s="46"/>
      <c r="I554" s="74"/>
      <c r="J554" s="46"/>
      <c r="K554" s="75"/>
      <c r="L554" s="73"/>
      <c r="M554" s="46"/>
      <c r="N554" s="48"/>
      <c r="O554" s="49"/>
      <c r="P554" s="50"/>
      <c r="Q554" s="95"/>
      <c r="R554" s="96"/>
      <c r="S554" s="96"/>
      <c r="T554" s="54"/>
      <c r="U554" s="55"/>
      <c r="V554" s="84"/>
      <c r="W554" s="84"/>
      <c r="X554" s="84"/>
      <c r="Y554" s="61"/>
      <c r="Z554" s="61"/>
      <c r="AA554" s="61"/>
      <c r="AB554" s="58"/>
      <c r="AC554" s="79"/>
      <c r="AD554" s="58"/>
      <c r="AE554" s="58"/>
      <c r="AF554" s="60"/>
      <c r="AG554" s="61"/>
      <c r="AH554" s="61"/>
      <c r="AI554" s="61"/>
      <c r="AJ554" s="61"/>
      <c r="AK554" s="61"/>
      <c r="AL554" s="61"/>
      <c r="AM554" s="66"/>
      <c r="AN554" s="81"/>
      <c r="AO554" s="82"/>
      <c r="AP554" s="199"/>
      <c r="AQ554" s="200"/>
      <c r="AR554" s="199"/>
      <c r="AS554" s="65"/>
      <c r="AT554" s="200"/>
      <c r="AU554" s="66"/>
      <c r="AV554" s="66"/>
      <c r="AW554" s="66"/>
      <c r="AX554" s="66"/>
      <c r="AY554" s="66"/>
      <c r="AZ554" s="67"/>
      <c r="BA554" s="287"/>
      <c r="BB554" s="290"/>
      <c r="BC554" s="284"/>
      <c r="BD554" s="69"/>
      <c r="BE554" s="68"/>
    </row>
    <row r="555" spans="1:57" x14ac:dyDescent="0.2">
      <c r="A555" s="28"/>
      <c r="B555" s="92"/>
      <c r="C555" s="93"/>
      <c r="D555" s="71"/>
      <c r="E555" s="72"/>
      <c r="F555" s="42"/>
      <c r="G555" s="43"/>
      <c r="H555" s="46"/>
      <c r="I555" s="74"/>
      <c r="J555" s="46"/>
      <c r="K555" s="75"/>
      <c r="L555" s="73"/>
      <c r="M555" s="46"/>
      <c r="N555" s="48"/>
      <c r="O555" s="49"/>
      <c r="P555" s="50"/>
      <c r="Q555" s="95"/>
      <c r="R555" s="96"/>
      <c r="S555" s="96"/>
      <c r="T555" s="54"/>
      <c r="U555" s="55"/>
      <c r="V555" s="84"/>
      <c r="W555" s="84"/>
      <c r="X555" s="84"/>
      <c r="Y555" s="61"/>
      <c r="Z555" s="61"/>
      <c r="AA555" s="61"/>
      <c r="AB555" s="58"/>
      <c r="AC555" s="79"/>
      <c r="AD555" s="58"/>
      <c r="AE555" s="58"/>
      <c r="AF555" s="60"/>
      <c r="AG555" s="61"/>
      <c r="AH555" s="61"/>
      <c r="AI555" s="61"/>
      <c r="AJ555" s="61"/>
      <c r="AK555" s="61"/>
      <c r="AL555" s="61"/>
      <c r="AM555" s="66"/>
      <c r="AN555" s="81"/>
      <c r="AO555" s="82"/>
      <c r="AP555" s="199"/>
      <c r="AQ555" s="200"/>
      <c r="AR555" s="199"/>
      <c r="AS555" s="65"/>
      <c r="AT555" s="200"/>
      <c r="AU555" s="66"/>
      <c r="AV555" s="66"/>
      <c r="AW555" s="66"/>
      <c r="AX555" s="66"/>
      <c r="AY555" s="66"/>
      <c r="AZ555" s="67"/>
      <c r="BA555" s="287"/>
      <c r="BB555" s="290"/>
      <c r="BC555" s="284"/>
      <c r="BD555" s="69"/>
      <c r="BE555" s="68"/>
    </row>
    <row r="556" spans="1:57" x14ac:dyDescent="0.2">
      <c r="A556" s="28"/>
      <c r="B556" s="92"/>
      <c r="C556" s="93"/>
      <c r="D556" s="71"/>
      <c r="E556" s="72"/>
      <c r="F556" s="42"/>
      <c r="G556" s="43"/>
      <c r="H556" s="46"/>
      <c r="I556" s="74"/>
      <c r="J556" s="46"/>
      <c r="K556" s="75"/>
      <c r="L556" s="73"/>
      <c r="M556" s="46"/>
      <c r="N556" s="48"/>
      <c r="O556" s="49"/>
      <c r="P556" s="50"/>
      <c r="Q556" s="95"/>
      <c r="R556" s="96"/>
      <c r="S556" s="96"/>
      <c r="T556" s="54"/>
      <c r="U556" s="55"/>
      <c r="V556" s="84"/>
      <c r="W556" s="84"/>
      <c r="X556" s="84"/>
      <c r="Y556" s="61"/>
      <c r="Z556" s="61"/>
      <c r="AA556" s="61"/>
      <c r="AB556" s="58"/>
      <c r="AC556" s="79"/>
      <c r="AD556" s="58"/>
      <c r="AE556" s="58"/>
      <c r="AF556" s="60"/>
      <c r="AG556" s="61"/>
      <c r="AH556" s="61"/>
      <c r="AI556" s="61"/>
      <c r="AJ556" s="61"/>
      <c r="AK556" s="61"/>
      <c r="AL556" s="61"/>
      <c r="AM556" s="66"/>
      <c r="AN556" s="81"/>
      <c r="AO556" s="82"/>
      <c r="AP556" s="199"/>
      <c r="AQ556" s="200"/>
      <c r="AR556" s="199"/>
      <c r="AS556" s="65"/>
      <c r="AT556" s="200"/>
      <c r="AU556" s="66"/>
      <c r="AV556" s="66"/>
      <c r="AW556" s="66"/>
      <c r="AX556" s="66"/>
      <c r="AY556" s="66"/>
      <c r="AZ556" s="67"/>
      <c r="BA556" s="287"/>
      <c r="BB556" s="290"/>
      <c r="BC556" s="284"/>
      <c r="BD556" s="69"/>
      <c r="BE556" s="68"/>
    </row>
    <row r="557" spans="1:57" x14ac:dyDescent="0.2">
      <c r="A557" s="28"/>
      <c r="B557" s="92"/>
      <c r="C557" s="93"/>
      <c r="D557" s="71"/>
      <c r="E557" s="72"/>
      <c r="F557" s="42"/>
      <c r="G557" s="43"/>
      <c r="H557" s="46"/>
      <c r="I557" s="74"/>
      <c r="J557" s="46"/>
      <c r="K557" s="75"/>
      <c r="L557" s="73"/>
      <c r="M557" s="46"/>
      <c r="N557" s="48"/>
      <c r="O557" s="49"/>
      <c r="P557" s="50"/>
      <c r="Q557" s="95"/>
      <c r="R557" s="96"/>
      <c r="S557" s="96"/>
      <c r="T557" s="54"/>
      <c r="U557" s="55"/>
      <c r="V557" s="84"/>
      <c r="W557" s="84"/>
      <c r="X557" s="84"/>
      <c r="Y557" s="61"/>
      <c r="Z557" s="61"/>
      <c r="AA557" s="61"/>
      <c r="AB557" s="58"/>
      <c r="AC557" s="79"/>
      <c r="AD557" s="58"/>
      <c r="AE557" s="58"/>
      <c r="AF557" s="60"/>
      <c r="AG557" s="61"/>
      <c r="AH557" s="61"/>
      <c r="AI557" s="61"/>
      <c r="AJ557" s="61"/>
      <c r="AK557" s="61"/>
      <c r="AL557" s="61"/>
      <c r="AM557" s="66"/>
      <c r="AN557" s="81"/>
      <c r="AO557" s="82"/>
      <c r="AP557" s="199"/>
      <c r="AQ557" s="200"/>
      <c r="AR557" s="199"/>
      <c r="AS557" s="65"/>
      <c r="AT557" s="200"/>
      <c r="AU557" s="66"/>
      <c r="AV557" s="66"/>
      <c r="AW557" s="66"/>
      <c r="AX557" s="66"/>
      <c r="AY557" s="66"/>
      <c r="AZ557" s="67"/>
      <c r="BA557" s="287"/>
      <c r="BB557" s="290"/>
      <c r="BC557" s="284"/>
      <c r="BD557" s="69"/>
      <c r="BE557" s="68"/>
    </row>
    <row r="558" spans="1:57" x14ac:dyDescent="0.2">
      <c r="A558" s="28"/>
      <c r="B558" s="92"/>
      <c r="C558" s="93"/>
      <c r="D558" s="71"/>
      <c r="E558" s="72"/>
      <c r="F558" s="42"/>
      <c r="G558" s="43"/>
      <c r="H558" s="46"/>
      <c r="I558" s="74"/>
      <c r="J558" s="46"/>
      <c r="K558" s="75"/>
      <c r="L558" s="73"/>
      <c r="M558" s="46"/>
      <c r="N558" s="48"/>
      <c r="O558" s="49"/>
      <c r="P558" s="50"/>
      <c r="Q558" s="95"/>
      <c r="R558" s="96"/>
      <c r="S558" s="96"/>
      <c r="T558" s="54"/>
      <c r="U558" s="55"/>
      <c r="V558" s="84"/>
      <c r="W558" s="84"/>
      <c r="X558" s="84"/>
      <c r="Y558" s="61"/>
      <c r="Z558" s="61"/>
      <c r="AA558" s="61"/>
      <c r="AB558" s="58"/>
      <c r="AC558" s="79"/>
      <c r="AD558" s="58"/>
      <c r="AE558" s="58"/>
      <c r="AF558" s="60"/>
      <c r="AG558" s="61"/>
      <c r="AH558" s="61"/>
      <c r="AI558" s="61"/>
      <c r="AJ558" s="61"/>
      <c r="AK558" s="61"/>
      <c r="AL558" s="61"/>
      <c r="AM558" s="66"/>
      <c r="AN558" s="81"/>
      <c r="AO558" s="82"/>
      <c r="AP558" s="199"/>
      <c r="AQ558" s="200"/>
      <c r="AR558" s="199"/>
      <c r="AS558" s="65"/>
      <c r="AT558" s="200"/>
      <c r="AU558" s="66"/>
      <c r="AV558" s="66"/>
      <c r="AW558" s="66"/>
      <c r="AX558" s="66"/>
      <c r="AY558" s="66"/>
      <c r="AZ558" s="67"/>
      <c r="BA558" s="287"/>
      <c r="BB558" s="290"/>
      <c r="BC558" s="284"/>
      <c r="BD558" s="69"/>
      <c r="BE558" s="68"/>
    </row>
    <row r="559" spans="1:57" x14ac:dyDescent="0.2">
      <c r="A559" s="28"/>
      <c r="B559" s="92"/>
      <c r="C559" s="93"/>
      <c r="D559" s="71"/>
      <c r="E559" s="72"/>
      <c r="F559" s="42"/>
      <c r="G559" s="43"/>
      <c r="H559" s="73"/>
      <c r="I559" s="74"/>
      <c r="J559" s="46"/>
      <c r="K559" s="75"/>
      <c r="L559" s="73"/>
      <c r="M559" s="46"/>
      <c r="N559" s="48"/>
      <c r="O559" s="49"/>
      <c r="P559" s="50"/>
      <c r="Q559" s="95"/>
      <c r="R559" s="96"/>
      <c r="S559" s="96"/>
      <c r="T559" s="54"/>
      <c r="U559" s="55"/>
      <c r="V559" s="84"/>
      <c r="W559" s="84"/>
      <c r="X559" s="84"/>
      <c r="Y559" s="61"/>
      <c r="Z559" s="61"/>
      <c r="AA559" s="61"/>
      <c r="AB559" s="58"/>
      <c r="AC559" s="79"/>
      <c r="AD559" s="58"/>
      <c r="AE559" s="58"/>
      <c r="AF559" s="60"/>
      <c r="AG559" s="61"/>
      <c r="AH559" s="61"/>
      <c r="AI559" s="61"/>
      <c r="AJ559" s="61"/>
      <c r="AK559" s="61"/>
      <c r="AL559" s="61"/>
      <c r="AM559" s="66"/>
      <c r="AN559" s="81"/>
      <c r="AO559" s="82"/>
      <c r="AP559" s="199"/>
      <c r="AQ559" s="200"/>
      <c r="AR559" s="199"/>
      <c r="AS559" s="65"/>
      <c r="AT559" s="200"/>
      <c r="AU559" s="66"/>
      <c r="AV559" s="66"/>
      <c r="AW559" s="66"/>
      <c r="AX559" s="66"/>
      <c r="AY559" s="66"/>
      <c r="AZ559" s="67"/>
      <c r="BA559" s="287"/>
      <c r="BB559" s="290"/>
      <c r="BC559" s="284"/>
      <c r="BD559" s="69"/>
      <c r="BE559" s="68"/>
    </row>
    <row r="560" spans="1:57" x14ac:dyDescent="0.2">
      <c r="A560" s="28"/>
      <c r="B560" s="92"/>
      <c r="C560" s="93"/>
      <c r="D560" s="71"/>
      <c r="E560" s="72"/>
      <c r="F560" s="42"/>
      <c r="G560" s="43"/>
      <c r="H560" s="73"/>
      <c r="I560" s="74"/>
      <c r="J560" s="46"/>
      <c r="K560" s="75"/>
      <c r="L560" s="73"/>
      <c r="M560" s="46"/>
      <c r="N560" s="48"/>
      <c r="O560" s="49"/>
      <c r="P560" s="50"/>
      <c r="Q560" s="95"/>
      <c r="R560" s="96"/>
      <c r="S560" s="96"/>
      <c r="T560" s="54"/>
      <c r="U560" s="55"/>
      <c r="V560" s="84"/>
      <c r="W560" s="84"/>
      <c r="X560" s="84"/>
      <c r="Y560" s="61"/>
      <c r="Z560" s="61"/>
      <c r="AA560" s="61"/>
      <c r="AB560" s="58"/>
      <c r="AC560" s="79"/>
      <c r="AD560" s="58"/>
      <c r="AE560" s="58"/>
      <c r="AF560" s="60"/>
      <c r="AG560" s="61"/>
      <c r="AH560" s="61"/>
      <c r="AI560" s="61"/>
      <c r="AJ560" s="61"/>
      <c r="AK560" s="61"/>
      <c r="AL560" s="61"/>
      <c r="AM560" s="66"/>
      <c r="AN560" s="81"/>
      <c r="AO560" s="82"/>
      <c r="AP560" s="199"/>
      <c r="AQ560" s="200"/>
      <c r="AR560" s="199"/>
      <c r="AS560" s="65"/>
      <c r="AT560" s="200"/>
      <c r="AU560" s="66"/>
      <c r="AV560" s="66"/>
      <c r="AW560" s="66"/>
      <c r="AX560" s="66"/>
      <c r="AY560" s="66"/>
      <c r="AZ560" s="67"/>
      <c r="BA560" s="287"/>
      <c r="BB560" s="290"/>
      <c r="BC560" s="284"/>
      <c r="BD560" s="69"/>
      <c r="BE560" s="68"/>
    </row>
    <row r="561" spans="1:57" x14ac:dyDescent="0.2">
      <c r="A561" s="28"/>
      <c r="B561" s="92"/>
      <c r="C561" s="93"/>
      <c r="D561" s="71"/>
      <c r="E561" s="72"/>
      <c r="F561" s="42"/>
      <c r="G561" s="43"/>
      <c r="H561" s="73"/>
      <c r="I561" s="74"/>
      <c r="J561" s="46"/>
      <c r="K561" s="75"/>
      <c r="L561" s="73"/>
      <c r="M561" s="46"/>
      <c r="N561" s="48"/>
      <c r="O561" s="49"/>
      <c r="P561" s="50"/>
      <c r="Q561" s="95"/>
      <c r="R561" s="96"/>
      <c r="S561" s="96"/>
      <c r="T561" s="54"/>
      <c r="U561" s="55"/>
      <c r="V561" s="84"/>
      <c r="W561" s="84"/>
      <c r="X561" s="84"/>
      <c r="Y561" s="61"/>
      <c r="Z561" s="61"/>
      <c r="AA561" s="61"/>
      <c r="AB561" s="58"/>
      <c r="AC561" s="79"/>
      <c r="AD561" s="58"/>
      <c r="AE561" s="58"/>
      <c r="AF561" s="60"/>
      <c r="AG561" s="61"/>
      <c r="AH561" s="61"/>
      <c r="AI561" s="61"/>
      <c r="AJ561" s="61"/>
      <c r="AK561" s="61"/>
      <c r="AL561" s="61"/>
      <c r="AM561" s="66"/>
      <c r="AN561" s="81"/>
      <c r="AO561" s="82"/>
      <c r="AP561" s="199"/>
      <c r="AQ561" s="200"/>
      <c r="AR561" s="199"/>
      <c r="AS561" s="65"/>
      <c r="AT561" s="200"/>
      <c r="AU561" s="66"/>
      <c r="AV561" s="66"/>
      <c r="AW561" s="66"/>
      <c r="AX561" s="66"/>
      <c r="AY561" s="66"/>
      <c r="AZ561" s="67"/>
      <c r="BA561" s="287"/>
      <c r="BB561" s="290"/>
      <c r="BC561" s="284"/>
      <c r="BD561" s="69"/>
      <c r="BE561" s="68"/>
    </row>
    <row r="562" spans="1:57" x14ac:dyDescent="0.2">
      <c r="A562" s="28"/>
      <c r="B562" s="92"/>
      <c r="C562" s="93"/>
      <c r="D562" s="71"/>
      <c r="E562" s="72"/>
      <c r="F562" s="42"/>
      <c r="G562" s="43"/>
      <c r="H562" s="73"/>
      <c r="I562" s="74"/>
      <c r="J562" s="46"/>
      <c r="K562" s="47"/>
      <c r="L562" s="73"/>
      <c r="M562" s="46"/>
      <c r="N562" s="48"/>
      <c r="O562" s="49"/>
      <c r="P562" s="50"/>
      <c r="Q562" s="90"/>
      <c r="R562" s="96"/>
      <c r="S562" s="169"/>
      <c r="T562" s="127"/>
      <c r="U562" s="55"/>
      <c r="V562" s="84"/>
      <c r="W562" s="84"/>
      <c r="X562" s="84"/>
      <c r="Y562" s="61"/>
      <c r="Z562" s="61"/>
      <c r="AA562" s="61"/>
      <c r="AB562" s="58"/>
      <c r="AC562" s="79"/>
      <c r="AD562" s="58"/>
      <c r="AE562" s="58"/>
      <c r="AF562" s="80"/>
      <c r="AG562" s="61"/>
      <c r="AH562" s="61"/>
      <c r="AI562" s="61"/>
      <c r="AJ562" s="61"/>
      <c r="AK562" s="61"/>
      <c r="AL562" s="66"/>
      <c r="AN562" s="81"/>
      <c r="AO562" s="82"/>
      <c r="AP562" s="199"/>
      <c r="AQ562" s="200"/>
      <c r="AR562" s="199"/>
      <c r="AS562" s="65"/>
      <c r="AT562" s="200"/>
      <c r="AU562" s="66"/>
      <c r="AV562" s="66"/>
      <c r="AW562" s="66"/>
      <c r="AX562" s="66"/>
      <c r="AY562" s="66"/>
      <c r="AZ562" s="67"/>
      <c r="BA562" s="287"/>
      <c r="BB562" s="290"/>
      <c r="BC562" s="284"/>
      <c r="BD562" s="69"/>
      <c r="BE562" s="68"/>
    </row>
    <row r="563" spans="1:57" x14ac:dyDescent="0.2">
      <c r="A563" s="28"/>
      <c r="B563" s="92"/>
      <c r="C563" s="93"/>
      <c r="D563" s="71"/>
      <c r="E563" s="72"/>
      <c r="F563" s="42"/>
      <c r="G563" s="43"/>
      <c r="H563" s="46"/>
      <c r="I563" s="74"/>
      <c r="J563" s="46"/>
      <c r="K563" s="75"/>
      <c r="L563" s="73"/>
      <c r="M563" s="46"/>
      <c r="N563" s="48"/>
      <c r="O563" s="49"/>
      <c r="P563" s="50"/>
      <c r="Q563" s="95"/>
      <c r="R563" s="96"/>
      <c r="S563" s="96"/>
      <c r="T563" s="54"/>
      <c r="U563" s="55"/>
      <c r="V563" s="84"/>
      <c r="W563" s="84"/>
      <c r="X563" s="84"/>
      <c r="Y563" s="61"/>
      <c r="Z563" s="61"/>
      <c r="AA563" s="61"/>
      <c r="AB563" s="58"/>
      <c r="AC563" s="79"/>
      <c r="AD563" s="58"/>
      <c r="AE563" s="58"/>
      <c r="AF563" s="60"/>
      <c r="AG563" s="61"/>
      <c r="AH563" s="61"/>
      <c r="AI563" s="61"/>
      <c r="AJ563" s="61"/>
      <c r="AK563" s="61"/>
      <c r="AL563" s="61"/>
      <c r="AM563" s="66"/>
      <c r="AN563" s="81"/>
      <c r="AO563" s="82"/>
      <c r="AP563" s="199"/>
      <c r="AQ563" s="200"/>
      <c r="AR563" s="199"/>
      <c r="AS563" s="65"/>
      <c r="AT563" s="200"/>
      <c r="AU563" s="66"/>
      <c r="AV563" s="66"/>
      <c r="AW563" s="66"/>
      <c r="AX563" s="66"/>
      <c r="AY563" s="66"/>
      <c r="AZ563" s="67"/>
      <c r="BA563" s="287"/>
      <c r="BB563" s="290"/>
      <c r="BC563" s="284"/>
      <c r="BD563" s="69"/>
      <c r="BE563" s="68"/>
    </row>
    <row r="564" spans="1:57" x14ac:dyDescent="0.2">
      <c r="A564" s="28"/>
      <c r="B564" s="92"/>
      <c r="C564" s="93"/>
      <c r="D564" s="71"/>
      <c r="E564" s="72"/>
      <c r="F564" s="42"/>
      <c r="G564" s="43"/>
      <c r="H564" s="73"/>
      <c r="I564" s="74"/>
      <c r="J564" s="46"/>
      <c r="K564" s="75"/>
      <c r="L564" s="73"/>
      <c r="M564" s="46"/>
      <c r="N564" s="48"/>
      <c r="O564" s="49"/>
      <c r="P564" s="50"/>
      <c r="Q564" s="95"/>
      <c r="R564" s="96"/>
      <c r="S564" s="96"/>
      <c r="T564" s="54"/>
      <c r="U564" s="55"/>
      <c r="V564" s="84"/>
      <c r="W564" s="84"/>
      <c r="X564" s="84"/>
      <c r="Y564" s="61"/>
      <c r="Z564" s="61"/>
      <c r="AA564" s="61"/>
      <c r="AB564" s="58"/>
      <c r="AC564" s="79"/>
      <c r="AD564" s="58"/>
      <c r="AE564" s="58"/>
      <c r="AF564" s="60"/>
      <c r="AG564" s="61"/>
      <c r="AH564" s="61"/>
      <c r="AI564" s="61"/>
      <c r="AJ564" s="61"/>
      <c r="AK564" s="61"/>
      <c r="AL564" s="61"/>
      <c r="AM564" s="66"/>
      <c r="AN564" s="81"/>
      <c r="AO564" s="82"/>
      <c r="AP564" s="199"/>
      <c r="AQ564" s="200"/>
      <c r="AR564" s="199"/>
      <c r="AS564" s="65"/>
      <c r="AT564" s="200"/>
      <c r="AU564" s="66"/>
      <c r="AV564" s="66"/>
      <c r="AW564" s="66"/>
      <c r="AX564" s="66"/>
      <c r="AY564" s="66"/>
      <c r="AZ564" s="67"/>
      <c r="BA564" s="287"/>
      <c r="BB564" s="290"/>
      <c r="BC564" s="284"/>
      <c r="BD564" s="69"/>
      <c r="BE564" s="68"/>
    </row>
    <row r="565" spans="1:57" x14ac:dyDescent="0.2">
      <c r="A565" s="28"/>
      <c r="B565" s="92"/>
      <c r="C565" s="93"/>
      <c r="D565" s="71"/>
      <c r="E565" s="72"/>
      <c r="F565" s="42"/>
      <c r="G565" s="43"/>
      <c r="H565" s="46"/>
      <c r="I565" s="74"/>
      <c r="J565" s="46"/>
      <c r="K565" s="75"/>
      <c r="L565" s="73"/>
      <c r="M565" s="46"/>
      <c r="N565" s="48"/>
      <c r="O565" s="49"/>
      <c r="P565" s="50"/>
      <c r="Q565" s="95"/>
      <c r="R565" s="96"/>
      <c r="S565" s="96"/>
      <c r="T565" s="54"/>
      <c r="U565" s="55"/>
      <c r="V565" s="84"/>
      <c r="W565" s="84"/>
      <c r="X565" s="84"/>
      <c r="Y565" s="61"/>
      <c r="Z565" s="61"/>
      <c r="AA565" s="61"/>
      <c r="AB565" s="58"/>
      <c r="AC565" s="79"/>
      <c r="AD565" s="58"/>
      <c r="AE565" s="58"/>
      <c r="AF565" s="60"/>
      <c r="AG565" s="61"/>
      <c r="AH565" s="61"/>
      <c r="AI565" s="61"/>
      <c r="AJ565" s="61"/>
      <c r="AK565" s="61"/>
      <c r="AL565" s="61"/>
      <c r="AM565" s="66"/>
      <c r="AN565" s="81"/>
      <c r="AO565" s="82"/>
      <c r="AP565" s="199"/>
      <c r="AQ565" s="200"/>
      <c r="AR565" s="199"/>
      <c r="AS565" s="65"/>
      <c r="AT565" s="200"/>
      <c r="AU565" s="66"/>
      <c r="AV565" s="66"/>
      <c r="AW565" s="66"/>
      <c r="AX565" s="66"/>
      <c r="AY565" s="66"/>
      <c r="AZ565" s="67"/>
      <c r="BA565" s="287"/>
      <c r="BB565" s="290"/>
      <c r="BC565" s="284"/>
      <c r="BD565" s="69"/>
      <c r="BE565" s="68"/>
    </row>
    <row r="566" spans="1:57" x14ac:dyDescent="0.2">
      <c r="A566" s="28"/>
      <c r="B566" s="92"/>
      <c r="C566" s="93"/>
      <c r="D566" s="71"/>
      <c r="E566" s="72"/>
      <c r="F566" s="42"/>
      <c r="G566" s="43"/>
      <c r="H566" s="73"/>
      <c r="I566" s="74"/>
      <c r="J566" s="46"/>
      <c r="K566" s="75"/>
      <c r="L566" s="73"/>
      <c r="M566" s="46"/>
      <c r="N566" s="48"/>
      <c r="O566" s="49"/>
      <c r="P566" s="50"/>
      <c r="Q566" s="95"/>
      <c r="R566" s="96"/>
      <c r="S566" s="96"/>
      <c r="T566" s="54"/>
      <c r="U566" s="55"/>
      <c r="V566" s="84"/>
      <c r="W566" s="84"/>
      <c r="X566" s="84"/>
      <c r="Y566" s="61"/>
      <c r="Z566" s="61"/>
      <c r="AA566" s="61"/>
      <c r="AB566" s="59"/>
      <c r="AC566" s="170"/>
      <c r="AD566" s="59"/>
      <c r="AE566" s="59"/>
      <c r="AF566" s="89"/>
      <c r="AG566" s="61"/>
      <c r="AH566" s="61"/>
      <c r="AI566" s="61"/>
      <c r="AJ566" s="61"/>
      <c r="AK566" s="61"/>
      <c r="AL566" s="61"/>
      <c r="AM566" s="66"/>
      <c r="AN566" s="81"/>
      <c r="AO566" s="82"/>
      <c r="AP566" s="199"/>
      <c r="AQ566" s="200"/>
      <c r="AR566" s="199"/>
      <c r="AS566" s="65"/>
      <c r="AT566" s="200"/>
      <c r="AU566" s="66"/>
      <c r="AV566" s="66"/>
      <c r="AW566" s="66"/>
      <c r="AX566" s="66"/>
      <c r="AY566" s="66"/>
      <c r="AZ566" s="67"/>
      <c r="BA566" s="287"/>
      <c r="BB566" s="290"/>
      <c r="BC566" s="284"/>
      <c r="BD566" s="69"/>
      <c r="BE566" s="68"/>
    </row>
    <row r="567" spans="1:57" x14ac:dyDescent="0.2">
      <c r="A567" s="28"/>
      <c r="B567" s="92"/>
      <c r="C567" s="93"/>
      <c r="D567" s="71"/>
      <c r="E567" s="72"/>
      <c r="F567" s="42"/>
      <c r="G567" s="43"/>
      <c r="H567" s="73"/>
      <c r="I567" s="74"/>
      <c r="J567" s="46"/>
      <c r="K567" s="75"/>
      <c r="L567" s="73"/>
      <c r="M567" s="46"/>
      <c r="N567" s="48"/>
      <c r="O567" s="49"/>
      <c r="P567" s="50"/>
      <c r="Q567" s="95"/>
      <c r="R567" s="96"/>
      <c r="S567" s="96"/>
      <c r="T567" s="54"/>
      <c r="U567" s="55"/>
      <c r="V567" s="84"/>
      <c r="W567" s="84"/>
      <c r="X567" s="84"/>
      <c r="Y567" s="61"/>
      <c r="Z567" s="61"/>
      <c r="AA567" s="61"/>
      <c r="AB567" s="59"/>
      <c r="AC567" s="170"/>
      <c r="AD567" s="59"/>
      <c r="AE567" s="59"/>
      <c r="AF567" s="89"/>
      <c r="AG567" s="61"/>
      <c r="AH567" s="61"/>
      <c r="AI567" s="61"/>
      <c r="AJ567" s="61"/>
      <c r="AK567" s="61"/>
      <c r="AL567" s="61"/>
      <c r="AM567" s="66"/>
      <c r="AN567" s="81"/>
      <c r="AO567" s="82"/>
      <c r="AP567" s="199"/>
      <c r="AQ567" s="200"/>
      <c r="AR567" s="199"/>
      <c r="AS567" s="65"/>
      <c r="AT567" s="200"/>
      <c r="AU567" s="66"/>
      <c r="AV567" s="66"/>
      <c r="AW567" s="66"/>
      <c r="AX567" s="66"/>
      <c r="AY567" s="66"/>
      <c r="AZ567" s="67"/>
      <c r="BA567" s="287"/>
      <c r="BB567" s="290"/>
      <c r="BC567" s="284"/>
      <c r="BD567" s="69"/>
      <c r="BE567" s="68"/>
    </row>
    <row r="568" spans="1:57" x14ac:dyDescent="0.2">
      <c r="A568" s="28"/>
      <c r="B568" s="92"/>
      <c r="C568" s="93"/>
      <c r="D568" s="71"/>
      <c r="E568" s="72"/>
      <c r="F568" s="42"/>
      <c r="G568" s="43"/>
      <c r="H568" s="73"/>
      <c r="I568" s="74"/>
      <c r="J568" s="46"/>
      <c r="K568" s="75"/>
      <c r="L568" s="73"/>
      <c r="M568" s="46"/>
      <c r="N568" s="48"/>
      <c r="O568" s="49"/>
      <c r="P568" s="50"/>
      <c r="Q568" s="95"/>
      <c r="R568" s="96"/>
      <c r="S568" s="96"/>
      <c r="T568" s="54"/>
      <c r="U568" s="55"/>
      <c r="V568" s="84"/>
      <c r="W568" s="84"/>
      <c r="X568" s="84"/>
      <c r="Y568" s="61"/>
      <c r="Z568" s="61"/>
      <c r="AA568" s="61"/>
      <c r="AB568" s="59"/>
      <c r="AC568" s="170"/>
      <c r="AD568" s="59"/>
      <c r="AE568" s="59"/>
      <c r="AF568" s="89"/>
      <c r="AG568" s="61"/>
      <c r="AH568" s="61"/>
      <c r="AI568" s="61"/>
      <c r="AJ568" s="61"/>
      <c r="AK568" s="61"/>
      <c r="AL568" s="61"/>
      <c r="AM568" s="66"/>
      <c r="AN568" s="81"/>
      <c r="AO568" s="82"/>
      <c r="AP568" s="199"/>
      <c r="AQ568" s="200"/>
      <c r="AR568" s="199"/>
      <c r="AS568" s="65"/>
      <c r="AT568" s="200"/>
      <c r="AU568" s="66"/>
      <c r="AV568" s="66"/>
      <c r="AW568" s="66"/>
      <c r="AX568" s="66"/>
      <c r="AY568" s="66"/>
      <c r="AZ568" s="67"/>
      <c r="BA568" s="287"/>
      <c r="BB568" s="290"/>
      <c r="BC568" s="284"/>
      <c r="BD568" s="69"/>
      <c r="BE568" s="68"/>
    </row>
    <row r="569" spans="1:57" x14ac:dyDescent="0.2">
      <c r="A569" s="28"/>
      <c r="B569" s="92"/>
      <c r="C569" s="93"/>
      <c r="D569" s="71"/>
      <c r="E569" s="72"/>
      <c r="F569" s="42"/>
      <c r="G569" s="43"/>
      <c r="H569" s="44"/>
      <c r="I569" s="74"/>
      <c r="J569" s="44"/>
      <c r="K569" s="75"/>
      <c r="L569" s="73"/>
      <c r="M569" s="46"/>
      <c r="N569" s="48"/>
      <c r="O569" s="49"/>
      <c r="P569" s="50"/>
      <c r="Q569" s="90"/>
      <c r="R569" s="96"/>
      <c r="S569" s="96"/>
      <c r="T569" s="54"/>
      <c r="U569" s="55"/>
      <c r="V569" s="84"/>
      <c r="W569" s="84"/>
      <c r="X569" s="84"/>
      <c r="Y569" s="61"/>
      <c r="Z569" s="61"/>
      <c r="AA569" s="66"/>
      <c r="AB569" s="79"/>
      <c r="AC569" s="79"/>
      <c r="AD569" s="79"/>
      <c r="AE569" s="79"/>
      <c r="AF569" s="60"/>
      <c r="AG569" s="61"/>
      <c r="AH569" s="61"/>
      <c r="AI569" s="61"/>
      <c r="AJ569" s="61"/>
      <c r="AK569" s="61"/>
      <c r="AL569" s="61"/>
      <c r="AM569" s="66"/>
      <c r="AN569" s="81"/>
      <c r="AO569" s="82"/>
      <c r="AP569" s="199"/>
      <c r="AQ569" s="200"/>
      <c r="AR569" s="199"/>
      <c r="AS569" s="65"/>
      <c r="AT569" s="200"/>
      <c r="AU569" s="66"/>
      <c r="AV569" s="66"/>
      <c r="AW569" s="66"/>
      <c r="AX569" s="66"/>
      <c r="AY569" s="66"/>
      <c r="AZ569" s="67"/>
      <c r="BA569" s="287"/>
      <c r="BB569" s="290"/>
      <c r="BC569" s="284"/>
      <c r="BD569" s="69"/>
      <c r="BE569" s="68"/>
    </row>
    <row r="570" spans="1:57" x14ac:dyDescent="0.2">
      <c r="A570" s="28"/>
      <c r="B570" s="92"/>
      <c r="C570" s="93"/>
      <c r="D570" s="71"/>
      <c r="E570" s="72"/>
      <c r="F570" s="42"/>
      <c r="G570" s="43"/>
      <c r="H570" s="73"/>
      <c r="I570" s="74"/>
      <c r="J570" s="44"/>
      <c r="K570" s="75"/>
      <c r="L570" s="73"/>
      <c r="M570" s="46"/>
      <c r="N570" s="48"/>
      <c r="O570" s="49"/>
      <c r="P570" s="50"/>
      <c r="Q570" s="90"/>
      <c r="R570" s="96"/>
      <c r="S570" s="96"/>
      <c r="T570" s="54"/>
      <c r="U570" s="55"/>
      <c r="V570" s="84"/>
      <c r="W570" s="84"/>
      <c r="X570" s="84"/>
      <c r="Z570" s="61"/>
      <c r="AA570" s="61"/>
      <c r="AB570" s="58"/>
      <c r="AC570" s="79"/>
      <c r="AD570" s="58"/>
      <c r="AE570" s="58"/>
      <c r="AF570" s="60"/>
      <c r="AG570" s="61"/>
      <c r="AH570" s="61"/>
      <c r="AI570" s="61"/>
      <c r="AJ570" s="61"/>
      <c r="AK570" s="61"/>
      <c r="AL570" s="61"/>
      <c r="AM570" s="66"/>
      <c r="AN570" s="81"/>
      <c r="AO570" s="82"/>
      <c r="AP570" s="199"/>
      <c r="AQ570" s="200"/>
      <c r="AR570" s="199"/>
      <c r="AS570" s="65"/>
      <c r="AT570" s="200"/>
      <c r="AU570" s="66"/>
      <c r="AV570" s="66"/>
      <c r="AW570" s="66"/>
      <c r="AX570" s="66"/>
      <c r="AY570" s="66"/>
      <c r="AZ570" s="67"/>
      <c r="BA570" s="287"/>
      <c r="BB570" s="290"/>
      <c r="BC570" s="284"/>
      <c r="BD570" s="69"/>
      <c r="BE570" s="68"/>
    </row>
    <row r="571" spans="1:57" x14ac:dyDescent="0.2">
      <c r="A571" s="28"/>
      <c r="B571" s="92"/>
      <c r="C571" s="93"/>
      <c r="D571" s="71"/>
      <c r="E571" s="72"/>
      <c r="F571" s="42"/>
      <c r="G571" s="43"/>
      <c r="H571" s="46"/>
      <c r="I571" s="74"/>
      <c r="J571" s="46"/>
      <c r="K571" s="75"/>
      <c r="L571" s="73"/>
      <c r="M571" s="46"/>
      <c r="N571" s="48"/>
      <c r="O571" s="49"/>
      <c r="P571" s="50"/>
      <c r="Q571" s="95"/>
      <c r="R571" s="96"/>
      <c r="S571" s="96"/>
      <c r="T571" s="54"/>
      <c r="U571" s="55"/>
      <c r="V571" s="84"/>
      <c r="W571" s="84"/>
      <c r="X571" s="84"/>
      <c r="Y571" s="61"/>
      <c r="Z571" s="61"/>
      <c r="AA571" s="61"/>
      <c r="AB571" s="58"/>
      <c r="AC571" s="79"/>
      <c r="AD571" s="58"/>
      <c r="AE571" s="58"/>
      <c r="AF571" s="60"/>
      <c r="AG571" s="61"/>
      <c r="AH571" s="61"/>
      <c r="AI571" s="61"/>
      <c r="AJ571" s="61"/>
      <c r="AK571" s="61"/>
      <c r="AL571" s="61"/>
      <c r="AM571" s="66"/>
      <c r="AN571" s="81"/>
      <c r="AO571" s="82"/>
      <c r="AP571" s="199"/>
      <c r="AQ571" s="200"/>
      <c r="AR571" s="199"/>
      <c r="AS571" s="65"/>
      <c r="AT571" s="200"/>
      <c r="AU571" s="66"/>
      <c r="AV571" s="66"/>
      <c r="AW571" s="66"/>
      <c r="AX571" s="66"/>
      <c r="AY571" s="66"/>
      <c r="AZ571" s="67"/>
      <c r="BA571" s="287"/>
      <c r="BB571" s="290"/>
      <c r="BC571" s="284"/>
      <c r="BD571" s="69"/>
      <c r="BE571" s="68"/>
    </row>
    <row r="572" spans="1:57" x14ac:dyDescent="0.2">
      <c r="A572" s="28"/>
      <c r="B572" s="92"/>
      <c r="C572" s="93"/>
      <c r="D572" s="71"/>
      <c r="E572" s="72"/>
      <c r="F572" s="42"/>
      <c r="G572" s="43"/>
      <c r="H572" s="73"/>
      <c r="I572" s="74"/>
      <c r="J572" s="46"/>
      <c r="K572" s="75"/>
      <c r="L572" s="73"/>
      <c r="M572" s="46"/>
      <c r="N572" s="48"/>
      <c r="O572" s="49"/>
      <c r="P572" s="50"/>
      <c r="Q572" s="95"/>
      <c r="R572" s="96"/>
      <c r="S572" s="96"/>
      <c r="T572" s="54"/>
      <c r="U572" s="55"/>
      <c r="V572" s="84"/>
      <c r="W572" s="84"/>
      <c r="X572" s="84"/>
      <c r="Y572" s="61"/>
      <c r="Z572" s="61"/>
      <c r="AA572" s="61"/>
      <c r="AB572" s="58"/>
      <c r="AC572" s="79"/>
      <c r="AD572" s="58"/>
      <c r="AE572" s="58"/>
      <c r="AF572" s="60"/>
      <c r="AG572" s="61"/>
      <c r="AH572" s="61"/>
      <c r="AI572" s="61"/>
      <c r="AJ572" s="61"/>
      <c r="AK572" s="61"/>
      <c r="AL572" s="61"/>
      <c r="AM572" s="66"/>
      <c r="AN572" s="81"/>
      <c r="AO572" s="82"/>
      <c r="AP572" s="199"/>
      <c r="AQ572" s="200"/>
      <c r="AR572" s="199"/>
      <c r="AS572" s="65"/>
      <c r="AT572" s="200"/>
      <c r="AU572" s="66"/>
      <c r="AV572" s="66"/>
      <c r="AW572" s="66"/>
      <c r="AX572" s="66"/>
      <c r="AY572" s="66"/>
      <c r="AZ572" s="67"/>
      <c r="BA572" s="287"/>
      <c r="BB572" s="290"/>
      <c r="BC572" s="284"/>
      <c r="BD572" s="69"/>
      <c r="BE572" s="68"/>
    </row>
    <row r="573" spans="1:57" x14ac:dyDescent="0.2">
      <c r="A573" s="28"/>
      <c r="B573" s="92"/>
      <c r="C573" s="93"/>
      <c r="D573" s="71"/>
      <c r="E573" s="72"/>
      <c r="F573" s="42"/>
      <c r="G573" s="43"/>
      <c r="H573" s="46"/>
      <c r="I573" s="74"/>
      <c r="J573" s="46"/>
      <c r="K573" s="75"/>
      <c r="L573" s="73"/>
      <c r="M573" s="46"/>
      <c r="N573" s="48"/>
      <c r="O573" s="49"/>
      <c r="P573" s="50"/>
      <c r="Q573" s="95"/>
      <c r="R573" s="96"/>
      <c r="S573" s="96"/>
      <c r="T573" s="54"/>
      <c r="U573" s="55"/>
      <c r="V573" s="84"/>
      <c r="W573" s="84"/>
      <c r="X573" s="84"/>
      <c r="Y573" s="61"/>
      <c r="Z573" s="61"/>
      <c r="AA573" s="61"/>
      <c r="AB573" s="58"/>
      <c r="AC573" s="79"/>
      <c r="AD573" s="58"/>
      <c r="AE573" s="58"/>
      <c r="AF573" s="60"/>
      <c r="AG573" s="61"/>
      <c r="AH573" s="61"/>
      <c r="AI573" s="61"/>
      <c r="AJ573" s="61"/>
      <c r="AK573" s="61"/>
      <c r="AL573" s="61"/>
      <c r="AM573" s="66"/>
      <c r="AN573" s="81"/>
      <c r="AO573" s="82"/>
      <c r="AP573" s="199"/>
      <c r="AQ573" s="200"/>
      <c r="AR573" s="199"/>
      <c r="AS573" s="65"/>
      <c r="AT573" s="200"/>
      <c r="AU573" s="66"/>
      <c r="AV573" s="66"/>
      <c r="AW573" s="66"/>
      <c r="AX573" s="66"/>
      <c r="AY573" s="66"/>
      <c r="AZ573" s="67"/>
      <c r="BA573" s="287"/>
      <c r="BB573" s="290"/>
      <c r="BC573" s="284"/>
      <c r="BD573" s="69"/>
      <c r="BE573" s="68"/>
    </row>
    <row r="574" spans="1:57" x14ac:dyDescent="0.2">
      <c r="A574" s="28"/>
      <c r="B574" s="92"/>
      <c r="C574" s="93"/>
      <c r="D574" s="71"/>
      <c r="E574" s="72"/>
      <c r="F574" s="42"/>
      <c r="G574" s="43"/>
      <c r="H574" s="73"/>
      <c r="I574" s="74"/>
      <c r="J574" s="46"/>
      <c r="K574" s="75"/>
      <c r="L574" s="73"/>
      <c r="M574" s="46"/>
      <c r="N574" s="48"/>
      <c r="O574" s="49"/>
      <c r="P574" s="50"/>
      <c r="Q574" s="95"/>
      <c r="R574" s="96"/>
      <c r="S574" s="96"/>
      <c r="T574" s="54"/>
      <c r="U574" s="55"/>
      <c r="V574" s="84"/>
      <c r="W574" s="84"/>
      <c r="X574" s="84"/>
      <c r="Y574" s="61"/>
      <c r="AA574" s="61"/>
      <c r="AB574" s="58"/>
      <c r="AC574" s="79"/>
      <c r="AD574" s="58"/>
      <c r="AE574" s="58"/>
      <c r="AF574" s="60"/>
      <c r="AG574" s="61"/>
      <c r="AH574" s="61"/>
      <c r="AI574" s="61"/>
      <c r="AJ574" s="61"/>
      <c r="AK574" s="61"/>
      <c r="AL574" s="61"/>
      <c r="AM574" s="66"/>
      <c r="AN574" s="81"/>
      <c r="AO574" s="82"/>
      <c r="AP574" s="199"/>
      <c r="AQ574" s="200"/>
      <c r="AR574" s="199"/>
      <c r="AS574" s="65"/>
      <c r="AT574" s="200"/>
      <c r="AU574" s="66"/>
      <c r="AV574" s="66"/>
      <c r="AW574" s="66"/>
      <c r="AX574" s="66"/>
      <c r="AY574" s="66"/>
      <c r="AZ574" s="67"/>
      <c r="BA574" s="287"/>
      <c r="BB574" s="290"/>
      <c r="BC574" s="284"/>
      <c r="BD574" s="69"/>
      <c r="BE574" s="68"/>
    </row>
    <row r="575" spans="1:57" x14ac:dyDescent="0.2">
      <c r="A575" s="28"/>
      <c r="B575" s="92"/>
      <c r="C575" s="93"/>
      <c r="D575" s="71"/>
      <c r="E575" s="72"/>
      <c r="F575" s="42"/>
      <c r="G575" s="43"/>
      <c r="H575" s="73"/>
      <c r="I575" s="74"/>
      <c r="J575" s="46"/>
      <c r="K575" s="75"/>
      <c r="L575" s="73"/>
      <c r="M575" s="46"/>
      <c r="N575" s="48"/>
      <c r="O575" s="49"/>
      <c r="P575" s="50"/>
      <c r="Q575" s="95"/>
      <c r="R575" s="96"/>
      <c r="S575" s="96"/>
      <c r="T575" s="54"/>
      <c r="U575" s="55"/>
      <c r="V575" s="84"/>
      <c r="W575" s="84"/>
      <c r="X575" s="84"/>
      <c r="Y575" s="61"/>
      <c r="Z575" s="61"/>
      <c r="AA575" s="61"/>
      <c r="AB575" s="58"/>
      <c r="AC575" s="79"/>
      <c r="AD575" s="58"/>
      <c r="AE575" s="58"/>
      <c r="AF575" s="60"/>
      <c r="AG575" s="61"/>
      <c r="AH575" s="61"/>
      <c r="AI575" s="61"/>
      <c r="AJ575" s="61"/>
      <c r="AK575" s="61"/>
      <c r="AL575" s="61"/>
      <c r="AM575" s="66"/>
      <c r="AN575" s="81"/>
      <c r="AO575" s="82"/>
      <c r="AP575" s="199"/>
      <c r="AQ575" s="200"/>
      <c r="AR575" s="199"/>
      <c r="AS575" s="65"/>
      <c r="AT575" s="200"/>
      <c r="AU575" s="66"/>
      <c r="AV575" s="66"/>
      <c r="AW575" s="66"/>
      <c r="AX575" s="66"/>
      <c r="AY575" s="66"/>
      <c r="AZ575" s="67"/>
      <c r="BA575" s="287"/>
      <c r="BB575" s="290"/>
      <c r="BC575" s="284"/>
      <c r="BD575" s="69"/>
      <c r="BE575" s="68"/>
    </row>
    <row r="576" spans="1:57" x14ac:dyDescent="0.2">
      <c r="A576" s="28"/>
      <c r="B576" s="92"/>
      <c r="C576" s="93"/>
      <c r="D576" s="71"/>
      <c r="E576" s="72"/>
      <c r="F576" s="42"/>
      <c r="G576" s="43"/>
      <c r="H576" s="46"/>
      <c r="I576" s="74"/>
      <c r="J576" s="46"/>
      <c r="K576" s="75"/>
      <c r="L576" s="73"/>
      <c r="M576" s="46"/>
      <c r="N576" s="48"/>
      <c r="O576" s="49"/>
      <c r="P576" s="50"/>
      <c r="Q576" s="95"/>
      <c r="R576" s="96"/>
      <c r="S576" s="96"/>
      <c r="T576" s="54"/>
      <c r="U576" s="55"/>
      <c r="V576" s="84"/>
      <c r="W576" s="84"/>
      <c r="X576" s="84"/>
      <c r="Y576" s="61"/>
      <c r="Z576" s="61"/>
      <c r="AA576" s="61"/>
      <c r="AB576" s="58"/>
      <c r="AC576" s="79"/>
      <c r="AD576" s="58"/>
      <c r="AE576" s="58"/>
      <c r="AF576" s="60"/>
      <c r="AG576" s="61"/>
      <c r="AH576" s="61"/>
      <c r="AI576" s="61"/>
      <c r="AJ576" s="61"/>
      <c r="AK576" s="61"/>
      <c r="AL576" s="61"/>
      <c r="AM576" s="66"/>
      <c r="AN576" s="81"/>
      <c r="AO576" s="82"/>
      <c r="AP576" s="199"/>
      <c r="AQ576" s="200"/>
      <c r="AR576" s="199"/>
      <c r="AS576" s="65"/>
      <c r="AT576" s="200"/>
      <c r="AU576" s="66"/>
      <c r="AV576" s="66"/>
      <c r="AW576" s="66"/>
      <c r="AX576" s="66"/>
      <c r="AY576" s="66"/>
      <c r="AZ576" s="67"/>
      <c r="BA576" s="287"/>
      <c r="BB576" s="290"/>
      <c r="BC576" s="284"/>
      <c r="BD576" s="69"/>
      <c r="BE576" s="68"/>
    </row>
    <row r="577" spans="1:57" x14ac:dyDescent="0.2">
      <c r="A577" s="28"/>
      <c r="B577" s="92"/>
      <c r="C577" s="93"/>
      <c r="D577" s="71"/>
      <c r="E577" s="72"/>
      <c r="F577" s="42"/>
      <c r="G577" s="43"/>
      <c r="H577" s="73"/>
      <c r="I577" s="74"/>
      <c r="J577" s="46"/>
      <c r="K577" s="75"/>
      <c r="L577" s="73"/>
      <c r="M577" s="46"/>
      <c r="N577" s="48"/>
      <c r="O577" s="49"/>
      <c r="P577" s="50"/>
      <c r="Q577" s="95"/>
      <c r="R577" s="96"/>
      <c r="S577" s="96"/>
      <c r="T577" s="54"/>
      <c r="U577" s="55"/>
      <c r="V577" s="84"/>
      <c r="W577" s="84"/>
      <c r="X577" s="84"/>
      <c r="Y577" s="61"/>
      <c r="Z577" s="61"/>
      <c r="AA577" s="61"/>
      <c r="AB577" s="58"/>
      <c r="AC577" s="79"/>
      <c r="AD577" s="58"/>
      <c r="AE577" s="58"/>
      <c r="AF577" s="60"/>
      <c r="AG577" s="61"/>
      <c r="AH577" s="61"/>
      <c r="AI577" s="61"/>
      <c r="AJ577" s="61"/>
      <c r="AK577" s="61"/>
      <c r="AL577" s="61"/>
      <c r="AM577" s="66"/>
      <c r="AN577" s="81"/>
      <c r="AO577" s="82"/>
      <c r="AP577" s="199"/>
      <c r="AQ577" s="200"/>
      <c r="AR577" s="199"/>
      <c r="AS577" s="65"/>
      <c r="AT577" s="200"/>
      <c r="AU577" s="66"/>
      <c r="AV577" s="66"/>
      <c r="AW577" s="66"/>
      <c r="AX577" s="66"/>
      <c r="AY577" s="66"/>
      <c r="AZ577" s="67"/>
      <c r="BA577" s="287"/>
      <c r="BB577" s="290"/>
      <c r="BC577" s="284"/>
      <c r="BD577" s="69"/>
      <c r="BE577" s="68"/>
    </row>
    <row r="578" spans="1:57" x14ac:dyDescent="0.2">
      <c r="A578" s="28"/>
      <c r="B578" s="92"/>
      <c r="C578" s="93"/>
      <c r="D578" s="71"/>
      <c r="E578" s="72"/>
      <c r="F578" s="42"/>
      <c r="G578" s="43"/>
      <c r="H578" s="46"/>
      <c r="I578" s="74"/>
      <c r="J578" s="46"/>
      <c r="K578" s="75"/>
      <c r="L578" s="73"/>
      <c r="M578" s="46"/>
      <c r="N578" s="48"/>
      <c r="O578" s="49"/>
      <c r="P578" s="50"/>
      <c r="Q578" s="95"/>
      <c r="R578" s="96"/>
      <c r="S578" s="96"/>
      <c r="T578" s="54"/>
      <c r="U578" s="55"/>
      <c r="V578" s="84"/>
      <c r="W578" s="84"/>
      <c r="X578" s="84"/>
      <c r="Y578" s="61"/>
      <c r="Z578" s="61"/>
      <c r="AA578" s="61"/>
      <c r="AB578" s="58"/>
      <c r="AC578" s="79"/>
      <c r="AD578" s="58"/>
      <c r="AE578" s="58"/>
      <c r="AF578" s="60"/>
      <c r="AG578" s="61"/>
      <c r="AH578" s="61"/>
      <c r="AI578" s="61"/>
      <c r="AJ578" s="61"/>
      <c r="AK578" s="61"/>
      <c r="AL578" s="61"/>
      <c r="AM578" s="66"/>
      <c r="AN578" s="81"/>
      <c r="AO578" s="82"/>
      <c r="AP578" s="199"/>
      <c r="AQ578" s="200"/>
      <c r="AR578" s="199"/>
      <c r="AS578" s="65"/>
      <c r="AT578" s="200"/>
      <c r="AU578" s="66"/>
      <c r="AV578" s="66"/>
      <c r="AW578" s="66"/>
      <c r="AX578" s="66"/>
      <c r="AY578" s="66"/>
      <c r="AZ578" s="67"/>
      <c r="BA578" s="287"/>
      <c r="BB578" s="290"/>
      <c r="BC578" s="284"/>
      <c r="BD578" s="69"/>
      <c r="BE578" s="68"/>
    </row>
    <row r="579" spans="1:57" x14ac:dyDescent="0.2">
      <c r="A579" s="28"/>
      <c r="B579" s="92"/>
      <c r="C579" s="93"/>
      <c r="D579" s="71"/>
      <c r="E579" s="72"/>
      <c r="F579" s="42"/>
      <c r="G579" s="43"/>
      <c r="H579" s="46"/>
      <c r="I579" s="74"/>
      <c r="J579" s="46"/>
      <c r="K579" s="75"/>
      <c r="L579" s="73"/>
      <c r="M579" s="46"/>
      <c r="N579" s="48"/>
      <c r="O579" s="49"/>
      <c r="P579" s="50"/>
      <c r="Q579" s="95"/>
      <c r="R579" s="96"/>
      <c r="S579" s="96"/>
      <c r="T579" s="54"/>
      <c r="U579" s="55"/>
      <c r="V579" s="84"/>
      <c r="W579" s="84"/>
      <c r="X579" s="84"/>
      <c r="Y579" s="61"/>
      <c r="AA579" s="61"/>
      <c r="AB579" s="58"/>
      <c r="AC579" s="79"/>
      <c r="AD579" s="58"/>
      <c r="AE579" s="58"/>
      <c r="AF579" s="60"/>
      <c r="AG579" s="61"/>
      <c r="AH579" s="61"/>
      <c r="AI579" s="61"/>
      <c r="AJ579" s="61"/>
      <c r="AK579" s="61"/>
      <c r="AL579" s="61"/>
      <c r="AM579" s="66"/>
      <c r="AN579" s="81"/>
      <c r="AO579" s="82"/>
      <c r="AP579" s="199"/>
      <c r="AQ579" s="200"/>
      <c r="AR579" s="199"/>
      <c r="AS579" s="65"/>
      <c r="AT579" s="200"/>
      <c r="AU579" s="66"/>
      <c r="AV579" s="66"/>
      <c r="AW579" s="66"/>
      <c r="AX579" s="66"/>
      <c r="AY579" s="66"/>
      <c r="AZ579" s="67"/>
      <c r="BA579" s="287"/>
      <c r="BB579" s="290"/>
      <c r="BC579" s="284"/>
      <c r="BD579" s="69"/>
      <c r="BE579" s="68"/>
    </row>
    <row r="580" spans="1:57" x14ac:dyDescent="0.2">
      <c r="A580" s="28"/>
      <c r="B580" s="92"/>
      <c r="C580" s="93"/>
      <c r="D580" s="71"/>
      <c r="E580" s="72"/>
      <c r="F580" s="42"/>
      <c r="G580" s="43"/>
      <c r="H580" s="73"/>
      <c r="I580" s="74"/>
      <c r="J580" s="46"/>
      <c r="K580" s="75"/>
      <c r="L580" s="73"/>
      <c r="M580" s="46"/>
      <c r="N580" s="48"/>
      <c r="O580" s="49"/>
      <c r="P580" s="50"/>
      <c r="Q580" s="95"/>
      <c r="R580" s="96"/>
      <c r="S580" s="96"/>
      <c r="T580" s="54"/>
      <c r="U580" s="55"/>
      <c r="V580" s="84"/>
      <c r="W580" s="84"/>
      <c r="X580" s="84"/>
      <c r="Y580" s="61"/>
      <c r="Z580" s="61"/>
      <c r="AA580" s="61"/>
      <c r="AB580" s="58"/>
      <c r="AC580" s="79"/>
      <c r="AD580" s="58"/>
      <c r="AE580" s="58"/>
      <c r="AF580" s="60"/>
      <c r="AG580" s="61"/>
      <c r="AH580" s="61"/>
      <c r="AI580" s="61"/>
      <c r="AK580" s="61"/>
      <c r="AL580" s="61"/>
      <c r="AM580" s="66"/>
      <c r="AN580" s="81"/>
      <c r="AO580" s="82"/>
      <c r="AP580" s="199"/>
      <c r="AQ580" s="200"/>
      <c r="AR580" s="199"/>
      <c r="AS580" s="65"/>
      <c r="AT580" s="200"/>
      <c r="AU580" s="66"/>
      <c r="AV580" s="66"/>
      <c r="AW580" s="66"/>
      <c r="AX580" s="66"/>
      <c r="AY580" s="66"/>
      <c r="AZ580" s="67"/>
      <c r="BA580" s="287"/>
      <c r="BB580" s="290"/>
      <c r="BC580" s="284"/>
      <c r="BD580" s="69"/>
      <c r="BE580" s="68"/>
    </row>
    <row r="581" spans="1:57" x14ac:dyDescent="0.2">
      <c r="A581" s="28"/>
      <c r="B581" s="92"/>
      <c r="C581" s="93"/>
      <c r="D581" s="71"/>
      <c r="E581" s="72"/>
      <c r="F581" s="42"/>
      <c r="G581" s="43"/>
      <c r="H581" s="46"/>
      <c r="I581" s="74"/>
      <c r="J581" s="46"/>
      <c r="K581" s="75"/>
      <c r="L581" s="73"/>
      <c r="M581" s="46"/>
      <c r="N581" s="48"/>
      <c r="O581" s="49"/>
      <c r="P581" s="50"/>
      <c r="Q581" s="95"/>
      <c r="R581" s="96"/>
      <c r="S581" s="96"/>
      <c r="T581" s="54"/>
      <c r="U581" s="55"/>
      <c r="V581" s="84"/>
      <c r="W581" s="84"/>
      <c r="X581" s="84"/>
      <c r="Y581" s="61"/>
      <c r="Z581" s="61"/>
      <c r="AA581" s="61"/>
      <c r="AB581" s="58"/>
      <c r="AC581" s="79"/>
      <c r="AD581" s="58"/>
      <c r="AE581" s="58"/>
      <c r="AF581" s="60"/>
      <c r="AG581" s="61"/>
      <c r="AH581" s="61"/>
      <c r="AI581" s="61"/>
      <c r="AJ581" s="61"/>
      <c r="AK581" s="61"/>
      <c r="AL581" s="61"/>
      <c r="AM581" s="66"/>
      <c r="AN581" s="81"/>
      <c r="AO581" s="82"/>
      <c r="AP581" s="199"/>
      <c r="AQ581" s="200"/>
      <c r="AR581" s="199"/>
      <c r="AS581" s="65"/>
      <c r="AT581" s="200"/>
      <c r="AU581" s="66"/>
      <c r="AV581" s="66"/>
      <c r="AW581" s="66"/>
      <c r="AX581" s="66"/>
      <c r="AY581" s="66"/>
      <c r="AZ581" s="67"/>
      <c r="BA581" s="287"/>
      <c r="BB581" s="290"/>
      <c r="BC581" s="284"/>
      <c r="BD581" s="69"/>
      <c r="BE581" s="68"/>
    </row>
    <row r="582" spans="1:57" x14ac:dyDescent="0.2">
      <c r="A582" s="28"/>
      <c r="B582" s="92"/>
      <c r="C582" s="93"/>
      <c r="D582" s="71"/>
      <c r="E582" s="72"/>
      <c r="F582" s="42"/>
      <c r="G582" s="43"/>
      <c r="H582" s="46"/>
      <c r="I582" s="74"/>
      <c r="J582" s="46"/>
      <c r="K582" s="75"/>
      <c r="L582" s="73"/>
      <c r="M582" s="46"/>
      <c r="N582" s="48"/>
      <c r="O582" s="49"/>
      <c r="P582" s="50"/>
      <c r="Q582" s="95"/>
      <c r="R582" s="96"/>
      <c r="S582" s="96"/>
      <c r="T582" s="54"/>
      <c r="U582" s="55"/>
      <c r="V582" s="84"/>
      <c r="W582" s="84"/>
      <c r="X582" s="84"/>
      <c r="Y582" s="61"/>
      <c r="Z582" s="61"/>
      <c r="AA582" s="61"/>
      <c r="AB582" s="58"/>
      <c r="AC582" s="79"/>
      <c r="AD582" s="58"/>
      <c r="AE582" s="58"/>
      <c r="AF582" s="60"/>
      <c r="AG582" s="61"/>
      <c r="AH582" s="61"/>
      <c r="AI582" s="61"/>
      <c r="AJ582" s="61"/>
      <c r="AK582" s="61"/>
      <c r="AL582" s="61"/>
      <c r="AM582" s="66"/>
      <c r="AN582" s="81"/>
      <c r="AO582" s="82"/>
      <c r="AP582" s="199"/>
      <c r="AQ582" s="200"/>
      <c r="AR582" s="199"/>
      <c r="AS582" s="65"/>
      <c r="AT582" s="200"/>
      <c r="AU582" s="66"/>
      <c r="AV582" s="66"/>
      <c r="AW582" s="66"/>
      <c r="AX582" s="66"/>
      <c r="AY582" s="66"/>
      <c r="AZ582" s="67"/>
      <c r="BA582" s="287"/>
      <c r="BB582" s="290"/>
      <c r="BC582" s="284"/>
      <c r="BD582" s="69"/>
      <c r="BE582" s="68"/>
    </row>
    <row r="583" spans="1:57" x14ac:dyDescent="0.2">
      <c r="A583" s="28"/>
      <c r="B583" s="92"/>
      <c r="C583" s="93"/>
      <c r="D583" s="71"/>
      <c r="E583" s="72"/>
      <c r="F583" s="42"/>
      <c r="G583" s="43"/>
      <c r="H583" s="46"/>
      <c r="I583" s="74"/>
      <c r="J583" s="46"/>
      <c r="K583" s="75"/>
      <c r="L583" s="73"/>
      <c r="M583" s="46"/>
      <c r="N583" s="48"/>
      <c r="O583" s="49"/>
      <c r="P583" s="50"/>
      <c r="Q583" s="95"/>
      <c r="R583" s="96"/>
      <c r="S583" s="96"/>
      <c r="T583" s="54"/>
      <c r="U583" s="55"/>
      <c r="V583" s="84"/>
      <c r="W583" s="84"/>
      <c r="X583" s="84"/>
      <c r="Y583" s="61"/>
      <c r="Z583" s="61"/>
      <c r="AA583" s="61"/>
      <c r="AB583" s="58"/>
      <c r="AC583" s="79"/>
      <c r="AD583" s="58"/>
      <c r="AE583" s="58"/>
      <c r="AF583" s="60"/>
      <c r="AG583" s="61"/>
      <c r="AH583" s="61"/>
      <c r="AI583" s="61"/>
      <c r="AJ583" s="61"/>
      <c r="AK583" s="61"/>
      <c r="AL583" s="61"/>
      <c r="AM583" s="66"/>
      <c r="AN583" s="81"/>
      <c r="AO583" s="82"/>
      <c r="AP583" s="199"/>
      <c r="AQ583" s="200"/>
      <c r="AR583" s="199"/>
      <c r="AS583" s="65"/>
      <c r="AT583" s="200"/>
      <c r="AU583" s="66"/>
      <c r="AV583" s="66"/>
      <c r="AW583" s="66"/>
      <c r="AX583" s="66"/>
      <c r="AY583" s="66"/>
      <c r="AZ583" s="67"/>
      <c r="BA583" s="287"/>
      <c r="BB583" s="290"/>
      <c r="BC583" s="284"/>
      <c r="BD583" s="69"/>
      <c r="BE583" s="68"/>
    </row>
    <row r="584" spans="1:57" x14ac:dyDescent="0.2">
      <c r="A584" s="28"/>
      <c r="B584" s="92"/>
      <c r="C584" s="93"/>
      <c r="D584" s="71"/>
      <c r="E584" s="72"/>
      <c r="F584" s="42"/>
      <c r="G584" s="43"/>
      <c r="H584" s="46"/>
      <c r="I584" s="74"/>
      <c r="J584" s="46"/>
      <c r="K584" s="75"/>
      <c r="L584" s="73"/>
      <c r="M584" s="46"/>
      <c r="N584" s="48"/>
      <c r="O584" s="49"/>
      <c r="P584" s="50"/>
      <c r="Q584" s="95"/>
      <c r="R584" s="96"/>
      <c r="S584" s="96"/>
      <c r="T584" s="54"/>
      <c r="U584" s="55"/>
      <c r="V584" s="84"/>
      <c r="W584" s="84"/>
      <c r="X584" s="84"/>
      <c r="Y584" s="61"/>
      <c r="Z584" s="61"/>
      <c r="AA584" s="61"/>
      <c r="AB584" s="58"/>
      <c r="AC584" s="79"/>
      <c r="AD584" s="58"/>
      <c r="AE584" s="58"/>
      <c r="AF584" s="60"/>
      <c r="AG584" s="61"/>
      <c r="AH584" s="61"/>
      <c r="AI584" s="61"/>
      <c r="AJ584" s="61"/>
      <c r="AK584" s="61"/>
      <c r="AL584" s="61"/>
      <c r="AM584" s="66"/>
      <c r="AN584" s="81"/>
      <c r="AO584" s="82"/>
      <c r="AP584" s="199"/>
      <c r="AQ584" s="200"/>
      <c r="AR584" s="199"/>
      <c r="AS584" s="65"/>
      <c r="AT584" s="200"/>
      <c r="AU584" s="66"/>
      <c r="AV584" s="66"/>
      <c r="AW584" s="66"/>
      <c r="AX584" s="66"/>
      <c r="AY584" s="66"/>
      <c r="AZ584" s="67"/>
      <c r="BA584" s="287"/>
      <c r="BB584" s="290"/>
      <c r="BC584" s="284"/>
      <c r="BD584" s="69"/>
      <c r="BE584" s="68"/>
    </row>
    <row r="585" spans="1:57" x14ac:dyDescent="0.2">
      <c r="A585" s="28"/>
      <c r="B585" s="92"/>
      <c r="C585" s="93"/>
      <c r="D585" s="71"/>
      <c r="E585" s="72"/>
      <c r="F585" s="42"/>
      <c r="G585" s="43"/>
      <c r="H585" s="46"/>
      <c r="I585" s="74"/>
      <c r="J585" s="46"/>
      <c r="K585" s="75"/>
      <c r="L585" s="73"/>
      <c r="M585" s="46"/>
      <c r="N585" s="48"/>
      <c r="O585" s="49"/>
      <c r="P585" s="50"/>
      <c r="Q585" s="95"/>
      <c r="R585" s="96"/>
      <c r="S585" s="96"/>
      <c r="T585" s="54"/>
      <c r="U585" s="55"/>
      <c r="V585" s="84"/>
      <c r="W585" s="84"/>
      <c r="X585" s="84"/>
      <c r="Y585" s="61"/>
      <c r="Z585" s="61"/>
      <c r="AA585" s="61"/>
      <c r="AB585" s="58"/>
      <c r="AC585" s="79"/>
      <c r="AD585" s="58"/>
      <c r="AE585" s="58"/>
      <c r="AF585" s="60"/>
      <c r="AG585" s="61"/>
      <c r="AH585" s="61"/>
      <c r="AI585" s="61"/>
      <c r="AJ585" s="61"/>
      <c r="AK585" s="61"/>
      <c r="AL585" s="61"/>
      <c r="AM585" s="66"/>
      <c r="AN585" s="81"/>
      <c r="AO585" s="82"/>
      <c r="AP585" s="199"/>
      <c r="AQ585" s="200"/>
      <c r="AR585" s="199"/>
      <c r="AS585" s="65"/>
      <c r="AT585" s="200"/>
      <c r="AU585" s="66"/>
      <c r="AV585" s="66"/>
      <c r="AW585" s="66"/>
      <c r="AX585" s="66"/>
      <c r="AY585" s="66"/>
      <c r="AZ585" s="67"/>
      <c r="BA585" s="287"/>
      <c r="BB585" s="290"/>
      <c r="BC585" s="284"/>
      <c r="BD585" s="69"/>
      <c r="BE585" s="68"/>
    </row>
    <row r="586" spans="1:57" x14ac:dyDescent="0.2">
      <c r="A586" s="28"/>
      <c r="B586" s="92"/>
      <c r="C586" s="93"/>
      <c r="D586" s="71"/>
      <c r="E586" s="72"/>
      <c r="F586" s="42"/>
      <c r="G586" s="43"/>
      <c r="H586" s="46"/>
      <c r="I586" s="74"/>
      <c r="J586" s="46"/>
      <c r="K586" s="75"/>
      <c r="L586" s="73"/>
      <c r="N586" s="48"/>
      <c r="O586" s="49"/>
      <c r="P586" s="50"/>
      <c r="Q586" s="95"/>
      <c r="R586" s="96"/>
      <c r="S586" s="96"/>
      <c r="T586" s="54"/>
      <c r="U586" s="55"/>
      <c r="V586" s="84"/>
      <c r="W586" s="84"/>
      <c r="X586" s="84"/>
      <c r="Y586" s="61"/>
      <c r="Z586" s="61"/>
      <c r="AA586" s="61"/>
      <c r="AB586" s="58"/>
      <c r="AC586" s="79"/>
      <c r="AD586" s="58"/>
      <c r="AE586" s="58"/>
      <c r="AF586" s="60"/>
      <c r="AH586" s="61"/>
      <c r="AI586" s="61"/>
      <c r="AJ586" s="61"/>
      <c r="AK586" s="61"/>
      <c r="AL586" s="61"/>
      <c r="AM586" s="66"/>
      <c r="AN586" s="81"/>
      <c r="AO586" s="82"/>
      <c r="AP586" s="199"/>
      <c r="AQ586" s="200"/>
      <c r="AR586" s="199"/>
      <c r="AS586" s="65"/>
      <c r="AT586" s="200"/>
      <c r="AU586" s="66"/>
      <c r="AV586" s="66"/>
      <c r="AW586" s="66"/>
      <c r="AX586" s="66"/>
      <c r="AY586" s="66"/>
      <c r="AZ586" s="67"/>
      <c r="BA586" s="287"/>
      <c r="BB586" s="290"/>
      <c r="BC586" s="284"/>
      <c r="BD586" s="69"/>
      <c r="BE586" s="68"/>
    </row>
    <row r="587" spans="1:57" x14ac:dyDescent="0.2">
      <c r="A587" s="28"/>
      <c r="B587" s="92"/>
      <c r="C587" s="93"/>
      <c r="D587" s="71"/>
      <c r="E587" s="72"/>
      <c r="F587" s="42"/>
      <c r="G587" s="73"/>
      <c r="H587" s="73"/>
      <c r="I587" s="74"/>
      <c r="J587" s="46"/>
      <c r="K587" s="75"/>
      <c r="L587" s="73"/>
      <c r="M587" s="46"/>
      <c r="N587" s="48"/>
      <c r="O587" s="49"/>
      <c r="P587" s="50"/>
      <c r="Q587" s="95"/>
      <c r="R587" s="96"/>
      <c r="S587" s="96"/>
      <c r="T587" s="54"/>
      <c r="U587" s="55"/>
      <c r="V587" s="84"/>
      <c r="W587" s="84"/>
      <c r="X587" s="84"/>
      <c r="Y587" s="61"/>
      <c r="Z587" s="61"/>
      <c r="AA587" s="61"/>
      <c r="AB587" s="58"/>
      <c r="AC587" s="79"/>
      <c r="AD587" s="58"/>
      <c r="AE587" s="58"/>
      <c r="AF587" s="60"/>
      <c r="AG587" s="61"/>
      <c r="AH587" s="61"/>
      <c r="AI587" s="61"/>
      <c r="AJ587" s="61"/>
      <c r="AK587" s="61"/>
      <c r="AL587" s="61"/>
      <c r="AM587" s="66"/>
      <c r="AN587" s="81"/>
      <c r="AO587" s="82"/>
      <c r="AP587" s="199"/>
      <c r="AQ587" s="200"/>
      <c r="AR587" s="199"/>
      <c r="AS587" s="65"/>
      <c r="AT587" s="200"/>
      <c r="AU587" s="66"/>
      <c r="AV587" s="66"/>
      <c r="AW587" s="66"/>
      <c r="AX587" s="66"/>
      <c r="AY587" s="66"/>
      <c r="AZ587" s="67"/>
      <c r="BA587" s="287"/>
      <c r="BB587" s="290"/>
      <c r="BC587" s="284"/>
      <c r="BD587" s="69"/>
      <c r="BE587" s="68"/>
    </row>
    <row r="588" spans="1:57" x14ac:dyDescent="0.2">
      <c r="A588" s="28"/>
      <c r="B588" s="92"/>
      <c r="C588" s="93"/>
      <c r="D588" s="71"/>
      <c r="E588" s="72"/>
      <c r="F588" s="42"/>
      <c r="G588" s="43"/>
      <c r="H588" s="46"/>
      <c r="I588" s="74"/>
      <c r="J588" s="46"/>
      <c r="K588" s="75"/>
      <c r="L588" s="73"/>
      <c r="M588" s="46"/>
      <c r="N588" s="48"/>
      <c r="O588" s="49"/>
      <c r="P588" s="50"/>
      <c r="Q588" s="95"/>
      <c r="R588" s="96"/>
      <c r="S588" s="96"/>
      <c r="T588" s="54"/>
      <c r="U588" s="55"/>
      <c r="V588" s="84"/>
      <c r="W588" s="84"/>
      <c r="X588" s="84"/>
      <c r="Y588" s="61"/>
      <c r="Z588" s="61"/>
      <c r="AA588" s="61"/>
      <c r="AB588" s="58"/>
      <c r="AC588" s="79"/>
      <c r="AD588" s="58"/>
      <c r="AE588" s="58"/>
      <c r="AF588" s="60"/>
      <c r="AG588" s="61"/>
      <c r="AH588" s="61"/>
      <c r="AI588" s="61"/>
      <c r="AJ588" s="61"/>
      <c r="AK588" s="61"/>
      <c r="AL588" s="61"/>
      <c r="AM588" s="66"/>
      <c r="AN588" s="81"/>
      <c r="AO588" s="82"/>
      <c r="AP588" s="199"/>
      <c r="AQ588" s="200"/>
      <c r="AR588" s="199"/>
      <c r="AS588" s="65"/>
      <c r="AT588" s="200"/>
      <c r="AU588" s="66"/>
      <c r="AV588" s="66"/>
      <c r="AW588" s="66"/>
      <c r="AX588" s="66"/>
      <c r="AY588" s="66"/>
      <c r="AZ588" s="67"/>
      <c r="BA588" s="287"/>
      <c r="BB588" s="290"/>
      <c r="BC588" s="284"/>
      <c r="BD588" s="69"/>
      <c r="BE588" s="68"/>
    </row>
    <row r="589" spans="1:57" x14ac:dyDescent="0.2">
      <c r="A589" s="28"/>
      <c r="B589" s="92"/>
      <c r="C589" s="93"/>
      <c r="D589" s="71"/>
      <c r="E589" s="72"/>
      <c r="F589" s="42"/>
      <c r="G589" s="43"/>
      <c r="H589" s="73"/>
      <c r="I589" s="74"/>
      <c r="J589" s="46"/>
      <c r="K589" s="75"/>
      <c r="L589" s="73"/>
      <c r="M589" s="46"/>
      <c r="N589" s="48"/>
      <c r="O589" s="49"/>
      <c r="P589" s="50"/>
      <c r="Q589" s="95"/>
      <c r="R589" s="96"/>
      <c r="S589" s="96"/>
      <c r="T589" s="54"/>
      <c r="U589" s="55"/>
      <c r="V589" s="84"/>
      <c r="W589" s="84"/>
      <c r="X589" s="84"/>
      <c r="Y589" s="61"/>
      <c r="Z589" s="61"/>
      <c r="AA589" s="61"/>
      <c r="AB589" s="58"/>
      <c r="AC589" s="79"/>
      <c r="AD589" s="58"/>
      <c r="AE589" s="58"/>
      <c r="AF589" s="60"/>
      <c r="AG589" s="61"/>
      <c r="AH589" s="61"/>
      <c r="AI589" s="61"/>
      <c r="AJ589" s="61"/>
      <c r="AK589" s="61"/>
      <c r="AL589" s="61"/>
      <c r="AM589" s="66"/>
      <c r="AN589" s="81"/>
      <c r="AO589" s="82"/>
      <c r="AP589" s="199"/>
      <c r="AQ589" s="200"/>
      <c r="AR589" s="199"/>
      <c r="AS589" s="65"/>
      <c r="AT589" s="200"/>
      <c r="AU589" s="66"/>
      <c r="AV589" s="66"/>
      <c r="AW589" s="66"/>
      <c r="AX589" s="66"/>
      <c r="AY589" s="66"/>
      <c r="AZ589" s="67"/>
      <c r="BA589" s="287"/>
      <c r="BB589" s="290"/>
      <c r="BC589" s="284"/>
      <c r="BD589" s="69"/>
      <c r="BE589" s="68"/>
    </row>
    <row r="590" spans="1:57" x14ac:dyDescent="0.2">
      <c r="A590" s="28"/>
      <c r="B590" s="92"/>
      <c r="C590" s="93"/>
      <c r="D590" s="71"/>
      <c r="E590" s="72"/>
      <c r="F590" s="42"/>
      <c r="G590" s="43"/>
      <c r="H590" s="73"/>
      <c r="I590" s="74"/>
      <c r="J590" s="46"/>
      <c r="K590" s="75"/>
      <c r="L590" s="73"/>
      <c r="M590" s="46"/>
      <c r="N590" s="48"/>
      <c r="O590" s="49"/>
      <c r="P590" s="50"/>
      <c r="Q590" s="95"/>
      <c r="R590" s="96"/>
      <c r="S590" s="96"/>
      <c r="T590" s="54"/>
      <c r="U590" s="55"/>
      <c r="V590" s="84"/>
      <c r="W590" s="84"/>
      <c r="X590" s="84"/>
      <c r="Y590" s="61"/>
      <c r="Z590" s="61"/>
      <c r="AA590" s="61"/>
      <c r="AB590" s="58"/>
      <c r="AC590" s="79"/>
      <c r="AD590" s="58"/>
      <c r="AE590" s="58"/>
      <c r="AF590" s="60"/>
      <c r="AG590" s="61"/>
      <c r="AH590" s="61"/>
      <c r="AI590" s="61"/>
      <c r="AJ590" s="61"/>
      <c r="AK590" s="61"/>
      <c r="AL590" s="61"/>
      <c r="AM590" s="66"/>
      <c r="AN590" s="81"/>
      <c r="AO590" s="82"/>
      <c r="AP590" s="199"/>
      <c r="AQ590" s="200"/>
      <c r="AR590" s="199"/>
      <c r="AS590" s="65"/>
      <c r="AT590" s="200"/>
      <c r="AU590" s="66"/>
      <c r="AV590" s="66"/>
      <c r="AW590" s="66"/>
      <c r="AX590" s="66"/>
      <c r="AY590" s="66"/>
      <c r="AZ590" s="67"/>
      <c r="BA590" s="287"/>
      <c r="BB590" s="290"/>
      <c r="BC590" s="284"/>
      <c r="BD590" s="69"/>
      <c r="BE590" s="68"/>
    </row>
    <row r="591" spans="1:57" x14ac:dyDescent="0.2">
      <c r="A591" s="28"/>
      <c r="B591" s="92"/>
      <c r="C591" s="93"/>
      <c r="D591" s="71"/>
      <c r="E591" s="72"/>
      <c r="F591" s="42"/>
      <c r="G591" s="43"/>
      <c r="H591" s="73"/>
      <c r="I591" s="74"/>
      <c r="J591" s="46"/>
      <c r="K591" s="75"/>
      <c r="L591" s="73"/>
      <c r="M591" s="46"/>
      <c r="N591" s="48"/>
      <c r="O591" s="49"/>
      <c r="P591" s="50"/>
      <c r="Q591" s="190"/>
      <c r="R591" s="191"/>
      <c r="S591" s="191"/>
      <c r="T591" s="54"/>
      <c r="U591" s="55"/>
      <c r="V591" s="84"/>
      <c r="W591" s="84"/>
      <c r="X591" s="84"/>
      <c r="Y591" s="61"/>
      <c r="Z591" s="61"/>
      <c r="AA591" s="61"/>
      <c r="AB591" s="58"/>
      <c r="AC591" s="79"/>
      <c r="AD591" s="58"/>
      <c r="AE591" s="58"/>
      <c r="AF591" s="60"/>
      <c r="AG591" s="61"/>
      <c r="AH591" s="61"/>
      <c r="AI591" s="61"/>
      <c r="AJ591" s="61"/>
      <c r="AK591" s="61"/>
      <c r="AL591" s="61"/>
      <c r="AM591" s="66"/>
      <c r="AN591" s="81"/>
      <c r="AO591" s="82"/>
      <c r="AP591" s="199"/>
      <c r="AQ591" s="200"/>
      <c r="AR591" s="199"/>
      <c r="AS591" s="65"/>
      <c r="AT591" s="200"/>
      <c r="AU591" s="66"/>
      <c r="AV591" s="66"/>
      <c r="AW591" s="66"/>
      <c r="AX591" s="66"/>
      <c r="AY591" s="66"/>
      <c r="AZ591" s="67"/>
      <c r="BA591" s="287"/>
      <c r="BB591" s="290"/>
      <c r="BC591" s="284"/>
      <c r="BD591" s="69"/>
      <c r="BE591" s="68"/>
    </row>
    <row r="592" spans="1:57" x14ac:dyDescent="0.2">
      <c r="A592" s="28"/>
      <c r="B592" s="92"/>
      <c r="C592" s="93"/>
      <c r="D592" s="71"/>
      <c r="E592" s="72"/>
      <c r="F592" s="42"/>
      <c r="G592" s="43"/>
      <c r="H592" s="46"/>
      <c r="I592" s="74"/>
      <c r="J592" s="46"/>
      <c r="K592" s="75"/>
      <c r="L592" s="73"/>
      <c r="M592" s="46"/>
      <c r="N592" s="48"/>
      <c r="O592" s="49"/>
      <c r="P592" s="50"/>
      <c r="Q592" s="190"/>
      <c r="R592" s="191"/>
      <c r="S592" s="191"/>
      <c r="T592" s="54"/>
      <c r="U592" s="55"/>
      <c r="V592" s="84"/>
      <c r="W592" s="84"/>
      <c r="X592" s="84"/>
      <c r="Y592" s="61"/>
      <c r="Z592" s="61"/>
      <c r="AA592" s="61"/>
      <c r="AB592" s="58"/>
      <c r="AC592" s="79"/>
      <c r="AD592" s="58"/>
      <c r="AE592" s="58"/>
      <c r="AF592" s="60"/>
      <c r="AG592" s="61"/>
      <c r="AH592" s="61"/>
      <c r="AI592" s="61"/>
      <c r="AK592" s="61"/>
      <c r="AL592" s="61"/>
      <c r="AM592" s="66"/>
      <c r="AN592" s="81"/>
      <c r="AO592" s="82"/>
      <c r="AP592" s="199"/>
      <c r="AQ592" s="200"/>
      <c r="AR592" s="199"/>
      <c r="AS592" s="65"/>
      <c r="AT592" s="200"/>
      <c r="AU592" s="66"/>
      <c r="AV592" s="66"/>
      <c r="AW592" s="66"/>
      <c r="AX592" s="66"/>
      <c r="AY592" s="66"/>
      <c r="AZ592" s="67"/>
      <c r="BA592" s="287"/>
      <c r="BB592" s="290"/>
      <c r="BC592" s="284"/>
      <c r="BD592" s="69"/>
      <c r="BE592" s="68"/>
    </row>
    <row r="593" spans="1:57" x14ac:dyDescent="0.2">
      <c r="A593" s="28"/>
      <c r="B593" s="92"/>
      <c r="C593" s="93"/>
      <c r="D593" s="71"/>
      <c r="E593" s="72"/>
      <c r="F593" s="42"/>
      <c r="G593" s="43"/>
      <c r="H593" s="73"/>
      <c r="I593" s="74"/>
      <c r="J593" s="46"/>
      <c r="K593" s="75"/>
      <c r="L593" s="73"/>
      <c r="M593" s="46"/>
      <c r="N593" s="48"/>
      <c r="O593" s="49"/>
      <c r="P593" s="50"/>
      <c r="Q593" s="190"/>
      <c r="R593" s="191"/>
      <c r="S593" s="191"/>
      <c r="T593" s="54"/>
      <c r="U593" s="55"/>
      <c r="V593" s="84"/>
      <c r="W593" s="84"/>
      <c r="X593" s="84"/>
      <c r="Y593" s="61"/>
      <c r="Z593" s="61"/>
      <c r="AA593" s="61"/>
      <c r="AB593" s="58"/>
      <c r="AC593" s="79"/>
      <c r="AD593" s="58"/>
      <c r="AE593" s="58"/>
      <c r="AF593" s="60"/>
      <c r="AG593" s="61"/>
      <c r="AH593" s="61"/>
      <c r="AI593" s="61"/>
      <c r="AJ593" s="61"/>
      <c r="AK593" s="61"/>
      <c r="AL593" s="61"/>
      <c r="AM593" s="66"/>
      <c r="AN593" s="81"/>
      <c r="AO593" s="82"/>
      <c r="AP593" s="199"/>
      <c r="AQ593" s="200"/>
      <c r="AR593" s="199"/>
      <c r="AS593" s="65"/>
      <c r="AT593" s="200"/>
      <c r="AU593" s="66"/>
      <c r="AV593" s="66"/>
      <c r="AW593" s="66"/>
      <c r="AX593" s="66"/>
      <c r="AY593" s="66"/>
      <c r="AZ593" s="67"/>
      <c r="BA593" s="287"/>
      <c r="BB593" s="290"/>
      <c r="BC593" s="284"/>
      <c r="BD593" s="69"/>
      <c r="BE593" s="68"/>
    </row>
    <row r="594" spans="1:57" x14ac:dyDescent="0.2">
      <c r="A594" s="28"/>
      <c r="B594" s="92"/>
      <c r="C594" s="93"/>
      <c r="D594" s="71"/>
      <c r="E594" s="72"/>
      <c r="F594" s="42"/>
      <c r="G594" s="43"/>
      <c r="H594" s="73"/>
      <c r="I594" s="74"/>
      <c r="J594" s="46"/>
      <c r="K594" s="75"/>
      <c r="L594" s="73"/>
      <c r="M594" s="46"/>
      <c r="N594" s="48"/>
      <c r="O594" s="49"/>
      <c r="P594" s="50"/>
      <c r="Q594" s="190"/>
      <c r="R594" s="191"/>
      <c r="S594" s="191"/>
      <c r="T594" s="54"/>
      <c r="U594" s="55"/>
      <c r="V594" s="84"/>
      <c r="W594" s="84"/>
      <c r="X594" s="84"/>
      <c r="Y594" s="61"/>
      <c r="Z594" s="61"/>
      <c r="AA594" s="61"/>
      <c r="AB594" s="58"/>
      <c r="AC594" s="79"/>
      <c r="AD594" s="58"/>
      <c r="AE594" s="58"/>
      <c r="AF594" s="60"/>
      <c r="AG594" s="61"/>
      <c r="AH594" s="61"/>
      <c r="AI594" s="61"/>
      <c r="AJ594" s="61"/>
      <c r="AK594" s="61"/>
      <c r="AL594" s="61"/>
      <c r="AM594" s="66"/>
      <c r="AN594" s="81"/>
      <c r="AO594" s="82"/>
      <c r="AP594" s="199"/>
      <c r="AQ594" s="200"/>
      <c r="AR594" s="199"/>
      <c r="AS594" s="65"/>
      <c r="AT594" s="200"/>
      <c r="AU594" s="66"/>
      <c r="AV594" s="66"/>
      <c r="AW594" s="66"/>
      <c r="AX594" s="66"/>
      <c r="AY594" s="66"/>
      <c r="AZ594" s="67"/>
      <c r="BA594" s="287"/>
      <c r="BB594" s="290"/>
      <c r="BC594" s="284"/>
      <c r="BD594" s="69"/>
      <c r="BE594" s="68"/>
    </row>
    <row r="595" spans="1:57" x14ac:dyDescent="0.2">
      <c r="A595" s="28"/>
      <c r="B595" s="92"/>
      <c r="C595" s="93"/>
      <c r="D595" s="71"/>
      <c r="E595" s="72"/>
      <c r="F595" s="42"/>
      <c r="G595" s="43"/>
      <c r="H595" s="73"/>
      <c r="I595" s="74"/>
      <c r="J595" s="46"/>
      <c r="K595" s="75"/>
      <c r="L595" s="73"/>
      <c r="M595" s="46"/>
      <c r="N595" s="48"/>
      <c r="O595" s="49"/>
      <c r="P595" s="50"/>
      <c r="Q595" s="190"/>
      <c r="R595" s="191"/>
      <c r="S595" s="191"/>
      <c r="T595" s="54"/>
      <c r="U595" s="55"/>
      <c r="V595" s="84"/>
      <c r="W595" s="84"/>
      <c r="X595" s="84"/>
      <c r="Y595" s="61"/>
      <c r="Z595" s="61"/>
      <c r="AA595" s="61"/>
      <c r="AB595" s="58"/>
      <c r="AC595" s="79"/>
      <c r="AD595" s="58"/>
      <c r="AE595" s="58"/>
      <c r="AF595" s="60"/>
      <c r="AG595" s="61"/>
      <c r="AH595" s="61"/>
      <c r="AI595" s="61"/>
      <c r="AJ595" s="61"/>
      <c r="AK595" s="61"/>
      <c r="AL595" s="61"/>
      <c r="AM595" s="66"/>
      <c r="AN595" s="81"/>
      <c r="AO595" s="82"/>
      <c r="AP595" s="199"/>
      <c r="AQ595" s="200"/>
      <c r="AR595" s="199"/>
      <c r="AS595" s="65"/>
      <c r="AT595" s="200"/>
      <c r="AU595" s="66"/>
      <c r="AV595" s="66"/>
      <c r="AW595" s="66"/>
      <c r="AX595" s="66"/>
      <c r="AY595" s="66"/>
      <c r="AZ595" s="67"/>
      <c r="BA595" s="287"/>
      <c r="BB595" s="290"/>
      <c r="BC595" s="284"/>
      <c r="BD595" s="69"/>
      <c r="BE595" s="68"/>
    </row>
    <row r="596" spans="1:57" x14ac:dyDescent="0.2">
      <c r="A596" s="28"/>
      <c r="B596" s="92"/>
      <c r="C596" s="93"/>
      <c r="D596" s="71"/>
      <c r="E596" s="72"/>
      <c r="F596" s="42"/>
      <c r="G596" s="43"/>
      <c r="H596" s="73"/>
      <c r="I596" s="74"/>
      <c r="J596" s="46"/>
      <c r="K596" s="75"/>
      <c r="L596" s="73"/>
      <c r="M596" s="46"/>
      <c r="N596" s="48"/>
      <c r="O596" s="49"/>
      <c r="P596" s="50"/>
      <c r="Q596" s="190"/>
      <c r="R596" s="191"/>
      <c r="S596" s="191"/>
      <c r="T596" s="54"/>
      <c r="U596" s="55"/>
      <c r="V596" s="84"/>
      <c r="W596" s="84"/>
      <c r="X596" s="84"/>
      <c r="Y596" s="61"/>
      <c r="Z596" s="61"/>
      <c r="AA596" s="61"/>
      <c r="AB596" s="58"/>
      <c r="AC596" s="79"/>
      <c r="AD596" s="58"/>
      <c r="AE596" s="58"/>
      <c r="AF596" s="60"/>
      <c r="AG596" s="61"/>
      <c r="AH596" s="61"/>
      <c r="AI596" s="61"/>
      <c r="AJ596" s="61"/>
      <c r="AK596" s="61"/>
      <c r="AL596" s="61"/>
      <c r="AM596" s="66"/>
      <c r="AN596" s="81"/>
      <c r="AO596" s="82"/>
      <c r="AP596" s="199"/>
      <c r="AQ596" s="200"/>
      <c r="AR596" s="199"/>
      <c r="AS596" s="65"/>
      <c r="AT596" s="200"/>
      <c r="AU596" s="66"/>
      <c r="AV596" s="66"/>
      <c r="AW596" s="66"/>
      <c r="AX596" s="66"/>
      <c r="AY596" s="66"/>
      <c r="AZ596" s="67"/>
      <c r="BA596" s="287"/>
      <c r="BB596" s="290"/>
      <c r="BC596" s="284"/>
      <c r="BD596" s="69"/>
      <c r="BE596" s="68"/>
    </row>
    <row r="597" spans="1:57" x14ac:dyDescent="0.2">
      <c r="A597" s="28"/>
      <c r="B597" s="92"/>
      <c r="C597" s="93"/>
      <c r="D597" s="71"/>
      <c r="E597" s="72"/>
      <c r="F597" s="42"/>
      <c r="G597" s="43"/>
      <c r="H597" s="73"/>
      <c r="I597" s="74"/>
      <c r="J597" s="46"/>
      <c r="K597" s="75"/>
      <c r="L597" s="73"/>
      <c r="M597" s="46"/>
      <c r="N597" s="48"/>
      <c r="O597" s="49"/>
      <c r="P597" s="50"/>
      <c r="Q597" s="190"/>
      <c r="R597" s="191"/>
      <c r="S597" s="191"/>
      <c r="T597" s="54"/>
      <c r="U597" s="55"/>
      <c r="V597" s="84"/>
      <c r="W597" s="84"/>
      <c r="X597" s="84"/>
      <c r="Y597" s="61"/>
      <c r="Z597" s="61"/>
      <c r="AA597" s="61"/>
      <c r="AB597" s="58"/>
      <c r="AC597" s="79"/>
      <c r="AD597" s="58"/>
      <c r="AE597" s="58"/>
      <c r="AF597" s="60"/>
      <c r="AG597" s="61"/>
      <c r="AH597" s="61"/>
      <c r="AI597" s="61"/>
      <c r="AJ597" s="61"/>
      <c r="AK597" s="61"/>
      <c r="AL597" s="61"/>
      <c r="AM597" s="66"/>
      <c r="AN597" s="81"/>
      <c r="AO597" s="82"/>
      <c r="AP597" s="199"/>
      <c r="AQ597" s="200"/>
      <c r="AR597" s="199"/>
      <c r="AS597" s="65"/>
      <c r="AT597" s="200"/>
      <c r="AU597" s="66"/>
      <c r="AV597" s="66"/>
      <c r="AW597" s="66"/>
      <c r="AX597" s="66"/>
      <c r="AY597" s="66"/>
      <c r="AZ597" s="67"/>
      <c r="BA597" s="287"/>
      <c r="BB597" s="290"/>
      <c r="BC597" s="284"/>
      <c r="BD597" s="69"/>
      <c r="BE597" s="68"/>
    </row>
    <row r="598" spans="1:57" x14ac:dyDescent="0.2">
      <c r="A598" s="28"/>
      <c r="B598" s="92"/>
      <c r="C598" s="93"/>
      <c r="D598" s="71"/>
      <c r="E598" s="72"/>
      <c r="F598" s="42"/>
      <c r="G598" s="43"/>
      <c r="H598" s="46"/>
      <c r="I598" s="74"/>
      <c r="J598" s="46"/>
      <c r="K598" s="75"/>
      <c r="L598" s="73"/>
      <c r="M598" s="46"/>
      <c r="N598" s="48"/>
      <c r="O598" s="49"/>
      <c r="P598" s="50"/>
      <c r="Q598" s="190"/>
      <c r="R598" s="191"/>
      <c r="S598" s="191"/>
      <c r="T598" s="54"/>
      <c r="U598" s="55"/>
      <c r="V598" s="84"/>
      <c r="W598" s="84"/>
      <c r="X598" s="84"/>
      <c r="Y598" s="61"/>
      <c r="Z598" s="61"/>
      <c r="AA598" s="61"/>
      <c r="AB598" s="58"/>
      <c r="AC598" s="79"/>
      <c r="AD598" s="58"/>
      <c r="AE598" s="58"/>
      <c r="AF598" s="60"/>
      <c r="AG598" s="61"/>
      <c r="AH598" s="61"/>
      <c r="AI598" s="61"/>
      <c r="AJ598" s="61"/>
      <c r="AK598" s="61"/>
      <c r="AL598" s="61"/>
      <c r="AM598" s="66"/>
      <c r="AN598" s="81"/>
      <c r="AO598" s="82"/>
      <c r="AP598" s="199"/>
      <c r="AQ598" s="200"/>
      <c r="AR598" s="199"/>
      <c r="AS598" s="65"/>
      <c r="AT598" s="200"/>
      <c r="AU598" s="66"/>
      <c r="AV598" s="66"/>
      <c r="AW598" s="66"/>
      <c r="AX598" s="66"/>
      <c r="AY598" s="66"/>
      <c r="AZ598" s="67"/>
      <c r="BA598" s="287"/>
      <c r="BB598" s="290"/>
      <c r="BC598" s="284"/>
      <c r="BD598" s="69"/>
      <c r="BE598" s="68"/>
    </row>
    <row r="599" spans="1:57" x14ac:dyDescent="0.2">
      <c r="A599" s="28"/>
      <c r="B599" s="92"/>
      <c r="C599" s="93"/>
      <c r="D599" s="71"/>
      <c r="E599" s="72"/>
      <c r="F599" s="42"/>
      <c r="G599" s="43"/>
      <c r="H599" s="46"/>
      <c r="I599" s="74"/>
      <c r="J599" s="46"/>
      <c r="K599" s="75"/>
      <c r="L599" s="73"/>
      <c r="M599" s="46"/>
      <c r="N599" s="48"/>
      <c r="O599" s="49"/>
      <c r="P599" s="50"/>
      <c r="Q599" s="190"/>
      <c r="R599" s="191"/>
      <c r="S599" s="191"/>
      <c r="T599" s="54"/>
      <c r="U599" s="55"/>
      <c r="V599" s="84"/>
      <c r="W599" s="84"/>
      <c r="X599" s="84"/>
      <c r="Y599" s="61"/>
      <c r="Z599" s="61"/>
      <c r="AA599" s="61"/>
      <c r="AB599" s="58"/>
      <c r="AC599" s="79"/>
      <c r="AD599" s="58"/>
      <c r="AE599" s="58"/>
      <c r="AF599" s="60"/>
      <c r="AG599" s="61"/>
      <c r="AH599" s="61"/>
      <c r="AI599" s="61"/>
      <c r="AJ599" s="61"/>
      <c r="AK599" s="61"/>
      <c r="AL599" s="61"/>
      <c r="AM599" s="66"/>
      <c r="AN599" s="81"/>
      <c r="AO599" s="82"/>
      <c r="AP599" s="199"/>
      <c r="AQ599" s="200"/>
      <c r="AR599" s="199"/>
      <c r="AS599" s="65"/>
      <c r="AT599" s="200"/>
      <c r="AU599" s="66"/>
      <c r="AV599" s="66"/>
      <c r="AW599" s="66"/>
      <c r="AX599" s="66"/>
      <c r="AY599" s="66"/>
      <c r="AZ599" s="67"/>
      <c r="BA599" s="287"/>
      <c r="BB599" s="290"/>
      <c r="BC599" s="284"/>
      <c r="BD599" s="69"/>
      <c r="BE599" s="68"/>
    </row>
    <row r="600" spans="1:57" x14ac:dyDescent="0.2">
      <c r="A600" s="28"/>
      <c r="B600" s="92"/>
      <c r="C600" s="93"/>
      <c r="D600" s="71"/>
      <c r="E600" s="72"/>
      <c r="F600" s="42"/>
      <c r="G600" s="43"/>
      <c r="H600" s="46"/>
      <c r="I600" s="74"/>
      <c r="J600" s="46"/>
      <c r="K600" s="75"/>
      <c r="L600" s="73"/>
      <c r="M600" s="46"/>
      <c r="N600" s="48"/>
      <c r="O600" s="49"/>
      <c r="P600" s="50"/>
      <c r="Q600" s="190"/>
      <c r="R600" s="191"/>
      <c r="S600" s="191"/>
      <c r="T600" s="54"/>
      <c r="U600" s="55"/>
      <c r="V600" s="84"/>
      <c r="W600" s="84"/>
      <c r="X600" s="84"/>
      <c r="Y600" s="61"/>
      <c r="Z600" s="61"/>
      <c r="AA600" s="61"/>
      <c r="AB600" s="58"/>
      <c r="AC600" s="79"/>
      <c r="AD600" s="58"/>
      <c r="AE600" s="58"/>
      <c r="AF600" s="60"/>
      <c r="AG600" s="61"/>
      <c r="AH600" s="61"/>
      <c r="AI600" s="61"/>
      <c r="AJ600" s="61"/>
      <c r="AK600" s="61"/>
      <c r="AL600" s="61"/>
      <c r="AM600" s="66"/>
      <c r="AN600" s="81"/>
      <c r="AO600" s="82"/>
      <c r="AP600" s="199"/>
      <c r="AQ600" s="200"/>
      <c r="AR600" s="199"/>
      <c r="AS600" s="65"/>
      <c r="AT600" s="200"/>
      <c r="AU600" s="66"/>
      <c r="AV600" s="66"/>
      <c r="AW600" s="66"/>
      <c r="AX600" s="66"/>
      <c r="AY600" s="66"/>
      <c r="AZ600" s="67"/>
      <c r="BA600" s="287"/>
      <c r="BB600" s="290"/>
      <c r="BC600" s="284"/>
      <c r="BD600" s="69"/>
      <c r="BE600" s="68"/>
    </row>
    <row r="601" spans="1:57" x14ac:dyDescent="0.2">
      <c r="A601" s="28"/>
      <c r="B601" s="92"/>
      <c r="C601" s="93"/>
      <c r="D601" s="71"/>
      <c r="E601" s="72"/>
      <c r="F601" s="42"/>
      <c r="G601" s="43"/>
      <c r="H601" s="73"/>
      <c r="I601" s="74"/>
      <c r="J601" s="46"/>
      <c r="K601" s="75"/>
      <c r="L601" s="73"/>
      <c r="M601" s="46"/>
      <c r="N601" s="48"/>
      <c r="O601" s="49"/>
      <c r="P601" s="50"/>
      <c r="Q601" s="190"/>
      <c r="R601" s="191"/>
      <c r="S601" s="191"/>
      <c r="T601" s="54"/>
      <c r="U601" s="55"/>
      <c r="V601" s="84"/>
      <c r="W601" s="84"/>
      <c r="X601" s="84"/>
      <c r="Y601" s="61"/>
      <c r="AA601" s="61"/>
      <c r="AB601" s="58"/>
      <c r="AC601" s="79"/>
      <c r="AD601" s="58"/>
      <c r="AE601" s="58"/>
      <c r="AF601" s="60"/>
      <c r="AG601" s="61"/>
      <c r="AH601" s="61"/>
      <c r="AI601" s="61"/>
      <c r="AJ601" s="61"/>
      <c r="AK601" s="61"/>
      <c r="AL601" s="61"/>
      <c r="AM601" s="66"/>
      <c r="AN601" s="81"/>
      <c r="AO601" s="82"/>
      <c r="AP601" s="199"/>
      <c r="AQ601" s="200"/>
      <c r="AR601" s="199"/>
      <c r="AS601" s="65"/>
      <c r="AT601" s="200"/>
      <c r="AU601" s="66"/>
      <c r="AV601" s="66"/>
      <c r="AW601" s="66"/>
      <c r="AX601" s="66"/>
      <c r="AY601" s="66"/>
      <c r="AZ601" s="67"/>
      <c r="BA601" s="287"/>
      <c r="BB601" s="290"/>
      <c r="BC601" s="284"/>
      <c r="BD601" s="69"/>
      <c r="BE601" s="68"/>
    </row>
    <row r="602" spans="1:57" x14ac:dyDescent="0.2">
      <c r="A602" s="28"/>
      <c r="B602" s="92"/>
      <c r="C602" s="93"/>
      <c r="D602" s="71"/>
      <c r="E602" s="72"/>
      <c r="F602" s="42"/>
      <c r="G602" s="43"/>
      <c r="H602" s="46"/>
      <c r="I602" s="74"/>
      <c r="J602" s="46"/>
      <c r="K602" s="75"/>
      <c r="L602" s="73"/>
      <c r="M602" s="46"/>
      <c r="N602" s="48"/>
      <c r="O602" s="49"/>
      <c r="P602" s="50"/>
      <c r="Q602" s="190"/>
      <c r="R602" s="191"/>
      <c r="S602" s="191"/>
      <c r="T602" s="54"/>
      <c r="U602" s="55"/>
      <c r="V602" s="84"/>
      <c r="W602" s="84"/>
      <c r="X602" s="84"/>
      <c r="Y602" s="61"/>
      <c r="Z602" s="61"/>
      <c r="AA602" s="61"/>
      <c r="AB602" s="58"/>
      <c r="AC602" s="79"/>
      <c r="AD602" s="58"/>
      <c r="AE602" s="58"/>
      <c r="AF602" s="60"/>
      <c r="AG602" s="61"/>
      <c r="AH602" s="61"/>
      <c r="AI602" s="61"/>
      <c r="AJ602" s="61"/>
      <c r="AK602" s="61"/>
      <c r="AL602" s="61"/>
      <c r="AM602" s="66"/>
      <c r="AN602" s="81"/>
      <c r="AO602" s="82"/>
      <c r="AP602" s="199"/>
      <c r="AQ602" s="200"/>
      <c r="AR602" s="199"/>
      <c r="AS602" s="65"/>
      <c r="AT602" s="200"/>
      <c r="AU602" s="66"/>
      <c r="AV602" s="66"/>
      <c r="AW602" s="66"/>
      <c r="AX602" s="66"/>
      <c r="AY602" s="66"/>
      <c r="AZ602" s="67"/>
      <c r="BA602" s="287"/>
      <c r="BB602" s="290"/>
      <c r="BC602" s="284"/>
      <c r="BD602" s="69"/>
      <c r="BE602" s="68"/>
    </row>
    <row r="603" spans="1:57" x14ac:dyDescent="0.2">
      <c r="A603" s="28"/>
      <c r="B603" s="92"/>
      <c r="C603" s="93"/>
      <c r="D603" s="71"/>
      <c r="E603" s="72"/>
      <c r="F603" s="42"/>
      <c r="G603" s="43"/>
      <c r="H603" s="46"/>
      <c r="I603" s="74"/>
      <c r="J603" s="46"/>
      <c r="K603" s="75"/>
      <c r="L603" s="73"/>
      <c r="M603" s="46"/>
      <c r="N603" s="48"/>
      <c r="O603" s="49"/>
      <c r="P603" s="50"/>
      <c r="Q603" s="190"/>
      <c r="R603" s="191"/>
      <c r="S603" s="191"/>
      <c r="T603" s="54"/>
      <c r="U603" s="55"/>
      <c r="V603" s="84"/>
      <c r="W603" s="84"/>
      <c r="X603" s="84"/>
      <c r="Y603" s="61"/>
      <c r="Z603" s="61"/>
      <c r="AA603" s="61"/>
      <c r="AB603" s="58"/>
      <c r="AC603" s="79"/>
      <c r="AD603" s="58"/>
      <c r="AE603" s="58"/>
      <c r="AF603" s="60"/>
      <c r="AG603" s="61"/>
      <c r="AH603" s="61"/>
      <c r="AI603" s="61"/>
      <c r="AJ603" s="61"/>
      <c r="AK603" s="61"/>
      <c r="AL603" s="61"/>
      <c r="AM603" s="66"/>
      <c r="AN603" s="81"/>
      <c r="AO603" s="82"/>
      <c r="AP603" s="199"/>
      <c r="AQ603" s="200"/>
      <c r="AR603" s="199"/>
      <c r="AS603" s="65"/>
      <c r="AT603" s="200"/>
      <c r="AU603" s="66"/>
      <c r="AV603" s="66"/>
      <c r="AW603" s="66"/>
      <c r="AX603" s="66"/>
      <c r="AY603" s="66"/>
      <c r="AZ603" s="67"/>
      <c r="BA603" s="287"/>
      <c r="BB603" s="290"/>
      <c r="BC603" s="284"/>
      <c r="BD603" s="69"/>
      <c r="BE603" s="68"/>
    </row>
    <row r="604" spans="1:57" x14ac:dyDescent="0.2">
      <c r="A604" s="28"/>
      <c r="B604" s="92"/>
      <c r="C604" s="93"/>
      <c r="D604" s="71"/>
      <c r="E604" s="72"/>
      <c r="F604" s="42"/>
      <c r="G604" s="43"/>
      <c r="H604" s="46"/>
      <c r="I604" s="74"/>
      <c r="J604" s="46"/>
      <c r="K604" s="75"/>
      <c r="L604" s="73"/>
      <c r="M604" s="46"/>
      <c r="N604" s="48"/>
      <c r="O604" s="49"/>
      <c r="P604" s="50"/>
      <c r="Q604" s="190"/>
      <c r="R604" s="191"/>
      <c r="S604" s="191"/>
      <c r="T604" s="54"/>
      <c r="U604" s="55"/>
      <c r="V604" s="84"/>
      <c r="W604" s="84"/>
      <c r="X604" s="84"/>
      <c r="Y604" s="61"/>
      <c r="Z604" s="61"/>
      <c r="AA604" s="61"/>
      <c r="AB604" s="58"/>
      <c r="AC604" s="79"/>
      <c r="AD604" s="58"/>
      <c r="AE604" s="58"/>
      <c r="AF604" s="60"/>
      <c r="AG604" s="61"/>
      <c r="AH604" s="61"/>
      <c r="AI604" s="61"/>
      <c r="AJ604" s="61"/>
      <c r="AK604" s="61"/>
      <c r="AL604" s="61"/>
      <c r="AM604" s="66"/>
      <c r="AN604" s="81"/>
      <c r="AO604" s="82"/>
      <c r="AP604" s="199"/>
      <c r="AQ604" s="200"/>
      <c r="AR604" s="199"/>
      <c r="AS604" s="65"/>
      <c r="AT604" s="200"/>
      <c r="AU604" s="66"/>
      <c r="AV604" s="66"/>
      <c r="AW604" s="66"/>
      <c r="AX604" s="66"/>
      <c r="AY604" s="66"/>
      <c r="AZ604" s="67"/>
      <c r="BA604" s="287"/>
      <c r="BB604" s="290"/>
      <c r="BC604" s="284"/>
      <c r="BD604" s="69"/>
      <c r="BE604" s="68"/>
    </row>
    <row r="605" spans="1:57" x14ac:dyDescent="0.2">
      <c r="A605" s="28"/>
      <c r="B605" s="92"/>
      <c r="C605" s="93"/>
      <c r="D605" s="71"/>
      <c r="E605" s="72"/>
      <c r="F605" s="42"/>
      <c r="G605" s="43"/>
      <c r="H605" s="46"/>
      <c r="I605" s="74"/>
      <c r="J605" s="46"/>
      <c r="K605" s="75"/>
      <c r="L605" s="73"/>
      <c r="M605" s="46"/>
      <c r="N605" s="48"/>
      <c r="O605" s="49"/>
      <c r="P605" s="50"/>
      <c r="Q605" s="190"/>
      <c r="R605" s="191"/>
      <c r="S605" s="191"/>
      <c r="T605" s="54"/>
      <c r="U605" s="55"/>
      <c r="V605" s="84"/>
      <c r="W605" s="84"/>
      <c r="X605" s="84"/>
      <c r="Y605" s="61"/>
      <c r="Z605" s="61"/>
      <c r="AA605" s="61"/>
      <c r="AB605" s="58"/>
      <c r="AC605" s="79"/>
      <c r="AD605" s="58"/>
      <c r="AE605" s="58"/>
      <c r="AF605" s="60"/>
      <c r="AG605" s="61"/>
      <c r="AH605" s="61"/>
      <c r="AI605" s="61"/>
      <c r="AJ605" s="61"/>
      <c r="AK605" s="61"/>
      <c r="AL605" s="61"/>
      <c r="AM605" s="66"/>
      <c r="AN605" s="81"/>
      <c r="AO605" s="82"/>
      <c r="AP605" s="199"/>
      <c r="AQ605" s="200"/>
      <c r="AR605" s="199"/>
      <c r="AS605" s="65"/>
      <c r="AT605" s="200"/>
      <c r="AU605" s="66"/>
      <c r="AV605" s="66"/>
      <c r="AW605" s="66"/>
      <c r="AX605" s="66"/>
      <c r="AY605" s="66"/>
      <c r="AZ605" s="67"/>
      <c r="BA605" s="287"/>
      <c r="BB605" s="290"/>
      <c r="BC605" s="284"/>
      <c r="BD605" s="69"/>
      <c r="BE605" s="68"/>
    </row>
    <row r="606" spans="1:57" x14ac:dyDescent="0.2">
      <c r="A606" s="28"/>
      <c r="B606" s="92"/>
      <c r="C606" s="93"/>
      <c r="D606" s="71"/>
      <c r="E606" s="72"/>
      <c r="F606" s="42"/>
      <c r="G606" s="43"/>
      <c r="H606" s="46"/>
      <c r="I606" s="74"/>
      <c r="J606" s="46"/>
      <c r="K606" s="75"/>
      <c r="L606" s="73"/>
      <c r="M606" s="46"/>
      <c r="N606" s="76"/>
      <c r="O606" s="94"/>
      <c r="P606" s="105"/>
      <c r="Q606" s="190"/>
      <c r="R606" s="191"/>
      <c r="S606" s="191"/>
      <c r="T606" s="54"/>
      <c r="U606" s="55"/>
      <c r="V606" s="84"/>
      <c r="W606" s="84"/>
      <c r="X606" s="84"/>
      <c r="Y606" s="61"/>
      <c r="Z606" s="61"/>
      <c r="AA606" s="61"/>
      <c r="AB606" s="58"/>
      <c r="AC606" s="79"/>
      <c r="AD606" s="58"/>
      <c r="AE606" s="58"/>
      <c r="AF606" s="60"/>
      <c r="AG606" s="61"/>
      <c r="AH606" s="61"/>
      <c r="AI606" s="61"/>
      <c r="AJ606" s="61"/>
      <c r="AK606" s="61"/>
      <c r="AL606" s="61"/>
      <c r="AM606" s="66"/>
      <c r="AN606" s="81"/>
      <c r="AO606" s="82"/>
      <c r="AP606" s="199"/>
      <c r="AQ606" s="200"/>
      <c r="AR606" s="199"/>
      <c r="AS606" s="65"/>
      <c r="AT606" s="200"/>
      <c r="AU606" s="66"/>
      <c r="AV606" s="66"/>
      <c r="AW606" s="66"/>
      <c r="AX606" s="66"/>
      <c r="AY606" s="66"/>
      <c r="AZ606" s="67"/>
      <c r="BA606" s="287"/>
      <c r="BB606" s="290"/>
      <c r="BC606" s="284"/>
      <c r="BD606" s="69"/>
      <c r="BE606" s="68"/>
    </row>
    <row r="607" spans="1:57" x14ac:dyDescent="0.2">
      <c r="A607" s="28"/>
      <c r="B607" s="92"/>
      <c r="C607" s="93"/>
      <c r="D607" s="71"/>
      <c r="E607" s="72"/>
      <c r="F607" s="42"/>
      <c r="G607" s="43"/>
      <c r="H607" s="46"/>
      <c r="I607" s="74"/>
      <c r="J607" s="46"/>
      <c r="K607" s="75"/>
      <c r="L607" s="73"/>
      <c r="M607" s="46"/>
      <c r="N607" s="76"/>
      <c r="O607" s="94"/>
      <c r="P607" s="105"/>
      <c r="Q607" s="190"/>
      <c r="R607" s="191"/>
      <c r="S607" s="191"/>
      <c r="T607" s="54"/>
      <c r="U607" s="55"/>
      <c r="V607" s="84"/>
      <c r="W607" s="84"/>
      <c r="X607" s="84"/>
      <c r="Y607" s="61"/>
      <c r="Z607" s="61"/>
      <c r="AA607" s="61"/>
      <c r="AB607" s="58"/>
      <c r="AC607" s="79"/>
      <c r="AD607" s="58"/>
      <c r="AE607" s="58"/>
      <c r="AF607" s="60"/>
      <c r="AG607" s="61"/>
      <c r="AH607" s="61"/>
      <c r="AI607" s="61"/>
      <c r="AJ607" s="61"/>
      <c r="AK607" s="61"/>
      <c r="AL607" s="61"/>
      <c r="AM607" s="66"/>
      <c r="AN607" s="81"/>
      <c r="AO607" s="82"/>
      <c r="AP607" s="199"/>
      <c r="AQ607" s="200"/>
      <c r="AR607" s="199"/>
      <c r="AS607" s="65"/>
      <c r="AT607" s="200"/>
      <c r="AU607" s="66"/>
      <c r="AV607" s="66"/>
      <c r="AW607" s="66"/>
      <c r="AX607" s="66"/>
      <c r="AY607" s="66"/>
      <c r="AZ607" s="67"/>
      <c r="BA607" s="287"/>
      <c r="BB607" s="290"/>
      <c r="BC607" s="284"/>
      <c r="BD607" s="69"/>
      <c r="BE607" s="68"/>
    </row>
    <row r="608" spans="1:57" x14ac:dyDescent="0.2">
      <c r="A608" s="28"/>
      <c r="B608" s="92"/>
      <c r="C608" s="93"/>
      <c r="D608" s="71"/>
      <c r="E608" s="72"/>
      <c r="F608" s="42"/>
      <c r="G608" s="43"/>
      <c r="H608" s="46"/>
      <c r="I608" s="74"/>
      <c r="J608" s="46"/>
      <c r="K608" s="75"/>
      <c r="L608" s="73"/>
      <c r="M608" s="46"/>
      <c r="N608" s="48"/>
      <c r="O608" s="49"/>
      <c r="P608" s="50"/>
      <c r="Q608" s="190"/>
      <c r="R608" s="191"/>
      <c r="S608" s="191"/>
      <c r="T608" s="54"/>
      <c r="U608" s="55"/>
      <c r="V608" s="84"/>
      <c r="W608" s="84"/>
      <c r="X608" s="84"/>
      <c r="Y608" s="61"/>
      <c r="Z608" s="61"/>
      <c r="AA608" s="66"/>
      <c r="AB608" s="79"/>
      <c r="AC608" s="79"/>
      <c r="AD608" s="79"/>
      <c r="AE608" s="79"/>
      <c r="AF608" s="80"/>
      <c r="AG608" s="61"/>
      <c r="AH608" s="61"/>
      <c r="AI608" s="61"/>
      <c r="AJ608" s="61"/>
      <c r="AK608" s="61"/>
      <c r="AL608" s="66"/>
      <c r="AM608" s="66"/>
      <c r="AN608" s="81"/>
      <c r="AO608" s="82"/>
      <c r="AP608" s="199"/>
      <c r="AQ608" s="200"/>
      <c r="AR608" s="199"/>
      <c r="AS608" s="65"/>
      <c r="AT608" s="200"/>
      <c r="AU608" s="66"/>
      <c r="AV608" s="66"/>
      <c r="AW608" s="66"/>
      <c r="AX608" s="66"/>
      <c r="AY608" s="66"/>
      <c r="AZ608" s="67"/>
      <c r="BA608" s="287"/>
      <c r="BB608" s="290"/>
      <c r="BC608" s="284"/>
      <c r="BD608" s="69"/>
      <c r="BE608" s="68"/>
    </row>
    <row r="609" spans="1:57" x14ac:dyDescent="0.2">
      <c r="A609" s="28"/>
      <c r="B609" s="92"/>
      <c r="C609" s="93"/>
      <c r="D609" s="71"/>
      <c r="E609" s="72"/>
      <c r="F609" s="42"/>
      <c r="G609" s="43"/>
      <c r="H609" s="46"/>
      <c r="I609" s="74"/>
      <c r="J609" s="46"/>
      <c r="K609" s="75"/>
      <c r="L609" s="73"/>
      <c r="M609" s="46"/>
      <c r="N609" s="48"/>
      <c r="O609" s="49"/>
      <c r="P609" s="50"/>
      <c r="Q609" s="190"/>
      <c r="R609" s="191"/>
      <c r="S609" s="191"/>
      <c r="T609" s="54"/>
      <c r="U609" s="55"/>
      <c r="V609" s="84"/>
      <c r="W609" s="84"/>
      <c r="X609" s="84"/>
      <c r="Y609" s="61"/>
      <c r="Z609" s="61"/>
      <c r="AA609" s="61"/>
      <c r="AB609" s="58"/>
      <c r="AC609" s="79"/>
      <c r="AD609" s="58"/>
      <c r="AE609" s="58"/>
      <c r="AF609" s="60"/>
      <c r="AG609" s="61"/>
      <c r="AH609" s="61"/>
      <c r="AI609" s="61"/>
      <c r="AJ609" s="61"/>
      <c r="AK609" s="61"/>
      <c r="AL609" s="61"/>
      <c r="AM609" s="66"/>
      <c r="AN609" s="81"/>
      <c r="AO609" s="82"/>
      <c r="AP609" s="199"/>
      <c r="AQ609" s="200"/>
      <c r="AR609" s="199"/>
      <c r="AS609" s="65"/>
      <c r="AT609" s="200"/>
      <c r="AU609" s="66"/>
      <c r="AV609" s="66"/>
      <c r="AW609" s="66"/>
      <c r="AX609" s="66"/>
      <c r="AY609" s="66"/>
      <c r="AZ609" s="67"/>
      <c r="BA609" s="287"/>
      <c r="BB609" s="290"/>
      <c r="BC609" s="284"/>
      <c r="BD609" s="69"/>
      <c r="BE609" s="68"/>
    </row>
    <row r="610" spans="1:57" x14ac:dyDescent="0.2">
      <c r="A610" s="28"/>
      <c r="B610" s="92"/>
      <c r="C610" s="93"/>
      <c r="D610" s="71"/>
      <c r="E610" s="72"/>
      <c r="F610" s="42"/>
      <c r="G610" s="43"/>
      <c r="H610" s="46"/>
      <c r="I610" s="74"/>
      <c r="J610" s="46"/>
      <c r="K610" s="75"/>
      <c r="L610" s="73"/>
      <c r="M610" s="46"/>
      <c r="N610" s="48"/>
      <c r="O610" s="49"/>
      <c r="P610" s="50"/>
      <c r="Q610" s="190"/>
      <c r="R610" s="191"/>
      <c r="S610" s="191"/>
      <c r="T610" s="54"/>
      <c r="U610" s="55"/>
      <c r="V610" s="84"/>
      <c r="W610" s="84"/>
      <c r="X610" s="84"/>
      <c r="Y610" s="61"/>
      <c r="Z610" s="61"/>
      <c r="AA610" s="66"/>
      <c r="AB610" s="79"/>
      <c r="AC610" s="79"/>
      <c r="AD610" s="79"/>
      <c r="AE610" s="79"/>
      <c r="AF610" s="80"/>
      <c r="AG610" s="61"/>
      <c r="AH610" s="61"/>
      <c r="AI610" s="61"/>
      <c r="AJ610" s="61"/>
      <c r="AK610" s="61"/>
      <c r="AL610" s="61"/>
      <c r="AM610" s="66"/>
      <c r="AN610" s="81"/>
      <c r="AO610" s="82"/>
      <c r="AP610" s="199"/>
      <c r="AQ610" s="200"/>
      <c r="AR610" s="199"/>
      <c r="AS610" s="65"/>
      <c r="AT610" s="200"/>
      <c r="AU610" s="66"/>
      <c r="AV610" s="66"/>
      <c r="AW610" s="66"/>
      <c r="AX610" s="66"/>
      <c r="AY610" s="66"/>
      <c r="AZ610" s="67"/>
      <c r="BA610" s="287"/>
      <c r="BB610" s="290"/>
      <c r="BC610" s="284"/>
      <c r="BD610" s="69"/>
      <c r="BE610" s="68"/>
    </row>
    <row r="611" spans="1:57" x14ac:dyDescent="0.2">
      <c r="A611" s="28"/>
      <c r="B611" s="92"/>
      <c r="C611" s="93"/>
      <c r="D611" s="172"/>
      <c r="E611" s="72"/>
      <c r="F611" s="42"/>
      <c r="G611" s="43"/>
      <c r="H611" s="46"/>
      <c r="I611" s="174"/>
      <c r="J611" s="46"/>
      <c r="K611" s="75"/>
      <c r="L611" s="73"/>
      <c r="M611" s="46"/>
      <c r="N611" s="48"/>
      <c r="O611" s="49"/>
      <c r="P611" s="105"/>
      <c r="Q611" s="190"/>
      <c r="R611" s="192"/>
      <c r="S611" s="192"/>
      <c r="T611" s="108"/>
      <c r="U611" s="109"/>
      <c r="V611" s="193"/>
      <c r="W611" s="193"/>
      <c r="X611" s="193"/>
      <c r="Y611" s="61"/>
      <c r="Z611" s="61"/>
      <c r="AA611" s="66"/>
      <c r="AB611" s="79"/>
      <c r="AC611" s="79"/>
      <c r="AD611" s="79"/>
      <c r="AE611" s="79"/>
      <c r="AF611" s="80"/>
      <c r="AG611" s="61"/>
      <c r="AH611" s="61"/>
      <c r="AI611" s="61"/>
      <c r="AJ611" s="61"/>
      <c r="AK611" s="61"/>
      <c r="AL611" s="183"/>
      <c r="AM611" s="185"/>
      <c r="AN611" s="186"/>
      <c r="AO611" s="187"/>
      <c r="AP611" s="199"/>
      <c r="AQ611" s="200"/>
      <c r="AR611" s="199"/>
      <c r="AS611" s="65"/>
      <c r="AT611" s="200"/>
      <c r="AU611" s="185"/>
      <c r="AV611" s="185"/>
      <c r="AW611" s="185"/>
      <c r="AX611" s="185"/>
      <c r="AY611" s="185"/>
      <c r="AZ611" s="67"/>
      <c r="BA611" s="287"/>
      <c r="BB611" s="290"/>
      <c r="BC611" s="284"/>
      <c r="BD611" s="69"/>
      <c r="BE611" s="68"/>
    </row>
    <row r="612" spans="1:57" x14ac:dyDescent="0.2">
      <c r="A612" s="28"/>
      <c r="B612" s="92"/>
      <c r="C612" s="93"/>
      <c r="D612" s="71"/>
      <c r="E612" s="72"/>
      <c r="F612" s="42"/>
      <c r="G612" s="43"/>
      <c r="H612" s="73"/>
      <c r="I612" s="74"/>
      <c r="J612" s="46"/>
      <c r="K612" s="75"/>
      <c r="L612" s="73"/>
      <c r="M612" s="46"/>
      <c r="N612" s="76"/>
      <c r="O612" s="94"/>
      <c r="P612" s="105"/>
      <c r="Q612" s="190"/>
      <c r="R612" s="191"/>
      <c r="S612" s="191"/>
      <c r="T612" s="108"/>
      <c r="U612" s="109"/>
      <c r="V612" s="84"/>
      <c r="W612" s="84"/>
      <c r="X612" s="84"/>
      <c r="Y612" s="61"/>
      <c r="Z612" s="61"/>
      <c r="AA612" s="61"/>
      <c r="AB612" s="58"/>
      <c r="AC612" s="79"/>
      <c r="AD612" s="58"/>
      <c r="AE612" s="58"/>
      <c r="AF612" s="60"/>
      <c r="AG612" s="61"/>
      <c r="AH612" s="61"/>
      <c r="AI612" s="61"/>
      <c r="AJ612" s="61"/>
      <c r="AK612" s="61"/>
      <c r="AL612" s="61"/>
      <c r="AM612" s="66"/>
      <c r="AN612" s="81"/>
      <c r="AO612" s="82"/>
      <c r="AP612" s="199"/>
      <c r="AQ612" s="200"/>
      <c r="AR612" s="199"/>
      <c r="AS612" s="65"/>
      <c r="AT612" s="200"/>
      <c r="AU612" s="66"/>
      <c r="AV612" s="66"/>
      <c r="AW612" s="66"/>
      <c r="AX612" s="66"/>
      <c r="AY612" s="66"/>
      <c r="AZ612" s="67"/>
      <c r="BA612" s="287"/>
      <c r="BB612" s="290"/>
      <c r="BC612" s="284"/>
      <c r="BD612" s="69"/>
      <c r="BE612" s="68"/>
    </row>
    <row r="613" spans="1:57" x14ac:dyDescent="0.2">
      <c r="A613" s="28"/>
      <c r="B613" s="92"/>
      <c r="C613" s="93"/>
      <c r="D613" s="71"/>
      <c r="E613" s="72"/>
      <c r="F613" s="42"/>
      <c r="G613" s="43"/>
      <c r="H613" s="46"/>
      <c r="I613" s="74"/>
      <c r="J613" s="46"/>
      <c r="K613" s="75"/>
      <c r="L613" s="73"/>
      <c r="M613" s="46"/>
      <c r="N613" s="76"/>
      <c r="O613" s="94"/>
      <c r="P613" s="105"/>
      <c r="Q613" s="190"/>
      <c r="R613" s="191"/>
      <c r="S613" s="191"/>
      <c r="T613" s="108"/>
      <c r="U613" s="109"/>
      <c r="V613" s="84"/>
      <c r="W613" s="84"/>
      <c r="X613" s="84"/>
      <c r="Y613" s="61"/>
      <c r="Z613" s="61"/>
      <c r="AA613" s="61"/>
      <c r="AB613" s="58"/>
      <c r="AC613" s="79"/>
      <c r="AD613" s="58"/>
      <c r="AE613" s="58"/>
      <c r="AF613" s="60"/>
      <c r="AG613" s="61"/>
      <c r="AH613" s="61"/>
      <c r="AI613" s="61"/>
      <c r="AJ613" s="61"/>
      <c r="AK613" s="61"/>
      <c r="AL613" s="61"/>
      <c r="AM613" s="66"/>
      <c r="AN613" s="81"/>
      <c r="AO613" s="82"/>
      <c r="AP613" s="199"/>
      <c r="AQ613" s="200"/>
      <c r="AR613" s="199"/>
      <c r="AS613" s="65"/>
      <c r="AT613" s="200"/>
      <c r="AU613" s="66"/>
      <c r="AV613" s="66"/>
      <c r="AW613" s="66"/>
      <c r="AX613" s="66"/>
      <c r="AY613" s="66"/>
      <c r="AZ613" s="67"/>
      <c r="BA613" s="287"/>
      <c r="BB613" s="290"/>
      <c r="BC613" s="284"/>
      <c r="BD613" s="69"/>
      <c r="BE613" s="68"/>
    </row>
    <row r="614" spans="1:57" x14ac:dyDescent="0.2">
      <c r="A614" s="28"/>
      <c r="B614" s="92"/>
      <c r="C614" s="93"/>
      <c r="D614" s="71"/>
      <c r="E614" s="72"/>
      <c r="F614" s="42"/>
      <c r="G614" s="73"/>
      <c r="H614" s="46"/>
      <c r="I614" s="74"/>
      <c r="J614" s="46"/>
      <c r="K614" s="75"/>
      <c r="L614" s="73"/>
      <c r="M614" s="46"/>
      <c r="N614" s="76"/>
      <c r="O614" s="94"/>
      <c r="P614" s="105"/>
      <c r="Q614" s="190"/>
      <c r="R614" s="191"/>
      <c r="S614" s="191"/>
      <c r="T614" s="108"/>
      <c r="U614" s="109"/>
      <c r="V614" s="84"/>
      <c r="W614" s="84"/>
      <c r="X614" s="84"/>
      <c r="Y614" s="61"/>
      <c r="Z614" s="61"/>
      <c r="AA614" s="61"/>
      <c r="AB614" s="58"/>
      <c r="AC614" s="79"/>
      <c r="AD614" s="58"/>
      <c r="AE614" s="58"/>
      <c r="AF614" s="60"/>
      <c r="AG614" s="61"/>
      <c r="AH614" s="61"/>
      <c r="AI614" s="61"/>
      <c r="AJ614" s="61"/>
      <c r="AK614" s="61"/>
      <c r="AL614" s="61"/>
      <c r="AM614" s="66"/>
      <c r="AN614" s="81"/>
      <c r="AO614" s="82"/>
      <c r="AP614" s="199"/>
      <c r="AQ614" s="200"/>
      <c r="AR614" s="199"/>
      <c r="AS614" s="65"/>
      <c r="AT614" s="200"/>
      <c r="AU614" s="66"/>
      <c r="AV614" s="66"/>
      <c r="AW614" s="66"/>
      <c r="AX614" s="66"/>
      <c r="AY614" s="66"/>
      <c r="AZ614" s="67"/>
      <c r="BA614" s="287"/>
      <c r="BB614" s="290"/>
      <c r="BC614" s="284"/>
      <c r="BD614" s="69"/>
      <c r="BE614" s="68"/>
    </row>
    <row r="615" spans="1:57" x14ac:dyDescent="0.2">
      <c r="A615" s="28"/>
      <c r="B615" s="92"/>
      <c r="C615" s="93"/>
      <c r="D615" s="71"/>
      <c r="E615" s="72"/>
      <c r="F615" s="42"/>
      <c r="G615" s="43"/>
      <c r="H615" s="46"/>
      <c r="I615" s="74"/>
      <c r="J615" s="46"/>
      <c r="K615" s="75"/>
      <c r="L615" s="73"/>
      <c r="M615" s="46"/>
      <c r="N615" s="76"/>
      <c r="O615" s="94"/>
      <c r="P615" s="105"/>
      <c r="Q615" s="190"/>
      <c r="R615" s="191"/>
      <c r="S615" s="191"/>
      <c r="T615" s="108"/>
      <c r="U615" s="109"/>
      <c r="V615" s="84"/>
      <c r="W615" s="84"/>
      <c r="X615" s="84"/>
      <c r="Y615" s="61"/>
      <c r="Z615" s="61"/>
      <c r="AA615" s="61"/>
      <c r="AB615" s="58"/>
      <c r="AC615" s="79"/>
      <c r="AD615" s="58"/>
      <c r="AE615" s="58"/>
      <c r="AF615" s="60"/>
      <c r="AH615" s="61"/>
      <c r="AI615" s="61"/>
      <c r="AJ615" s="61"/>
      <c r="AK615" s="61"/>
      <c r="AL615" s="61"/>
      <c r="AM615" s="66"/>
      <c r="AN615" s="81"/>
      <c r="AO615" s="82"/>
      <c r="AP615" s="199"/>
      <c r="AQ615" s="200"/>
      <c r="AR615" s="199"/>
      <c r="AS615" s="65"/>
      <c r="AT615" s="200"/>
      <c r="AU615" s="66"/>
      <c r="AV615" s="66"/>
      <c r="AW615" s="66"/>
      <c r="AX615" s="66"/>
      <c r="AY615" s="66"/>
      <c r="AZ615" s="67"/>
      <c r="BA615" s="287"/>
      <c r="BB615" s="290"/>
      <c r="BC615" s="284"/>
      <c r="BD615" s="69"/>
      <c r="BE615" s="68"/>
    </row>
    <row r="616" spans="1:57" x14ac:dyDescent="0.2">
      <c r="A616" s="28"/>
      <c r="B616" s="92"/>
      <c r="C616" s="93"/>
      <c r="D616" s="71"/>
      <c r="E616" s="72"/>
      <c r="F616" s="42"/>
      <c r="G616" s="43"/>
      <c r="H616" s="73"/>
      <c r="I616" s="74"/>
      <c r="J616" s="46"/>
      <c r="K616" s="75"/>
      <c r="L616" s="73"/>
      <c r="M616" s="46"/>
      <c r="N616" s="76"/>
      <c r="O616" s="94"/>
      <c r="P616" s="105"/>
      <c r="Q616" s="190"/>
      <c r="R616" s="191"/>
      <c r="S616" s="191"/>
      <c r="T616" s="108"/>
      <c r="U616" s="109"/>
      <c r="V616" s="84"/>
      <c r="W616" s="84"/>
      <c r="X616" s="84"/>
      <c r="Y616" s="61"/>
      <c r="AA616" s="61"/>
      <c r="AB616" s="58"/>
      <c r="AC616" s="79"/>
      <c r="AD616" s="58"/>
      <c r="AE616" s="58"/>
      <c r="AF616" s="60"/>
      <c r="AG616" s="61"/>
      <c r="AH616" s="61"/>
      <c r="AI616" s="61"/>
      <c r="AJ616" s="61"/>
      <c r="AK616" s="61"/>
      <c r="AL616" s="61"/>
      <c r="AM616" s="66"/>
      <c r="AN616" s="81"/>
      <c r="AO616" s="82"/>
      <c r="AP616" s="199"/>
      <c r="AQ616" s="200"/>
      <c r="AR616" s="199"/>
      <c r="AS616" s="65"/>
      <c r="AT616" s="200"/>
      <c r="AU616" s="66"/>
      <c r="AV616" s="66"/>
      <c r="AW616" s="66"/>
      <c r="AX616" s="66"/>
      <c r="AY616" s="66"/>
      <c r="AZ616" s="67"/>
      <c r="BA616" s="287"/>
      <c r="BB616" s="290"/>
      <c r="BC616" s="284"/>
      <c r="BD616" s="69"/>
      <c r="BE616" s="68"/>
    </row>
    <row r="617" spans="1:57" x14ac:dyDescent="0.2">
      <c r="A617" s="28"/>
      <c r="B617" s="92"/>
      <c r="C617" s="93"/>
      <c r="D617" s="71"/>
      <c r="E617" s="72"/>
      <c r="F617" s="42"/>
      <c r="G617" s="43"/>
      <c r="H617" s="46"/>
      <c r="I617" s="74"/>
      <c r="J617" s="46"/>
      <c r="K617" s="75"/>
      <c r="L617" s="73"/>
      <c r="M617" s="46"/>
      <c r="N617" s="76"/>
      <c r="O617" s="94"/>
      <c r="P617" s="105"/>
      <c r="Q617" s="190"/>
      <c r="R617" s="191"/>
      <c r="S617" s="191"/>
      <c r="T617" s="108"/>
      <c r="U617" s="109"/>
      <c r="V617" s="84"/>
      <c r="W617" s="84"/>
      <c r="X617" s="84"/>
      <c r="Y617" s="61"/>
      <c r="Z617" s="61"/>
      <c r="AA617" s="61"/>
      <c r="AB617" s="58"/>
      <c r="AC617" s="79"/>
      <c r="AD617" s="58"/>
      <c r="AE617" s="58"/>
      <c r="AF617" s="60"/>
      <c r="AG617" s="61"/>
      <c r="AH617" s="61"/>
      <c r="AI617" s="61"/>
      <c r="AJ617" s="61"/>
      <c r="AK617" s="61"/>
      <c r="AL617" s="61"/>
      <c r="AM617" s="66"/>
      <c r="AN617" s="81"/>
      <c r="AO617" s="82"/>
      <c r="AP617" s="199"/>
      <c r="AQ617" s="200"/>
      <c r="AR617" s="199"/>
      <c r="AS617" s="65"/>
      <c r="AT617" s="200"/>
      <c r="AU617" s="66"/>
      <c r="AV617" s="66"/>
      <c r="AW617" s="66"/>
      <c r="AX617" s="66"/>
      <c r="AY617" s="66"/>
      <c r="AZ617" s="67"/>
      <c r="BA617" s="287"/>
      <c r="BB617" s="290"/>
      <c r="BC617" s="284"/>
      <c r="BD617" s="69"/>
      <c r="BE617" s="68"/>
    </row>
    <row r="618" spans="1:57" x14ac:dyDescent="0.2">
      <c r="A618" s="28"/>
      <c r="B618" s="92"/>
      <c r="C618" s="93"/>
      <c r="D618" s="71"/>
      <c r="E618" s="72"/>
      <c r="F618" s="42"/>
      <c r="G618" s="73"/>
      <c r="H618" s="46"/>
      <c r="I618" s="74"/>
      <c r="J618" s="46"/>
      <c r="K618" s="75"/>
      <c r="L618" s="73"/>
      <c r="M618" s="46"/>
      <c r="N618" s="76"/>
      <c r="O618" s="94"/>
      <c r="P618" s="105"/>
      <c r="Q618" s="190"/>
      <c r="R618" s="191"/>
      <c r="S618" s="191"/>
      <c r="T618" s="108"/>
      <c r="U618" s="109"/>
      <c r="V618" s="84"/>
      <c r="W618" s="84"/>
      <c r="X618" s="84"/>
      <c r="Y618" s="61"/>
      <c r="Z618" s="61"/>
      <c r="AA618" s="61"/>
      <c r="AB618" s="58"/>
      <c r="AC618" s="79"/>
      <c r="AD618" s="58"/>
      <c r="AE618" s="58"/>
      <c r="AF618" s="60"/>
      <c r="AG618" s="61"/>
      <c r="AH618" s="61"/>
      <c r="AI618" s="61"/>
      <c r="AJ618" s="61"/>
      <c r="AK618" s="61"/>
      <c r="AL618" s="61"/>
      <c r="AM618" s="66"/>
      <c r="AN618" s="81"/>
      <c r="AO618" s="82"/>
      <c r="AP618" s="199"/>
      <c r="AQ618" s="200"/>
      <c r="AR618" s="199"/>
      <c r="AS618" s="65"/>
      <c r="AT618" s="200"/>
      <c r="AU618" s="66"/>
      <c r="AV618" s="66"/>
      <c r="AW618" s="66"/>
      <c r="AX618" s="66"/>
      <c r="AY618" s="66"/>
      <c r="AZ618" s="67"/>
      <c r="BA618" s="287"/>
      <c r="BB618" s="290"/>
      <c r="BC618" s="284"/>
      <c r="BD618" s="69"/>
      <c r="BE618" s="68"/>
    </row>
    <row r="619" spans="1:57" x14ac:dyDescent="0.2">
      <c r="A619" s="28"/>
      <c r="B619" s="92"/>
      <c r="C619" s="93"/>
      <c r="D619" s="71"/>
      <c r="E619" s="72"/>
      <c r="F619" s="42"/>
      <c r="G619" s="43"/>
      <c r="H619" s="46"/>
      <c r="I619" s="74"/>
      <c r="J619" s="46"/>
      <c r="K619" s="75"/>
      <c r="L619" s="73"/>
      <c r="M619" s="46"/>
      <c r="N619" s="76"/>
      <c r="O619" s="94"/>
      <c r="P619" s="105"/>
      <c r="Q619" s="190"/>
      <c r="R619" s="191"/>
      <c r="S619" s="191"/>
      <c r="T619" s="108"/>
      <c r="U619" s="109"/>
      <c r="V619" s="84"/>
      <c r="W619" s="84"/>
      <c r="X619" s="84"/>
      <c r="Y619" s="61"/>
      <c r="Z619" s="61"/>
      <c r="AA619" s="61"/>
      <c r="AB619" s="58"/>
      <c r="AC619" s="79"/>
      <c r="AD619" s="58"/>
      <c r="AE619" s="58"/>
      <c r="AF619" s="60"/>
      <c r="AG619" s="61"/>
      <c r="AI619" s="61"/>
      <c r="AJ619" s="61"/>
      <c r="AK619" s="61"/>
      <c r="AL619" s="61"/>
      <c r="AM619" s="66"/>
      <c r="AN619" s="81"/>
      <c r="AO619" s="82"/>
      <c r="AP619" s="199"/>
      <c r="AQ619" s="200"/>
      <c r="AR619" s="199"/>
      <c r="AS619" s="65"/>
      <c r="AT619" s="200"/>
      <c r="AU619" s="66"/>
      <c r="AV619" s="66"/>
      <c r="AW619" s="66"/>
      <c r="AX619" s="66"/>
      <c r="AY619" s="66"/>
      <c r="AZ619" s="67"/>
      <c r="BA619" s="287"/>
      <c r="BB619" s="290"/>
      <c r="BC619" s="284"/>
      <c r="BD619" s="69"/>
      <c r="BE619" s="68"/>
    </row>
    <row r="620" spans="1:57" x14ac:dyDescent="0.2">
      <c r="A620" s="28"/>
      <c r="B620" s="92"/>
      <c r="C620" s="93"/>
      <c r="D620" s="71"/>
      <c r="E620" s="72"/>
      <c r="F620" s="42"/>
      <c r="G620" s="43"/>
      <c r="H620" s="73"/>
      <c r="I620" s="74"/>
      <c r="J620" s="46"/>
      <c r="K620" s="75"/>
      <c r="L620" s="73"/>
      <c r="M620" s="46"/>
      <c r="N620" s="76"/>
      <c r="O620" s="94"/>
      <c r="P620" s="105"/>
      <c r="Q620" s="190"/>
      <c r="R620" s="191"/>
      <c r="S620" s="191"/>
      <c r="T620" s="108"/>
      <c r="U620" s="109"/>
      <c r="V620" s="84"/>
      <c r="W620" s="84"/>
      <c r="X620" s="84"/>
      <c r="Y620" s="61"/>
      <c r="Z620" s="61"/>
      <c r="AA620" s="61"/>
      <c r="AB620" s="58"/>
      <c r="AC620" s="79"/>
      <c r="AD620" s="58"/>
      <c r="AE620" s="58"/>
      <c r="AF620" s="60"/>
      <c r="AG620" s="61"/>
      <c r="AH620" s="61"/>
      <c r="AI620" s="61"/>
      <c r="AJ620" s="61"/>
      <c r="AK620" s="61"/>
      <c r="AL620" s="61"/>
      <c r="AM620" s="66"/>
      <c r="AN620" s="81"/>
      <c r="AO620" s="82"/>
      <c r="AP620" s="199"/>
      <c r="AQ620" s="200"/>
      <c r="AR620" s="199"/>
      <c r="AS620" s="65"/>
      <c r="AT620" s="200"/>
      <c r="AU620" s="66"/>
      <c r="AV620" s="66"/>
      <c r="AW620" s="66"/>
      <c r="AX620" s="66"/>
      <c r="AY620" s="66"/>
      <c r="AZ620" s="67"/>
      <c r="BA620" s="287"/>
      <c r="BB620" s="290"/>
      <c r="BC620" s="284"/>
      <c r="BD620" s="69"/>
      <c r="BE620" s="68"/>
    </row>
    <row r="621" spans="1:57" x14ac:dyDescent="0.2">
      <c r="A621" s="28"/>
      <c r="B621" s="92"/>
      <c r="C621" s="93"/>
      <c r="D621" s="71"/>
      <c r="E621" s="72"/>
      <c r="F621" s="42"/>
      <c r="G621" s="43"/>
      <c r="H621" s="46"/>
      <c r="I621" s="74"/>
      <c r="J621" s="46"/>
      <c r="K621" s="75"/>
      <c r="L621" s="73"/>
      <c r="M621" s="46"/>
      <c r="N621" s="76"/>
      <c r="O621" s="94"/>
      <c r="P621" s="105"/>
      <c r="Q621" s="190"/>
      <c r="R621" s="191"/>
      <c r="S621" s="191"/>
      <c r="T621" s="108"/>
      <c r="U621" s="109"/>
      <c r="V621" s="84"/>
      <c r="W621" s="84"/>
      <c r="X621" s="84"/>
      <c r="Y621" s="61"/>
      <c r="Z621" s="61"/>
      <c r="AA621" s="61"/>
      <c r="AB621" s="58"/>
      <c r="AC621" s="79"/>
      <c r="AD621" s="58"/>
      <c r="AE621" s="58"/>
      <c r="AF621" s="60"/>
      <c r="AG621" s="61"/>
      <c r="AH621" s="61"/>
      <c r="AI621" s="61"/>
      <c r="AJ621" s="61"/>
      <c r="AK621" s="61"/>
      <c r="AL621" s="61"/>
      <c r="AM621" s="66"/>
      <c r="AN621" s="81"/>
      <c r="AO621" s="82"/>
      <c r="AP621" s="199"/>
      <c r="AQ621" s="200"/>
      <c r="AR621" s="199"/>
      <c r="AS621" s="65"/>
      <c r="AT621" s="200"/>
      <c r="AU621" s="66"/>
      <c r="AV621" s="66"/>
      <c r="AW621" s="66"/>
      <c r="AX621" s="66"/>
      <c r="AY621" s="66"/>
      <c r="AZ621" s="67"/>
      <c r="BA621" s="287"/>
      <c r="BB621" s="290"/>
      <c r="BC621" s="284"/>
      <c r="BD621" s="69"/>
      <c r="BE621" s="68"/>
    </row>
    <row r="622" spans="1:57" x14ac:dyDescent="0.2">
      <c r="A622" s="28"/>
      <c r="B622" s="92"/>
      <c r="C622" s="93"/>
      <c r="D622" s="71"/>
      <c r="E622" s="72"/>
      <c r="F622" s="42"/>
      <c r="G622" s="46"/>
      <c r="H622" s="73"/>
      <c r="I622" s="74"/>
      <c r="J622" s="46"/>
      <c r="K622" s="75"/>
      <c r="L622" s="73"/>
      <c r="M622" s="46"/>
      <c r="N622" s="76"/>
      <c r="O622" s="94"/>
      <c r="P622" s="105"/>
      <c r="Q622" s="190"/>
      <c r="R622" s="191"/>
      <c r="S622" s="191"/>
      <c r="T622" s="108"/>
      <c r="U622" s="109"/>
      <c r="V622" s="84"/>
      <c r="W622" s="84"/>
      <c r="X622" s="84"/>
      <c r="Y622" s="61"/>
      <c r="Z622" s="61"/>
      <c r="AA622" s="61"/>
      <c r="AB622" s="58"/>
      <c r="AC622" s="79"/>
      <c r="AD622" s="58"/>
      <c r="AE622" s="58"/>
      <c r="AF622" s="60"/>
      <c r="AG622" s="61"/>
      <c r="AH622" s="61"/>
      <c r="AI622" s="61"/>
      <c r="AJ622" s="61"/>
      <c r="AK622" s="61"/>
      <c r="AL622" s="61"/>
      <c r="AM622" s="66"/>
      <c r="AN622" s="81"/>
      <c r="AO622" s="82"/>
      <c r="AP622" s="199"/>
      <c r="AQ622" s="200"/>
      <c r="AR622" s="199"/>
      <c r="AS622" s="65"/>
      <c r="AT622" s="200"/>
      <c r="AU622" s="66"/>
      <c r="AV622" s="66"/>
      <c r="AW622" s="66"/>
      <c r="AX622" s="66"/>
      <c r="AY622" s="66"/>
      <c r="AZ622" s="67"/>
      <c r="BA622" s="287"/>
      <c r="BB622" s="290"/>
      <c r="BC622" s="284"/>
      <c r="BD622" s="69"/>
      <c r="BE622" s="68"/>
    </row>
    <row r="623" spans="1:57" x14ac:dyDescent="0.2">
      <c r="A623" s="28"/>
      <c r="B623" s="92"/>
      <c r="C623" s="93"/>
      <c r="D623" s="71"/>
      <c r="E623" s="72"/>
      <c r="F623" s="42"/>
      <c r="G623" s="43"/>
      <c r="H623" s="46"/>
      <c r="I623" s="74"/>
      <c r="J623" s="46"/>
      <c r="K623" s="75"/>
      <c r="L623" s="73"/>
      <c r="M623" s="46"/>
      <c r="N623" s="76"/>
      <c r="O623" s="94"/>
      <c r="P623" s="105"/>
      <c r="Q623" s="190"/>
      <c r="R623" s="191"/>
      <c r="S623" s="191"/>
      <c r="T623" s="108"/>
      <c r="U623" s="109"/>
      <c r="V623" s="84"/>
      <c r="W623" s="84"/>
      <c r="X623" s="84"/>
      <c r="Y623" s="61"/>
      <c r="Z623" s="61"/>
      <c r="AA623" s="61"/>
      <c r="AB623" s="58"/>
      <c r="AC623" s="79"/>
      <c r="AD623" s="58"/>
      <c r="AE623" s="58"/>
      <c r="AF623" s="60"/>
      <c r="AG623" s="61"/>
      <c r="AH623" s="61"/>
      <c r="AI623" s="61"/>
      <c r="AJ623" s="61"/>
      <c r="AK623" s="61"/>
      <c r="AL623" s="61"/>
      <c r="AM623" s="66"/>
      <c r="AN623" s="81"/>
      <c r="AO623" s="82"/>
      <c r="AP623" s="199"/>
      <c r="AQ623" s="200"/>
      <c r="AR623" s="199"/>
      <c r="AS623" s="65"/>
      <c r="AT623" s="200"/>
      <c r="AU623" s="66"/>
      <c r="AV623" s="66"/>
      <c r="AW623" s="66"/>
      <c r="AX623" s="66"/>
      <c r="AY623" s="66"/>
      <c r="AZ623" s="67"/>
      <c r="BA623" s="287"/>
      <c r="BB623" s="290"/>
      <c r="BC623" s="284"/>
      <c r="BD623" s="69"/>
      <c r="BE623" s="68"/>
    </row>
    <row r="624" spans="1:57" x14ac:dyDescent="0.2">
      <c r="A624" s="28"/>
      <c r="B624" s="92"/>
      <c r="C624" s="93"/>
      <c r="D624" s="71"/>
      <c r="E624" s="72"/>
      <c r="F624" s="42"/>
      <c r="G624" s="43"/>
      <c r="H624" s="46"/>
      <c r="I624" s="74"/>
      <c r="J624" s="46"/>
      <c r="K624" s="75"/>
      <c r="L624" s="73"/>
      <c r="M624" s="46"/>
      <c r="N624" s="76"/>
      <c r="O624" s="94"/>
      <c r="P624" s="105"/>
      <c r="Q624" s="190"/>
      <c r="R624" s="191"/>
      <c r="S624" s="191"/>
      <c r="T624" s="108"/>
      <c r="U624" s="109"/>
      <c r="V624" s="84"/>
      <c r="W624" s="84"/>
      <c r="X624" s="84"/>
      <c r="Y624" s="61"/>
      <c r="Z624" s="61"/>
      <c r="AA624" s="61"/>
      <c r="AB624" s="58"/>
      <c r="AC624" s="79"/>
      <c r="AD624" s="58"/>
      <c r="AE624" s="58"/>
      <c r="AF624" s="60"/>
      <c r="AG624" s="61"/>
      <c r="AH624" s="61"/>
      <c r="AI624" s="61"/>
      <c r="AJ624" s="61"/>
      <c r="AK624" s="61"/>
      <c r="AL624" s="61"/>
      <c r="AM624" s="66"/>
      <c r="AN624" s="81"/>
      <c r="AO624" s="82"/>
      <c r="AP624" s="199"/>
      <c r="AQ624" s="200"/>
      <c r="AR624" s="199"/>
      <c r="AS624" s="65"/>
      <c r="AT624" s="200"/>
      <c r="AU624" s="66"/>
      <c r="AV624" s="66"/>
      <c r="AW624" s="66"/>
      <c r="AX624" s="66"/>
      <c r="AY624" s="66"/>
      <c r="AZ624" s="67"/>
      <c r="BA624" s="287"/>
      <c r="BB624" s="290"/>
      <c r="BC624" s="284"/>
      <c r="BD624" s="69"/>
      <c r="BE624" s="68"/>
    </row>
    <row r="625" spans="1:57" x14ac:dyDescent="0.2">
      <c r="A625" s="28"/>
      <c r="B625" s="92"/>
      <c r="C625" s="93"/>
      <c r="D625" s="71"/>
      <c r="E625" s="72"/>
      <c r="F625" s="42"/>
      <c r="G625" s="43"/>
      <c r="H625" s="46"/>
      <c r="I625" s="74"/>
      <c r="J625" s="46"/>
      <c r="K625" s="75"/>
      <c r="L625" s="73"/>
      <c r="M625" s="46"/>
      <c r="N625" s="76"/>
      <c r="O625" s="94"/>
      <c r="P625" s="105"/>
      <c r="Q625" s="190"/>
      <c r="R625" s="191"/>
      <c r="S625" s="191"/>
      <c r="T625" s="108"/>
      <c r="U625" s="109"/>
      <c r="V625" s="84"/>
      <c r="W625" s="84"/>
      <c r="X625" s="84"/>
      <c r="Y625" s="61"/>
      <c r="Z625" s="61"/>
      <c r="AA625" s="61"/>
      <c r="AB625" s="58"/>
      <c r="AC625" s="79"/>
      <c r="AD625" s="58"/>
      <c r="AE625" s="58"/>
      <c r="AF625" s="60"/>
      <c r="AG625" s="61"/>
      <c r="AH625" s="61"/>
      <c r="AI625" s="61"/>
      <c r="AJ625" s="61"/>
      <c r="AK625" s="61"/>
      <c r="AL625" s="61"/>
      <c r="AM625" s="66"/>
      <c r="AN625" s="81"/>
      <c r="AO625" s="82"/>
      <c r="AP625" s="199"/>
      <c r="AQ625" s="200"/>
      <c r="AR625" s="199"/>
      <c r="AS625" s="65"/>
      <c r="AT625" s="200"/>
      <c r="AU625" s="66"/>
      <c r="AV625" s="66"/>
      <c r="AW625" s="66"/>
      <c r="AX625" s="66"/>
      <c r="AY625" s="66"/>
      <c r="AZ625" s="67"/>
      <c r="BA625" s="287"/>
      <c r="BB625" s="290"/>
      <c r="BC625" s="284"/>
      <c r="BD625" s="69"/>
      <c r="BE625" s="68"/>
    </row>
    <row r="626" spans="1:57" x14ac:dyDescent="0.2">
      <c r="A626" s="28"/>
      <c r="B626" s="92"/>
      <c r="C626" s="93"/>
      <c r="D626" s="71"/>
      <c r="E626" s="72"/>
      <c r="F626" s="42"/>
      <c r="G626" s="73"/>
      <c r="H626" s="73"/>
      <c r="I626" s="74"/>
      <c r="J626" s="46"/>
      <c r="K626" s="75"/>
      <c r="L626" s="73"/>
      <c r="M626" s="46"/>
      <c r="N626" s="76"/>
      <c r="O626" s="94"/>
      <c r="P626" s="105"/>
      <c r="Q626" s="190"/>
      <c r="R626" s="191"/>
      <c r="S626" s="191"/>
      <c r="T626" s="108"/>
      <c r="U626" s="109"/>
      <c r="V626" s="84"/>
      <c r="W626" s="84"/>
      <c r="X626" s="84"/>
      <c r="Y626" s="61"/>
      <c r="Z626" s="61"/>
      <c r="AA626" s="61"/>
      <c r="AB626" s="58"/>
      <c r="AC626" s="79"/>
      <c r="AD626" s="58"/>
      <c r="AE626" s="58"/>
      <c r="AF626" s="60"/>
      <c r="AG626" s="61"/>
      <c r="AH626" s="61"/>
      <c r="AI626" s="61"/>
      <c r="AJ626" s="61"/>
      <c r="AK626" s="61"/>
      <c r="AL626" s="61"/>
      <c r="AM626" s="66"/>
      <c r="AN626" s="81"/>
      <c r="AO626" s="82"/>
      <c r="AP626" s="199"/>
      <c r="AQ626" s="200"/>
      <c r="AR626" s="199"/>
      <c r="AS626" s="65"/>
      <c r="AT626" s="200"/>
      <c r="AU626" s="66"/>
      <c r="AV626" s="66"/>
      <c r="AW626" s="66"/>
      <c r="AX626" s="66"/>
      <c r="AY626" s="66"/>
      <c r="AZ626" s="67"/>
      <c r="BA626" s="287"/>
      <c r="BB626" s="290"/>
      <c r="BC626" s="284"/>
      <c r="BD626" s="69"/>
      <c r="BE626" s="68"/>
    </row>
    <row r="627" spans="1:57" x14ac:dyDescent="0.2">
      <c r="A627" s="28"/>
      <c r="B627" s="92"/>
      <c r="C627" s="93"/>
      <c r="D627" s="71"/>
      <c r="E627" s="72"/>
      <c r="F627" s="42"/>
      <c r="G627" s="43"/>
      <c r="H627" s="46"/>
      <c r="I627" s="74"/>
      <c r="J627" s="46"/>
      <c r="K627" s="75"/>
      <c r="L627" s="73"/>
      <c r="M627" s="46"/>
      <c r="N627" s="76"/>
      <c r="O627" s="94"/>
      <c r="P627" s="105"/>
      <c r="Q627" s="190"/>
      <c r="R627" s="191"/>
      <c r="S627" s="191"/>
      <c r="T627" s="108"/>
      <c r="U627" s="109"/>
      <c r="V627" s="84"/>
      <c r="W627" s="84"/>
      <c r="X627" s="84"/>
      <c r="Y627" s="61"/>
      <c r="Z627" s="61"/>
      <c r="AA627" s="61"/>
      <c r="AB627" s="58"/>
      <c r="AC627" s="79"/>
      <c r="AD627" s="58"/>
      <c r="AE627" s="58"/>
      <c r="AF627" s="60"/>
      <c r="AG627" s="61"/>
      <c r="AH627" s="61"/>
      <c r="AI627" s="61"/>
      <c r="AJ627" s="61"/>
      <c r="AK627" s="61"/>
      <c r="AL627" s="61"/>
      <c r="AM627" s="66"/>
      <c r="AN627" s="81"/>
      <c r="AO627" s="82"/>
      <c r="AP627" s="199"/>
      <c r="AQ627" s="200"/>
      <c r="AR627" s="199"/>
      <c r="AS627" s="65"/>
      <c r="AT627" s="200"/>
      <c r="AU627" s="66"/>
      <c r="AV627" s="66"/>
      <c r="AW627" s="66"/>
      <c r="AX627" s="66"/>
      <c r="AY627" s="66"/>
      <c r="AZ627" s="67"/>
      <c r="BA627" s="287"/>
      <c r="BB627" s="290"/>
      <c r="BC627" s="284"/>
      <c r="BD627" s="69"/>
      <c r="BE627" s="68"/>
    </row>
    <row r="628" spans="1:57" x14ac:dyDescent="0.2">
      <c r="A628" s="28"/>
      <c r="B628" s="92"/>
      <c r="C628" s="93"/>
      <c r="D628" s="71"/>
      <c r="E628" s="72"/>
      <c r="F628" s="42"/>
      <c r="G628" s="73"/>
      <c r="H628" s="46"/>
      <c r="I628" s="74"/>
      <c r="J628" s="46"/>
      <c r="K628" s="75"/>
      <c r="L628" s="73"/>
      <c r="M628" s="46"/>
      <c r="N628" s="76"/>
      <c r="O628" s="94"/>
      <c r="P628" s="105"/>
      <c r="Q628" s="190"/>
      <c r="R628" s="191"/>
      <c r="S628" s="191"/>
      <c r="T628" s="108"/>
      <c r="U628" s="109"/>
      <c r="V628" s="84"/>
      <c r="W628" s="84"/>
      <c r="X628" s="84"/>
      <c r="Y628" s="61"/>
      <c r="Z628" s="61"/>
      <c r="AA628" s="61"/>
      <c r="AB628" s="58"/>
      <c r="AC628" s="79"/>
      <c r="AD628" s="58"/>
      <c r="AE628" s="58"/>
      <c r="AF628" s="60"/>
      <c r="AG628" s="61"/>
      <c r="AH628" s="61"/>
      <c r="AI628" s="61"/>
      <c r="AJ628" s="61"/>
      <c r="AK628" s="61"/>
      <c r="AL628" s="61"/>
      <c r="AM628" s="66"/>
      <c r="AN628" s="81"/>
      <c r="AO628" s="82"/>
      <c r="AP628" s="199"/>
      <c r="AQ628" s="200"/>
      <c r="AR628" s="199"/>
      <c r="AS628" s="65"/>
      <c r="AT628" s="200"/>
      <c r="AU628" s="66"/>
      <c r="AV628" s="66"/>
      <c r="AW628" s="66"/>
      <c r="AX628" s="66"/>
      <c r="AY628" s="66"/>
      <c r="AZ628" s="67"/>
      <c r="BA628" s="287"/>
      <c r="BB628" s="290"/>
      <c r="BC628" s="284"/>
      <c r="BD628" s="69"/>
      <c r="BE628" s="68"/>
    </row>
    <row r="629" spans="1:57" x14ac:dyDescent="0.2">
      <c r="A629" s="28"/>
      <c r="B629" s="92"/>
      <c r="C629" s="93"/>
      <c r="D629" s="71"/>
      <c r="E629" s="72"/>
      <c r="F629" s="42"/>
      <c r="G629" s="43"/>
      <c r="H629" s="46"/>
      <c r="I629" s="74"/>
      <c r="J629" s="46"/>
      <c r="K629" s="75"/>
      <c r="L629" s="73"/>
      <c r="M629" s="46"/>
      <c r="N629" s="76"/>
      <c r="O629" s="94"/>
      <c r="P629" s="105"/>
      <c r="Q629" s="190"/>
      <c r="R629" s="191"/>
      <c r="S629" s="191"/>
      <c r="T629" s="108"/>
      <c r="U629" s="109"/>
      <c r="V629" s="84"/>
      <c r="W629" s="84"/>
      <c r="X629" s="84"/>
      <c r="Y629" s="61"/>
      <c r="Z629" s="61"/>
      <c r="AA629" s="61"/>
      <c r="AB629" s="58"/>
      <c r="AC629" s="79"/>
      <c r="AD629" s="58"/>
      <c r="AE629" s="58"/>
      <c r="AF629" s="60"/>
      <c r="AG629" s="61"/>
      <c r="AH629" s="61"/>
      <c r="AI629" s="61"/>
      <c r="AJ629" s="61"/>
      <c r="AK629" s="61"/>
      <c r="AL629" s="61"/>
      <c r="AM629" s="66"/>
      <c r="AN629" s="81"/>
      <c r="AO629" s="82"/>
      <c r="AP629" s="199"/>
      <c r="AQ629" s="200"/>
      <c r="AR629" s="199"/>
      <c r="AS629" s="65"/>
      <c r="AT629" s="200"/>
      <c r="AU629" s="66"/>
      <c r="AV629" s="66"/>
      <c r="AW629" s="66"/>
      <c r="AX629" s="66"/>
      <c r="AY629" s="66"/>
      <c r="AZ629" s="67"/>
      <c r="BA629" s="287"/>
      <c r="BB629" s="290"/>
      <c r="BC629" s="284"/>
      <c r="BD629" s="69"/>
      <c r="BE629" s="68"/>
    </row>
    <row r="630" spans="1:57" x14ac:dyDescent="0.2">
      <c r="A630" s="28"/>
      <c r="B630" s="92"/>
      <c r="C630" s="93"/>
      <c r="D630" s="71"/>
      <c r="E630" s="72"/>
      <c r="F630" s="42"/>
      <c r="G630" s="73"/>
      <c r="H630" s="73"/>
      <c r="I630" s="74"/>
      <c r="J630" s="46"/>
      <c r="K630" s="75"/>
      <c r="L630" s="73"/>
      <c r="M630" s="46"/>
      <c r="N630" s="76"/>
      <c r="O630" s="94"/>
      <c r="P630" s="105"/>
      <c r="Q630" s="190"/>
      <c r="R630" s="191"/>
      <c r="S630" s="191"/>
      <c r="T630" s="108"/>
      <c r="U630" s="109"/>
      <c r="V630" s="84"/>
      <c r="W630" s="84"/>
      <c r="X630" s="84"/>
      <c r="Y630" s="61"/>
      <c r="Z630" s="61"/>
      <c r="AA630" s="61"/>
      <c r="AB630" s="58"/>
      <c r="AC630" s="79"/>
      <c r="AD630" s="58"/>
      <c r="AE630" s="58"/>
      <c r="AF630" s="60"/>
      <c r="AG630" s="61"/>
      <c r="AH630" s="61"/>
      <c r="AI630" s="61"/>
      <c r="AJ630" s="61"/>
      <c r="AK630" s="61"/>
      <c r="AL630" s="61"/>
      <c r="AM630" s="66"/>
      <c r="AN630" s="81"/>
      <c r="AO630" s="82"/>
      <c r="AP630" s="199"/>
      <c r="AQ630" s="200"/>
      <c r="AR630" s="199"/>
      <c r="AS630" s="65"/>
      <c r="AT630" s="200"/>
      <c r="AU630" s="66"/>
      <c r="AV630" s="66"/>
      <c r="AW630" s="66"/>
      <c r="AX630" s="66"/>
      <c r="AY630" s="66"/>
      <c r="AZ630" s="67"/>
      <c r="BA630" s="287"/>
      <c r="BB630" s="290"/>
      <c r="BC630" s="284"/>
      <c r="BD630" s="69"/>
      <c r="BE630" s="68"/>
    </row>
    <row r="631" spans="1:57" x14ac:dyDescent="0.2">
      <c r="A631" s="28"/>
      <c r="B631" s="92"/>
      <c r="C631" s="93"/>
      <c r="D631" s="71"/>
      <c r="E631" s="72"/>
      <c r="F631" s="42"/>
      <c r="G631" s="46"/>
      <c r="H631" s="73"/>
      <c r="I631" s="74"/>
      <c r="J631" s="46"/>
      <c r="K631" s="75"/>
      <c r="L631" s="73"/>
      <c r="M631" s="46"/>
      <c r="N631" s="76"/>
      <c r="O631" s="94"/>
      <c r="P631" s="105"/>
      <c r="Q631" s="190"/>
      <c r="R631" s="191"/>
      <c r="S631" s="191"/>
      <c r="T631" s="108"/>
      <c r="U631" s="109"/>
      <c r="V631" s="84"/>
      <c r="W631" s="84"/>
      <c r="X631" s="84"/>
      <c r="Y631" s="61"/>
      <c r="Z631" s="61"/>
      <c r="AA631" s="61"/>
      <c r="AB631" s="58"/>
      <c r="AC631" s="79"/>
      <c r="AD631" s="58"/>
      <c r="AE631" s="58"/>
      <c r="AF631" s="60"/>
      <c r="AG631" s="61"/>
      <c r="AH631" s="61"/>
      <c r="AI631" s="61"/>
      <c r="AJ631" s="61"/>
      <c r="AK631" s="61"/>
      <c r="AL631" s="61"/>
      <c r="AM631" s="66"/>
      <c r="AN631" s="81"/>
      <c r="AO631" s="82"/>
      <c r="AP631" s="199"/>
      <c r="AQ631" s="200"/>
      <c r="AR631" s="199"/>
      <c r="AS631" s="65"/>
      <c r="AT631" s="200"/>
      <c r="AU631" s="66"/>
      <c r="AV631" s="66"/>
      <c r="AW631" s="66"/>
      <c r="AX631" s="66"/>
      <c r="AY631" s="66"/>
      <c r="AZ631" s="67"/>
      <c r="BA631" s="287"/>
      <c r="BB631" s="290"/>
      <c r="BC631" s="284"/>
      <c r="BD631" s="69"/>
      <c r="BE631" s="68"/>
    </row>
    <row r="632" spans="1:57" x14ac:dyDescent="0.2">
      <c r="A632" s="28"/>
      <c r="B632" s="92"/>
      <c r="C632" s="93"/>
      <c r="D632" s="71"/>
      <c r="E632" s="72"/>
      <c r="F632" s="42"/>
      <c r="G632" s="46"/>
      <c r="H632" s="46"/>
      <c r="I632" s="74"/>
      <c r="J632" s="46"/>
      <c r="K632" s="75"/>
      <c r="L632" s="73"/>
      <c r="M632" s="46"/>
      <c r="N632" s="76"/>
      <c r="O632" s="94"/>
      <c r="P632" s="105"/>
      <c r="Q632" s="190"/>
      <c r="R632" s="191"/>
      <c r="S632" s="191"/>
      <c r="T632" s="108"/>
      <c r="U632" s="109"/>
      <c r="V632" s="84"/>
      <c r="W632" s="84"/>
      <c r="X632" s="84"/>
      <c r="Y632" s="61"/>
      <c r="Z632" s="61"/>
      <c r="AA632" s="61"/>
      <c r="AB632" s="58"/>
      <c r="AC632" s="79"/>
      <c r="AD632" s="58"/>
      <c r="AE632" s="58"/>
      <c r="AF632" s="60"/>
      <c r="AG632" s="61"/>
      <c r="AH632" s="61"/>
      <c r="AI632" s="61"/>
      <c r="AJ632" s="61"/>
      <c r="AK632" s="61"/>
      <c r="AL632" s="61"/>
      <c r="AM632" s="66"/>
      <c r="AN632" s="81"/>
      <c r="AO632" s="82"/>
      <c r="AP632" s="199"/>
      <c r="AQ632" s="200"/>
      <c r="AR632" s="199"/>
      <c r="AS632" s="65"/>
      <c r="AT632" s="200"/>
      <c r="AU632" s="66"/>
      <c r="AV632" s="66"/>
      <c r="AW632" s="66"/>
      <c r="AX632" s="66"/>
      <c r="AY632" s="66"/>
      <c r="AZ632" s="67"/>
      <c r="BA632" s="287"/>
      <c r="BB632" s="290"/>
      <c r="BC632" s="284"/>
      <c r="BD632" s="69"/>
      <c r="BE632" s="68"/>
    </row>
    <row r="633" spans="1:57" x14ac:dyDescent="0.2">
      <c r="A633" s="28"/>
      <c r="B633" s="92"/>
      <c r="C633" s="93"/>
      <c r="D633" s="71"/>
      <c r="E633" s="72"/>
      <c r="F633" s="42"/>
      <c r="G633" s="46"/>
      <c r="H633" s="73"/>
      <c r="I633" s="74"/>
      <c r="J633" s="46"/>
      <c r="K633" s="75"/>
      <c r="L633" s="73"/>
      <c r="M633" s="46"/>
      <c r="N633" s="76"/>
      <c r="O633" s="94"/>
      <c r="P633" s="105"/>
      <c r="Q633" s="190"/>
      <c r="R633" s="191"/>
      <c r="S633" s="191"/>
      <c r="T633" s="108"/>
      <c r="U633" s="109"/>
      <c r="V633" s="84"/>
      <c r="W633" s="84"/>
      <c r="X633" s="84"/>
      <c r="Y633" s="61"/>
      <c r="Z633" s="61"/>
      <c r="AA633" s="61"/>
      <c r="AB633" s="58"/>
      <c r="AC633" s="79"/>
      <c r="AD633" s="58"/>
      <c r="AE633" s="58"/>
      <c r="AF633" s="60"/>
      <c r="AG633" s="61"/>
      <c r="AH633" s="61"/>
      <c r="AI633" s="61"/>
      <c r="AJ633" s="61"/>
      <c r="AK633" s="61"/>
      <c r="AL633" s="61"/>
      <c r="AM633" s="66"/>
      <c r="AN633" s="81"/>
      <c r="AO633" s="82"/>
      <c r="AP633" s="199"/>
      <c r="AQ633" s="200"/>
      <c r="AR633" s="199"/>
      <c r="AS633" s="65"/>
      <c r="AT633" s="200"/>
      <c r="AU633" s="66"/>
      <c r="AV633" s="66"/>
      <c r="AW633" s="66"/>
      <c r="AX633" s="66"/>
      <c r="AY633" s="66"/>
      <c r="AZ633" s="67"/>
      <c r="BA633" s="287"/>
      <c r="BB633" s="290"/>
      <c r="BC633" s="284"/>
      <c r="BD633" s="69"/>
      <c r="BE633" s="68"/>
    </row>
    <row r="634" spans="1:57" x14ac:dyDescent="0.2">
      <c r="A634" s="28"/>
      <c r="B634" s="92"/>
      <c r="C634" s="93"/>
      <c r="D634" s="71"/>
      <c r="E634" s="72"/>
      <c r="F634" s="42"/>
      <c r="G634" s="73"/>
      <c r="H634" s="46"/>
      <c r="I634" s="74"/>
      <c r="J634" s="46"/>
      <c r="K634" s="75"/>
      <c r="L634" s="73"/>
      <c r="M634" s="46"/>
      <c r="N634" s="76"/>
      <c r="O634" s="94"/>
      <c r="P634" s="105"/>
      <c r="Q634" s="190"/>
      <c r="R634" s="191"/>
      <c r="S634" s="191"/>
      <c r="T634" s="108"/>
      <c r="U634" s="109"/>
      <c r="V634" s="84"/>
      <c r="W634" s="84"/>
      <c r="X634" s="84"/>
      <c r="Y634" s="61"/>
      <c r="Z634" s="61"/>
      <c r="AA634" s="61"/>
      <c r="AB634" s="58"/>
      <c r="AC634" s="79"/>
      <c r="AD634" s="58"/>
      <c r="AE634" s="58"/>
      <c r="AF634" s="60"/>
      <c r="AG634" s="61"/>
      <c r="AH634" s="61"/>
      <c r="AI634" s="61"/>
      <c r="AJ634" s="61"/>
      <c r="AK634" s="61"/>
      <c r="AL634" s="61"/>
      <c r="AM634" s="66"/>
      <c r="AN634" s="81"/>
      <c r="AO634" s="82"/>
      <c r="AP634" s="199"/>
      <c r="AQ634" s="200"/>
      <c r="AR634" s="199"/>
      <c r="AS634" s="65"/>
      <c r="AT634" s="200"/>
      <c r="AU634" s="66"/>
      <c r="AV634" s="66"/>
      <c r="AW634" s="66"/>
      <c r="AX634" s="66"/>
      <c r="AY634" s="66"/>
      <c r="AZ634" s="67"/>
      <c r="BA634" s="287"/>
      <c r="BB634" s="290"/>
      <c r="BC634" s="284"/>
      <c r="BD634" s="69"/>
      <c r="BE634" s="68"/>
    </row>
    <row r="635" spans="1:57" x14ac:dyDescent="0.2">
      <c r="A635" s="28"/>
      <c r="B635" s="92"/>
      <c r="C635" s="93"/>
      <c r="D635" s="71"/>
      <c r="E635" s="72"/>
      <c r="F635" s="42"/>
      <c r="G635" s="46"/>
      <c r="H635" s="73"/>
      <c r="I635" s="74"/>
      <c r="J635" s="46"/>
      <c r="K635" s="75"/>
      <c r="L635" s="73"/>
      <c r="M635" s="46"/>
      <c r="N635" s="76"/>
      <c r="O635" s="94"/>
      <c r="P635" s="105"/>
      <c r="Q635" s="190"/>
      <c r="R635" s="191"/>
      <c r="S635" s="191"/>
      <c r="T635" s="108"/>
      <c r="U635" s="109"/>
      <c r="V635" s="84"/>
      <c r="W635" s="84"/>
      <c r="X635" s="84"/>
      <c r="Y635" s="61"/>
      <c r="Z635" s="66"/>
      <c r="AA635" s="61"/>
      <c r="AB635" s="58"/>
      <c r="AC635" s="79"/>
      <c r="AD635" s="58"/>
      <c r="AE635" s="58"/>
      <c r="AF635" s="80"/>
      <c r="AG635" s="61"/>
      <c r="AH635" s="61"/>
      <c r="AI635" s="61"/>
      <c r="AJ635" s="61"/>
      <c r="AK635" s="61"/>
      <c r="AL635" s="66"/>
      <c r="AM635" s="66"/>
      <c r="AN635" s="81"/>
      <c r="AO635" s="82"/>
      <c r="AP635" s="199"/>
      <c r="AQ635" s="200"/>
      <c r="AR635" s="199"/>
      <c r="AS635" s="65"/>
      <c r="AT635" s="200"/>
      <c r="AU635" s="66"/>
      <c r="AV635" s="66"/>
      <c r="AW635" s="66"/>
      <c r="AX635" s="66"/>
      <c r="AY635" s="66"/>
      <c r="AZ635" s="67"/>
      <c r="BA635" s="287"/>
      <c r="BB635" s="290"/>
      <c r="BC635" s="284"/>
      <c r="BD635" s="69"/>
      <c r="BE635" s="68"/>
    </row>
    <row r="636" spans="1:57" x14ac:dyDescent="0.2">
      <c r="A636" s="28"/>
      <c r="B636" s="92"/>
      <c r="C636" s="93"/>
      <c r="D636" s="71"/>
      <c r="E636" s="72"/>
      <c r="F636" s="42"/>
      <c r="G636" s="46"/>
      <c r="H636" s="73"/>
      <c r="I636" s="74"/>
      <c r="J636" s="46"/>
      <c r="K636" s="47"/>
      <c r="L636" s="73"/>
      <c r="M636" s="46"/>
      <c r="N636" s="76"/>
      <c r="O636" s="94"/>
      <c r="P636" s="105"/>
      <c r="Q636" s="194"/>
      <c r="R636" s="191"/>
      <c r="S636" s="195"/>
      <c r="T636" s="108"/>
      <c r="U636" s="109"/>
      <c r="V636" s="84"/>
      <c r="W636" s="84"/>
      <c r="X636" s="84"/>
      <c r="Y636" s="61"/>
      <c r="Z636" s="66"/>
      <c r="AA636" s="61"/>
      <c r="AB636" s="58"/>
      <c r="AC636" s="79"/>
      <c r="AD636" s="58"/>
      <c r="AE636" s="58"/>
      <c r="AF636" s="80"/>
      <c r="AG636" s="61"/>
      <c r="AH636" s="61"/>
      <c r="AI636" s="61"/>
      <c r="AJ636" s="61"/>
      <c r="AK636" s="61"/>
      <c r="AL636" s="66"/>
      <c r="AM636" s="66"/>
      <c r="AN636" s="81"/>
      <c r="AO636" s="82"/>
      <c r="AP636" s="199"/>
      <c r="AQ636" s="200"/>
      <c r="AR636" s="199"/>
      <c r="AS636" s="65"/>
      <c r="AT636" s="200"/>
      <c r="AU636" s="66"/>
      <c r="AV636" s="66"/>
      <c r="AW636" s="66"/>
      <c r="AX636" s="66"/>
      <c r="AY636" s="66"/>
      <c r="AZ636" s="67"/>
      <c r="BA636" s="287"/>
      <c r="BB636" s="290"/>
      <c r="BC636" s="284"/>
      <c r="BD636" s="69"/>
      <c r="BE636" s="68"/>
    </row>
    <row r="637" spans="1:57" x14ac:dyDescent="0.2">
      <c r="A637" s="28"/>
      <c r="B637" s="92"/>
      <c r="C637" s="93"/>
      <c r="D637" s="71"/>
      <c r="E637" s="72"/>
      <c r="F637" s="42"/>
      <c r="G637" s="46"/>
      <c r="H637" s="73"/>
      <c r="I637" s="74"/>
      <c r="J637" s="46"/>
      <c r="K637" s="47"/>
      <c r="L637" s="73"/>
      <c r="M637" s="46"/>
      <c r="N637" s="76"/>
      <c r="O637" s="94"/>
      <c r="P637" s="105"/>
      <c r="Q637" s="194"/>
      <c r="R637" s="191"/>
      <c r="S637" s="195"/>
      <c r="T637" s="108"/>
      <c r="U637" s="109"/>
      <c r="V637" s="84"/>
      <c r="W637" s="84"/>
      <c r="X637" s="84"/>
      <c r="Y637" s="61"/>
      <c r="Z637" s="66"/>
      <c r="AA637" s="61"/>
      <c r="AB637" s="58"/>
      <c r="AC637" s="79"/>
      <c r="AD637" s="58"/>
      <c r="AE637" s="58"/>
      <c r="AF637" s="80"/>
      <c r="AG637" s="61"/>
      <c r="AH637" s="61"/>
      <c r="AI637" s="61"/>
      <c r="AJ637" s="61"/>
      <c r="AK637" s="61"/>
      <c r="AL637" s="66"/>
      <c r="AM637" s="66"/>
      <c r="AN637" s="81"/>
      <c r="AO637" s="82"/>
      <c r="AP637" s="199"/>
      <c r="AQ637" s="200"/>
      <c r="AR637" s="199"/>
      <c r="AS637" s="65"/>
      <c r="AT637" s="200"/>
      <c r="AU637" s="66"/>
      <c r="AV637" s="66"/>
      <c r="AW637" s="66"/>
      <c r="AX637" s="66"/>
      <c r="AY637" s="66"/>
      <c r="AZ637" s="67"/>
      <c r="BA637" s="287"/>
      <c r="BB637" s="290"/>
      <c r="BC637" s="284"/>
      <c r="BD637" s="69"/>
      <c r="BE637" s="68"/>
    </row>
    <row r="638" spans="1:57" x14ac:dyDescent="0.2">
      <c r="A638" s="28"/>
      <c r="B638" s="92"/>
      <c r="C638" s="93"/>
      <c r="D638" s="71"/>
      <c r="E638" s="72"/>
      <c r="F638" s="42"/>
      <c r="G638" s="46"/>
      <c r="H638" s="73"/>
      <c r="I638" s="74"/>
      <c r="J638" s="46"/>
      <c r="K638" s="47"/>
      <c r="L638" s="73"/>
      <c r="M638" s="46"/>
      <c r="N638" s="76"/>
      <c r="O638" s="94"/>
      <c r="P638" s="105"/>
      <c r="Q638" s="194"/>
      <c r="R638" s="191"/>
      <c r="S638" s="195"/>
      <c r="T638" s="108"/>
      <c r="U638" s="109"/>
      <c r="V638" s="84"/>
      <c r="W638" s="84"/>
      <c r="X638" s="84"/>
      <c r="Y638" s="61"/>
      <c r="Z638" s="66"/>
      <c r="AA638" s="66"/>
      <c r="AB638" s="79"/>
      <c r="AC638" s="79"/>
      <c r="AD638" s="79"/>
      <c r="AE638" s="79"/>
      <c r="AF638" s="80"/>
      <c r="AG638" s="61"/>
      <c r="AH638" s="61"/>
      <c r="AI638" s="61"/>
      <c r="AJ638" s="61"/>
      <c r="AK638" s="61"/>
      <c r="AL638" s="66"/>
      <c r="AM638" s="66"/>
      <c r="AN638" s="81"/>
      <c r="AO638" s="82"/>
      <c r="AP638" s="199"/>
      <c r="AQ638" s="200"/>
      <c r="AR638" s="199"/>
      <c r="AS638" s="65"/>
      <c r="AT638" s="200"/>
      <c r="AU638" s="66"/>
      <c r="AV638" s="66"/>
      <c r="AW638" s="66"/>
      <c r="AX638" s="66"/>
      <c r="AY638" s="66"/>
      <c r="AZ638" s="67"/>
      <c r="BA638" s="287"/>
      <c r="BB638" s="290"/>
      <c r="BC638" s="284"/>
      <c r="BD638" s="69"/>
      <c r="BE638" s="68"/>
    </row>
    <row r="639" spans="1:57" x14ac:dyDescent="0.2">
      <c r="A639" s="28"/>
      <c r="B639" s="92"/>
      <c r="C639" s="93"/>
      <c r="D639" s="71"/>
      <c r="E639" s="72"/>
      <c r="F639" s="42"/>
      <c r="G639" s="73"/>
      <c r="H639" s="73"/>
      <c r="I639" s="74"/>
      <c r="J639" s="46"/>
      <c r="K639" s="75"/>
      <c r="L639" s="73"/>
      <c r="M639" s="46"/>
      <c r="N639" s="76"/>
      <c r="O639" s="94"/>
      <c r="P639" s="105"/>
      <c r="Q639" s="190"/>
      <c r="R639" s="191"/>
      <c r="S639" s="191"/>
      <c r="T639" s="108"/>
      <c r="U639" s="109"/>
      <c r="V639" s="84"/>
      <c r="W639" s="84"/>
      <c r="X639" s="84"/>
      <c r="Y639" s="61"/>
      <c r="Z639" s="61"/>
      <c r="AA639" s="61"/>
      <c r="AB639" s="58"/>
      <c r="AC639" s="79"/>
      <c r="AD639" s="58"/>
      <c r="AE639" s="58"/>
      <c r="AF639" s="60"/>
      <c r="AG639" s="61"/>
      <c r="AH639" s="61"/>
      <c r="AI639" s="61"/>
      <c r="AJ639" s="61"/>
      <c r="AK639" s="61"/>
      <c r="AL639" s="61"/>
      <c r="AM639" s="66"/>
      <c r="AN639" s="81"/>
      <c r="AO639" s="82"/>
      <c r="AP639" s="199"/>
      <c r="AQ639" s="200"/>
      <c r="AR639" s="199"/>
      <c r="AS639" s="65"/>
      <c r="AT639" s="200"/>
      <c r="AU639" s="66"/>
      <c r="AV639" s="66"/>
      <c r="AW639" s="66"/>
      <c r="AX639" s="66"/>
      <c r="AY639" s="66"/>
      <c r="AZ639" s="67"/>
      <c r="BA639" s="287"/>
      <c r="BB639" s="290"/>
      <c r="BC639" s="284"/>
      <c r="BD639" s="69"/>
      <c r="BE639" s="68"/>
    </row>
    <row r="640" spans="1:57" x14ac:dyDescent="0.2">
      <c r="A640" s="28"/>
      <c r="B640" s="92"/>
      <c r="C640" s="93"/>
      <c r="D640" s="71"/>
      <c r="E640" s="72"/>
      <c r="F640" s="42"/>
      <c r="G640" s="73"/>
      <c r="H640" s="73"/>
      <c r="I640" s="74"/>
      <c r="J640" s="46"/>
      <c r="K640" s="75"/>
      <c r="L640" s="73"/>
      <c r="M640" s="46"/>
      <c r="N640" s="76"/>
      <c r="O640" s="94"/>
      <c r="P640" s="105"/>
      <c r="Q640" s="190"/>
      <c r="R640" s="191"/>
      <c r="S640" s="191"/>
      <c r="T640" s="108"/>
      <c r="U640" s="109"/>
      <c r="V640" s="84"/>
      <c r="W640" s="84"/>
      <c r="X640" s="84"/>
      <c r="Y640" s="61"/>
      <c r="Z640" s="61"/>
      <c r="AA640" s="61"/>
      <c r="AB640" s="58"/>
      <c r="AC640" s="79"/>
      <c r="AD640" s="58"/>
      <c r="AE640" s="58"/>
      <c r="AF640" s="60"/>
      <c r="AG640" s="61"/>
      <c r="AH640" s="61"/>
      <c r="AI640" s="61"/>
      <c r="AJ640" s="61"/>
      <c r="AK640" s="61"/>
      <c r="AL640" s="61"/>
      <c r="AM640" s="66"/>
      <c r="AN640" s="81"/>
      <c r="AO640" s="82"/>
      <c r="AP640" s="199"/>
      <c r="AQ640" s="200"/>
      <c r="AR640" s="199"/>
      <c r="AS640" s="65"/>
      <c r="AT640" s="200"/>
      <c r="AU640" s="66"/>
      <c r="AV640" s="66"/>
      <c r="AW640" s="66"/>
      <c r="AX640" s="66"/>
      <c r="AY640" s="66"/>
      <c r="AZ640" s="67"/>
      <c r="BA640" s="287"/>
      <c r="BB640" s="290"/>
      <c r="BC640" s="284"/>
      <c r="BD640" s="69"/>
      <c r="BE640" s="68"/>
    </row>
    <row r="641" spans="1:57" x14ac:dyDescent="0.2">
      <c r="A641" s="28"/>
      <c r="B641" s="92"/>
      <c r="C641" s="93"/>
      <c r="D641" s="71"/>
      <c r="E641" s="72"/>
      <c r="F641" s="42"/>
      <c r="G641" s="73"/>
      <c r="H641" s="73"/>
      <c r="I641" s="74"/>
      <c r="J641" s="46"/>
      <c r="K641" s="75"/>
      <c r="L641" s="73"/>
      <c r="M641" s="46"/>
      <c r="N641" s="76"/>
      <c r="O641" s="94"/>
      <c r="P641" s="105"/>
      <c r="Q641" s="190"/>
      <c r="R641" s="191"/>
      <c r="S641" s="191"/>
      <c r="T641" s="108"/>
      <c r="U641" s="109"/>
      <c r="V641" s="84"/>
      <c r="W641" s="84"/>
      <c r="X641" s="84"/>
      <c r="Y641" s="61"/>
      <c r="Z641" s="61"/>
      <c r="AA641" s="61"/>
      <c r="AB641" s="58"/>
      <c r="AC641" s="79"/>
      <c r="AD641" s="58"/>
      <c r="AE641" s="58"/>
      <c r="AF641" s="60"/>
      <c r="AG641" s="61"/>
      <c r="AI641" s="61"/>
      <c r="AJ641" s="61"/>
      <c r="AK641" s="61"/>
      <c r="AL641" s="61"/>
      <c r="AM641" s="66"/>
      <c r="AN641" s="81"/>
      <c r="AO641" s="82"/>
      <c r="AP641" s="199"/>
      <c r="AQ641" s="200"/>
      <c r="AR641" s="199"/>
      <c r="AS641" s="65"/>
      <c r="AT641" s="200"/>
      <c r="AU641" s="66"/>
      <c r="AV641" s="66"/>
      <c r="AW641" s="66"/>
      <c r="AX641" s="66"/>
      <c r="AY641" s="66"/>
      <c r="AZ641" s="67"/>
      <c r="BA641" s="287"/>
      <c r="BB641" s="290"/>
      <c r="BC641" s="284"/>
      <c r="BD641" s="69"/>
      <c r="BE641" s="68"/>
    </row>
    <row r="642" spans="1:57" x14ac:dyDescent="0.2">
      <c r="A642" s="28"/>
      <c r="B642" s="92"/>
      <c r="C642" s="93"/>
      <c r="D642" s="71"/>
      <c r="E642" s="72"/>
      <c r="F642" s="42"/>
      <c r="G642" s="46"/>
      <c r="H642" s="73"/>
      <c r="I642" s="74"/>
      <c r="J642" s="46"/>
      <c r="K642" s="75"/>
      <c r="L642" s="73"/>
      <c r="M642" s="46"/>
      <c r="N642" s="76"/>
      <c r="O642" s="94"/>
      <c r="P642" s="105"/>
      <c r="Q642" s="194"/>
      <c r="R642" s="191"/>
      <c r="S642" s="191"/>
      <c r="T642" s="108"/>
      <c r="U642" s="109"/>
      <c r="V642" s="84"/>
      <c r="W642" s="84"/>
      <c r="X642" s="84"/>
      <c r="Y642" s="61"/>
      <c r="Z642" s="61"/>
      <c r="AA642" s="61"/>
      <c r="AB642" s="58"/>
      <c r="AC642" s="79"/>
      <c r="AD642" s="58"/>
      <c r="AE642" s="58"/>
      <c r="AF642" s="60"/>
      <c r="AG642" s="61"/>
      <c r="AH642" s="61"/>
      <c r="AI642" s="61"/>
      <c r="AJ642" s="61"/>
      <c r="AK642" s="61"/>
      <c r="AL642" s="61"/>
      <c r="AM642" s="66"/>
      <c r="AN642" s="81"/>
      <c r="AO642" s="82"/>
      <c r="AP642" s="199"/>
      <c r="AQ642" s="200"/>
      <c r="AR642" s="199"/>
      <c r="AS642" s="65"/>
      <c r="AT642" s="200"/>
      <c r="AU642" s="66"/>
      <c r="AV642" s="66"/>
      <c r="AW642" s="66"/>
      <c r="AX642" s="66"/>
      <c r="AY642" s="66"/>
      <c r="AZ642" s="67"/>
      <c r="BA642" s="287"/>
      <c r="BB642" s="290"/>
      <c r="BC642" s="284"/>
      <c r="BD642" s="69"/>
      <c r="BE642" s="68"/>
    </row>
    <row r="643" spans="1:57" x14ac:dyDescent="0.2">
      <c r="A643" s="28"/>
      <c r="B643" s="92"/>
      <c r="C643" s="93"/>
      <c r="E643" s="72"/>
      <c r="F643" s="42"/>
      <c r="G643" s="73"/>
      <c r="H643" s="46"/>
      <c r="I643" s="74"/>
      <c r="J643" s="46"/>
      <c r="K643" s="75"/>
      <c r="L643" s="73"/>
      <c r="M643" s="46"/>
      <c r="N643" s="76"/>
      <c r="O643" s="94"/>
      <c r="P643" s="105"/>
      <c r="Q643" s="190"/>
      <c r="R643" s="191"/>
      <c r="S643" s="191"/>
      <c r="T643" s="108"/>
      <c r="U643" s="109"/>
      <c r="V643" s="84"/>
      <c r="W643" s="84"/>
      <c r="X643" s="84"/>
      <c r="Y643" s="61"/>
      <c r="AA643" s="61"/>
      <c r="AB643" s="58"/>
      <c r="AC643" s="79"/>
      <c r="AD643" s="58"/>
      <c r="AE643" s="58"/>
      <c r="AF643" s="60"/>
      <c r="AG643" s="61"/>
      <c r="AH643" s="61"/>
      <c r="AI643" s="61"/>
      <c r="AJ643" s="61"/>
      <c r="AK643" s="61"/>
      <c r="AL643" s="61"/>
      <c r="AM643" s="66"/>
      <c r="AN643" s="81"/>
      <c r="AO643" s="82"/>
      <c r="AP643" s="199"/>
      <c r="AQ643" s="200"/>
      <c r="AR643" s="199"/>
      <c r="AS643" s="65"/>
      <c r="AT643" s="200"/>
      <c r="AU643" s="66"/>
      <c r="AV643" s="66"/>
      <c r="AW643" s="66"/>
      <c r="AX643" s="66"/>
      <c r="AY643" s="66"/>
      <c r="AZ643" s="67"/>
      <c r="BA643" s="287"/>
      <c r="BB643" s="290"/>
      <c r="BC643" s="284"/>
      <c r="BD643" s="69"/>
      <c r="BE643" s="68"/>
    </row>
    <row r="644" spans="1:57" x14ac:dyDescent="0.2">
      <c r="A644" s="28"/>
      <c r="B644" s="92"/>
      <c r="C644" s="93"/>
      <c r="D644" s="71"/>
      <c r="E644" s="72"/>
      <c r="F644" s="42"/>
      <c r="G644" s="46"/>
      <c r="H644" s="73"/>
      <c r="I644" s="74"/>
      <c r="J644" s="46"/>
      <c r="K644" s="75"/>
      <c r="L644" s="73"/>
      <c r="M644" s="46"/>
      <c r="N644" s="76"/>
      <c r="O644" s="94"/>
      <c r="P644" s="105"/>
      <c r="Q644" s="194"/>
      <c r="R644" s="191"/>
      <c r="S644" s="191"/>
      <c r="T644" s="108"/>
      <c r="U644" s="109"/>
      <c r="V644" s="84"/>
      <c r="W644" s="84"/>
      <c r="X644" s="84"/>
      <c r="Y644" s="61"/>
      <c r="Z644" s="61"/>
      <c r="AA644" s="61"/>
      <c r="AB644" s="58"/>
      <c r="AC644" s="79"/>
      <c r="AD644" s="58"/>
      <c r="AE644" s="58"/>
      <c r="AF644" s="60"/>
      <c r="AG644" s="61"/>
      <c r="AH644" s="61"/>
      <c r="AI644" s="61"/>
      <c r="AJ644" s="61"/>
      <c r="AK644" s="61"/>
      <c r="AL644" s="61"/>
      <c r="AM644" s="66"/>
      <c r="AN644" s="81"/>
      <c r="AO644" s="82"/>
      <c r="AP644" s="199"/>
      <c r="AQ644" s="200"/>
      <c r="AR644" s="199"/>
      <c r="AS644" s="65"/>
      <c r="AT644" s="200"/>
      <c r="AU644" s="66"/>
      <c r="AV644" s="66"/>
      <c r="AW644" s="66"/>
      <c r="AX644" s="66"/>
      <c r="AY644" s="66"/>
      <c r="AZ644" s="67"/>
      <c r="BA644" s="287"/>
      <c r="BB644" s="290"/>
      <c r="BC644" s="284"/>
      <c r="BD644" s="69"/>
      <c r="BE644" s="68"/>
    </row>
    <row r="645" spans="1:57" x14ac:dyDescent="0.2">
      <c r="A645" s="28"/>
      <c r="B645" s="92"/>
      <c r="C645" s="93"/>
      <c r="D645" s="71"/>
      <c r="E645" s="72"/>
      <c r="F645" s="42"/>
      <c r="G645" s="43"/>
      <c r="H645" s="46"/>
      <c r="I645" s="74"/>
      <c r="J645" s="46"/>
      <c r="K645" s="75"/>
      <c r="L645" s="73"/>
      <c r="M645" s="46"/>
      <c r="N645" s="76"/>
      <c r="O645" s="94"/>
      <c r="P645" s="105"/>
      <c r="Q645" s="190"/>
      <c r="R645" s="191"/>
      <c r="S645" s="191"/>
      <c r="T645" s="108"/>
      <c r="U645" s="109"/>
      <c r="V645" s="84"/>
      <c r="W645" s="84"/>
      <c r="X645" s="84"/>
      <c r="Y645" s="61"/>
      <c r="Z645" s="61"/>
      <c r="AA645" s="61"/>
      <c r="AB645" s="58"/>
      <c r="AC645" s="79"/>
      <c r="AD645" s="58"/>
      <c r="AE645" s="58"/>
      <c r="AF645" s="60"/>
      <c r="AG645" s="61"/>
      <c r="AH645" s="61"/>
      <c r="AI645" s="61"/>
      <c r="AJ645" s="61"/>
      <c r="AK645" s="61"/>
      <c r="AL645" s="61"/>
      <c r="AM645" s="66"/>
      <c r="AN645" s="81"/>
      <c r="AO645" s="82"/>
      <c r="AP645" s="199"/>
      <c r="AQ645" s="200"/>
      <c r="AR645" s="199"/>
      <c r="AS645" s="65"/>
      <c r="AT645" s="200"/>
      <c r="AU645" s="66"/>
      <c r="AV645" s="66"/>
      <c r="AW645" s="66"/>
      <c r="AX645" s="66"/>
      <c r="AY645" s="66"/>
      <c r="AZ645" s="67"/>
      <c r="BA645" s="287"/>
      <c r="BB645" s="290"/>
      <c r="BC645" s="284"/>
      <c r="BD645" s="69"/>
      <c r="BE645" s="68"/>
    </row>
    <row r="646" spans="1:57" x14ac:dyDescent="0.2">
      <c r="A646" s="28"/>
      <c r="B646" s="92"/>
      <c r="C646" s="93"/>
      <c r="D646" s="71"/>
      <c r="E646" s="72"/>
      <c r="F646" s="42"/>
      <c r="G646" s="46"/>
      <c r="H646" s="73"/>
      <c r="I646" s="74"/>
      <c r="J646" s="46"/>
      <c r="K646" s="75"/>
      <c r="L646" s="73"/>
      <c r="M646" s="46"/>
      <c r="N646" s="76"/>
      <c r="O646" s="94"/>
      <c r="P646" s="105"/>
      <c r="Q646" s="190"/>
      <c r="R646" s="191"/>
      <c r="S646" s="191"/>
      <c r="T646" s="108"/>
      <c r="U646" s="109"/>
      <c r="V646" s="84"/>
      <c r="W646" s="84"/>
      <c r="X646" s="84"/>
      <c r="Y646" s="61"/>
      <c r="Z646" s="61"/>
      <c r="AA646" s="61"/>
      <c r="AB646" s="58"/>
      <c r="AC646" s="79"/>
      <c r="AD646" s="58"/>
      <c r="AE646" s="58"/>
      <c r="AF646" s="60"/>
      <c r="AG646" s="61"/>
      <c r="AH646" s="61"/>
      <c r="AI646" s="61"/>
      <c r="AJ646" s="61"/>
      <c r="AK646" s="61"/>
      <c r="AL646" s="61"/>
      <c r="AM646" s="66"/>
      <c r="AN646" s="81"/>
      <c r="AO646" s="82"/>
      <c r="AP646" s="199"/>
      <c r="AQ646" s="200"/>
      <c r="AR646" s="199"/>
      <c r="AS646" s="65"/>
      <c r="AT646" s="200"/>
      <c r="AU646" s="66"/>
      <c r="AV646" s="66"/>
      <c r="AW646" s="66"/>
      <c r="AX646" s="66"/>
      <c r="AY646" s="66"/>
      <c r="AZ646" s="67"/>
      <c r="BA646" s="287"/>
      <c r="BB646" s="290"/>
      <c r="BC646" s="284"/>
      <c r="BD646" s="69"/>
      <c r="BE646" s="68"/>
    </row>
    <row r="647" spans="1:57" x14ac:dyDescent="0.2">
      <c r="A647" s="28"/>
      <c r="B647" s="92"/>
      <c r="C647" s="93"/>
      <c r="D647" s="71"/>
      <c r="E647" s="72"/>
      <c r="F647" s="42"/>
      <c r="G647" s="46"/>
      <c r="H647" s="43"/>
      <c r="I647" s="74"/>
      <c r="J647" s="46"/>
      <c r="K647" s="75"/>
      <c r="L647" s="73"/>
      <c r="M647" s="46"/>
      <c r="N647" s="76"/>
      <c r="O647" s="94"/>
      <c r="P647" s="105"/>
      <c r="Q647" s="194"/>
      <c r="R647" s="191"/>
      <c r="S647" s="191"/>
      <c r="T647" s="108"/>
      <c r="U647" s="109"/>
      <c r="V647" s="78"/>
      <c r="W647" s="78"/>
      <c r="X647" s="78"/>
      <c r="Y647" s="61"/>
      <c r="Z647" s="61"/>
      <c r="AA647" s="66"/>
      <c r="AB647" s="79"/>
      <c r="AC647" s="79"/>
      <c r="AD647" s="79"/>
      <c r="AE647" s="79"/>
      <c r="AF647" s="80"/>
      <c r="AG647" s="61"/>
      <c r="AH647" s="61"/>
      <c r="AI647" s="61"/>
      <c r="AJ647" s="61"/>
      <c r="AK647" s="61"/>
      <c r="AL647" s="66"/>
      <c r="AM647" s="66"/>
      <c r="AN647" s="81"/>
      <c r="AO647" s="82"/>
      <c r="AP647" s="199"/>
      <c r="AQ647" s="200"/>
      <c r="AR647" s="199"/>
      <c r="AS647" s="65"/>
      <c r="AT647" s="200"/>
      <c r="AU647" s="66"/>
      <c r="AV647" s="66"/>
      <c r="AW647" s="66"/>
      <c r="AX647" s="66"/>
      <c r="AY647" s="66"/>
      <c r="AZ647" s="67"/>
      <c r="BA647" s="287"/>
      <c r="BB647" s="290"/>
      <c r="BC647" s="284"/>
      <c r="BD647" s="69"/>
      <c r="BE647" s="68"/>
    </row>
    <row r="648" spans="1:57" x14ac:dyDescent="0.2">
      <c r="A648" s="28"/>
      <c r="B648" s="92"/>
      <c r="C648" s="93"/>
      <c r="D648" s="71"/>
      <c r="E648" s="72"/>
      <c r="F648" s="42"/>
      <c r="G648" s="43"/>
      <c r="H648" s="46"/>
      <c r="I648" s="74"/>
      <c r="J648" s="46"/>
      <c r="K648" s="75"/>
      <c r="L648" s="73"/>
      <c r="M648" s="46"/>
      <c r="N648" s="76"/>
      <c r="O648" s="94"/>
      <c r="P648" s="105"/>
      <c r="Q648" s="190"/>
      <c r="R648" s="191"/>
      <c r="S648" s="191"/>
      <c r="T648" s="108"/>
      <c r="U648" s="109"/>
      <c r="V648" s="84"/>
      <c r="W648" s="84"/>
      <c r="X648" s="84"/>
      <c r="Y648" s="61"/>
      <c r="Z648" s="61"/>
      <c r="AA648" s="61"/>
      <c r="AB648" s="58"/>
      <c r="AC648" s="79"/>
      <c r="AD648" s="58"/>
      <c r="AE648" s="58"/>
      <c r="AF648" s="60"/>
      <c r="AG648" s="61"/>
      <c r="AH648" s="61"/>
      <c r="AI648" s="61"/>
      <c r="AJ648" s="61"/>
      <c r="AK648" s="61"/>
      <c r="AL648" s="61"/>
      <c r="AM648" s="66"/>
      <c r="AN648" s="81"/>
      <c r="AO648" s="82"/>
      <c r="AP648" s="199"/>
      <c r="AQ648" s="200"/>
      <c r="AR648" s="199"/>
      <c r="AS648" s="65"/>
      <c r="AT648" s="200"/>
      <c r="AU648" s="66"/>
      <c r="AV648" s="66"/>
      <c r="AW648" s="66"/>
      <c r="AX648" s="66"/>
      <c r="AY648" s="66"/>
      <c r="AZ648" s="67"/>
      <c r="BA648" s="287"/>
      <c r="BB648" s="290"/>
      <c r="BC648" s="284"/>
      <c r="BD648" s="69"/>
      <c r="BE648" s="68"/>
    </row>
    <row r="649" spans="1:57" x14ac:dyDescent="0.2">
      <c r="A649" s="28"/>
      <c r="B649" s="92"/>
      <c r="C649" s="93"/>
      <c r="D649" s="71"/>
      <c r="E649" s="72"/>
      <c r="F649" s="42"/>
      <c r="G649" s="46"/>
      <c r="H649" s="73"/>
      <c r="I649" s="74"/>
      <c r="J649" s="46"/>
      <c r="K649" s="47"/>
      <c r="L649" s="73"/>
      <c r="M649" s="46"/>
      <c r="N649" s="76"/>
      <c r="O649" s="94"/>
      <c r="P649" s="105"/>
      <c r="Q649" s="194"/>
      <c r="R649" s="195"/>
      <c r="S649" s="195"/>
      <c r="T649" s="108"/>
      <c r="U649" s="109"/>
      <c r="V649" s="84"/>
      <c r="W649" s="84"/>
      <c r="X649" s="84"/>
      <c r="Y649" s="61"/>
      <c r="Z649" s="66"/>
      <c r="AA649" s="61"/>
      <c r="AB649" s="58"/>
      <c r="AC649" s="79"/>
      <c r="AD649" s="58"/>
      <c r="AE649" s="58"/>
      <c r="AF649" s="80"/>
      <c r="AG649" s="61"/>
      <c r="AH649" s="61"/>
      <c r="AI649" s="61"/>
      <c r="AJ649" s="61"/>
      <c r="AK649" s="61"/>
      <c r="AL649" s="66"/>
      <c r="AM649" s="66"/>
      <c r="AN649" s="81"/>
      <c r="AO649" s="82"/>
      <c r="AP649" s="199"/>
      <c r="AQ649" s="200"/>
      <c r="AR649" s="199"/>
      <c r="AS649" s="65"/>
      <c r="AT649" s="200"/>
      <c r="AU649" s="66"/>
      <c r="AV649" s="66"/>
      <c r="AW649" s="66"/>
      <c r="AX649" s="66"/>
      <c r="AY649" s="66"/>
      <c r="AZ649" s="67"/>
      <c r="BA649" s="287"/>
      <c r="BB649" s="290"/>
      <c r="BC649" s="284"/>
      <c r="BD649" s="69"/>
      <c r="BE649" s="68"/>
    </row>
    <row r="650" spans="1:57" x14ac:dyDescent="0.2">
      <c r="A650" s="28"/>
      <c r="B650" s="92"/>
      <c r="C650" s="93"/>
      <c r="D650" s="71"/>
      <c r="E650" s="72"/>
      <c r="F650" s="42"/>
      <c r="G650" s="43"/>
      <c r="H650" s="46"/>
      <c r="I650" s="74"/>
      <c r="J650" s="46"/>
      <c r="K650" s="75"/>
      <c r="L650" s="73"/>
      <c r="M650" s="46"/>
      <c r="N650" s="76"/>
      <c r="O650" s="94"/>
      <c r="P650" s="105"/>
      <c r="Q650" s="194"/>
      <c r="R650" s="191"/>
      <c r="S650" s="191"/>
      <c r="T650" s="108"/>
      <c r="U650" s="109"/>
      <c r="V650" s="84"/>
      <c r="W650" s="84"/>
      <c r="X650" s="84"/>
      <c r="Y650" s="61"/>
      <c r="Z650" s="61"/>
      <c r="AA650" s="61"/>
      <c r="AB650" s="58"/>
      <c r="AC650" s="79"/>
      <c r="AD650" s="58"/>
      <c r="AE650" s="58"/>
      <c r="AF650" s="80"/>
      <c r="AG650" s="61"/>
      <c r="AH650" s="61"/>
      <c r="AI650" s="61"/>
      <c r="AJ650" s="61"/>
      <c r="AK650" s="61"/>
      <c r="AL650" s="66"/>
      <c r="AM650" s="66"/>
      <c r="AN650" s="81"/>
      <c r="AO650" s="82"/>
      <c r="AP650" s="199"/>
      <c r="AQ650" s="200"/>
      <c r="AR650" s="199"/>
      <c r="AS650" s="65"/>
      <c r="AT650" s="200"/>
      <c r="AU650" s="66"/>
      <c r="AV650" s="66"/>
      <c r="AW650" s="66"/>
      <c r="AX650" s="66"/>
      <c r="AY650" s="66"/>
      <c r="AZ650" s="67"/>
      <c r="BA650" s="287"/>
      <c r="BB650" s="290"/>
      <c r="BC650" s="284"/>
      <c r="BD650" s="69"/>
      <c r="BE650" s="68"/>
    </row>
    <row r="651" spans="1:57" x14ac:dyDescent="0.2">
      <c r="A651" s="28"/>
      <c r="B651" s="92"/>
      <c r="C651" s="93"/>
      <c r="D651" s="71"/>
      <c r="E651" s="72"/>
      <c r="F651" s="42"/>
      <c r="G651" s="43"/>
      <c r="H651" s="73"/>
      <c r="I651" s="74"/>
      <c r="J651" s="46"/>
      <c r="K651" s="75"/>
      <c r="L651" s="73"/>
      <c r="M651" s="46"/>
      <c r="N651" s="76"/>
      <c r="O651" s="94"/>
      <c r="P651" s="105"/>
      <c r="Q651" s="190"/>
      <c r="R651" s="191"/>
      <c r="S651" s="191"/>
      <c r="T651" s="108"/>
      <c r="U651" s="109"/>
      <c r="V651" s="84"/>
      <c r="W651" s="84"/>
      <c r="X651" s="84"/>
      <c r="Y651" s="61"/>
      <c r="AA651" s="61"/>
      <c r="AB651" s="58"/>
      <c r="AC651" s="79"/>
      <c r="AD651" s="58"/>
      <c r="AE651" s="58"/>
      <c r="AF651" s="60"/>
      <c r="AG651" s="61"/>
      <c r="AH651" s="61"/>
      <c r="AI651" s="61"/>
      <c r="AJ651" s="61"/>
      <c r="AK651" s="61"/>
      <c r="AL651" s="61"/>
      <c r="AM651" s="66"/>
      <c r="AN651" s="81"/>
      <c r="AO651" s="82"/>
      <c r="AP651" s="199"/>
      <c r="AQ651" s="200"/>
      <c r="AR651" s="199"/>
      <c r="AS651" s="65"/>
      <c r="AT651" s="200"/>
      <c r="AU651" s="66"/>
      <c r="AV651" s="66"/>
      <c r="AW651" s="66"/>
      <c r="AX651" s="66"/>
      <c r="AY651" s="66"/>
      <c r="AZ651" s="67"/>
      <c r="BA651" s="287"/>
      <c r="BB651" s="290"/>
      <c r="BC651" s="284"/>
      <c r="BD651" s="69"/>
      <c r="BE651" s="68"/>
    </row>
    <row r="652" spans="1:57" x14ac:dyDescent="0.2">
      <c r="A652" s="28"/>
      <c r="B652" s="92"/>
      <c r="C652" s="93"/>
      <c r="D652" s="71"/>
      <c r="E652" s="72"/>
      <c r="F652" s="42"/>
      <c r="G652" s="73"/>
      <c r="H652" s="46"/>
      <c r="I652" s="74"/>
      <c r="J652" s="46"/>
      <c r="K652" s="75"/>
      <c r="L652" s="73"/>
      <c r="M652" s="46"/>
      <c r="N652" s="76"/>
      <c r="O652" s="94"/>
      <c r="P652" s="105"/>
      <c r="Q652" s="190"/>
      <c r="R652" s="191"/>
      <c r="S652" s="191"/>
      <c r="T652" s="108"/>
      <c r="U652" s="109"/>
      <c r="V652" s="84"/>
      <c r="W652" s="84"/>
      <c r="X652" s="84"/>
      <c r="Y652" s="61"/>
      <c r="Z652" s="61"/>
      <c r="AA652" s="66"/>
      <c r="AB652" s="79"/>
      <c r="AC652" s="79"/>
      <c r="AD652" s="79"/>
      <c r="AE652" s="79"/>
      <c r="AF652" s="80"/>
      <c r="AG652" s="61"/>
      <c r="AH652" s="61"/>
      <c r="AI652" s="61"/>
      <c r="AJ652" s="61"/>
      <c r="AK652" s="61"/>
      <c r="AL652" s="66"/>
      <c r="AM652" s="66"/>
      <c r="AN652" s="81"/>
      <c r="AO652" s="82"/>
      <c r="AP652" s="199"/>
      <c r="AQ652" s="200"/>
      <c r="AR652" s="199"/>
      <c r="AS652" s="65"/>
      <c r="AT652" s="200"/>
      <c r="AU652" s="66"/>
      <c r="AV652" s="66"/>
      <c r="AW652" s="66"/>
      <c r="AX652" s="66"/>
      <c r="AY652" s="66"/>
      <c r="AZ652" s="67"/>
      <c r="BA652" s="287"/>
      <c r="BB652" s="290"/>
      <c r="BC652" s="284"/>
      <c r="BD652" s="69"/>
      <c r="BE652" s="68"/>
    </row>
    <row r="653" spans="1:57" x14ac:dyDescent="0.2">
      <c r="A653" s="28"/>
      <c r="B653" s="92"/>
      <c r="C653" s="93"/>
      <c r="D653" s="71"/>
      <c r="E653" s="72"/>
      <c r="F653" s="42"/>
      <c r="G653" s="73"/>
      <c r="H653" s="73"/>
      <c r="I653" s="74"/>
      <c r="J653" s="46"/>
      <c r="K653" s="75"/>
      <c r="L653" s="73"/>
      <c r="M653" s="46"/>
      <c r="N653" s="76"/>
      <c r="O653" s="94"/>
      <c r="P653" s="105"/>
      <c r="Q653" s="190"/>
      <c r="R653" s="191"/>
      <c r="S653" s="191"/>
      <c r="T653" s="108"/>
      <c r="U653" s="109"/>
      <c r="V653" s="84"/>
      <c r="W653" s="84"/>
      <c r="X653" s="84"/>
      <c r="Y653" s="61"/>
      <c r="Z653" s="61"/>
      <c r="AA653" s="66"/>
      <c r="AB653" s="79"/>
      <c r="AC653" s="79"/>
      <c r="AD653" s="79"/>
      <c r="AE653" s="79"/>
      <c r="AF653" s="80"/>
      <c r="AG653" s="61"/>
      <c r="AH653" s="61"/>
      <c r="AI653" s="61"/>
      <c r="AJ653" s="61"/>
      <c r="AK653" s="61"/>
      <c r="AL653" s="66"/>
      <c r="AM653" s="66"/>
      <c r="AN653" s="81"/>
      <c r="AO653" s="82"/>
      <c r="AP653" s="199"/>
      <c r="AQ653" s="200"/>
      <c r="AR653" s="199"/>
      <c r="AS653" s="65"/>
      <c r="AT653" s="200"/>
      <c r="AU653" s="66"/>
      <c r="AV653" s="66"/>
      <c r="AW653" s="66"/>
      <c r="AX653" s="66"/>
      <c r="AY653" s="66"/>
      <c r="AZ653" s="67"/>
      <c r="BA653" s="287"/>
      <c r="BB653" s="290"/>
      <c r="BC653" s="284"/>
      <c r="BD653" s="69"/>
      <c r="BE653" s="68"/>
    </row>
    <row r="654" spans="1:57" x14ac:dyDescent="0.2">
      <c r="A654" s="28"/>
      <c r="B654" s="92"/>
      <c r="C654" s="93"/>
      <c r="D654" s="71"/>
      <c r="E654" s="72"/>
      <c r="F654" s="42"/>
      <c r="G654" s="43"/>
      <c r="H654" s="73"/>
      <c r="I654" s="74"/>
      <c r="J654" s="46"/>
      <c r="K654" s="75"/>
      <c r="L654" s="73"/>
      <c r="M654" s="46"/>
      <c r="N654" s="76"/>
      <c r="O654" s="94"/>
      <c r="P654" s="105"/>
      <c r="Q654" s="190"/>
      <c r="R654" s="191"/>
      <c r="S654" s="191"/>
      <c r="T654" s="108"/>
      <c r="U654" s="109"/>
      <c r="V654" s="84"/>
      <c r="W654" s="84"/>
      <c r="X654" s="84"/>
      <c r="Y654" s="61"/>
      <c r="Z654" s="61"/>
      <c r="AA654" s="61"/>
      <c r="AB654" s="58"/>
      <c r="AC654" s="79"/>
      <c r="AD654" s="58"/>
      <c r="AE654" s="58"/>
      <c r="AF654" s="60"/>
      <c r="AG654" s="61"/>
      <c r="AH654" s="61"/>
      <c r="AI654" s="61"/>
      <c r="AJ654" s="61"/>
      <c r="AK654" s="61"/>
      <c r="AL654" s="61"/>
      <c r="AM654" s="66"/>
      <c r="AN654" s="81"/>
      <c r="AO654" s="82"/>
      <c r="AP654" s="199"/>
      <c r="AQ654" s="200"/>
      <c r="AR654" s="199"/>
      <c r="AS654" s="65"/>
      <c r="AT654" s="200"/>
      <c r="AU654" s="66"/>
      <c r="AV654" s="66"/>
      <c r="AW654" s="66"/>
      <c r="AX654" s="66"/>
      <c r="AY654" s="66"/>
      <c r="AZ654" s="67"/>
      <c r="BA654" s="287"/>
      <c r="BB654" s="290"/>
      <c r="BC654" s="284"/>
      <c r="BD654" s="69"/>
      <c r="BE654" s="68"/>
    </row>
    <row r="655" spans="1:57" x14ac:dyDescent="0.2">
      <c r="A655" s="28"/>
      <c r="B655" s="92"/>
      <c r="C655" s="93"/>
      <c r="D655" s="71"/>
      <c r="E655" s="72"/>
      <c r="F655" s="42"/>
      <c r="G655" s="46"/>
      <c r="H655" s="73"/>
      <c r="I655" s="74"/>
      <c r="J655" s="46"/>
      <c r="K655" s="75"/>
      <c r="L655" s="73"/>
      <c r="M655" s="46"/>
      <c r="N655" s="76"/>
      <c r="O655" s="94"/>
      <c r="P655" s="105"/>
      <c r="Q655" s="190"/>
      <c r="R655" s="191"/>
      <c r="S655" s="191"/>
      <c r="T655" s="108"/>
      <c r="U655" s="109"/>
      <c r="V655" s="84"/>
      <c r="W655" s="84"/>
      <c r="X655" s="84"/>
      <c r="Y655" s="61"/>
      <c r="Z655" s="61"/>
      <c r="AA655" s="61"/>
      <c r="AB655" s="58"/>
      <c r="AC655" s="79"/>
      <c r="AD655" s="58"/>
      <c r="AE655" s="58"/>
      <c r="AF655" s="60"/>
      <c r="AG655" s="61"/>
      <c r="AH655" s="61"/>
      <c r="AI655" s="61"/>
      <c r="AJ655" s="61"/>
      <c r="AK655" s="61"/>
      <c r="AL655" s="61"/>
      <c r="AM655" s="66"/>
      <c r="AN655" s="81"/>
      <c r="AO655" s="82"/>
      <c r="AP655" s="199"/>
      <c r="AQ655" s="200"/>
      <c r="AR655" s="199"/>
      <c r="AS655" s="65"/>
      <c r="AT655" s="200"/>
      <c r="AU655" s="66"/>
      <c r="AV655" s="66"/>
      <c r="AW655" s="66"/>
      <c r="AX655" s="66"/>
      <c r="AY655" s="66"/>
      <c r="AZ655" s="67"/>
      <c r="BA655" s="287"/>
      <c r="BB655" s="290"/>
      <c r="BC655" s="284"/>
      <c r="BD655" s="69"/>
      <c r="BE655" s="68"/>
    </row>
    <row r="656" spans="1:57" x14ac:dyDescent="0.2">
      <c r="A656" s="28"/>
      <c r="B656" s="92"/>
      <c r="C656" s="93"/>
      <c r="D656" s="71"/>
      <c r="E656" s="72"/>
      <c r="F656" s="42"/>
      <c r="G656" s="73"/>
      <c r="H656" s="73"/>
      <c r="I656" s="74"/>
      <c r="J656" s="46"/>
      <c r="K656" s="75"/>
      <c r="L656" s="73"/>
      <c r="M656" s="46"/>
      <c r="N656" s="76"/>
      <c r="O656" s="94"/>
      <c r="P656" s="105"/>
      <c r="Q656" s="190"/>
      <c r="R656" s="191"/>
      <c r="S656" s="191"/>
      <c r="T656" s="108"/>
      <c r="U656" s="109"/>
      <c r="V656" s="84"/>
      <c r="W656" s="84"/>
      <c r="X656" s="84"/>
      <c r="Y656" s="61"/>
      <c r="Z656" s="61"/>
      <c r="AA656" s="61"/>
      <c r="AB656" s="58"/>
      <c r="AC656" s="79"/>
      <c r="AD656" s="58"/>
      <c r="AE656" s="58"/>
      <c r="AF656" s="60"/>
      <c r="AG656" s="61"/>
      <c r="AH656" s="61"/>
      <c r="AI656" s="61"/>
      <c r="AJ656" s="61"/>
      <c r="AK656" s="61"/>
      <c r="AL656" s="61"/>
      <c r="AM656" s="66"/>
      <c r="AN656" s="81"/>
      <c r="AO656" s="82"/>
      <c r="AP656" s="199"/>
      <c r="AQ656" s="200"/>
      <c r="AR656" s="199"/>
      <c r="AS656" s="65"/>
      <c r="AT656" s="200"/>
      <c r="AU656" s="66"/>
      <c r="AV656" s="66"/>
      <c r="AW656" s="66"/>
      <c r="AX656" s="66"/>
      <c r="AY656" s="66"/>
      <c r="AZ656" s="67"/>
      <c r="BA656" s="287"/>
      <c r="BB656" s="290"/>
      <c r="BC656" s="284"/>
      <c r="BD656" s="69"/>
      <c r="BE656" s="68"/>
    </row>
    <row r="657" spans="1:57" x14ac:dyDescent="0.2">
      <c r="A657" s="28"/>
      <c r="B657" s="92"/>
      <c r="C657" s="93"/>
      <c r="D657" s="71"/>
      <c r="E657" s="72"/>
      <c r="F657" s="42"/>
      <c r="G657" s="73"/>
      <c r="H657" s="73"/>
      <c r="I657" s="74"/>
      <c r="J657" s="46"/>
      <c r="K657" s="75"/>
      <c r="L657" s="73"/>
      <c r="M657" s="46"/>
      <c r="N657" s="76"/>
      <c r="O657" s="94"/>
      <c r="P657" s="105"/>
      <c r="Q657" s="194"/>
      <c r="R657" s="191"/>
      <c r="S657" s="191"/>
      <c r="T657" s="108"/>
      <c r="U657" s="109"/>
      <c r="V657" s="84"/>
      <c r="W657" s="84"/>
      <c r="X657" s="84"/>
      <c r="Y657" s="61"/>
      <c r="Z657" s="61"/>
      <c r="AA657" s="61"/>
      <c r="AB657" s="58"/>
      <c r="AC657" s="79"/>
      <c r="AD657" s="58"/>
      <c r="AE657" s="58"/>
      <c r="AF657" s="60"/>
      <c r="AG657" s="61"/>
      <c r="AH657" s="61"/>
      <c r="AI657" s="61"/>
      <c r="AJ657" s="61"/>
      <c r="AK657" s="61"/>
      <c r="AL657" s="61"/>
      <c r="AM657" s="66"/>
      <c r="AN657" s="81"/>
      <c r="AO657" s="82"/>
      <c r="AP657" s="199"/>
      <c r="AQ657" s="200"/>
      <c r="AR657" s="199"/>
      <c r="AS657" s="65"/>
      <c r="AT657" s="200"/>
      <c r="AU657" s="66"/>
      <c r="AV657" s="66"/>
      <c r="AW657" s="66"/>
      <c r="AX657" s="66"/>
      <c r="AY657" s="66"/>
      <c r="AZ657" s="67"/>
      <c r="BA657" s="287"/>
      <c r="BB657" s="290"/>
      <c r="BC657" s="284"/>
      <c r="BD657" s="69"/>
      <c r="BE657" s="68"/>
    </row>
    <row r="658" spans="1:57" x14ac:dyDescent="0.2">
      <c r="A658" s="28"/>
      <c r="B658" s="92"/>
      <c r="C658" s="93"/>
      <c r="D658" s="71"/>
      <c r="E658" s="72"/>
      <c r="F658" s="42"/>
      <c r="G658" s="73"/>
      <c r="H658" s="73"/>
      <c r="I658" s="74"/>
      <c r="J658" s="46"/>
      <c r="K658" s="75"/>
      <c r="L658" s="73"/>
      <c r="M658" s="46"/>
      <c r="N658" s="76"/>
      <c r="O658" s="94"/>
      <c r="P658" s="105"/>
      <c r="Q658" s="190"/>
      <c r="R658" s="191"/>
      <c r="S658" s="191"/>
      <c r="T658" s="108"/>
      <c r="U658" s="109"/>
      <c r="V658" s="84"/>
      <c r="W658" s="84"/>
      <c r="X658" s="84"/>
      <c r="Y658" s="61"/>
      <c r="Z658" s="61"/>
      <c r="AA658" s="61"/>
      <c r="AB658" s="58"/>
      <c r="AC658" s="79"/>
      <c r="AD658" s="58"/>
      <c r="AE658" s="58"/>
      <c r="AF658" s="60"/>
      <c r="AG658" s="61"/>
      <c r="AH658" s="61"/>
      <c r="AI658" s="61"/>
      <c r="AJ658" s="61"/>
      <c r="AK658" s="61"/>
      <c r="AL658" s="61"/>
      <c r="AM658" s="66"/>
      <c r="AN658" s="81"/>
      <c r="AO658" s="82"/>
      <c r="AP658" s="199"/>
      <c r="AQ658" s="200"/>
      <c r="AR658" s="199"/>
      <c r="AS658" s="65"/>
      <c r="AT658" s="200"/>
      <c r="AU658" s="66"/>
      <c r="AV658" s="66"/>
      <c r="AW658" s="66"/>
      <c r="AX658" s="66"/>
      <c r="AY658" s="66"/>
      <c r="AZ658" s="67"/>
      <c r="BA658" s="287"/>
      <c r="BB658" s="290"/>
      <c r="BC658" s="284"/>
      <c r="BD658" s="69"/>
      <c r="BE658" s="68"/>
    </row>
    <row r="659" spans="1:57" x14ac:dyDescent="0.2">
      <c r="A659" s="28"/>
      <c r="B659" s="92"/>
      <c r="C659" s="93"/>
      <c r="D659" s="71"/>
      <c r="E659" s="72"/>
      <c r="F659" s="42"/>
      <c r="G659" s="73"/>
      <c r="H659" s="73"/>
      <c r="I659" s="74"/>
      <c r="J659" s="46"/>
      <c r="K659" s="75"/>
      <c r="L659" s="73"/>
      <c r="M659" s="46"/>
      <c r="N659" s="76"/>
      <c r="O659" s="94"/>
      <c r="P659" s="105"/>
      <c r="Q659" s="190"/>
      <c r="R659" s="191"/>
      <c r="S659" s="191"/>
      <c r="T659" s="108"/>
      <c r="U659" s="109"/>
      <c r="V659" s="84"/>
      <c r="W659" s="84"/>
      <c r="X659" s="84"/>
      <c r="Y659" s="61"/>
      <c r="Z659" s="61"/>
      <c r="AA659" s="61"/>
      <c r="AB659" s="58"/>
      <c r="AC659" s="79"/>
      <c r="AD659" s="58"/>
      <c r="AE659" s="58"/>
      <c r="AF659" s="60"/>
      <c r="AG659" s="61"/>
      <c r="AH659" s="61"/>
      <c r="AI659" s="61"/>
      <c r="AJ659" s="61"/>
      <c r="AK659" s="61"/>
      <c r="AL659" s="61"/>
      <c r="AM659" s="66"/>
      <c r="AN659" s="81"/>
      <c r="AO659" s="82"/>
      <c r="AP659" s="199"/>
      <c r="AQ659" s="200"/>
      <c r="AR659" s="199"/>
      <c r="AS659" s="65"/>
      <c r="AT659" s="200"/>
      <c r="AU659" s="66"/>
      <c r="AV659" s="66"/>
      <c r="AW659" s="66"/>
      <c r="AX659" s="66"/>
      <c r="AY659" s="66"/>
      <c r="AZ659" s="67"/>
      <c r="BA659" s="287"/>
      <c r="BB659" s="290"/>
      <c r="BC659" s="284"/>
      <c r="BD659" s="69"/>
      <c r="BE659" s="68"/>
    </row>
    <row r="660" spans="1:57" x14ac:dyDescent="0.2">
      <c r="A660" s="28"/>
      <c r="B660" s="92"/>
      <c r="C660" s="93"/>
      <c r="D660" s="71"/>
      <c r="E660" s="72"/>
      <c r="F660" s="42"/>
      <c r="G660" s="73"/>
      <c r="H660" s="73"/>
      <c r="I660" s="74"/>
      <c r="J660" s="46"/>
      <c r="K660" s="75"/>
      <c r="L660" s="73"/>
      <c r="M660" s="46"/>
      <c r="N660" s="76"/>
      <c r="O660" s="94"/>
      <c r="P660" s="105"/>
      <c r="Q660" s="194"/>
      <c r="R660" s="191"/>
      <c r="S660" s="191"/>
      <c r="T660" s="108"/>
      <c r="U660" s="109"/>
      <c r="V660" s="84"/>
      <c r="W660" s="84"/>
      <c r="X660" s="84"/>
      <c r="Y660" s="61"/>
      <c r="AA660" s="61"/>
      <c r="AB660" s="58"/>
      <c r="AC660" s="79"/>
      <c r="AD660" s="58"/>
      <c r="AE660" s="58"/>
      <c r="AF660" s="60"/>
      <c r="AG660" s="61"/>
      <c r="AH660" s="61"/>
      <c r="AI660" s="61"/>
      <c r="AJ660" s="61"/>
      <c r="AK660" s="61"/>
      <c r="AL660" s="61"/>
      <c r="AM660" s="66"/>
      <c r="AN660" s="81"/>
      <c r="AO660" s="82"/>
      <c r="AP660" s="199"/>
      <c r="AQ660" s="200"/>
      <c r="AR660" s="199"/>
      <c r="AS660" s="65"/>
      <c r="AT660" s="200"/>
      <c r="AU660" s="66"/>
      <c r="AV660" s="66"/>
      <c r="AW660" s="66"/>
      <c r="AX660" s="66"/>
      <c r="AY660" s="66"/>
      <c r="AZ660" s="67"/>
      <c r="BA660" s="287"/>
      <c r="BB660" s="290"/>
      <c r="BC660" s="284"/>
      <c r="BD660" s="69"/>
      <c r="BE660" s="68"/>
    </row>
    <row r="661" spans="1:57" x14ac:dyDescent="0.2">
      <c r="A661" s="28"/>
      <c r="B661" s="92"/>
      <c r="C661" s="93"/>
      <c r="D661" s="71"/>
      <c r="E661" s="72"/>
      <c r="F661" s="42"/>
      <c r="G661" s="43"/>
      <c r="H661" s="46"/>
      <c r="I661" s="74"/>
      <c r="J661" s="46"/>
      <c r="K661" s="75"/>
      <c r="L661" s="73"/>
      <c r="M661" s="46"/>
      <c r="N661" s="76"/>
      <c r="O661" s="94"/>
      <c r="P661" s="105"/>
      <c r="Q661" s="190"/>
      <c r="R661" s="191"/>
      <c r="S661" s="191"/>
      <c r="T661" s="108"/>
      <c r="U661" s="109"/>
      <c r="V661" s="84"/>
      <c r="W661" s="84"/>
      <c r="X661" s="84"/>
      <c r="Y661" s="61"/>
      <c r="Z661" s="61"/>
      <c r="AA661" s="61"/>
      <c r="AB661" s="58"/>
      <c r="AC661" s="79"/>
      <c r="AD661" s="58"/>
      <c r="AE661" s="58"/>
      <c r="AF661" s="60"/>
      <c r="AG661" s="61"/>
      <c r="AH661" s="61"/>
      <c r="AI661" s="61"/>
      <c r="AJ661" s="61"/>
      <c r="AK661" s="61"/>
      <c r="AL661" s="61"/>
      <c r="AM661" s="66"/>
      <c r="AN661" s="81"/>
      <c r="AO661" s="82"/>
      <c r="AP661" s="199"/>
      <c r="AQ661" s="200"/>
      <c r="AR661" s="199"/>
      <c r="AS661" s="65"/>
      <c r="AT661" s="200"/>
      <c r="AU661" s="66"/>
      <c r="AV661" s="66"/>
      <c r="AW661" s="66"/>
      <c r="AX661" s="66"/>
      <c r="AY661" s="66"/>
      <c r="AZ661" s="67"/>
      <c r="BA661" s="287"/>
      <c r="BB661" s="290"/>
      <c r="BC661" s="284"/>
      <c r="BD661" s="69"/>
      <c r="BE661" s="68"/>
    </row>
    <row r="662" spans="1:57" x14ac:dyDescent="0.2">
      <c r="A662" s="28"/>
      <c r="B662" s="92"/>
      <c r="C662" s="93"/>
      <c r="D662" s="71"/>
      <c r="E662" s="72"/>
      <c r="F662" s="42"/>
      <c r="G662" s="73"/>
      <c r="H662" s="73"/>
      <c r="I662" s="74"/>
      <c r="J662" s="46"/>
      <c r="K662" s="75"/>
      <c r="L662" s="73"/>
      <c r="M662" s="46"/>
      <c r="N662" s="76"/>
      <c r="O662" s="94"/>
      <c r="P662" s="105"/>
      <c r="Q662" s="190"/>
      <c r="R662" s="191"/>
      <c r="S662" s="191"/>
      <c r="T662" s="108"/>
      <c r="U662" s="109"/>
      <c r="V662" s="84"/>
      <c r="W662" s="84"/>
      <c r="X662" s="84"/>
      <c r="Y662" s="61"/>
      <c r="Z662" s="61"/>
      <c r="AA662" s="61"/>
      <c r="AB662" s="58"/>
      <c r="AC662" s="79"/>
      <c r="AD662" s="58"/>
      <c r="AE662" s="58"/>
      <c r="AF662" s="60"/>
      <c r="AG662" s="61"/>
      <c r="AH662" s="61"/>
      <c r="AI662" s="61"/>
      <c r="AJ662" s="61"/>
      <c r="AK662" s="61"/>
      <c r="AL662" s="61"/>
      <c r="AM662" s="66"/>
      <c r="AN662" s="81"/>
      <c r="AO662" s="82"/>
      <c r="AP662" s="199"/>
      <c r="AQ662" s="200"/>
      <c r="AR662" s="199"/>
      <c r="AS662" s="65"/>
      <c r="AT662" s="200"/>
      <c r="AU662" s="66"/>
      <c r="AV662" s="66"/>
      <c r="AW662" s="66"/>
      <c r="AX662" s="66"/>
      <c r="AY662" s="66"/>
      <c r="AZ662" s="67"/>
      <c r="BA662" s="287"/>
      <c r="BB662" s="290"/>
      <c r="BC662" s="284"/>
      <c r="BD662" s="69"/>
      <c r="BE662" s="68"/>
    </row>
    <row r="663" spans="1:57" x14ac:dyDescent="0.2">
      <c r="A663" s="28"/>
      <c r="B663" s="92"/>
      <c r="C663" s="93"/>
      <c r="D663" s="71"/>
      <c r="E663" s="72"/>
      <c r="F663" s="42"/>
      <c r="G663" s="73"/>
      <c r="H663" s="73"/>
      <c r="I663" s="74"/>
      <c r="J663" s="46"/>
      <c r="K663" s="75"/>
      <c r="L663" s="73"/>
      <c r="M663" s="46"/>
      <c r="N663" s="76"/>
      <c r="O663" s="94"/>
      <c r="P663" s="105"/>
      <c r="Q663" s="190"/>
      <c r="R663" s="191"/>
      <c r="S663" s="191"/>
      <c r="T663" s="108"/>
      <c r="U663" s="109"/>
      <c r="V663" s="84"/>
      <c r="W663" s="84"/>
      <c r="X663" s="84"/>
      <c r="Y663" s="61"/>
      <c r="Z663" s="61"/>
      <c r="AA663" s="61"/>
      <c r="AB663" s="58"/>
      <c r="AC663" s="79"/>
      <c r="AD663" s="58"/>
      <c r="AE663" s="58"/>
      <c r="AF663" s="60"/>
      <c r="AG663" s="61"/>
      <c r="AH663" s="61"/>
      <c r="AI663" s="61"/>
      <c r="AJ663" s="61"/>
      <c r="AK663" s="61"/>
      <c r="AL663" s="61"/>
      <c r="AM663" s="66"/>
      <c r="AN663" s="81"/>
      <c r="AO663" s="82"/>
      <c r="AP663" s="199"/>
      <c r="AQ663" s="200"/>
      <c r="AR663" s="199"/>
      <c r="AS663" s="65"/>
      <c r="AT663" s="200"/>
      <c r="AU663" s="66"/>
      <c r="AV663" s="66"/>
      <c r="AW663" s="66"/>
      <c r="AX663" s="66"/>
      <c r="AY663" s="66"/>
      <c r="AZ663" s="67"/>
      <c r="BA663" s="287"/>
      <c r="BB663" s="290"/>
      <c r="BC663" s="284"/>
      <c r="BD663" s="69"/>
      <c r="BE663" s="68"/>
    </row>
    <row r="664" spans="1:57" x14ac:dyDescent="0.2">
      <c r="A664" s="28"/>
      <c r="B664" s="92"/>
      <c r="C664" s="93"/>
      <c r="D664" s="71"/>
      <c r="E664" s="72"/>
      <c r="F664" s="42"/>
      <c r="G664" s="73"/>
      <c r="H664" s="73"/>
      <c r="I664" s="74"/>
      <c r="J664" s="46"/>
      <c r="K664" s="75"/>
      <c r="L664" s="73"/>
      <c r="M664" s="46"/>
      <c r="N664" s="76"/>
      <c r="O664" s="94"/>
      <c r="P664" s="105"/>
      <c r="Q664" s="190"/>
      <c r="R664" s="191"/>
      <c r="S664" s="191"/>
      <c r="T664" s="108"/>
      <c r="U664" s="109"/>
      <c r="V664" s="84"/>
      <c r="W664" s="84"/>
      <c r="X664" s="84"/>
      <c r="Y664" s="61"/>
      <c r="Z664" s="61"/>
      <c r="AA664" s="61"/>
      <c r="AB664" s="58"/>
      <c r="AC664" s="79"/>
      <c r="AD664" s="58"/>
      <c r="AE664" s="58"/>
      <c r="AF664" s="60"/>
      <c r="AG664" s="61"/>
      <c r="AH664" s="61"/>
      <c r="AI664" s="61"/>
      <c r="AJ664" s="61"/>
      <c r="AK664" s="61"/>
      <c r="AL664" s="61"/>
      <c r="AM664" s="66"/>
      <c r="AN664" s="81"/>
      <c r="AO664" s="82"/>
      <c r="AP664" s="199"/>
      <c r="AQ664" s="200"/>
      <c r="AR664" s="199"/>
      <c r="AS664" s="65"/>
      <c r="AT664" s="200"/>
      <c r="AU664" s="66"/>
      <c r="AV664" s="66"/>
      <c r="AW664" s="66"/>
      <c r="AX664" s="66"/>
      <c r="AY664" s="66"/>
      <c r="AZ664" s="67"/>
      <c r="BA664" s="287"/>
      <c r="BB664" s="290"/>
      <c r="BC664" s="284"/>
      <c r="BD664" s="69"/>
      <c r="BE664" s="68"/>
    </row>
    <row r="665" spans="1:57" x14ac:dyDescent="0.2">
      <c r="A665" s="28"/>
      <c r="B665" s="92"/>
      <c r="C665" s="93"/>
      <c r="D665" s="71"/>
      <c r="E665" s="72"/>
      <c r="F665" s="42"/>
      <c r="G665" s="46"/>
      <c r="H665" s="73"/>
      <c r="I665" s="74"/>
      <c r="J665" s="46"/>
      <c r="K665" s="75"/>
      <c r="L665" s="73"/>
      <c r="M665" s="46"/>
      <c r="N665" s="76"/>
      <c r="O665" s="94"/>
      <c r="P665" s="105"/>
      <c r="Q665" s="190"/>
      <c r="R665" s="191"/>
      <c r="S665" s="191"/>
      <c r="T665" s="108"/>
      <c r="U665" s="109"/>
      <c r="V665" s="84"/>
      <c r="W665" s="84"/>
      <c r="X665" s="84"/>
      <c r="Y665" s="61"/>
      <c r="Z665" s="61"/>
      <c r="AA665" s="61"/>
      <c r="AB665" s="58"/>
      <c r="AC665" s="79"/>
      <c r="AD665" s="58"/>
      <c r="AE665" s="58"/>
      <c r="AF665" s="60"/>
      <c r="AG665" s="61"/>
      <c r="AH665" s="61"/>
      <c r="AI665" s="61"/>
      <c r="AJ665" s="61"/>
      <c r="AK665" s="61"/>
      <c r="AL665" s="61"/>
      <c r="AM665" s="66"/>
      <c r="AN665" s="81"/>
      <c r="AO665" s="82"/>
      <c r="AP665" s="199"/>
      <c r="AQ665" s="200"/>
      <c r="AR665" s="199"/>
      <c r="AS665" s="65"/>
      <c r="AT665" s="200"/>
      <c r="AU665" s="66"/>
      <c r="AV665" s="66"/>
      <c r="AW665" s="66"/>
      <c r="AX665" s="66"/>
      <c r="AY665" s="66"/>
      <c r="AZ665" s="67"/>
      <c r="BA665" s="287"/>
      <c r="BB665" s="290"/>
      <c r="BC665" s="284"/>
      <c r="BD665" s="69"/>
      <c r="BE665" s="68"/>
    </row>
    <row r="666" spans="1:57" x14ac:dyDescent="0.2">
      <c r="A666" s="28"/>
      <c r="B666" s="92"/>
      <c r="C666" s="93"/>
      <c r="D666" s="71"/>
      <c r="E666" s="72"/>
      <c r="F666" s="42"/>
      <c r="G666" s="43"/>
      <c r="H666" s="46"/>
      <c r="I666" s="74"/>
      <c r="J666" s="46"/>
      <c r="K666" s="75"/>
      <c r="L666" s="73"/>
      <c r="M666" s="46"/>
      <c r="N666" s="76"/>
      <c r="O666" s="94"/>
      <c r="P666" s="105"/>
      <c r="Q666" s="190"/>
      <c r="R666" s="191"/>
      <c r="S666" s="191"/>
      <c r="T666" s="108"/>
      <c r="U666" s="109"/>
      <c r="V666" s="84"/>
      <c r="W666" s="84"/>
      <c r="X666" s="84"/>
      <c r="Y666" s="61"/>
      <c r="Z666" s="61"/>
      <c r="AA666" s="61"/>
      <c r="AB666" s="58"/>
      <c r="AC666" s="79"/>
      <c r="AD666" s="58"/>
      <c r="AE666" s="58"/>
      <c r="AF666" s="60"/>
      <c r="AG666" s="61"/>
      <c r="AH666" s="61"/>
      <c r="AI666" s="61"/>
      <c r="AJ666" s="61"/>
      <c r="AK666" s="61"/>
      <c r="AL666" s="61"/>
      <c r="AM666" s="66"/>
      <c r="AN666" s="81"/>
      <c r="AO666" s="82"/>
      <c r="AP666" s="199"/>
      <c r="AQ666" s="200"/>
      <c r="AR666" s="199"/>
      <c r="AS666" s="65"/>
      <c r="AT666" s="200"/>
      <c r="AU666" s="66"/>
      <c r="AV666" s="66"/>
      <c r="AW666" s="66"/>
      <c r="AX666" s="66"/>
      <c r="AY666" s="66"/>
      <c r="AZ666" s="67"/>
      <c r="BA666" s="287"/>
      <c r="BB666" s="290"/>
      <c r="BC666" s="284"/>
      <c r="BD666" s="69"/>
      <c r="BE666" s="68"/>
    </row>
    <row r="667" spans="1:57" x14ac:dyDescent="0.2">
      <c r="A667" s="28"/>
      <c r="B667" s="92"/>
      <c r="C667" s="93"/>
      <c r="D667" s="71"/>
      <c r="E667" s="72"/>
      <c r="F667" s="42"/>
      <c r="G667" s="73"/>
      <c r="H667" s="73"/>
      <c r="I667" s="74"/>
      <c r="J667" s="46"/>
      <c r="K667" s="75"/>
      <c r="L667" s="73"/>
      <c r="M667" s="46"/>
      <c r="N667" s="76"/>
      <c r="O667" s="94"/>
      <c r="P667" s="105"/>
      <c r="Q667" s="194"/>
      <c r="R667" s="191"/>
      <c r="S667" s="191"/>
      <c r="T667" s="108"/>
      <c r="U667" s="109"/>
      <c r="V667" s="84"/>
      <c r="W667" s="84"/>
      <c r="X667" s="84"/>
      <c r="Y667" s="61"/>
      <c r="Z667" s="61"/>
      <c r="AA667" s="61"/>
      <c r="AB667" s="58"/>
      <c r="AC667" s="79"/>
      <c r="AD667" s="58"/>
      <c r="AE667" s="58"/>
      <c r="AF667" s="60"/>
      <c r="AG667" s="61"/>
      <c r="AH667" s="61"/>
      <c r="AI667" s="61"/>
      <c r="AJ667" s="61"/>
      <c r="AK667" s="61"/>
      <c r="AL667" s="61"/>
      <c r="AM667" s="66"/>
      <c r="AN667" s="81"/>
      <c r="AO667" s="82"/>
      <c r="AP667" s="199"/>
      <c r="AQ667" s="200"/>
      <c r="AR667" s="199"/>
      <c r="AS667" s="65"/>
      <c r="AT667" s="200"/>
      <c r="AU667" s="66"/>
      <c r="AV667" s="66"/>
      <c r="AW667" s="66"/>
      <c r="AX667" s="66"/>
      <c r="AY667" s="66"/>
      <c r="AZ667" s="67"/>
      <c r="BA667" s="287"/>
      <c r="BB667" s="290"/>
      <c r="BC667" s="284"/>
      <c r="BD667" s="69"/>
      <c r="BE667" s="68"/>
    </row>
    <row r="668" spans="1:57" x14ac:dyDescent="0.2">
      <c r="A668" s="28"/>
      <c r="B668" s="92"/>
      <c r="C668" s="93"/>
      <c r="D668" s="71"/>
      <c r="E668" s="72"/>
      <c r="F668" s="42"/>
      <c r="G668" s="73"/>
      <c r="H668" s="46"/>
      <c r="I668" s="74"/>
      <c r="J668" s="46"/>
      <c r="K668" s="47"/>
      <c r="L668" s="73"/>
      <c r="M668" s="46"/>
      <c r="N668" s="76"/>
      <c r="O668" s="94"/>
      <c r="P668" s="105"/>
      <c r="Q668" s="194"/>
      <c r="R668" s="191"/>
      <c r="S668" s="195"/>
      <c r="T668" s="54"/>
      <c r="U668" s="55"/>
      <c r="V668" s="78"/>
      <c r="W668" s="78"/>
      <c r="X668" s="78"/>
      <c r="Y668" s="61"/>
      <c r="Z668" s="61"/>
      <c r="AA668" s="66"/>
      <c r="AB668" s="79"/>
      <c r="AC668" s="79"/>
      <c r="AD668" s="79"/>
      <c r="AE668" s="79"/>
      <c r="AF668" s="80"/>
      <c r="AG668" s="61"/>
      <c r="AH668" s="61"/>
      <c r="AI668" s="61"/>
      <c r="AK668" s="61"/>
      <c r="AL668" s="66"/>
      <c r="AM668" s="66"/>
      <c r="AN668" s="81"/>
      <c r="AO668" s="82"/>
      <c r="AP668" s="199"/>
      <c r="AQ668" s="200"/>
      <c r="AR668" s="199"/>
      <c r="AS668" s="65"/>
      <c r="AT668" s="200"/>
      <c r="AU668" s="66"/>
      <c r="AV668" s="66"/>
      <c r="AW668" s="66"/>
      <c r="AX668" s="66"/>
      <c r="AY668" s="66"/>
      <c r="AZ668" s="67"/>
      <c r="BA668" s="287"/>
      <c r="BB668" s="290"/>
      <c r="BC668" s="284"/>
      <c r="BD668" s="69"/>
      <c r="BE668" s="68"/>
    </row>
    <row r="669" spans="1:57" x14ac:dyDescent="0.2">
      <c r="A669" s="28"/>
      <c r="B669" s="92"/>
      <c r="C669" s="93"/>
      <c r="D669" s="71"/>
      <c r="E669" s="72"/>
      <c r="F669" s="42"/>
      <c r="G669" s="73"/>
      <c r="H669" s="73"/>
      <c r="I669" s="74"/>
      <c r="J669" s="46"/>
      <c r="K669" s="75"/>
      <c r="L669" s="73"/>
      <c r="M669" s="46"/>
      <c r="N669" s="76"/>
      <c r="O669" s="94"/>
      <c r="P669" s="105"/>
      <c r="Q669" s="190"/>
      <c r="R669" s="191"/>
      <c r="S669" s="191"/>
      <c r="T669" s="108"/>
      <c r="U669" s="109"/>
      <c r="V669" s="84"/>
      <c r="W669" s="84"/>
      <c r="X669" s="84"/>
      <c r="Y669" s="61"/>
      <c r="Z669" s="61"/>
      <c r="AA669" s="61"/>
      <c r="AB669" s="58"/>
      <c r="AC669" s="79"/>
      <c r="AD669" s="58"/>
      <c r="AE669" s="58"/>
      <c r="AF669" s="60"/>
      <c r="AG669" s="61"/>
      <c r="AH669" s="61"/>
      <c r="AI669" s="61"/>
      <c r="AJ669" s="61"/>
      <c r="AK669" s="61"/>
      <c r="AL669" s="61"/>
      <c r="AM669" s="66"/>
      <c r="AN669" s="81"/>
      <c r="AO669" s="82"/>
      <c r="AP669" s="199"/>
      <c r="AQ669" s="200"/>
      <c r="AR669" s="199"/>
      <c r="AS669" s="65"/>
      <c r="AT669" s="200"/>
      <c r="AU669" s="66"/>
      <c r="AV669" s="66"/>
      <c r="AW669" s="66"/>
      <c r="AX669" s="66"/>
      <c r="AY669" s="66"/>
      <c r="AZ669" s="67"/>
      <c r="BA669" s="287"/>
      <c r="BB669" s="290"/>
      <c r="BC669" s="284"/>
      <c r="BD669" s="69"/>
      <c r="BE669" s="68"/>
    </row>
    <row r="670" spans="1:57" x14ac:dyDescent="0.2">
      <c r="A670" s="28"/>
      <c r="B670" s="92"/>
      <c r="C670" s="93"/>
      <c r="D670" s="71"/>
      <c r="E670" s="72"/>
      <c r="F670" s="42"/>
      <c r="G670" s="73"/>
      <c r="H670" s="73"/>
      <c r="I670" s="74"/>
      <c r="J670" s="46"/>
      <c r="K670" s="75"/>
      <c r="L670" s="73"/>
      <c r="M670" s="46"/>
      <c r="N670" s="76"/>
      <c r="O670" s="94"/>
      <c r="P670" s="105"/>
      <c r="Q670" s="194"/>
      <c r="R670" s="191"/>
      <c r="S670" s="191"/>
      <c r="T670" s="108"/>
      <c r="U670" s="109"/>
      <c r="V670" s="84"/>
      <c r="W670" s="84"/>
      <c r="X670" s="84"/>
      <c r="Y670" s="61"/>
      <c r="Z670" s="61"/>
      <c r="AA670" s="66"/>
      <c r="AB670" s="79"/>
      <c r="AC670" s="79"/>
      <c r="AD670" s="79"/>
      <c r="AE670" s="79"/>
      <c r="AF670" s="80"/>
      <c r="AG670" s="61"/>
      <c r="AH670" s="61"/>
      <c r="AI670" s="61"/>
      <c r="AJ670" s="61"/>
      <c r="AK670" s="61"/>
      <c r="AL670" s="66"/>
      <c r="AM670" s="66"/>
      <c r="AN670" s="81"/>
      <c r="AO670" s="82"/>
      <c r="AP670" s="199"/>
      <c r="AQ670" s="200"/>
      <c r="AR670" s="199"/>
      <c r="AS670" s="87"/>
      <c r="AT670" s="201"/>
      <c r="AU670" s="66"/>
      <c r="AV670" s="66"/>
      <c r="AW670" s="66"/>
      <c r="AX670" s="66"/>
      <c r="AY670" s="66"/>
      <c r="AZ670" s="67"/>
      <c r="BA670" s="287"/>
      <c r="BB670" s="290"/>
      <c r="BC670" s="284"/>
      <c r="BD670" s="69"/>
      <c r="BE670" s="68"/>
    </row>
    <row r="671" spans="1:57" x14ac:dyDescent="0.2">
      <c r="A671" s="28"/>
      <c r="B671" s="92"/>
      <c r="C671" s="93"/>
      <c r="D671" s="71"/>
      <c r="E671" s="72"/>
      <c r="F671" s="42"/>
      <c r="G671" s="73"/>
      <c r="H671" s="73"/>
      <c r="I671" s="74"/>
      <c r="J671" s="46"/>
      <c r="K671" s="75"/>
      <c r="L671" s="73"/>
      <c r="M671" s="46"/>
      <c r="N671" s="76"/>
      <c r="O671" s="94"/>
      <c r="P671" s="105"/>
      <c r="Q671" s="194"/>
      <c r="R671" s="191"/>
      <c r="S671" s="191"/>
      <c r="T671" s="108"/>
      <c r="U671" s="109"/>
      <c r="V671" s="84"/>
      <c r="W671" s="84"/>
      <c r="X671" s="84"/>
      <c r="Y671" s="61"/>
      <c r="Z671" s="61"/>
      <c r="AA671" s="61"/>
      <c r="AB671" s="58"/>
      <c r="AC671" s="79"/>
      <c r="AD671" s="58"/>
      <c r="AE671" s="58"/>
      <c r="AF671" s="80"/>
      <c r="AG671" s="61"/>
      <c r="AH671" s="61"/>
      <c r="AI671" s="61"/>
      <c r="AJ671" s="61"/>
      <c r="AK671" s="61"/>
      <c r="AL671" s="66"/>
      <c r="AM671" s="66"/>
      <c r="AN671" s="81"/>
      <c r="AO671" s="82"/>
      <c r="AP671" s="199"/>
      <c r="AQ671" s="200"/>
      <c r="AR671" s="199"/>
      <c r="AS671" s="65"/>
      <c r="AT671" s="200"/>
      <c r="AU671" s="66"/>
      <c r="AV671" s="66"/>
      <c r="AW671" s="66"/>
      <c r="AX671" s="66"/>
      <c r="AY671" s="66"/>
      <c r="AZ671" s="67"/>
      <c r="BA671" s="287"/>
      <c r="BB671" s="290"/>
      <c r="BC671" s="284"/>
      <c r="BD671" s="69"/>
      <c r="BE671" s="68"/>
    </row>
    <row r="672" spans="1:57" x14ac:dyDescent="0.2">
      <c r="A672" s="28"/>
      <c r="B672" s="92"/>
      <c r="C672" s="93"/>
      <c r="D672" s="71"/>
      <c r="E672" s="72"/>
      <c r="F672" s="42"/>
      <c r="G672" s="73"/>
      <c r="H672" s="73"/>
      <c r="I672" s="74"/>
      <c r="J672" s="46"/>
      <c r="K672" s="75"/>
      <c r="L672" s="73"/>
      <c r="M672" s="46"/>
      <c r="N672" s="76"/>
      <c r="O672" s="94"/>
      <c r="P672" s="105"/>
      <c r="Q672" s="190"/>
      <c r="R672" s="191"/>
      <c r="S672" s="191"/>
      <c r="T672" s="108"/>
      <c r="U672" s="109"/>
      <c r="V672" s="84"/>
      <c r="W672" s="84"/>
      <c r="X672" s="84"/>
      <c r="Y672" s="61"/>
      <c r="Z672" s="61"/>
      <c r="AA672" s="61"/>
      <c r="AB672" s="58"/>
      <c r="AC672" s="79"/>
      <c r="AD672" s="58"/>
      <c r="AE672" s="58"/>
      <c r="AF672" s="60"/>
      <c r="AG672" s="61"/>
      <c r="AH672" s="61"/>
      <c r="AI672" s="61"/>
      <c r="AJ672" s="61"/>
      <c r="AK672" s="61"/>
      <c r="AL672" s="61"/>
      <c r="AM672" s="66"/>
      <c r="AN672" s="81"/>
      <c r="AO672" s="82"/>
      <c r="AP672" s="199"/>
      <c r="AQ672" s="200"/>
      <c r="AR672" s="199"/>
      <c r="AS672" s="65"/>
      <c r="AT672" s="200"/>
      <c r="AU672" s="66"/>
      <c r="AV672" s="66"/>
      <c r="AW672" s="66"/>
      <c r="AX672" s="66"/>
      <c r="AY672" s="66"/>
      <c r="AZ672" s="67"/>
      <c r="BA672" s="287"/>
      <c r="BB672" s="290"/>
      <c r="BC672" s="284"/>
      <c r="BD672" s="69"/>
      <c r="BE672" s="68"/>
    </row>
    <row r="673" spans="1:57" x14ac:dyDescent="0.2">
      <c r="A673" s="28"/>
      <c r="B673" s="92"/>
      <c r="C673" s="93"/>
      <c r="D673" s="71"/>
      <c r="E673" s="72"/>
      <c r="F673" s="42"/>
      <c r="G673" s="43"/>
      <c r="H673" s="46"/>
      <c r="I673" s="74"/>
      <c r="J673" s="46"/>
      <c r="K673" s="75"/>
      <c r="L673" s="73"/>
      <c r="M673" s="46"/>
      <c r="N673" s="76"/>
      <c r="O673" s="94"/>
      <c r="P673" s="105"/>
      <c r="Q673" s="190"/>
      <c r="R673" s="191"/>
      <c r="S673" s="191"/>
      <c r="T673" s="108"/>
      <c r="U673" s="109"/>
      <c r="V673" s="84"/>
      <c r="W673" s="84"/>
      <c r="X673" s="84"/>
      <c r="Y673" s="61"/>
      <c r="Z673" s="61"/>
      <c r="AA673" s="61"/>
      <c r="AB673" s="58"/>
      <c r="AC673" s="79"/>
      <c r="AD673" s="58"/>
      <c r="AE673" s="58"/>
      <c r="AF673" s="60"/>
      <c r="AG673" s="61"/>
      <c r="AH673" s="61"/>
      <c r="AI673" s="61"/>
      <c r="AJ673" s="61"/>
      <c r="AK673" s="61"/>
      <c r="AL673" s="61"/>
      <c r="AM673" s="66"/>
      <c r="AN673" s="81"/>
      <c r="AO673" s="82"/>
      <c r="AP673" s="199"/>
      <c r="AQ673" s="200"/>
      <c r="AR673" s="199"/>
      <c r="AS673" s="65"/>
      <c r="AT673" s="200"/>
      <c r="AU673" s="66"/>
      <c r="AV673" s="66"/>
      <c r="AW673" s="66"/>
      <c r="AX673" s="66"/>
      <c r="AY673" s="66"/>
      <c r="AZ673" s="67"/>
      <c r="BA673" s="287"/>
      <c r="BB673" s="290"/>
      <c r="BC673" s="284"/>
      <c r="BD673" s="69"/>
      <c r="BE673" s="68"/>
    </row>
    <row r="674" spans="1:57" x14ac:dyDescent="0.2">
      <c r="A674" s="28"/>
      <c r="B674" s="92"/>
      <c r="C674" s="93"/>
      <c r="D674" s="71"/>
      <c r="E674" s="72"/>
      <c r="F674" s="42"/>
      <c r="G674" s="73"/>
      <c r="H674" s="73"/>
      <c r="I674" s="74"/>
      <c r="J674" s="46"/>
      <c r="K674" s="75"/>
      <c r="L674" s="73"/>
      <c r="M674" s="46"/>
      <c r="N674" s="76"/>
      <c r="O674" s="94"/>
      <c r="P674" s="105"/>
      <c r="Q674" s="190"/>
      <c r="R674" s="191"/>
      <c r="S674" s="191"/>
      <c r="T674" s="108"/>
      <c r="U674" s="109"/>
      <c r="V674" s="84"/>
      <c r="W674" s="84"/>
      <c r="X674" s="84"/>
      <c r="Y674" s="61"/>
      <c r="Z674" s="61"/>
      <c r="AA674" s="66"/>
      <c r="AB674" s="79"/>
      <c r="AC674" s="79"/>
      <c r="AD674" s="79"/>
      <c r="AE674" s="79"/>
      <c r="AF674" s="80"/>
      <c r="AG674" s="61"/>
      <c r="AH674" s="61"/>
      <c r="AI674" s="61"/>
      <c r="AJ674" s="61"/>
      <c r="AK674" s="61"/>
      <c r="AL674" s="66"/>
      <c r="AM674" s="66"/>
      <c r="AN674" s="81"/>
      <c r="AO674" s="82"/>
      <c r="AP674" s="199"/>
      <c r="AQ674" s="200"/>
      <c r="AR674" s="199"/>
      <c r="AS674" s="65"/>
      <c r="AT674" s="200"/>
      <c r="AU674" s="66"/>
      <c r="AV674" s="66"/>
      <c r="AW674" s="66"/>
      <c r="AX674" s="66"/>
      <c r="AY674" s="66"/>
      <c r="AZ674" s="67"/>
      <c r="BA674" s="287"/>
      <c r="BB674" s="290"/>
      <c r="BC674" s="284"/>
      <c r="BD674" s="69"/>
      <c r="BE674" s="68"/>
    </row>
    <row r="675" spans="1:57" x14ac:dyDescent="0.2">
      <c r="A675" s="28"/>
      <c r="B675" s="92"/>
      <c r="C675" s="93"/>
      <c r="D675" s="71"/>
      <c r="E675" s="72"/>
      <c r="F675" s="42"/>
      <c r="G675" s="73"/>
      <c r="H675" s="46"/>
      <c r="I675" s="74"/>
      <c r="J675" s="46"/>
      <c r="K675" s="75"/>
      <c r="L675" s="73"/>
      <c r="M675" s="46"/>
      <c r="N675" s="76"/>
      <c r="O675" s="94"/>
      <c r="P675" s="105"/>
      <c r="Q675" s="194"/>
      <c r="R675" s="191"/>
      <c r="S675" s="195"/>
      <c r="T675" s="108"/>
      <c r="U675" s="109"/>
      <c r="V675" s="84"/>
      <c r="W675" s="84"/>
      <c r="X675" s="84"/>
      <c r="Y675" s="61"/>
      <c r="Z675" s="61"/>
      <c r="AA675" s="66"/>
      <c r="AB675" s="79"/>
      <c r="AC675" s="79"/>
      <c r="AD675" s="79"/>
      <c r="AE675" s="79"/>
      <c r="AF675" s="80"/>
      <c r="AG675" s="61"/>
      <c r="AH675" s="61"/>
      <c r="AI675" s="61"/>
      <c r="AJ675" s="61"/>
      <c r="AK675" s="61"/>
      <c r="AL675" s="66"/>
      <c r="AM675" s="66"/>
      <c r="AN675" s="81"/>
      <c r="AO675" s="82"/>
      <c r="AP675" s="199"/>
      <c r="AQ675" s="200"/>
      <c r="AR675" s="199"/>
      <c r="AS675" s="65"/>
      <c r="AT675" s="200"/>
      <c r="AU675" s="66"/>
      <c r="AV675" s="66"/>
      <c r="AW675" s="66"/>
      <c r="AX675" s="66"/>
      <c r="AY675" s="66"/>
      <c r="AZ675" s="67"/>
      <c r="BA675" s="287"/>
      <c r="BB675" s="290"/>
      <c r="BC675" s="284"/>
      <c r="BD675" s="69"/>
      <c r="BE675" s="68"/>
    </row>
    <row r="676" spans="1:57" x14ac:dyDescent="0.2">
      <c r="A676" s="28"/>
      <c r="B676" s="92"/>
      <c r="C676" s="93"/>
      <c r="D676" s="71"/>
      <c r="E676" s="72"/>
      <c r="F676" s="42"/>
      <c r="G676" s="73"/>
      <c r="H676" s="46"/>
      <c r="I676" s="74"/>
      <c r="J676" s="46"/>
      <c r="K676" s="75"/>
      <c r="L676" s="73"/>
      <c r="M676" s="46"/>
      <c r="N676" s="76"/>
      <c r="O676" s="94"/>
      <c r="P676" s="105"/>
      <c r="Q676" s="190"/>
      <c r="R676" s="191"/>
      <c r="S676" s="191"/>
      <c r="T676" s="108"/>
      <c r="U676" s="109"/>
      <c r="V676" s="84"/>
      <c r="W676" s="84"/>
      <c r="X676" s="84"/>
      <c r="Y676" s="61"/>
      <c r="Z676" s="61"/>
      <c r="AA676" s="61"/>
      <c r="AB676" s="58"/>
      <c r="AC676" s="79"/>
      <c r="AD676" s="58"/>
      <c r="AE676" s="58"/>
      <c r="AF676" s="60"/>
      <c r="AG676" s="61"/>
      <c r="AH676" s="61"/>
      <c r="AI676" s="61"/>
      <c r="AJ676" s="61"/>
      <c r="AK676" s="61"/>
      <c r="AL676" s="61"/>
      <c r="AM676" s="66"/>
      <c r="AN676" s="81"/>
      <c r="AO676" s="82"/>
      <c r="AP676" s="199"/>
      <c r="AQ676" s="200"/>
      <c r="AR676" s="199"/>
      <c r="AS676" s="65"/>
      <c r="AT676" s="200"/>
      <c r="AU676" s="66"/>
      <c r="AV676" s="66"/>
      <c r="AW676" s="66"/>
      <c r="AX676" s="66"/>
      <c r="AY676" s="66"/>
      <c r="AZ676" s="67"/>
      <c r="BA676" s="287"/>
      <c r="BB676" s="290"/>
      <c r="BC676" s="284"/>
      <c r="BD676" s="69"/>
      <c r="BE676" s="68"/>
    </row>
    <row r="677" spans="1:57" x14ac:dyDescent="0.2">
      <c r="A677" s="28"/>
      <c r="B677" s="92"/>
      <c r="C677" s="93"/>
      <c r="D677" s="71"/>
      <c r="E677" s="72"/>
      <c r="F677" s="42"/>
      <c r="G677" s="73"/>
      <c r="H677" s="46"/>
      <c r="I677" s="74"/>
      <c r="J677" s="46"/>
      <c r="K677" s="75"/>
      <c r="L677" s="73"/>
      <c r="M677" s="46"/>
      <c r="N677" s="76"/>
      <c r="O677" s="94"/>
      <c r="P677" s="105"/>
      <c r="Q677" s="194"/>
      <c r="R677" s="191"/>
      <c r="S677" s="191"/>
      <c r="T677" s="108"/>
      <c r="U677" s="109"/>
      <c r="V677" s="84"/>
      <c r="W677" s="84"/>
      <c r="X677" s="84"/>
      <c r="Y677" s="61"/>
      <c r="Z677" s="61"/>
      <c r="AA677" s="61"/>
      <c r="AB677" s="58"/>
      <c r="AC677" s="79"/>
      <c r="AD677" s="58"/>
      <c r="AE677" s="58"/>
      <c r="AF677" s="60"/>
      <c r="AG677" s="61"/>
      <c r="AH677" s="61"/>
      <c r="AI677" s="61"/>
      <c r="AJ677" s="61"/>
      <c r="AK677" s="61"/>
      <c r="AL677" s="61"/>
      <c r="AM677" s="66"/>
      <c r="AN677" s="81"/>
      <c r="AO677" s="82"/>
      <c r="AP677" s="199"/>
      <c r="AQ677" s="200"/>
      <c r="AR677" s="199"/>
      <c r="AS677" s="65"/>
      <c r="AT677" s="200"/>
      <c r="AU677" s="66"/>
      <c r="AV677" s="66"/>
      <c r="AW677" s="66"/>
      <c r="AX677" s="66"/>
      <c r="AY677" s="66"/>
      <c r="AZ677" s="67"/>
      <c r="BA677" s="287"/>
      <c r="BB677" s="290"/>
      <c r="BC677" s="284"/>
      <c r="BD677" s="69"/>
      <c r="BE677" s="68"/>
    </row>
    <row r="678" spans="1:57" x14ac:dyDescent="0.2">
      <c r="A678" s="28"/>
      <c r="B678" s="92"/>
      <c r="C678" s="93"/>
      <c r="D678" s="71"/>
      <c r="E678" s="72"/>
      <c r="F678" s="42"/>
      <c r="G678" s="73"/>
      <c r="H678" s="46"/>
      <c r="I678" s="74"/>
      <c r="J678" s="46"/>
      <c r="K678" s="47"/>
      <c r="L678" s="73"/>
      <c r="M678" s="46"/>
      <c r="N678" s="76"/>
      <c r="O678" s="94"/>
      <c r="P678" s="105"/>
      <c r="Q678" s="194"/>
      <c r="R678" s="191"/>
      <c r="S678" s="191"/>
      <c r="T678" s="108"/>
      <c r="U678" s="109"/>
      <c r="V678" s="84"/>
      <c r="W678" s="84"/>
      <c r="X678" s="84"/>
      <c r="Y678" s="61"/>
      <c r="Z678" s="61"/>
      <c r="AA678" s="66"/>
      <c r="AB678" s="79"/>
      <c r="AC678" s="79"/>
      <c r="AD678" s="79"/>
      <c r="AE678" s="79"/>
      <c r="AF678" s="80"/>
      <c r="AG678" s="61"/>
      <c r="AH678" s="61"/>
      <c r="AI678" s="61"/>
      <c r="AJ678" s="61"/>
      <c r="AK678" s="61"/>
      <c r="AL678" s="66"/>
      <c r="AM678" s="66"/>
      <c r="AN678" s="81"/>
      <c r="AO678" s="82"/>
      <c r="AP678" s="199"/>
      <c r="AQ678" s="200"/>
      <c r="AR678" s="199"/>
      <c r="AS678" s="65"/>
      <c r="AT678" s="200"/>
      <c r="AU678" s="66"/>
      <c r="AV678" s="66"/>
      <c r="AW678" s="66"/>
      <c r="AX678" s="66"/>
      <c r="AY678" s="66"/>
      <c r="AZ678" s="67"/>
      <c r="BA678" s="287"/>
      <c r="BB678" s="290"/>
      <c r="BC678" s="284"/>
      <c r="BD678" s="69"/>
      <c r="BE678" s="68"/>
    </row>
    <row r="679" spans="1:57" x14ac:dyDescent="0.2">
      <c r="A679" s="28"/>
      <c r="B679" s="92"/>
      <c r="C679" s="93"/>
      <c r="D679" s="71"/>
      <c r="E679" s="72"/>
      <c r="F679" s="42"/>
      <c r="G679" s="43"/>
      <c r="H679" s="46"/>
      <c r="I679" s="74"/>
      <c r="J679" s="46"/>
      <c r="K679" s="75"/>
      <c r="L679" s="73"/>
      <c r="M679" s="46"/>
      <c r="N679" s="76"/>
      <c r="O679" s="94"/>
      <c r="P679" s="105"/>
      <c r="Q679" s="194"/>
      <c r="R679" s="191"/>
      <c r="S679" s="191"/>
      <c r="T679" s="108"/>
      <c r="U679" s="109"/>
      <c r="V679" s="84"/>
      <c r="W679" s="84"/>
      <c r="X679" s="84"/>
      <c r="Y679" s="61"/>
      <c r="Z679" s="61"/>
      <c r="AA679" s="61"/>
      <c r="AB679" s="58"/>
      <c r="AC679" s="79"/>
      <c r="AD679" s="58"/>
      <c r="AE679" s="58"/>
      <c r="AF679" s="60"/>
      <c r="AG679" s="61"/>
      <c r="AH679" s="61"/>
      <c r="AI679" s="61"/>
      <c r="AJ679" s="61"/>
      <c r="AK679" s="61"/>
      <c r="AL679" s="61"/>
      <c r="AM679" s="66"/>
      <c r="AN679" s="81"/>
      <c r="AO679" s="82"/>
      <c r="AP679" s="199"/>
      <c r="AQ679" s="200"/>
      <c r="AR679" s="199"/>
      <c r="AS679" s="65"/>
      <c r="AT679" s="200"/>
      <c r="AU679" s="66"/>
      <c r="AV679" s="66"/>
      <c r="AW679" s="66"/>
      <c r="AX679" s="66"/>
      <c r="AY679" s="66"/>
      <c r="AZ679" s="67"/>
      <c r="BA679" s="287"/>
      <c r="BB679" s="290"/>
      <c r="BC679" s="284"/>
      <c r="BD679" s="69"/>
      <c r="BE679" s="68"/>
    </row>
    <row r="680" spans="1:57" x14ac:dyDescent="0.2">
      <c r="A680" s="28"/>
      <c r="B680" s="92"/>
      <c r="C680" s="93"/>
      <c r="D680" s="71"/>
      <c r="E680" s="72"/>
      <c r="F680" s="42"/>
      <c r="G680" s="73"/>
      <c r="H680" s="46"/>
      <c r="I680" s="74"/>
      <c r="J680" s="46"/>
      <c r="K680" s="75"/>
      <c r="L680" s="73"/>
      <c r="M680" s="46"/>
      <c r="N680" s="76"/>
      <c r="O680" s="94"/>
      <c r="P680" s="105"/>
      <c r="Q680" s="194"/>
      <c r="R680" s="191"/>
      <c r="S680" s="191"/>
      <c r="T680" s="108"/>
      <c r="U680" s="109"/>
      <c r="V680" s="84"/>
      <c r="W680" s="84"/>
      <c r="X680" s="84"/>
      <c r="Y680" s="61"/>
      <c r="Z680" s="61"/>
      <c r="AA680" s="61"/>
      <c r="AB680" s="58"/>
      <c r="AC680" s="79"/>
      <c r="AD680" s="58"/>
      <c r="AE680" s="58"/>
      <c r="AF680" s="60"/>
      <c r="AG680" s="61"/>
      <c r="AH680" s="61"/>
      <c r="AI680" s="61"/>
      <c r="AJ680" s="61"/>
      <c r="AK680" s="61"/>
      <c r="AL680" s="61"/>
      <c r="AM680" s="66"/>
      <c r="AN680" s="81"/>
      <c r="AO680" s="82"/>
      <c r="AP680" s="199"/>
      <c r="AQ680" s="200"/>
      <c r="AR680" s="199"/>
      <c r="AS680" s="65"/>
      <c r="AT680" s="200"/>
      <c r="AU680" s="66"/>
      <c r="AV680" s="66"/>
      <c r="AW680" s="66"/>
      <c r="AX680" s="66"/>
      <c r="AY680" s="66"/>
      <c r="AZ680" s="67"/>
      <c r="BA680" s="287"/>
      <c r="BB680" s="290"/>
      <c r="BC680" s="284"/>
      <c r="BD680" s="69"/>
      <c r="BE680" s="68"/>
    </row>
    <row r="681" spans="1:57" x14ac:dyDescent="0.2">
      <c r="A681" s="28"/>
      <c r="B681" s="92"/>
      <c r="C681" s="93"/>
      <c r="D681" s="71"/>
      <c r="E681" s="72"/>
      <c r="F681" s="42"/>
      <c r="G681" s="43"/>
      <c r="H681" s="46"/>
      <c r="I681" s="74"/>
      <c r="J681" s="46"/>
      <c r="K681" s="75"/>
      <c r="L681" s="73"/>
      <c r="M681" s="46"/>
      <c r="N681" s="76"/>
      <c r="O681" s="94"/>
      <c r="P681" s="105"/>
      <c r="Q681" s="190"/>
      <c r="R681" s="191"/>
      <c r="S681" s="191"/>
      <c r="T681" s="54"/>
      <c r="U681" s="55"/>
      <c r="V681" s="84"/>
      <c r="W681" s="84"/>
      <c r="X681" s="84"/>
      <c r="Y681" s="61"/>
      <c r="Z681" s="61"/>
      <c r="AA681" s="61"/>
      <c r="AB681" s="58"/>
      <c r="AC681" s="79"/>
      <c r="AD681" s="58"/>
      <c r="AE681" s="58"/>
      <c r="AF681" s="60"/>
      <c r="AG681" s="61"/>
      <c r="AH681" s="61"/>
      <c r="AI681" s="61"/>
      <c r="AJ681" s="61"/>
      <c r="AK681" s="61"/>
      <c r="AL681" s="61"/>
      <c r="AM681" s="66"/>
      <c r="AN681" s="81"/>
      <c r="AO681" s="82"/>
      <c r="AP681" s="199"/>
      <c r="AQ681" s="200"/>
      <c r="AR681" s="199"/>
      <c r="AS681" s="65"/>
      <c r="AT681" s="200"/>
      <c r="AU681" s="66"/>
      <c r="AV681" s="66"/>
      <c r="AW681" s="66"/>
      <c r="AX681" s="66"/>
      <c r="AY681" s="66"/>
      <c r="AZ681" s="67"/>
      <c r="BA681" s="287"/>
      <c r="BB681" s="290"/>
      <c r="BC681" s="284"/>
      <c r="BD681" s="69"/>
      <c r="BE681" s="68"/>
    </row>
    <row r="682" spans="1:57" x14ac:dyDescent="0.2">
      <c r="A682" s="28"/>
      <c r="B682" s="92"/>
      <c r="C682" s="93"/>
      <c r="D682" s="71"/>
      <c r="E682" s="72"/>
      <c r="F682" s="42"/>
      <c r="G682" s="43"/>
      <c r="H682" s="46"/>
      <c r="I682" s="74"/>
      <c r="J682" s="46"/>
      <c r="K682" s="75"/>
      <c r="L682" s="73"/>
      <c r="O682" s="94"/>
      <c r="P682" s="105"/>
      <c r="Q682" s="190"/>
      <c r="R682" s="191"/>
      <c r="S682" s="191"/>
      <c r="T682" s="54"/>
      <c r="U682" s="55"/>
      <c r="V682" s="84"/>
      <c r="W682" s="84"/>
      <c r="X682" s="84"/>
      <c r="Y682" s="61"/>
      <c r="Z682" s="61"/>
      <c r="AA682" s="61"/>
      <c r="AB682" s="58"/>
      <c r="AC682" s="79"/>
      <c r="AD682" s="58"/>
      <c r="AE682" s="58"/>
      <c r="AF682" s="60"/>
      <c r="AG682" s="61"/>
      <c r="AH682" s="61"/>
      <c r="AI682" s="61"/>
      <c r="AJ682" s="61"/>
      <c r="AK682" s="61"/>
      <c r="AL682" s="61"/>
      <c r="AM682" s="66"/>
      <c r="AN682" s="81"/>
      <c r="AO682" s="82"/>
      <c r="AP682" s="199"/>
      <c r="AQ682" s="200"/>
      <c r="AR682" s="199"/>
      <c r="AS682" s="65"/>
      <c r="AT682" s="200"/>
      <c r="AU682" s="66"/>
      <c r="AV682" s="66"/>
      <c r="AW682" s="66"/>
      <c r="AX682" s="66"/>
      <c r="AY682" s="66"/>
      <c r="AZ682" s="67"/>
      <c r="BA682" s="287"/>
      <c r="BB682" s="290"/>
      <c r="BC682" s="284"/>
      <c r="BD682" s="69"/>
      <c r="BE682" s="68"/>
    </row>
    <row r="683" spans="1:57" x14ac:dyDescent="0.2">
      <c r="A683" s="28"/>
      <c r="B683" s="92"/>
      <c r="C683" s="93"/>
      <c r="E683" s="72"/>
      <c r="F683" s="42"/>
      <c r="G683" s="43"/>
      <c r="H683" s="46"/>
      <c r="I683" s="74"/>
      <c r="J683" s="46"/>
      <c r="K683" s="75"/>
      <c r="L683" s="73"/>
      <c r="M683" s="46"/>
      <c r="N683" s="48"/>
      <c r="O683" s="49"/>
      <c r="P683" s="50"/>
      <c r="Q683" s="194"/>
      <c r="R683" s="191"/>
      <c r="S683" s="191"/>
      <c r="T683" s="54"/>
      <c r="U683" s="55"/>
      <c r="V683" s="84"/>
      <c r="W683" s="84"/>
      <c r="X683" s="84"/>
      <c r="Y683" s="61"/>
      <c r="Z683" s="61"/>
      <c r="AA683" s="66"/>
      <c r="AB683" s="79"/>
      <c r="AC683" s="79"/>
      <c r="AD683" s="79"/>
      <c r="AE683" s="79"/>
      <c r="AF683" s="80"/>
      <c r="AG683" s="61"/>
      <c r="AH683" s="61"/>
      <c r="AI683" s="61"/>
      <c r="AJ683" s="61"/>
      <c r="AK683" s="61"/>
      <c r="AL683" s="66"/>
      <c r="AM683" s="66"/>
      <c r="AN683" s="81"/>
      <c r="AO683" s="82"/>
      <c r="AP683" s="199"/>
      <c r="AQ683" s="200"/>
      <c r="AR683" s="199"/>
      <c r="AS683" s="65"/>
      <c r="AT683" s="200"/>
      <c r="AU683" s="66"/>
      <c r="AV683" s="66"/>
      <c r="AW683" s="66"/>
      <c r="AX683" s="66"/>
      <c r="AY683" s="66"/>
      <c r="AZ683" s="67"/>
      <c r="BA683" s="287"/>
      <c r="BB683" s="290"/>
      <c r="BC683" s="284"/>
      <c r="BD683" s="69"/>
      <c r="BE683" s="68"/>
    </row>
    <row r="684" spans="1:57" x14ac:dyDescent="0.2">
      <c r="A684" s="28"/>
      <c r="B684" s="92"/>
      <c r="C684" s="93"/>
      <c r="D684" s="71"/>
      <c r="E684" s="72"/>
      <c r="F684" s="42"/>
      <c r="G684" s="73"/>
      <c r="H684" s="46"/>
      <c r="I684" s="74"/>
      <c r="J684" s="46"/>
      <c r="K684" s="75"/>
      <c r="L684" s="73"/>
      <c r="M684" s="46"/>
      <c r="N684" s="76"/>
      <c r="O684" s="94"/>
      <c r="P684" s="105"/>
      <c r="Q684" s="190"/>
      <c r="R684" s="191"/>
      <c r="S684" s="191"/>
      <c r="T684" s="54"/>
      <c r="U684" s="55"/>
      <c r="V684" s="84"/>
      <c r="W684" s="84"/>
      <c r="X684" s="84"/>
      <c r="Y684" s="61"/>
      <c r="Z684" s="61"/>
      <c r="AA684" s="61"/>
      <c r="AB684" s="58"/>
      <c r="AC684" s="79"/>
      <c r="AD684" s="58"/>
      <c r="AE684" s="58"/>
      <c r="AF684" s="60"/>
      <c r="AG684" s="61"/>
      <c r="AH684" s="61"/>
      <c r="AI684" s="61"/>
      <c r="AJ684" s="61"/>
      <c r="AK684" s="61"/>
      <c r="AL684" s="61"/>
      <c r="AM684" s="66"/>
      <c r="AN684" s="81"/>
      <c r="AO684" s="82"/>
      <c r="AP684" s="199"/>
      <c r="AQ684" s="200"/>
      <c r="AR684" s="199"/>
      <c r="AS684" s="65"/>
      <c r="AT684" s="200"/>
      <c r="AU684" s="66"/>
      <c r="AV684" s="66"/>
      <c r="AW684" s="66"/>
      <c r="AX684" s="66"/>
      <c r="AY684" s="66"/>
      <c r="AZ684" s="67"/>
      <c r="BA684" s="287"/>
      <c r="BB684" s="290"/>
      <c r="BC684" s="284"/>
      <c r="BD684" s="69"/>
      <c r="BE684" s="68"/>
    </row>
    <row r="685" spans="1:57" x14ac:dyDescent="0.2">
      <c r="A685" s="28"/>
      <c r="B685" s="92"/>
      <c r="C685" s="93"/>
      <c r="D685" s="71"/>
      <c r="E685" s="72"/>
      <c r="F685" s="42"/>
      <c r="G685" s="73"/>
      <c r="H685" s="46"/>
      <c r="I685" s="74"/>
      <c r="J685" s="46"/>
      <c r="K685" s="75"/>
      <c r="L685" s="73"/>
      <c r="M685" s="46"/>
      <c r="N685" s="76"/>
      <c r="O685" s="94"/>
      <c r="P685" s="105"/>
      <c r="Q685" s="190"/>
      <c r="R685" s="191"/>
      <c r="S685" s="195"/>
      <c r="T685" s="54"/>
      <c r="U685" s="55"/>
      <c r="V685" s="84"/>
      <c r="W685" s="84"/>
      <c r="X685" s="84"/>
      <c r="Y685" s="61"/>
      <c r="Z685" s="61"/>
      <c r="AA685" s="61"/>
      <c r="AB685" s="58"/>
      <c r="AC685" s="79"/>
      <c r="AD685" s="58"/>
      <c r="AE685" s="58"/>
      <c r="AF685" s="60"/>
      <c r="AG685" s="61"/>
      <c r="AH685" s="61"/>
      <c r="AI685" s="61"/>
      <c r="AJ685" s="61"/>
      <c r="AK685" s="61"/>
      <c r="AL685" s="66"/>
      <c r="AM685" s="66"/>
      <c r="AN685" s="81"/>
      <c r="AO685" s="82"/>
      <c r="AP685" s="199"/>
      <c r="AQ685" s="200"/>
      <c r="AR685" s="199"/>
      <c r="AS685" s="65"/>
      <c r="AT685" s="200"/>
      <c r="AU685" s="66"/>
      <c r="AV685" s="66"/>
      <c r="AW685" s="66"/>
      <c r="AX685" s="66"/>
      <c r="AY685" s="66"/>
      <c r="AZ685" s="67"/>
      <c r="BA685" s="287"/>
      <c r="BB685" s="290"/>
      <c r="BC685" s="284"/>
      <c r="BD685" s="69"/>
      <c r="BE685" s="68"/>
    </row>
    <row r="686" spans="1:57" x14ac:dyDescent="0.2">
      <c r="A686" s="28"/>
      <c r="B686" s="92"/>
      <c r="C686" s="93"/>
      <c r="D686" s="71"/>
      <c r="E686" s="72"/>
      <c r="F686" s="42"/>
      <c r="G686" s="73"/>
      <c r="H686" s="46"/>
      <c r="I686" s="74"/>
      <c r="J686" s="46"/>
      <c r="K686" s="75"/>
      <c r="L686" s="73"/>
      <c r="M686" s="46"/>
      <c r="N686" s="76"/>
      <c r="O686" s="94"/>
      <c r="P686" s="105"/>
      <c r="Q686" s="190"/>
      <c r="R686" s="191"/>
      <c r="S686" s="191"/>
      <c r="T686" s="54"/>
      <c r="U686" s="55"/>
      <c r="V686" s="84"/>
      <c r="W686" s="84"/>
      <c r="X686" s="84"/>
      <c r="Y686" s="61"/>
      <c r="Z686" s="61"/>
      <c r="AA686" s="61"/>
      <c r="AB686" s="58"/>
      <c r="AC686" s="79"/>
      <c r="AD686" s="58"/>
      <c r="AE686" s="58"/>
      <c r="AF686" s="60"/>
      <c r="AG686" s="61"/>
      <c r="AH686" s="61"/>
      <c r="AI686" s="61"/>
      <c r="AJ686" s="61"/>
      <c r="AK686" s="61"/>
      <c r="AL686" s="61"/>
      <c r="AM686" s="66"/>
      <c r="AN686" s="81"/>
      <c r="AO686" s="82"/>
      <c r="AP686" s="199"/>
      <c r="AQ686" s="200"/>
      <c r="AR686" s="199"/>
      <c r="AS686" s="65"/>
      <c r="AT686" s="200"/>
      <c r="AU686" s="66"/>
      <c r="AV686" s="66"/>
      <c r="AW686" s="66"/>
      <c r="AX686" s="66"/>
      <c r="AY686" s="66"/>
      <c r="AZ686" s="67"/>
      <c r="BA686" s="287"/>
      <c r="BB686" s="290"/>
      <c r="BC686" s="284"/>
      <c r="BD686" s="69"/>
      <c r="BE686" s="68"/>
    </row>
    <row r="687" spans="1:57" x14ac:dyDescent="0.2">
      <c r="A687" s="28"/>
      <c r="B687" s="92"/>
      <c r="C687" s="93"/>
      <c r="D687" s="71"/>
      <c r="E687" s="72"/>
      <c r="F687" s="42"/>
      <c r="G687" s="73"/>
      <c r="H687" s="46"/>
      <c r="I687" s="74"/>
      <c r="J687" s="46"/>
      <c r="K687" s="75"/>
      <c r="L687" s="73"/>
      <c r="M687" s="46"/>
      <c r="N687" s="76"/>
      <c r="O687" s="94"/>
      <c r="P687" s="105"/>
      <c r="Q687" s="190"/>
      <c r="R687" s="191"/>
      <c r="S687" s="191"/>
      <c r="T687" s="108"/>
      <c r="U687" s="109"/>
      <c r="V687" s="84"/>
      <c r="W687" s="84"/>
      <c r="X687" s="84"/>
      <c r="Y687" s="61"/>
      <c r="Z687" s="61"/>
      <c r="AA687" s="61"/>
      <c r="AB687" s="58"/>
      <c r="AC687" s="79"/>
      <c r="AD687" s="58"/>
      <c r="AE687" s="58"/>
      <c r="AF687" s="60"/>
      <c r="AG687" s="61"/>
      <c r="AH687" s="61"/>
      <c r="AI687" s="61"/>
      <c r="AJ687" s="61"/>
      <c r="AK687" s="61"/>
      <c r="AL687" s="61"/>
      <c r="AM687" s="66"/>
      <c r="AN687" s="81"/>
      <c r="AO687" s="82"/>
      <c r="AP687" s="199"/>
      <c r="AQ687" s="200"/>
      <c r="AR687" s="199"/>
      <c r="AS687" s="65"/>
      <c r="AT687" s="200"/>
      <c r="AU687" s="66"/>
      <c r="AV687" s="66"/>
      <c r="AW687" s="66"/>
      <c r="AX687" s="66"/>
      <c r="AY687" s="66"/>
      <c r="AZ687" s="67"/>
      <c r="BA687" s="287"/>
      <c r="BB687" s="290"/>
      <c r="BC687" s="284"/>
      <c r="BD687" s="69"/>
      <c r="BE687" s="68"/>
    </row>
    <row r="688" spans="1:57" x14ac:dyDescent="0.2">
      <c r="A688" s="28"/>
      <c r="B688" s="92"/>
      <c r="C688" s="93"/>
      <c r="D688" s="71"/>
      <c r="E688" s="72"/>
      <c r="F688" s="42"/>
      <c r="G688" s="73"/>
      <c r="H688" s="73"/>
      <c r="I688" s="74"/>
      <c r="J688" s="46"/>
      <c r="K688" s="75"/>
      <c r="L688" s="73"/>
      <c r="M688" s="46"/>
      <c r="N688" s="76"/>
      <c r="O688" s="94"/>
      <c r="P688" s="105"/>
      <c r="Q688" s="190"/>
      <c r="R688" s="191"/>
      <c r="S688" s="191"/>
      <c r="T688" s="108"/>
      <c r="U688" s="109"/>
      <c r="V688" s="84"/>
      <c r="W688" s="84"/>
      <c r="X688" s="84"/>
      <c r="Y688" s="61"/>
      <c r="Z688" s="61"/>
      <c r="AA688" s="61"/>
      <c r="AB688" s="58"/>
      <c r="AC688" s="79"/>
      <c r="AD688" s="58"/>
      <c r="AE688" s="58"/>
      <c r="AF688" s="60"/>
      <c r="AG688" s="61"/>
      <c r="AH688" s="61"/>
      <c r="AI688" s="61"/>
      <c r="AJ688" s="61"/>
      <c r="AK688" s="61"/>
      <c r="AL688" s="61"/>
      <c r="AM688" s="66"/>
      <c r="AN688" s="81"/>
      <c r="AO688" s="82"/>
      <c r="AP688" s="199"/>
      <c r="AQ688" s="200"/>
      <c r="AR688" s="199"/>
      <c r="AS688" s="65"/>
      <c r="AT688" s="200"/>
      <c r="AU688" s="66"/>
      <c r="AV688" s="66"/>
      <c r="AW688" s="66"/>
      <c r="AX688" s="66"/>
      <c r="AY688" s="66"/>
      <c r="AZ688" s="67"/>
      <c r="BA688" s="287"/>
      <c r="BB688" s="290"/>
      <c r="BC688" s="284"/>
      <c r="BD688" s="69"/>
      <c r="BE688" s="68"/>
    </row>
    <row r="689" spans="1:57" x14ac:dyDescent="0.2">
      <c r="A689" s="28"/>
      <c r="B689" s="92"/>
      <c r="C689" s="93"/>
      <c r="D689" s="71"/>
      <c r="E689" s="72"/>
      <c r="F689" s="42"/>
      <c r="G689" s="73"/>
      <c r="H689" s="46"/>
      <c r="I689" s="74"/>
      <c r="J689" s="46"/>
      <c r="K689" s="75"/>
      <c r="L689" s="73"/>
      <c r="M689" s="46"/>
      <c r="N689" s="76"/>
      <c r="O689" s="94"/>
      <c r="P689" s="105"/>
      <c r="Q689" s="190"/>
      <c r="R689" s="191"/>
      <c r="S689" s="191"/>
      <c r="T689" s="108"/>
      <c r="U689" s="109"/>
      <c r="V689" s="84"/>
      <c r="W689" s="84"/>
      <c r="X689" s="84"/>
      <c r="Y689" s="61"/>
      <c r="Z689" s="61"/>
      <c r="AA689" s="61"/>
      <c r="AB689" s="58"/>
      <c r="AC689" s="79"/>
      <c r="AD689" s="58"/>
      <c r="AE689" s="58"/>
      <c r="AF689" s="60"/>
      <c r="AG689" s="61"/>
      <c r="AH689" s="61"/>
      <c r="AI689" s="61"/>
      <c r="AJ689" s="61"/>
      <c r="AK689" s="61"/>
      <c r="AL689" s="61"/>
      <c r="AM689" s="66"/>
      <c r="AN689" s="81"/>
      <c r="AO689" s="82"/>
      <c r="AP689" s="199"/>
      <c r="AQ689" s="200"/>
      <c r="AR689" s="199"/>
      <c r="AS689" s="65"/>
      <c r="AT689" s="200"/>
      <c r="AU689" s="66"/>
      <c r="AV689" s="66"/>
      <c r="AW689" s="66"/>
      <c r="AX689" s="66"/>
      <c r="AY689" s="66"/>
      <c r="AZ689" s="67"/>
      <c r="BA689" s="287"/>
      <c r="BB689" s="290"/>
      <c r="BC689" s="284"/>
      <c r="BD689" s="69"/>
      <c r="BE689" s="68"/>
    </row>
    <row r="690" spans="1:57" x14ac:dyDescent="0.2">
      <c r="A690" s="28"/>
      <c r="B690" s="92"/>
      <c r="C690" s="93"/>
      <c r="D690" s="71"/>
      <c r="E690" s="72"/>
      <c r="F690" s="42"/>
      <c r="G690" s="73"/>
      <c r="H690" s="46"/>
      <c r="I690" s="74"/>
      <c r="J690" s="46"/>
      <c r="K690" s="75"/>
      <c r="L690" s="73"/>
      <c r="M690" s="46"/>
      <c r="N690" s="76"/>
      <c r="O690" s="94"/>
      <c r="P690" s="105"/>
      <c r="Q690" s="190"/>
      <c r="R690" s="191"/>
      <c r="S690" s="191"/>
      <c r="T690" s="108"/>
      <c r="U690" s="109"/>
      <c r="V690" s="84"/>
      <c r="W690" s="84"/>
      <c r="X690" s="84"/>
      <c r="Y690" s="61"/>
      <c r="Z690" s="61"/>
      <c r="AA690" s="61"/>
      <c r="AB690" s="58"/>
      <c r="AC690" s="79"/>
      <c r="AD690" s="58"/>
      <c r="AE690" s="58"/>
      <c r="AF690" s="60"/>
      <c r="AG690" s="61"/>
      <c r="AH690" s="61"/>
      <c r="AI690" s="61"/>
      <c r="AJ690" s="61"/>
      <c r="AK690" s="61"/>
      <c r="AL690" s="61"/>
      <c r="AM690" s="66"/>
      <c r="AN690" s="81"/>
      <c r="AO690" s="82"/>
      <c r="AP690" s="199"/>
      <c r="AQ690" s="200"/>
      <c r="AR690" s="199"/>
      <c r="AS690" s="65"/>
      <c r="AT690" s="200"/>
      <c r="AU690" s="66"/>
      <c r="AV690" s="66"/>
      <c r="AW690" s="66"/>
      <c r="AX690" s="66"/>
      <c r="AY690" s="66"/>
      <c r="AZ690" s="67"/>
      <c r="BA690" s="287"/>
      <c r="BB690" s="290"/>
      <c r="BC690" s="284"/>
      <c r="BD690" s="69"/>
      <c r="BE690" s="68"/>
    </row>
    <row r="691" spans="1:57" x14ac:dyDescent="0.2">
      <c r="A691" s="28"/>
      <c r="B691" s="92"/>
      <c r="C691" s="93"/>
      <c r="D691" s="71"/>
      <c r="E691" s="72"/>
      <c r="F691" s="42"/>
      <c r="G691" s="73"/>
      <c r="H691" s="46"/>
      <c r="I691" s="74"/>
      <c r="J691" s="46"/>
      <c r="K691" s="75"/>
      <c r="L691" s="73"/>
      <c r="M691" s="46"/>
      <c r="N691" s="76"/>
      <c r="O691" s="94"/>
      <c r="P691" s="105"/>
      <c r="Q691" s="190"/>
      <c r="R691" s="191"/>
      <c r="S691" s="191"/>
      <c r="T691" s="108"/>
      <c r="U691" s="109"/>
      <c r="V691" s="84"/>
      <c r="W691" s="84"/>
      <c r="X691" s="84"/>
      <c r="Y691" s="61"/>
      <c r="Z691" s="61"/>
      <c r="AA691" s="61"/>
      <c r="AB691" s="58"/>
      <c r="AC691" s="79"/>
      <c r="AD691" s="58"/>
      <c r="AE691" s="58"/>
      <c r="AF691" s="60"/>
      <c r="AG691" s="61"/>
      <c r="AH691" s="61"/>
      <c r="AI691" s="61"/>
      <c r="AJ691" s="61"/>
      <c r="AK691" s="61"/>
      <c r="AL691" s="61"/>
      <c r="AM691" s="66"/>
      <c r="AN691" s="81"/>
      <c r="AO691" s="82"/>
      <c r="AP691" s="199"/>
      <c r="AQ691" s="200"/>
      <c r="AR691" s="199"/>
      <c r="AS691" s="65"/>
      <c r="AT691" s="200"/>
      <c r="AU691" s="66"/>
      <c r="AV691" s="66"/>
      <c r="AW691" s="66"/>
      <c r="AX691" s="66"/>
      <c r="AY691" s="66"/>
      <c r="AZ691" s="67"/>
      <c r="BA691" s="287"/>
      <c r="BB691" s="290"/>
      <c r="BC691" s="284"/>
      <c r="BD691" s="69"/>
      <c r="BE691" s="68"/>
    </row>
    <row r="692" spans="1:57" x14ac:dyDescent="0.2">
      <c r="A692" s="28"/>
      <c r="B692" s="92"/>
      <c r="C692" s="93"/>
      <c r="D692" s="71"/>
      <c r="E692" s="72"/>
      <c r="F692" s="42"/>
      <c r="G692" s="43"/>
      <c r="H692" s="46"/>
      <c r="I692" s="74"/>
      <c r="J692" s="46"/>
      <c r="K692" s="75"/>
      <c r="L692" s="73"/>
      <c r="M692" s="46"/>
      <c r="N692" s="76"/>
      <c r="O692" s="94"/>
      <c r="P692" s="105"/>
      <c r="Q692" s="190"/>
      <c r="R692" s="191"/>
      <c r="S692" s="191"/>
      <c r="T692" s="108"/>
      <c r="U692" s="109"/>
      <c r="V692" s="84"/>
      <c r="W692" s="84"/>
      <c r="X692" s="84"/>
      <c r="Y692" s="61"/>
      <c r="Z692" s="61"/>
      <c r="AA692" s="61"/>
      <c r="AB692" s="58"/>
      <c r="AC692" s="79"/>
      <c r="AD692" s="58"/>
      <c r="AE692" s="58"/>
      <c r="AF692" s="60"/>
      <c r="AG692" s="61"/>
      <c r="AH692" s="61"/>
      <c r="AI692" s="61"/>
      <c r="AJ692" s="61"/>
      <c r="AK692" s="61"/>
      <c r="AL692" s="61"/>
      <c r="AM692" s="66"/>
      <c r="AN692" s="81"/>
      <c r="AO692" s="82"/>
      <c r="AP692" s="199"/>
      <c r="AQ692" s="200"/>
      <c r="AR692" s="199"/>
      <c r="AS692" s="65"/>
      <c r="AT692" s="200"/>
      <c r="AU692" s="66"/>
      <c r="AV692" s="66"/>
      <c r="AW692" s="66"/>
      <c r="AX692" s="66"/>
      <c r="AY692" s="66"/>
      <c r="AZ692" s="67"/>
      <c r="BA692" s="287"/>
      <c r="BB692" s="290"/>
      <c r="BC692" s="284"/>
      <c r="BD692" s="69"/>
      <c r="BE692" s="68"/>
    </row>
    <row r="693" spans="1:57" x14ac:dyDescent="0.2">
      <c r="A693" s="28"/>
      <c r="B693" s="92"/>
      <c r="C693" s="93"/>
      <c r="D693" s="71"/>
      <c r="E693" s="72"/>
      <c r="F693" s="42"/>
      <c r="G693" s="43"/>
      <c r="H693" s="73"/>
      <c r="I693" s="74"/>
      <c r="J693" s="46"/>
      <c r="K693" s="75"/>
      <c r="L693" s="73"/>
      <c r="M693" s="46"/>
      <c r="N693" s="76"/>
      <c r="O693" s="94"/>
      <c r="P693" s="105"/>
      <c r="Q693" s="190"/>
      <c r="R693" s="191"/>
      <c r="S693" s="191"/>
      <c r="T693" s="108"/>
      <c r="U693" s="55"/>
      <c r="V693" s="84"/>
      <c r="W693" s="84"/>
      <c r="X693" s="84"/>
      <c r="Y693" s="61"/>
      <c r="Z693" s="61"/>
      <c r="AA693" s="61"/>
      <c r="AB693" s="58"/>
      <c r="AC693" s="79"/>
      <c r="AD693" s="58"/>
      <c r="AE693" s="58"/>
      <c r="AF693" s="60"/>
      <c r="AG693" s="61"/>
      <c r="AH693" s="61"/>
      <c r="AI693" s="61"/>
      <c r="AJ693" s="61"/>
      <c r="AK693" s="61"/>
      <c r="AL693" s="61"/>
      <c r="AM693" s="66"/>
      <c r="AN693" s="81"/>
      <c r="AO693" s="82"/>
      <c r="AP693" s="199"/>
      <c r="AQ693" s="200"/>
      <c r="AR693" s="199"/>
      <c r="AS693" s="65"/>
      <c r="AT693" s="200"/>
      <c r="AU693" s="66"/>
      <c r="AV693" s="66"/>
      <c r="AW693" s="66"/>
      <c r="AX693" s="66"/>
      <c r="AY693" s="66"/>
      <c r="AZ693" s="67"/>
      <c r="BA693" s="287"/>
      <c r="BB693" s="290"/>
      <c r="BC693" s="284"/>
      <c r="BD693" s="69"/>
      <c r="BE693" s="68"/>
    </row>
    <row r="694" spans="1:57" x14ac:dyDescent="0.2">
      <c r="A694" s="28"/>
      <c r="B694" s="92"/>
      <c r="C694" s="93"/>
      <c r="D694" s="71"/>
      <c r="E694" s="72"/>
      <c r="F694" s="42"/>
      <c r="G694" s="43"/>
      <c r="H694" s="46"/>
      <c r="I694" s="74"/>
      <c r="J694" s="46"/>
      <c r="K694" s="75"/>
      <c r="L694" s="73"/>
      <c r="M694" s="46"/>
      <c r="N694" s="76"/>
      <c r="O694" s="94"/>
      <c r="P694" s="105"/>
      <c r="Q694" s="190"/>
      <c r="R694" s="191"/>
      <c r="S694" s="191"/>
      <c r="T694" s="108"/>
      <c r="U694" s="109"/>
      <c r="V694" s="84"/>
      <c r="W694" s="84"/>
      <c r="X694" s="84"/>
      <c r="Y694" s="61"/>
      <c r="Z694" s="61"/>
      <c r="AA694" s="61"/>
      <c r="AB694" s="58"/>
      <c r="AC694" s="79"/>
      <c r="AD694" s="58"/>
      <c r="AE694" s="58"/>
      <c r="AF694" s="60"/>
      <c r="AG694" s="61"/>
      <c r="AH694" s="61"/>
      <c r="AI694" s="61"/>
      <c r="AJ694" s="61"/>
      <c r="AK694" s="61"/>
      <c r="AL694" s="61"/>
      <c r="AM694" s="66"/>
      <c r="AN694" s="81"/>
      <c r="AO694" s="82"/>
      <c r="AP694" s="199"/>
      <c r="AQ694" s="200"/>
      <c r="AR694" s="199"/>
      <c r="AS694" s="65"/>
      <c r="AT694" s="200"/>
      <c r="AU694" s="66"/>
      <c r="AV694" s="66"/>
      <c r="AW694" s="66"/>
      <c r="AX694" s="66"/>
      <c r="AY694" s="66"/>
      <c r="AZ694" s="67"/>
      <c r="BA694" s="287"/>
      <c r="BB694" s="290"/>
      <c r="BC694" s="284"/>
      <c r="BD694" s="69"/>
      <c r="BE694" s="68"/>
    </row>
    <row r="695" spans="1:57" x14ac:dyDescent="0.2">
      <c r="A695" s="28"/>
      <c r="B695" s="92"/>
      <c r="C695" s="93"/>
      <c r="D695" s="71"/>
      <c r="E695" s="72"/>
      <c r="F695" s="42"/>
      <c r="G695" s="43"/>
      <c r="H695" s="46"/>
      <c r="I695" s="74"/>
      <c r="J695" s="46"/>
      <c r="K695" s="75"/>
      <c r="L695" s="73"/>
      <c r="M695" s="46"/>
      <c r="N695" s="76"/>
      <c r="O695" s="94"/>
      <c r="P695" s="105"/>
      <c r="Q695" s="190"/>
      <c r="R695" s="191"/>
      <c r="S695" s="191"/>
      <c r="T695" s="108"/>
      <c r="U695" s="109"/>
      <c r="V695" s="84"/>
      <c r="W695" s="84"/>
      <c r="X695" s="84"/>
      <c r="Y695" s="61"/>
      <c r="Z695" s="61"/>
      <c r="AA695" s="61"/>
      <c r="AB695" s="58"/>
      <c r="AC695" s="79"/>
      <c r="AD695" s="58"/>
      <c r="AE695" s="58"/>
      <c r="AF695" s="60"/>
      <c r="AG695" s="61"/>
      <c r="AH695" s="61"/>
      <c r="AI695" s="61"/>
      <c r="AJ695" s="61"/>
      <c r="AK695" s="61"/>
      <c r="AL695" s="61"/>
      <c r="AM695" s="66"/>
      <c r="AN695" s="81"/>
      <c r="AO695" s="82"/>
      <c r="AP695" s="199"/>
      <c r="AQ695" s="200"/>
      <c r="AR695" s="199"/>
      <c r="AS695" s="65"/>
      <c r="AT695" s="200"/>
      <c r="AU695" s="66"/>
      <c r="AV695" s="66"/>
      <c r="AW695" s="66"/>
      <c r="AX695" s="66"/>
      <c r="AY695" s="66"/>
      <c r="AZ695" s="67"/>
      <c r="BA695" s="287"/>
      <c r="BB695" s="290"/>
      <c r="BC695" s="284"/>
      <c r="BD695" s="69"/>
      <c r="BE695" s="68"/>
    </row>
    <row r="696" spans="1:57" x14ac:dyDescent="0.2">
      <c r="A696" s="28"/>
      <c r="B696" s="92"/>
      <c r="C696" s="93"/>
      <c r="D696" s="71"/>
      <c r="E696" s="72"/>
      <c r="F696" s="42"/>
      <c r="G696" s="43"/>
      <c r="H696" s="73"/>
      <c r="I696" s="74"/>
      <c r="J696" s="46"/>
      <c r="K696" s="75"/>
      <c r="L696" s="73"/>
      <c r="M696" s="46"/>
      <c r="N696" s="76"/>
      <c r="O696" s="94"/>
      <c r="P696" s="105"/>
      <c r="Q696" s="190"/>
      <c r="R696" s="191"/>
      <c r="S696" s="195"/>
      <c r="T696" s="108"/>
      <c r="U696" s="109"/>
      <c r="V696" s="84"/>
      <c r="W696" s="84"/>
      <c r="X696" s="84"/>
      <c r="Y696" s="61"/>
      <c r="Z696" s="61"/>
      <c r="AA696" s="61"/>
      <c r="AB696" s="58"/>
      <c r="AC696" s="79"/>
      <c r="AD696" s="58"/>
      <c r="AE696" s="58"/>
      <c r="AF696" s="60"/>
      <c r="AG696" s="61"/>
      <c r="AH696" s="61"/>
      <c r="AI696" s="61"/>
      <c r="AJ696" s="61"/>
      <c r="AK696" s="61"/>
      <c r="AL696" s="61"/>
      <c r="AM696" s="66"/>
      <c r="AN696" s="81"/>
      <c r="AO696" s="82"/>
      <c r="AP696" s="199"/>
      <c r="AQ696" s="200"/>
      <c r="AR696" s="199"/>
      <c r="AS696" s="65"/>
      <c r="AT696" s="200"/>
      <c r="AU696" s="66"/>
      <c r="AV696" s="66"/>
      <c r="AW696" s="66"/>
      <c r="AX696" s="66"/>
      <c r="AY696" s="66"/>
      <c r="AZ696" s="67"/>
      <c r="BA696" s="287"/>
      <c r="BB696" s="290"/>
      <c r="BC696" s="284"/>
      <c r="BD696" s="69"/>
      <c r="BE696" s="68"/>
    </row>
    <row r="697" spans="1:57" x14ac:dyDescent="0.2">
      <c r="A697" s="28"/>
      <c r="B697" s="92"/>
      <c r="C697" s="93"/>
      <c r="D697" s="71"/>
      <c r="E697" s="72"/>
      <c r="F697" s="42"/>
      <c r="G697" s="73"/>
      <c r="H697" s="46"/>
      <c r="I697" s="74"/>
      <c r="J697" s="46"/>
      <c r="K697" s="75"/>
      <c r="L697" s="73"/>
      <c r="M697" s="46"/>
      <c r="N697" s="76"/>
      <c r="O697" s="94"/>
      <c r="P697" s="105"/>
      <c r="Q697" s="190"/>
      <c r="R697" s="191"/>
      <c r="S697" s="191"/>
      <c r="T697" s="108"/>
      <c r="U697" s="109"/>
      <c r="V697" s="84"/>
      <c r="W697" s="84"/>
      <c r="X697" s="84"/>
      <c r="Y697" s="61"/>
      <c r="Z697" s="61"/>
      <c r="AA697" s="61"/>
      <c r="AB697" s="58"/>
      <c r="AC697" s="79"/>
      <c r="AD697" s="58"/>
      <c r="AE697" s="58"/>
      <c r="AF697" s="60"/>
      <c r="AG697" s="61"/>
      <c r="AH697" s="61"/>
      <c r="AI697" s="61"/>
      <c r="AJ697" s="61"/>
      <c r="AK697" s="61"/>
      <c r="AL697" s="61"/>
      <c r="AM697" s="66"/>
      <c r="AN697" s="81"/>
      <c r="AO697" s="82"/>
      <c r="AP697" s="199"/>
      <c r="AQ697" s="200"/>
      <c r="AR697" s="199"/>
      <c r="AS697" s="65"/>
      <c r="AT697" s="200"/>
      <c r="AU697" s="66"/>
      <c r="AV697" s="66"/>
      <c r="AW697" s="66"/>
      <c r="AX697" s="66"/>
      <c r="AY697" s="66"/>
      <c r="AZ697" s="67"/>
      <c r="BA697" s="287"/>
      <c r="BB697" s="290"/>
      <c r="BC697" s="284"/>
      <c r="BD697" s="69"/>
      <c r="BE697" s="68"/>
    </row>
    <row r="698" spans="1:57" x14ac:dyDescent="0.2">
      <c r="A698" s="28"/>
      <c r="B698" s="92"/>
      <c r="C698" s="93"/>
      <c r="D698" s="71"/>
      <c r="E698" s="72"/>
      <c r="F698" s="42"/>
      <c r="G698" s="43"/>
      <c r="H698" s="46"/>
      <c r="I698" s="74"/>
      <c r="J698" s="46"/>
      <c r="K698" s="75"/>
      <c r="L698" s="73"/>
      <c r="M698" s="46"/>
      <c r="N698" s="76"/>
      <c r="O698" s="94"/>
      <c r="P698" s="105"/>
      <c r="Q698" s="190"/>
      <c r="R698" s="191"/>
      <c r="S698" s="191"/>
      <c r="T698" s="108"/>
      <c r="U698" s="109"/>
      <c r="V698" s="84"/>
      <c r="W698" s="84"/>
      <c r="X698" s="84"/>
      <c r="Y698" s="61"/>
      <c r="Z698" s="61"/>
      <c r="AA698" s="61"/>
      <c r="AB698" s="58"/>
      <c r="AC698" s="79"/>
      <c r="AD698" s="58"/>
      <c r="AE698" s="58"/>
      <c r="AF698" s="60"/>
      <c r="AG698" s="61"/>
      <c r="AH698" s="61"/>
      <c r="AI698" s="61"/>
      <c r="AJ698" s="61"/>
      <c r="AK698" s="61"/>
      <c r="AL698" s="61"/>
      <c r="AM698" s="66"/>
      <c r="AN698" s="81"/>
      <c r="AO698" s="82"/>
      <c r="AP698" s="199"/>
      <c r="AQ698" s="200"/>
      <c r="AR698" s="199"/>
      <c r="AS698" s="65"/>
      <c r="AT698" s="200"/>
      <c r="AU698" s="66"/>
      <c r="AV698" s="66"/>
      <c r="AW698" s="66"/>
      <c r="AX698" s="66"/>
      <c r="AY698" s="66"/>
      <c r="AZ698" s="67"/>
      <c r="BA698" s="287"/>
      <c r="BB698" s="290"/>
      <c r="BC698" s="284"/>
      <c r="BD698" s="69"/>
      <c r="BE698" s="68"/>
    </row>
    <row r="699" spans="1:57" x14ac:dyDescent="0.2">
      <c r="A699" s="28"/>
      <c r="B699" s="92"/>
      <c r="C699" s="93"/>
      <c r="D699" s="71"/>
      <c r="E699" s="72"/>
      <c r="F699" s="42"/>
      <c r="G699" s="43"/>
      <c r="H699" s="73"/>
      <c r="I699" s="74"/>
      <c r="J699" s="46"/>
      <c r="K699" s="75"/>
      <c r="L699" s="73"/>
      <c r="O699" s="94"/>
      <c r="P699" s="105"/>
      <c r="Q699" s="190"/>
      <c r="R699" s="191"/>
      <c r="S699" s="191"/>
      <c r="T699" s="108"/>
      <c r="U699" s="109"/>
      <c r="V699" s="84"/>
      <c r="W699" s="84"/>
      <c r="X699" s="84"/>
      <c r="Y699" s="61"/>
      <c r="Z699" s="61"/>
      <c r="AA699" s="61"/>
      <c r="AB699" s="58"/>
      <c r="AC699" s="79"/>
      <c r="AD699" s="58"/>
      <c r="AE699" s="58"/>
      <c r="AF699" s="60"/>
      <c r="AG699" s="61"/>
      <c r="AH699" s="61"/>
      <c r="AI699" s="61"/>
      <c r="AJ699" s="61"/>
      <c r="AK699" s="61"/>
      <c r="AL699" s="61"/>
      <c r="AM699" s="66"/>
      <c r="AN699" s="81"/>
      <c r="AO699" s="82"/>
      <c r="AP699" s="199"/>
      <c r="AQ699" s="200"/>
      <c r="AR699" s="199"/>
      <c r="AS699" s="65"/>
      <c r="AT699" s="200"/>
      <c r="AU699" s="66"/>
      <c r="AV699" s="66"/>
      <c r="AW699" s="66"/>
      <c r="AX699" s="66"/>
      <c r="AY699" s="66"/>
      <c r="AZ699" s="67"/>
      <c r="BA699" s="287"/>
      <c r="BB699" s="290"/>
      <c r="BC699" s="284"/>
      <c r="BD699" s="69"/>
      <c r="BE699" s="68"/>
    </row>
    <row r="700" spans="1:57" x14ac:dyDescent="0.2">
      <c r="A700" s="28"/>
      <c r="B700" s="92"/>
      <c r="C700" s="93"/>
      <c r="D700" s="71"/>
      <c r="E700" s="72"/>
      <c r="F700" s="42"/>
      <c r="G700" s="43"/>
      <c r="H700" s="46"/>
      <c r="I700" s="74"/>
      <c r="J700" s="46"/>
      <c r="K700" s="75"/>
      <c r="L700" s="73"/>
      <c r="M700" s="46"/>
      <c r="N700" s="76"/>
      <c r="O700" s="94"/>
      <c r="P700" s="105"/>
      <c r="Q700" s="190"/>
      <c r="R700" s="191"/>
      <c r="S700" s="191"/>
      <c r="T700" s="108"/>
      <c r="U700" s="109"/>
      <c r="V700" s="84"/>
      <c r="W700" s="84"/>
      <c r="X700" s="84"/>
      <c r="Y700" s="61"/>
      <c r="Z700" s="61"/>
      <c r="AA700" s="61"/>
      <c r="AB700" s="58"/>
      <c r="AC700" s="79"/>
      <c r="AD700" s="58"/>
      <c r="AE700" s="58"/>
      <c r="AF700" s="60"/>
      <c r="AG700" s="61"/>
      <c r="AH700" s="61"/>
      <c r="AI700" s="61"/>
      <c r="AJ700" s="61"/>
      <c r="AK700" s="61"/>
      <c r="AL700" s="61"/>
      <c r="AM700" s="66"/>
      <c r="AN700" s="81"/>
      <c r="AO700" s="82"/>
      <c r="AP700" s="199"/>
      <c r="AQ700" s="200"/>
      <c r="AR700" s="199"/>
      <c r="AS700" s="65"/>
      <c r="AT700" s="200"/>
      <c r="AU700" s="66"/>
      <c r="AV700" s="66"/>
      <c r="AW700" s="66"/>
      <c r="AX700" s="66"/>
      <c r="AY700" s="66"/>
      <c r="AZ700" s="67"/>
      <c r="BA700" s="287"/>
      <c r="BB700" s="290"/>
      <c r="BC700" s="284"/>
      <c r="BD700" s="69"/>
      <c r="BE700" s="68"/>
    </row>
    <row r="701" spans="1:57" x14ac:dyDescent="0.2">
      <c r="A701" s="28"/>
      <c r="B701" s="92"/>
      <c r="C701" s="93"/>
      <c r="D701" s="71"/>
      <c r="E701" s="72"/>
      <c r="F701" s="42"/>
      <c r="G701" s="43"/>
      <c r="H701" s="46"/>
      <c r="I701" s="74"/>
      <c r="J701" s="46"/>
      <c r="K701" s="75"/>
      <c r="L701" s="73"/>
      <c r="M701" s="46"/>
      <c r="N701" s="76"/>
      <c r="O701" s="94"/>
      <c r="P701" s="105"/>
      <c r="Q701" s="190"/>
      <c r="R701" s="191"/>
      <c r="S701" s="195"/>
      <c r="T701" s="108"/>
      <c r="U701" s="109"/>
      <c r="V701" s="84"/>
      <c r="W701" s="84"/>
      <c r="X701" s="84"/>
      <c r="Y701" s="61"/>
      <c r="Z701" s="61"/>
      <c r="AA701" s="61"/>
      <c r="AB701" s="58"/>
      <c r="AC701" s="79"/>
      <c r="AD701" s="58"/>
      <c r="AE701" s="58"/>
      <c r="AF701" s="60"/>
      <c r="AG701" s="61"/>
      <c r="AH701" s="61"/>
      <c r="AI701" s="61"/>
      <c r="AJ701" s="61"/>
      <c r="AK701" s="61"/>
      <c r="AL701" s="61"/>
      <c r="AM701" s="66"/>
      <c r="AN701" s="81"/>
      <c r="AO701" s="82"/>
      <c r="AP701" s="199"/>
      <c r="AQ701" s="200"/>
      <c r="AR701" s="199"/>
      <c r="AS701" s="65"/>
      <c r="AT701" s="200"/>
      <c r="AU701" s="66"/>
      <c r="AV701" s="66"/>
      <c r="AW701" s="66"/>
      <c r="AX701" s="66"/>
      <c r="AY701" s="66"/>
      <c r="AZ701" s="67"/>
      <c r="BA701" s="287"/>
      <c r="BB701" s="290"/>
      <c r="BC701" s="284"/>
      <c r="BD701" s="69"/>
      <c r="BE701" s="68"/>
    </row>
    <row r="702" spans="1:57" x14ac:dyDescent="0.2">
      <c r="A702" s="28"/>
      <c r="B702" s="92"/>
      <c r="C702" s="93"/>
      <c r="D702" s="71"/>
      <c r="E702" s="72"/>
      <c r="F702" s="42"/>
      <c r="G702" s="73"/>
      <c r="H702" s="46"/>
      <c r="I702" s="74"/>
      <c r="J702" s="46"/>
      <c r="K702" s="75"/>
      <c r="L702" s="73"/>
      <c r="M702" s="46"/>
      <c r="N702" s="76"/>
      <c r="O702" s="94"/>
      <c r="P702" s="105"/>
      <c r="Q702" s="190"/>
      <c r="R702" s="191"/>
      <c r="S702" s="195"/>
      <c r="T702" s="108"/>
      <c r="U702" s="109"/>
      <c r="V702" s="84"/>
      <c r="W702" s="84"/>
      <c r="X702" s="84"/>
      <c r="Y702" s="61"/>
      <c r="Z702" s="61"/>
      <c r="AA702" s="61"/>
      <c r="AB702" s="58"/>
      <c r="AC702" s="79"/>
      <c r="AD702" s="58"/>
      <c r="AE702" s="58"/>
      <c r="AF702" s="60"/>
      <c r="AG702" s="61"/>
      <c r="AH702" s="61"/>
      <c r="AI702" s="61"/>
      <c r="AJ702" s="61"/>
      <c r="AK702" s="61"/>
      <c r="AL702" s="61"/>
      <c r="AM702" s="66"/>
      <c r="AN702" s="81"/>
      <c r="AO702" s="82"/>
      <c r="AP702" s="199"/>
      <c r="AQ702" s="200"/>
      <c r="AR702" s="199"/>
      <c r="AS702" s="65"/>
      <c r="AT702" s="200"/>
      <c r="AU702" s="66"/>
      <c r="AV702" s="66"/>
      <c r="AW702" s="66"/>
      <c r="AX702" s="66"/>
      <c r="AY702" s="66"/>
      <c r="AZ702" s="67"/>
      <c r="BA702" s="287"/>
      <c r="BB702" s="290"/>
      <c r="BC702" s="284"/>
      <c r="BD702" s="69"/>
      <c r="BE702" s="68"/>
    </row>
    <row r="703" spans="1:57" x14ac:dyDescent="0.2">
      <c r="A703" s="28"/>
      <c r="B703" s="92"/>
      <c r="C703" s="93"/>
      <c r="D703" s="71"/>
      <c r="E703" s="72"/>
      <c r="F703" s="42"/>
      <c r="G703" s="73"/>
      <c r="H703" s="46"/>
      <c r="I703" s="74"/>
      <c r="J703" s="46"/>
      <c r="K703" s="75"/>
      <c r="L703" s="73"/>
      <c r="M703" s="46"/>
      <c r="N703" s="76"/>
      <c r="O703" s="94"/>
      <c r="P703" s="105"/>
      <c r="Q703" s="190"/>
      <c r="R703" s="191"/>
      <c r="S703" s="195"/>
      <c r="T703" s="108"/>
      <c r="U703" s="109"/>
      <c r="V703" s="84"/>
      <c r="W703" s="84"/>
      <c r="X703" s="84"/>
      <c r="Y703" s="61"/>
      <c r="Z703" s="61"/>
      <c r="AA703" s="61"/>
      <c r="AB703" s="58"/>
      <c r="AC703" s="79"/>
      <c r="AD703" s="58"/>
      <c r="AE703" s="58"/>
      <c r="AF703" s="60"/>
      <c r="AG703" s="61"/>
      <c r="AH703" s="61"/>
      <c r="AI703" s="61"/>
      <c r="AJ703" s="61"/>
      <c r="AK703" s="61"/>
      <c r="AL703" s="61"/>
      <c r="AM703" s="66"/>
      <c r="AN703" s="81"/>
      <c r="AO703" s="82"/>
      <c r="AP703" s="199"/>
      <c r="AQ703" s="200"/>
      <c r="AR703" s="199"/>
      <c r="AS703" s="65"/>
      <c r="AT703" s="200"/>
      <c r="AU703" s="66"/>
      <c r="AV703" s="66"/>
      <c r="AW703" s="66"/>
      <c r="AX703" s="66"/>
      <c r="AY703" s="66"/>
      <c r="AZ703" s="67"/>
      <c r="BA703" s="287"/>
      <c r="BB703" s="290"/>
      <c r="BC703" s="284"/>
      <c r="BD703" s="69"/>
      <c r="BE703" s="68"/>
    </row>
    <row r="704" spans="1:57" x14ac:dyDescent="0.2">
      <c r="A704" s="28"/>
      <c r="B704" s="92"/>
      <c r="C704" s="93"/>
      <c r="D704" s="71"/>
      <c r="E704" s="72"/>
      <c r="F704" s="42"/>
      <c r="G704" s="73"/>
      <c r="H704" s="46"/>
      <c r="I704" s="74"/>
      <c r="J704" s="46"/>
      <c r="K704" s="75"/>
      <c r="L704" s="73"/>
      <c r="M704" s="46"/>
      <c r="N704" s="76"/>
      <c r="O704" s="94"/>
      <c r="P704" s="105"/>
      <c r="Q704" s="190"/>
      <c r="R704" s="191"/>
      <c r="S704" s="195"/>
      <c r="T704" s="108"/>
      <c r="U704" s="109"/>
      <c r="V704" s="84"/>
      <c r="W704" s="84"/>
      <c r="X704" s="84"/>
      <c r="Y704" s="61"/>
      <c r="Z704" s="61"/>
      <c r="AA704" s="61"/>
      <c r="AB704" s="58"/>
      <c r="AC704" s="79"/>
      <c r="AD704" s="58"/>
      <c r="AE704" s="58"/>
      <c r="AF704" s="60"/>
      <c r="AG704" s="61"/>
      <c r="AH704" s="61"/>
      <c r="AI704" s="61"/>
      <c r="AJ704" s="61"/>
      <c r="AK704" s="61"/>
      <c r="AL704" s="61"/>
      <c r="AM704" s="66"/>
      <c r="AN704" s="81"/>
      <c r="AO704" s="82"/>
      <c r="AP704" s="199"/>
      <c r="AQ704" s="200"/>
      <c r="AR704" s="199"/>
      <c r="AS704" s="65"/>
      <c r="AT704" s="200"/>
      <c r="AU704" s="66"/>
      <c r="AV704" s="66"/>
      <c r="AW704" s="66"/>
      <c r="AX704" s="66"/>
      <c r="AY704" s="66"/>
      <c r="AZ704" s="67"/>
      <c r="BA704" s="287"/>
      <c r="BB704" s="290"/>
      <c r="BC704" s="284"/>
      <c r="BD704" s="69"/>
      <c r="BE704" s="68"/>
    </row>
    <row r="705" spans="1:57" x14ac:dyDescent="0.2">
      <c r="A705" s="28"/>
      <c r="B705" s="92"/>
      <c r="C705" s="93"/>
      <c r="D705" s="71"/>
      <c r="E705" s="72"/>
      <c r="F705" s="42"/>
      <c r="G705" s="43"/>
      <c r="H705" s="46"/>
      <c r="I705" s="74"/>
      <c r="J705" s="46"/>
      <c r="K705" s="75"/>
      <c r="L705" s="73"/>
      <c r="M705" s="46"/>
      <c r="N705" s="76"/>
      <c r="O705" s="94"/>
      <c r="P705" s="105"/>
      <c r="Q705" s="190"/>
      <c r="R705" s="191"/>
      <c r="S705" s="191"/>
      <c r="T705" s="108"/>
      <c r="U705" s="109"/>
      <c r="V705" s="84"/>
      <c r="W705" s="84"/>
      <c r="X705" s="84"/>
      <c r="Y705" s="61"/>
      <c r="Z705" s="61"/>
      <c r="AA705" s="61"/>
      <c r="AB705" s="58"/>
      <c r="AC705" s="79"/>
      <c r="AD705" s="58"/>
      <c r="AE705" s="58"/>
      <c r="AF705" s="60"/>
      <c r="AG705" s="61"/>
      <c r="AH705" s="61"/>
      <c r="AI705" s="61"/>
      <c r="AJ705" s="61"/>
      <c r="AK705" s="61"/>
      <c r="AL705" s="61"/>
      <c r="AM705" s="66"/>
      <c r="AN705" s="81"/>
      <c r="AO705" s="82"/>
      <c r="AP705" s="199"/>
      <c r="AQ705" s="200"/>
      <c r="AR705" s="199"/>
      <c r="AS705" s="65"/>
      <c r="AT705" s="200"/>
      <c r="AU705" s="66"/>
      <c r="AV705" s="66"/>
      <c r="AW705" s="66"/>
      <c r="AX705" s="66"/>
      <c r="AY705" s="66"/>
      <c r="AZ705" s="67"/>
      <c r="BA705" s="287"/>
      <c r="BB705" s="290"/>
      <c r="BC705" s="284"/>
      <c r="BD705" s="69"/>
      <c r="BE705" s="68"/>
    </row>
    <row r="706" spans="1:57" x14ac:dyDescent="0.2">
      <c r="A706" s="28"/>
      <c r="B706" s="92"/>
      <c r="C706" s="93"/>
      <c r="D706" s="71"/>
      <c r="E706" s="72"/>
      <c r="F706" s="42"/>
      <c r="G706" s="43"/>
      <c r="H706" s="46"/>
      <c r="I706" s="74"/>
      <c r="J706" s="46"/>
      <c r="K706" s="75"/>
      <c r="L706" s="73"/>
      <c r="M706" s="46"/>
      <c r="N706" s="76"/>
      <c r="O706" s="94"/>
      <c r="P706" s="105"/>
      <c r="Q706" s="190"/>
      <c r="R706" s="191"/>
      <c r="S706" s="191"/>
      <c r="T706" s="108"/>
      <c r="U706" s="109"/>
      <c r="V706" s="84"/>
      <c r="W706" s="84"/>
      <c r="X706" s="84"/>
      <c r="Y706" s="61"/>
      <c r="Z706" s="61"/>
      <c r="AA706" s="66"/>
      <c r="AB706" s="79"/>
      <c r="AC706" s="79"/>
      <c r="AD706" s="79"/>
      <c r="AE706" s="79"/>
      <c r="AF706" s="80"/>
      <c r="AG706" s="61"/>
      <c r="AH706" s="61"/>
      <c r="AI706" s="61"/>
      <c r="AJ706" s="61"/>
      <c r="AK706" s="61"/>
      <c r="AL706" s="66"/>
      <c r="AM706" s="66"/>
      <c r="AN706" s="81"/>
      <c r="AO706" s="82"/>
      <c r="AP706" s="199"/>
      <c r="AQ706" s="200"/>
      <c r="AR706" s="199"/>
      <c r="AS706" s="65"/>
      <c r="AT706" s="200"/>
      <c r="AU706" s="66"/>
      <c r="AV706" s="66"/>
      <c r="AW706" s="66"/>
      <c r="AX706" s="66"/>
      <c r="AY706" s="66"/>
      <c r="AZ706" s="67"/>
      <c r="BA706" s="287"/>
      <c r="BB706" s="290"/>
      <c r="BC706" s="284"/>
      <c r="BD706" s="69"/>
      <c r="BE706" s="68"/>
    </row>
    <row r="707" spans="1:57" x14ac:dyDescent="0.2">
      <c r="A707" s="28"/>
      <c r="B707" s="92"/>
      <c r="C707" s="93"/>
      <c r="D707" s="71"/>
      <c r="E707" s="72"/>
      <c r="F707" s="42"/>
      <c r="G707" s="43"/>
      <c r="H707" s="46"/>
      <c r="I707" s="74"/>
      <c r="J707" s="46"/>
      <c r="K707" s="75"/>
      <c r="L707" s="73"/>
      <c r="M707" s="46"/>
      <c r="N707" s="76"/>
      <c r="O707" s="94"/>
      <c r="P707" s="105"/>
      <c r="Q707" s="190"/>
      <c r="R707" s="191"/>
      <c r="S707" s="191"/>
      <c r="T707" s="108"/>
      <c r="U707" s="109"/>
      <c r="V707" s="84"/>
      <c r="W707" s="84"/>
      <c r="X707" s="84"/>
      <c r="Y707" s="61"/>
      <c r="Z707" s="61"/>
      <c r="AA707" s="61"/>
      <c r="AB707" s="58"/>
      <c r="AC707" s="79"/>
      <c r="AD707" s="58"/>
      <c r="AE707" s="58"/>
      <c r="AF707" s="60"/>
      <c r="AG707" s="61"/>
      <c r="AH707" s="61"/>
      <c r="AI707" s="61"/>
      <c r="AJ707" s="61"/>
      <c r="AK707" s="61"/>
      <c r="AL707" s="61"/>
      <c r="AM707" s="66"/>
      <c r="AN707" s="81"/>
      <c r="AO707" s="82"/>
      <c r="AP707" s="199"/>
      <c r="AQ707" s="200"/>
      <c r="AR707" s="199"/>
      <c r="AS707" s="65"/>
      <c r="AT707" s="200"/>
      <c r="AU707" s="66"/>
      <c r="AV707" s="66"/>
      <c r="AW707" s="66"/>
      <c r="AX707" s="66"/>
      <c r="AY707" s="66"/>
      <c r="AZ707" s="67"/>
      <c r="BA707" s="287"/>
      <c r="BB707" s="290"/>
      <c r="BC707" s="284"/>
      <c r="BD707" s="69"/>
      <c r="BE707" s="68"/>
    </row>
    <row r="708" spans="1:57" x14ac:dyDescent="0.2">
      <c r="A708" s="28"/>
      <c r="B708" s="92"/>
      <c r="C708" s="93"/>
      <c r="D708" s="71"/>
      <c r="E708" s="72"/>
      <c r="F708" s="42"/>
      <c r="G708" s="43"/>
      <c r="H708" s="46"/>
      <c r="I708" s="74"/>
      <c r="J708" s="46"/>
      <c r="K708" s="75"/>
      <c r="L708" s="73"/>
      <c r="M708" s="46"/>
      <c r="N708" s="76"/>
      <c r="O708" s="94"/>
      <c r="P708" s="105"/>
      <c r="Q708" s="190"/>
      <c r="R708" s="191"/>
      <c r="S708" s="191"/>
      <c r="T708" s="108"/>
      <c r="U708" s="109"/>
      <c r="V708" s="84"/>
      <c r="W708" s="84"/>
      <c r="X708" s="84"/>
      <c r="Y708" s="61"/>
      <c r="AA708" s="61"/>
      <c r="AB708" s="58"/>
      <c r="AC708" s="79"/>
      <c r="AD708" s="58"/>
      <c r="AE708" s="58"/>
      <c r="AF708" s="60"/>
      <c r="AG708" s="61"/>
      <c r="AH708" s="61"/>
      <c r="AI708" s="61"/>
      <c r="AJ708" s="61"/>
      <c r="AK708" s="61"/>
      <c r="AL708" s="61"/>
      <c r="AM708" s="66"/>
      <c r="AN708" s="81"/>
      <c r="AO708" s="82"/>
      <c r="AP708" s="199"/>
      <c r="AQ708" s="200"/>
      <c r="AR708" s="199"/>
      <c r="AS708" s="65"/>
      <c r="AT708" s="200"/>
      <c r="AU708" s="66"/>
      <c r="AV708" s="66"/>
      <c r="AW708" s="66"/>
      <c r="AX708" s="66"/>
      <c r="AY708" s="66"/>
      <c r="AZ708" s="67"/>
      <c r="BA708" s="287"/>
      <c r="BB708" s="290"/>
      <c r="BC708" s="284"/>
      <c r="BD708" s="69"/>
      <c r="BE708" s="68"/>
    </row>
    <row r="709" spans="1:57" x14ac:dyDescent="0.2">
      <c r="A709" s="28"/>
      <c r="B709" s="92"/>
      <c r="C709" s="93"/>
      <c r="D709" s="71"/>
      <c r="E709" s="72"/>
      <c r="F709" s="42"/>
      <c r="G709" s="43"/>
      <c r="H709" s="46"/>
      <c r="I709" s="74"/>
      <c r="J709" s="46"/>
      <c r="K709" s="75"/>
      <c r="L709" s="73"/>
      <c r="M709" s="46"/>
      <c r="N709" s="76"/>
      <c r="O709" s="94"/>
      <c r="P709" s="105"/>
      <c r="Q709" s="190"/>
      <c r="R709" s="191"/>
      <c r="S709" s="191"/>
      <c r="T709" s="108"/>
      <c r="U709" s="109"/>
      <c r="V709" s="84"/>
      <c r="W709" s="84"/>
      <c r="X709" s="84"/>
      <c r="Y709" s="61"/>
      <c r="Z709" s="61"/>
      <c r="AA709" s="61"/>
      <c r="AB709" s="58"/>
      <c r="AC709" s="79"/>
      <c r="AD709" s="58"/>
      <c r="AE709" s="58"/>
      <c r="AF709" s="60"/>
      <c r="AG709" s="61"/>
      <c r="AH709" s="61"/>
      <c r="AI709" s="61"/>
      <c r="AJ709" s="61"/>
      <c r="AK709" s="61"/>
      <c r="AL709" s="61"/>
      <c r="AM709" s="66"/>
      <c r="AN709" s="81"/>
      <c r="AO709" s="82"/>
      <c r="AP709" s="199"/>
      <c r="AQ709" s="200"/>
      <c r="AR709" s="199"/>
      <c r="AS709" s="65"/>
      <c r="AT709" s="200"/>
      <c r="AU709" s="66"/>
      <c r="AV709" s="66"/>
      <c r="AW709" s="66"/>
      <c r="AX709" s="66"/>
      <c r="AY709" s="66"/>
      <c r="AZ709" s="67"/>
      <c r="BA709" s="287"/>
      <c r="BB709" s="290"/>
      <c r="BC709" s="284"/>
      <c r="BD709" s="69"/>
      <c r="BE709" s="68"/>
    </row>
    <row r="710" spans="1:57" x14ac:dyDescent="0.2">
      <c r="A710" s="28"/>
      <c r="B710" s="92"/>
      <c r="C710" s="93"/>
      <c r="D710" s="71"/>
      <c r="E710" s="72"/>
      <c r="F710" s="42"/>
      <c r="G710" s="73"/>
      <c r="H710" s="46"/>
      <c r="I710" s="74"/>
      <c r="J710" s="46"/>
      <c r="K710" s="75"/>
      <c r="L710" s="73"/>
      <c r="M710" s="46"/>
      <c r="N710" s="76"/>
      <c r="O710" s="94"/>
      <c r="P710" s="105"/>
      <c r="Q710" s="190"/>
      <c r="R710" s="191"/>
      <c r="S710" s="191"/>
      <c r="T710" s="108"/>
      <c r="U710" s="109"/>
      <c r="V710" s="84"/>
      <c r="W710" s="84"/>
      <c r="X710" s="84"/>
      <c r="Y710" s="61"/>
      <c r="Z710" s="61"/>
      <c r="AF710" s="60"/>
      <c r="AG710" s="61"/>
      <c r="AH710" s="61"/>
      <c r="AI710" s="61"/>
      <c r="AJ710" s="61"/>
      <c r="AK710" s="61"/>
      <c r="AL710" s="61"/>
      <c r="AM710" s="66"/>
      <c r="AN710" s="81"/>
      <c r="AO710" s="82"/>
      <c r="AP710" s="199"/>
      <c r="AQ710" s="200"/>
      <c r="AR710" s="199"/>
      <c r="AS710" s="65"/>
      <c r="AT710" s="200"/>
      <c r="AU710" s="66"/>
      <c r="AV710" s="66"/>
      <c r="AW710" s="66"/>
      <c r="AX710" s="66"/>
      <c r="AY710" s="66"/>
      <c r="AZ710" s="67"/>
      <c r="BA710" s="287"/>
      <c r="BB710" s="290"/>
      <c r="BC710" s="284"/>
      <c r="BD710" s="69"/>
      <c r="BE710" s="68"/>
    </row>
    <row r="711" spans="1:57" x14ac:dyDescent="0.2">
      <c r="A711" s="28"/>
      <c r="B711" s="92"/>
      <c r="C711" s="93"/>
      <c r="D711" s="71"/>
      <c r="E711" s="72"/>
      <c r="F711" s="42"/>
      <c r="G711" s="73"/>
      <c r="H711" s="46"/>
      <c r="I711" s="74"/>
      <c r="J711" s="46"/>
      <c r="K711" s="75"/>
      <c r="L711" s="73"/>
      <c r="M711" s="46"/>
      <c r="N711" s="76"/>
      <c r="O711" s="94"/>
      <c r="P711" s="105"/>
      <c r="Q711" s="190"/>
      <c r="R711" s="191"/>
      <c r="S711" s="195"/>
      <c r="T711" s="108"/>
      <c r="U711" s="109"/>
      <c r="V711" s="84"/>
      <c r="W711" s="84"/>
      <c r="X711" s="84"/>
      <c r="Y711" s="61"/>
      <c r="Z711" s="61"/>
      <c r="AA711" s="61"/>
      <c r="AB711" s="58"/>
      <c r="AC711" s="79"/>
      <c r="AD711" s="58"/>
      <c r="AE711" s="58"/>
      <c r="AF711" s="60"/>
      <c r="AG711" s="61"/>
      <c r="AH711" s="61"/>
      <c r="AI711" s="61"/>
      <c r="AJ711" s="61"/>
      <c r="AK711" s="61"/>
      <c r="AL711" s="61"/>
      <c r="AM711" s="66"/>
      <c r="AN711" s="81"/>
      <c r="AO711" s="82"/>
      <c r="AP711" s="199"/>
      <c r="AQ711" s="200"/>
      <c r="AR711" s="199"/>
      <c r="AS711" s="65"/>
      <c r="AT711" s="200"/>
      <c r="AU711" s="66"/>
      <c r="AV711" s="66"/>
      <c r="AW711" s="66"/>
      <c r="AX711" s="66"/>
      <c r="AY711" s="66"/>
      <c r="AZ711" s="67"/>
      <c r="BA711" s="287"/>
      <c r="BB711" s="290"/>
      <c r="BC711" s="284"/>
      <c r="BD711" s="69"/>
      <c r="BE711" s="68"/>
    </row>
    <row r="712" spans="1:57" x14ac:dyDescent="0.2">
      <c r="A712" s="28"/>
      <c r="B712" s="92"/>
      <c r="C712" s="93"/>
      <c r="D712" s="71"/>
      <c r="E712" s="72"/>
      <c r="F712" s="42"/>
      <c r="G712" s="73"/>
      <c r="H712" s="46"/>
      <c r="I712" s="74"/>
      <c r="J712" s="46"/>
      <c r="K712" s="75"/>
      <c r="L712" s="73"/>
      <c r="M712" s="46"/>
      <c r="N712" s="76"/>
      <c r="O712" s="94"/>
      <c r="P712" s="105"/>
      <c r="Q712" s="190"/>
      <c r="R712" s="191"/>
      <c r="S712" s="195"/>
      <c r="T712" s="108"/>
      <c r="U712" s="109"/>
      <c r="V712" s="84"/>
      <c r="W712" s="84"/>
      <c r="X712" s="84"/>
      <c r="Y712" s="61"/>
      <c r="Z712" s="61"/>
      <c r="AA712" s="61"/>
      <c r="AB712" s="58"/>
      <c r="AC712" s="79"/>
      <c r="AD712" s="58"/>
      <c r="AE712" s="58"/>
      <c r="AF712" s="60"/>
      <c r="AG712" s="61"/>
      <c r="AH712" s="61"/>
      <c r="AI712" s="61"/>
      <c r="AJ712" s="61"/>
      <c r="AK712" s="61"/>
      <c r="AL712" s="61"/>
      <c r="AM712" s="66"/>
      <c r="AN712" s="81"/>
      <c r="AO712" s="82"/>
      <c r="AP712" s="199"/>
      <c r="AQ712" s="200"/>
      <c r="AR712" s="199"/>
      <c r="AS712" s="65"/>
      <c r="AT712" s="200"/>
      <c r="AU712" s="66"/>
      <c r="AV712" s="66"/>
      <c r="AW712" s="66"/>
      <c r="AX712" s="66"/>
      <c r="AY712" s="66"/>
      <c r="AZ712" s="67"/>
      <c r="BA712" s="287"/>
      <c r="BB712" s="290"/>
      <c r="BC712" s="284"/>
      <c r="BD712" s="69"/>
      <c r="BE712" s="68"/>
    </row>
    <row r="713" spans="1:57" x14ac:dyDescent="0.2">
      <c r="A713" s="28"/>
      <c r="B713" s="92"/>
      <c r="C713" s="93"/>
      <c r="D713" s="71"/>
      <c r="E713" s="72"/>
      <c r="F713" s="42"/>
      <c r="G713" s="73"/>
      <c r="H713" s="46"/>
      <c r="I713" s="74"/>
      <c r="J713" s="46"/>
      <c r="K713" s="75"/>
      <c r="L713" s="73"/>
      <c r="M713" s="46"/>
      <c r="N713" s="76"/>
      <c r="O713" s="94"/>
      <c r="P713" s="105"/>
      <c r="Q713" s="190"/>
      <c r="R713" s="191"/>
      <c r="S713" s="195"/>
      <c r="T713" s="108"/>
      <c r="U713" s="109"/>
      <c r="V713" s="84"/>
      <c r="W713" s="84"/>
      <c r="X713" s="84"/>
      <c r="Y713" s="61"/>
      <c r="Z713" s="61"/>
      <c r="AA713" s="61"/>
      <c r="AB713" s="58"/>
      <c r="AC713" s="79"/>
      <c r="AD713" s="58"/>
      <c r="AE713" s="58"/>
      <c r="AF713" s="60"/>
      <c r="AG713" s="61"/>
      <c r="AH713" s="61"/>
      <c r="AI713" s="61"/>
      <c r="AJ713" s="61"/>
      <c r="AK713" s="61"/>
      <c r="AL713" s="61"/>
      <c r="AM713" s="66"/>
      <c r="AN713" s="81"/>
      <c r="AO713" s="82"/>
      <c r="AP713" s="199"/>
      <c r="AQ713" s="200"/>
      <c r="AR713" s="199"/>
      <c r="AS713" s="65"/>
      <c r="AT713" s="200"/>
      <c r="AU713" s="66"/>
      <c r="AV713" s="66"/>
      <c r="AW713" s="66"/>
      <c r="AX713" s="66"/>
      <c r="AY713" s="66"/>
      <c r="AZ713" s="67"/>
      <c r="BA713" s="287"/>
      <c r="BB713" s="290"/>
      <c r="BC713" s="284"/>
      <c r="BD713" s="69"/>
      <c r="BE713" s="68"/>
    </row>
    <row r="714" spans="1:57" x14ac:dyDescent="0.2">
      <c r="A714" s="28"/>
      <c r="B714" s="92"/>
      <c r="C714" s="93"/>
      <c r="D714" s="71"/>
      <c r="E714" s="72"/>
      <c r="F714" s="42"/>
      <c r="G714" s="43"/>
      <c r="H714" s="46"/>
      <c r="I714" s="74"/>
      <c r="J714" s="46"/>
      <c r="K714" s="75"/>
      <c r="L714" s="73"/>
      <c r="M714" s="46"/>
      <c r="N714" s="76"/>
      <c r="O714" s="94"/>
      <c r="P714" s="105"/>
      <c r="Q714" s="190"/>
      <c r="R714" s="191"/>
      <c r="S714" s="191"/>
      <c r="T714" s="108"/>
      <c r="U714" s="109"/>
      <c r="V714" s="84"/>
      <c r="W714" s="84"/>
      <c r="X714" s="84"/>
      <c r="Y714" s="61"/>
      <c r="Z714" s="61"/>
      <c r="AA714" s="61"/>
      <c r="AB714" s="58"/>
      <c r="AC714" s="79"/>
      <c r="AD714" s="58"/>
      <c r="AE714" s="58"/>
      <c r="AF714" s="80"/>
      <c r="AG714" s="61"/>
      <c r="AH714" s="61"/>
      <c r="AI714" s="61"/>
      <c r="AJ714" s="61"/>
      <c r="AK714" s="61"/>
      <c r="AL714" s="66"/>
      <c r="AM714" s="66"/>
      <c r="AN714" s="81"/>
      <c r="AO714" s="82"/>
      <c r="AP714" s="199"/>
      <c r="AQ714" s="200"/>
      <c r="AR714" s="199"/>
      <c r="AS714" s="65"/>
      <c r="AT714" s="200"/>
      <c r="AU714" s="66"/>
      <c r="AV714" s="66"/>
      <c r="AW714" s="66"/>
      <c r="AX714" s="66"/>
      <c r="AY714" s="66"/>
      <c r="AZ714" s="67"/>
      <c r="BA714" s="287"/>
      <c r="BB714" s="290"/>
      <c r="BC714" s="284"/>
      <c r="BD714" s="69"/>
      <c r="BE714" s="68"/>
    </row>
    <row r="715" spans="1:57" x14ac:dyDescent="0.2">
      <c r="A715" s="28"/>
      <c r="B715" s="92"/>
      <c r="C715" s="93"/>
      <c r="D715" s="71"/>
      <c r="E715" s="72"/>
      <c r="F715" s="42"/>
      <c r="G715" s="73"/>
      <c r="H715" s="46"/>
      <c r="I715" s="74"/>
      <c r="J715" s="46"/>
      <c r="K715" s="75"/>
      <c r="L715" s="73"/>
      <c r="M715" s="46"/>
      <c r="N715" s="76"/>
      <c r="O715" s="94"/>
      <c r="P715" s="105"/>
      <c r="Q715" s="190"/>
      <c r="R715" s="191"/>
      <c r="S715" s="195"/>
      <c r="T715" s="108"/>
      <c r="U715" s="109"/>
      <c r="V715" s="84"/>
      <c r="W715" s="84"/>
      <c r="X715" s="84"/>
      <c r="Y715" s="61"/>
      <c r="Z715" s="61"/>
      <c r="AA715" s="61"/>
      <c r="AB715" s="58"/>
      <c r="AC715" s="79"/>
      <c r="AD715" s="58"/>
      <c r="AE715" s="58"/>
      <c r="AF715" s="80"/>
      <c r="AG715" s="61"/>
      <c r="AH715" s="61"/>
      <c r="AI715" s="61"/>
      <c r="AJ715" s="61"/>
      <c r="AK715" s="61"/>
      <c r="AL715" s="66"/>
      <c r="AM715" s="66"/>
      <c r="AN715" s="81"/>
      <c r="AO715" s="82"/>
      <c r="AP715" s="199"/>
      <c r="AQ715" s="200"/>
      <c r="AR715" s="199"/>
      <c r="AS715" s="65"/>
      <c r="AT715" s="200"/>
      <c r="AU715" s="66"/>
      <c r="AV715" s="66"/>
      <c r="AW715" s="66"/>
      <c r="AX715" s="66"/>
      <c r="AY715" s="66"/>
      <c r="AZ715" s="67"/>
      <c r="BA715" s="287"/>
      <c r="BB715" s="290"/>
      <c r="BC715" s="284"/>
      <c r="BD715" s="69"/>
      <c r="BE715" s="68"/>
    </row>
    <row r="716" spans="1:57" x14ac:dyDescent="0.2">
      <c r="A716" s="28"/>
      <c r="B716" s="92"/>
      <c r="C716" s="93"/>
      <c r="D716" s="71"/>
      <c r="E716" s="72"/>
      <c r="F716" s="42"/>
      <c r="G716" s="73"/>
      <c r="H716" s="46"/>
      <c r="I716" s="74"/>
      <c r="J716" s="46"/>
      <c r="K716" s="75"/>
      <c r="L716" s="73"/>
      <c r="M716" s="46"/>
      <c r="N716" s="76"/>
      <c r="O716" s="94"/>
      <c r="P716" s="105"/>
      <c r="Q716" s="190"/>
      <c r="R716" s="191"/>
      <c r="S716" s="191"/>
      <c r="T716" s="108"/>
      <c r="U716" s="109"/>
      <c r="V716" s="84"/>
      <c r="W716" s="84"/>
      <c r="X716" s="84"/>
      <c r="Y716" s="61"/>
      <c r="Z716" s="61"/>
      <c r="AA716" s="61"/>
      <c r="AB716" s="58"/>
      <c r="AC716" s="79"/>
      <c r="AD716" s="58"/>
      <c r="AE716" s="58"/>
      <c r="AF716" s="60"/>
      <c r="AG716" s="61"/>
      <c r="AH716" s="61"/>
      <c r="AI716" s="61"/>
      <c r="AJ716" s="61"/>
      <c r="AK716" s="61"/>
      <c r="AL716" s="61"/>
      <c r="AM716" s="66"/>
      <c r="AN716" s="81"/>
      <c r="AO716" s="82"/>
      <c r="AP716" s="199"/>
      <c r="AQ716" s="200"/>
      <c r="AR716" s="199"/>
      <c r="AS716" s="65"/>
      <c r="AT716" s="200"/>
      <c r="AU716" s="66"/>
      <c r="AV716" s="66"/>
      <c r="AW716" s="66"/>
      <c r="AX716" s="66"/>
      <c r="AY716" s="66"/>
      <c r="AZ716" s="67"/>
      <c r="BA716" s="287"/>
      <c r="BB716" s="290"/>
      <c r="BC716" s="284"/>
      <c r="BD716" s="69"/>
      <c r="BE716" s="68"/>
    </row>
    <row r="717" spans="1:57" x14ac:dyDescent="0.2">
      <c r="A717" s="28"/>
      <c r="B717" s="92"/>
      <c r="C717" s="93"/>
      <c r="D717" s="71"/>
      <c r="E717" s="72"/>
      <c r="F717" s="42"/>
      <c r="G717" s="73"/>
      <c r="H717" s="46"/>
      <c r="I717" s="74"/>
      <c r="J717" s="46"/>
      <c r="K717" s="75"/>
      <c r="L717" s="73"/>
      <c r="M717" s="46"/>
      <c r="N717" s="76"/>
      <c r="O717" s="94"/>
      <c r="P717" s="105"/>
      <c r="Q717" s="190"/>
      <c r="R717" s="191"/>
      <c r="S717" s="195"/>
      <c r="T717" s="108"/>
      <c r="U717" s="109"/>
      <c r="V717" s="84"/>
      <c r="W717" s="84"/>
      <c r="X717" s="84"/>
      <c r="Y717" s="61"/>
      <c r="Z717" s="61"/>
      <c r="AA717" s="61"/>
      <c r="AB717" s="58"/>
      <c r="AC717" s="79"/>
      <c r="AD717" s="58"/>
      <c r="AE717" s="58"/>
      <c r="AF717" s="60"/>
      <c r="AG717" s="61"/>
      <c r="AH717" s="61"/>
      <c r="AI717" s="61"/>
      <c r="AJ717" s="61"/>
      <c r="AK717" s="61"/>
      <c r="AL717" s="61"/>
      <c r="AM717" s="66"/>
      <c r="AN717" s="81"/>
      <c r="AO717" s="82"/>
      <c r="AP717" s="199"/>
      <c r="AQ717" s="200"/>
      <c r="AR717" s="199"/>
      <c r="AS717" s="65"/>
      <c r="AT717" s="200"/>
      <c r="AU717" s="66"/>
      <c r="AV717" s="66"/>
      <c r="AW717" s="66"/>
      <c r="AX717" s="66"/>
      <c r="AY717" s="66"/>
      <c r="AZ717" s="67"/>
      <c r="BA717" s="287"/>
      <c r="BB717" s="290"/>
      <c r="BC717" s="284"/>
      <c r="BD717" s="69"/>
      <c r="BE717" s="68"/>
    </row>
    <row r="718" spans="1:57" x14ac:dyDescent="0.2">
      <c r="A718" s="28"/>
      <c r="B718" s="92"/>
      <c r="C718" s="93"/>
      <c r="D718" s="71"/>
      <c r="E718" s="72"/>
      <c r="F718" s="42"/>
      <c r="G718" s="73"/>
      <c r="H718" s="46"/>
      <c r="I718" s="74"/>
      <c r="J718" s="46"/>
      <c r="K718" s="75"/>
      <c r="L718" s="73"/>
      <c r="M718" s="46"/>
      <c r="N718" s="76"/>
      <c r="O718" s="94"/>
      <c r="P718" s="105"/>
      <c r="Q718" s="190"/>
      <c r="R718" s="191"/>
      <c r="S718" s="191"/>
      <c r="T718" s="108"/>
      <c r="U718" s="109"/>
      <c r="V718" s="84"/>
      <c r="W718" s="84"/>
      <c r="X718" s="84"/>
      <c r="Y718" s="61"/>
      <c r="Z718" s="61"/>
      <c r="AA718" s="61"/>
      <c r="AB718" s="58"/>
      <c r="AC718" s="79"/>
      <c r="AD718" s="58"/>
      <c r="AE718" s="58"/>
      <c r="AF718" s="60"/>
      <c r="AG718" s="61"/>
      <c r="AH718" s="61"/>
      <c r="AI718" s="61"/>
      <c r="AJ718" s="61"/>
      <c r="AK718" s="61"/>
      <c r="AL718" s="61"/>
      <c r="AM718" s="66"/>
      <c r="AN718" s="81"/>
      <c r="AO718" s="82"/>
      <c r="AP718" s="199"/>
      <c r="AQ718" s="200"/>
      <c r="AR718" s="199"/>
      <c r="AS718" s="65"/>
      <c r="AT718" s="200"/>
      <c r="AU718" s="66"/>
      <c r="AV718" s="66"/>
      <c r="AW718" s="66"/>
      <c r="AX718" s="66"/>
      <c r="AY718" s="66"/>
      <c r="AZ718" s="67"/>
      <c r="BA718" s="287"/>
      <c r="BB718" s="290"/>
      <c r="BC718" s="284"/>
      <c r="BD718" s="69"/>
      <c r="BE718" s="68"/>
    </row>
    <row r="719" spans="1:57" x14ac:dyDescent="0.2">
      <c r="A719" s="28"/>
      <c r="B719" s="92"/>
      <c r="C719" s="93"/>
      <c r="D719" s="71"/>
      <c r="E719" s="72"/>
      <c r="F719" s="42"/>
      <c r="G719" s="73"/>
      <c r="H719" s="46"/>
      <c r="I719" s="74"/>
      <c r="J719" s="46"/>
      <c r="K719" s="75"/>
      <c r="L719" s="73"/>
      <c r="M719" s="46"/>
      <c r="N719" s="76"/>
      <c r="O719" s="94"/>
      <c r="P719" s="105"/>
      <c r="Q719" s="190"/>
      <c r="R719" s="191"/>
      <c r="S719" s="195"/>
      <c r="T719" s="108"/>
      <c r="U719" s="109"/>
      <c r="V719" s="84"/>
      <c r="W719" s="84"/>
      <c r="X719" s="84"/>
      <c r="Y719" s="61"/>
      <c r="AA719" s="61"/>
      <c r="AB719" s="58"/>
      <c r="AC719" s="79"/>
      <c r="AD719" s="58"/>
      <c r="AE719" s="58"/>
      <c r="AF719" s="60"/>
      <c r="AG719" s="61"/>
      <c r="AH719" s="61"/>
      <c r="AI719" s="61"/>
      <c r="AJ719" s="61"/>
      <c r="AK719" s="61"/>
      <c r="AL719" s="61"/>
      <c r="AM719" s="66"/>
      <c r="AN719" s="81"/>
      <c r="AO719" s="82"/>
      <c r="AP719" s="199"/>
      <c r="AQ719" s="200"/>
      <c r="AR719" s="199"/>
      <c r="AS719" s="65"/>
      <c r="AT719" s="200"/>
      <c r="AU719" s="66"/>
      <c r="AV719" s="66"/>
      <c r="AW719" s="66"/>
      <c r="AX719" s="66"/>
      <c r="AY719" s="66"/>
      <c r="AZ719" s="67"/>
      <c r="BA719" s="287"/>
      <c r="BB719" s="290"/>
      <c r="BC719" s="284"/>
      <c r="BD719" s="69"/>
      <c r="BE719" s="68"/>
    </row>
    <row r="720" spans="1:57" x14ac:dyDescent="0.2">
      <c r="A720" s="28"/>
      <c r="B720" s="92"/>
      <c r="C720" s="93"/>
      <c r="D720" s="71"/>
      <c r="E720" s="72"/>
      <c r="F720" s="42"/>
      <c r="G720" s="73"/>
      <c r="H720" s="46"/>
      <c r="I720" s="74"/>
      <c r="J720" s="46"/>
      <c r="K720" s="75"/>
      <c r="L720" s="73"/>
      <c r="M720" s="46"/>
      <c r="N720" s="76"/>
      <c r="O720" s="94"/>
      <c r="P720" s="105"/>
      <c r="Q720" s="190"/>
      <c r="R720" s="191"/>
      <c r="S720" s="191"/>
      <c r="T720" s="108"/>
      <c r="U720" s="109"/>
      <c r="V720" s="84"/>
      <c r="W720" s="84"/>
      <c r="X720" s="84"/>
      <c r="Y720" s="61"/>
      <c r="Z720" s="61"/>
      <c r="AA720" s="61"/>
      <c r="AB720" s="58"/>
      <c r="AC720" s="79"/>
      <c r="AD720" s="58"/>
      <c r="AE720" s="58"/>
      <c r="AF720" s="60"/>
      <c r="AG720" s="61"/>
      <c r="AH720" s="61"/>
      <c r="AI720" s="61"/>
      <c r="AJ720" s="61"/>
      <c r="AK720" s="61"/>
      <c r="AL720" s="61"/>
      <c r="AM720" s="66"/>
      <c r="AN720" s="81"/>
      <c r="AO720" s="82"/>
      <c r="AP720" s="199"/>
      <c r="AQ720" s="200"/>
      <c r="AR720" s="199"/>
      <c r="AS720" s="65"/>
      <c r="AT720" s="200"/>
      <c r="AU720" s="66"/>
      <c r="AV720" s="66"/>
      <c r="AW720" s="66"/>
      <c r="AX720" s="66"/>
      <c r="AY720" s="66"/>
      <c r="AZ720" s="67"/>
      <c r="BA720" s="287"/>
      <c r="BB720" s="290"/>
      <c r="BC720" s="284"/>
      <c r="BD720" s="69"/>
      <c r="BE720" s="68"/>
    </row>
    <row r="721" spans="1:57" x14ac:dyDescent="0.2">
      <c r="A721" s="28"/>
      <c r="B721" s="92"/>
      <c r="C721" s="93"/>
      <c r="D721" s="71"/>
      <c r="E721" s="72"/>
      <c r="F721" s="42"/>
      <c r="G721" s="73"/>
      <c r="H721" s="46"/>
      <c r="I721" s="74"/>
      <c r="J721" s="46"/>
      <c r="K721" s="75"/>
      <c r="L721" s="73"/>
      <c r="M721" s="46"/>
      <c r="N721" s="76"/>
      <c r="O721" s="94"/>
      <c r="P721" s="105"/>
      <c r="Q721" s="190"/>
      <c r="R721" s="191"/>
      <c r="S721" s="191"/>
      <c r="T721" s="108"/>
      <c r="U721" s="109"/>
      <c r="V721" s="84"/>
      <c r="W721" s="84"/>
      <c r="X721" s="84"/>
      <c r="Y721" s="61"/>
      <c r="Z721" s="61"/>
      <c r="AA721" s="61"/>
      <c r="AB721" s="58"/>
      <c r="AC721" s="79"/>
      <c r="AD721" s="58"/>
      <c r="AE721" s="58"/>
      <c r="AF721" s="60"/>
      <c r="AG721" s="61"/>
      <c r="AH721" s="61"/>
      <c r="AI721" s="61"/>
      <c r="AJ721" s="61"/>
      <c r="AK721" s="61"/>
      <c r="AL721" s="61"/>
      <c r="AM721" s="66"/>
      <c r="AN721" s="81"/>
      <c r="AO721" s="82"/>
      <c r="AP721" s="199"/>
      <c r="AQ721" s="200"/>
      <c r="AR721" s="199"/>
      <c r="AS721" s="65"/>
      <c r="AT721" s="200"/>
      <c r="AU721" s="66"/>
      <c r="AV721" s="66"/>
      <c r="AW721" s="66"/>
      <c r="AX721" s="66"/>
      <c r="AY721" s="66"/>
      <c r="AZ721" s="67"/>
      <c r="BA721" s="287"/>
      <c r="BB721" s="290"/>
      <c r="BC721" s="284"/>
      <c r="BD721" s="69"/>
      <c r="BE721" s="68"/>
    </row>
    <row r="722" spans="1:57" x14ac:dyDescent="0.2">
      <c r="A722" s="28"/>
      <c r="B722" s="92"/>
      <c r="C722" s="93"/>
      <c r="D722" s="71"/>
      <c r="E722" s="72"/>
      <c r="F722" s="42"/>
      <c r="G722" s="43"/>
      <c r="H722" s="46"/>
      <c r="I722" s="74"/>
      <c r="J722" s="46"/>
      <c r="K722" s="75"/>
      <c r="L722" s="73"/>
      <c r="M722" s="46"/>
      <c r="N722" s="76"/>
      <c r="O722" s="94"/>
      <c r="P722" s="105"/>
      <c r="Q722" s="190"/>
      <c r="R722" s="191"/>
      <c r="S722" s="191"/>
      <c r="T722" s="108"/>
      <c r="U722" s="109"/>
      <c r="V722" s="84"/>
      <c r="W722" s="84"/>
      <c r="X722" s="84"/>
      <c r="Y722" s="61"/>
      <c r="Z722" s="61"/>
      <c r="AA722" s="61"/>
      <c r="AB722" s="58"/>
      <c r="AC722" s="79"/>
      <c r="AD722" s="58"/>
      <c r="AE722" s="58"/>
      <c r="AF722" s="60"/>
      <c r="AG722" s="61"/>
      <c r="AH722" s="61"/>
      <c r="AI722" s="61"/>
      <c r="AJ722" s="61"/>
      <c r="AK722" s="61"/>
      <c r="AL722" s="61"/>
      <c r="AM722" s="66"/>
      <c r="AN722" s="81"/>
      <c r="AO722" s="82"/>
      <c r="AP722" s="199"/>
      <c r="AQ722" s="200"/>
      <c r="AR722" s="199"/>
      <c r="AS722" s="65"/>
      <c r="AT722" s="200"/>
      <c r="AU722" s="66"/>
      <c r="AV722" s="66"/>
      <c r="AW722" s="66"/>
      <c r="AX722" s="66"/>
      <c r="AY722" s="66"/>
      <c r="AZ722" s="67"/>
      <c r="BA722" s="287"/>
      <c r="BB722" s="290"/>
      <c r="BC722" s="284"/>
      <c r="BD722" s="69"/>
      <c r="BE722" s="68"/>
    </row>
    <row r="723" spans="1:57" x14ac:dyDescent="0.2">
      <c r="A723" s="28"/>
      <c r="B723" s="92"/>
      <c r="C723" s="93"/>
      <c r="D723" s="71"/>
      <c r="E723" s="72"/>
      <c r="F723" s="42"/>
      <c r="G723" s="73"/>
      <c r="H723" s="73"/>
      <c r="I723" s="74"/>
      <c r="J723" s="46"/>
      <c r="K723" s="75"/>
      <c r="L723" s="73"/>
      <c r="M723" s="46"/>
      <c r="N723" s="76"/>
      <c r="O723" s="94"/>
      <c r="P723" s="105"/>
      <c r="Q723" s="194"/>
      <c r="R723" s="191"/>
      <c r="S723" s="191"/>
      <c r="T723" s="108"/>
      <c r="U723" s="109"/>
      <c r="V723" s="84"/>
      <c r="W723" s="84"/>
      <c r="X723" s="84"/>
      <c r="Y723" s="61"/>
      <c r="Z723" s="61"/>
      <c r="AA723" s="61"/>
      <c r="AB723" s="58"/>
      <c r="AC723" s="79"/>
      <c r="AD723" s="58"/>
      <c r="AE723" s="58"/>
      <c r="AF723" s="60"/>
      <c r="AG723" s="61"/>
      <c r="AH723" s="61"/>
      <c r="AI723" s="61"/>
      <c r="AJ723" s="61"/>
      <c r="AK723" s="61"/>
      <c r="AL723" s="61"/>
      <c r="AM723" s="66"/>
      <c r="AN723" s="81"/>
      <c r="AO723" s="82"/>
      <c r="AP723" s="199"/>
      <c r="AQ723" s="200"/>
      <c r="AR723" s="199"/>
      <c r="AS723" s="65"/>
      <c r="AT723" s="200"/>
      <c r="AU723" s="66"/>
      <c r="AV723" s="66"/>
      <c r="AW723" s="66"/>
      <c r="AX723" s="66"/>
      <c r="AY723" s="66"/>
      <c r="AZ723" s="67"/>
      <c r="BA723" s="287"/>
      <c r="BB723" s="290"/>
      <c r="BC723" s="284"/>
      <c r="BD723" s="69"/>
      <c r="BE723" s="68"/>
    </row>
    <row r="724" spans="1:57" x14ac:dyDescent="0.2">
      <c r="A724" s="28"/>
      <c r="B724" s="92"/>
      <c r="C724" s="93"/>
      <c r="D724" s="71"/>
      <c r="E724" s="72"/>
      <c r="F724" s="42"/>
      <c r="G724" s="73"/>
      <c r="H724" s="73"/>
      <c r="I724" s="74"/>
      <c r="J724" s="73"/>
      <c r="K724" s="75"/>
      <c r="L724" s="73"/>
      <c r="M724" s="46"/>
      <c r="N724" s="76"/>
      <c r="O724" s="94"/>
      <c r="P724" s="105"/>
      <c r="Q724" s="190"/>
      <c r="R724" s="191"/>
      <c r="S724" s="191"/>
      <c r="T724" s="108"/>
      <c r="U724" s="109"/>
      <c r="V724" s="84"/>
      <c r="W724" s="84"/>
      <c r="X724" s="84"/>
      <c r="Y724" s="61"/>
      <c r="Z724" s="61"/>
      <c r="AA724" s="61"/>
      <c r="AB724" s="58"/>
      <c r="AC724" s="79"/>
      <c r="AD724" s="58"/>
      <c r="AE724" s="58"/>
      <c r="AF724" s="60"/>
      <c r="AG724" s="61"/>
      <c r="AH724" s="61"/>
      <c r="AI724" s="61"/>
      <c r="AJ724" s="61"/>
      <c r="AK724" s="61"/>
      <c r="AL724" s="61"/>
      <c r="AM724" s="66"/>
      <c r="AN724" s="81"/>
      <c r="AO724" s="82"/>
      <c r="AP724" s="199"/>
      <c r="AQ724" s="200"/>
      <c r="AR724" s="199"/>
      <c r="AS724" s="65"/>
      <c r="AT724" s="200"/>
      <c r="AU724" s="66"/>
      <c r="AV724" s="66"/>
      <c r="AW724" s="66"/>
      <c r="AX724" s="66"/>
      <c r="AY724" s="66"/>
      <c r="AZ724" s="67"/>
      <c r="BA724" s="287"/>
      <c r="BB724" s="290"/>
      <c r="BC724" s="284"/>
      <c r="BD724" s="69"/>
      <c r="BE724" s="68"/>
    </row>
    <row r="725" spans="1:57" x14ac:dyDescent="0.2">
      <c r="A725" s="28"/>
      <c r="B725" s="92"/>
      <c r="C725" s="93"/>
      <c r="D725" s="71"/>
      <c r="E725" s="72"/>
      <c r="F725" s="42"/>
      <c r="G725" s="46"/>
      <c r="H725" s="46"/>
      <c r="I725" s="74"/>
      <c r="J725" s="46"/>
      <c r="K725" s="75"/>
      <c r="L725" s="73"/>
      <c r="M725" s="46"/>
      <c r="N725" s="76"/>
      <c r="O725" s="94"/>
      <c r="P725" s="105"/>
      <c r="Q725" s="190"/>
      <c r="R725" s="191"/>
      <c r="S725" s="191"/>
      <c r="T725" s="108"/>
      <c r="U725" s="109"/>
      <c r="V725" s="84"/>
      <c r="W725" s="84"/>
      <c r="X725" s="84"/>
      <c r="Y725" s="61"/>
      <c r="Z725" s="61"/>
      <c r="AA725" s="61"/>
      <c r="AB725" s="58"/>
      <c r="AC725" s="79"/>
      <c r="AD725" s="58"/>
      <c r="AE725" s="58"/>
      <c r="AF725" s="60"/>
      <c r="AG725" s="61"/>
      <c r="AH725" s="61"/>
      <c r="AI725" s="61"/>
      <c r="AJ725" s="61"/>
      <c r="AK725" s="61"/>
      <c r="AL725" s="61"/>
      <c r="AM725" s="66"/>
      <c r="AN725" s="81"/>
      <c r="AO725" s="82"/>
      <c r="AP725" s="199"/>
      <c r="AQ725" s="200"/>
      <c r="AR725" s="199"/>
      <c r="AS725" s="65"/>
      <c r="AT725" s="200"/>
      <c r="AU725" s="66"/>
      <c r="AV725" s="66"/>
      <c r="AW725" s="66"/>
      <c r="AX725" s="66"/>
      <c r="AY725" s="66"/>
      <c r="AZ725" s="67"/>
      <c r="BA725" s="287"/>
      <c r="BB725" s="290"/>
      <c r="BC725" s="284"/>
      <c r="BD725" s="69"/>
      <c r="BE725" s="68"/>
    </row>
    <row r="726" spans="1:57" x14ac:dyDescent="0.2">
      <c r="A726" s="28"/>
      <c r="B726" s="92"/>
      <c r="C726" s="93"/>
      <c r="D726" s="71"/>
      <c r="E726" s="72"/>
      <c r="F726" s="42"/>
      <c r="G726" s="43"/>
      <c r="H726" s="46"/>
      <c r="I726" s="74"/>
      <c r="J726" s="46"/>
      <c r="K726" s="75"/>
      <c r="L726" s="73"/>
      <c r="M726" s="46"/>
      <c r="N726" s="76"/>
      <c r="O726" s="94"/>
      <c r="P726" s="105"/>
      <c r="Q726" s="194"/>
      <c r="R726" s="191"/>
      <c r="S726" s="191"/>
      <c r="T726" s="108"/>
      <c r="U726" s="109"/>
      <c r="V726" s="84"/>
      <c r="W726" s="84"/>
      <c r="X726" s="84"/>
      <c r="Y726" s="61"/>
      <c r="Z726" s="61"/>
      <c r="AF726" s="60"/>
      <c r="AG726" s="61"/>
      <c r="AH726" s="61"/>
      <c r="AI726" s="61"/>
      <c r="AJ726" s="61"/>
      <c r="AK726" s="61"/>
      <c r="AL726" s="61"/>
      <c r="AM726" s="66"/>
      <c r="AN726" s="81"/>
      <c r="AO726" s="82"/>
      <c r="AP726" s="199"/>
      <c r="AQ726" s="200"/>
      <c r="AR726" s="199"/>
      <c r="AS726" s="65"/>
      <c r="AT726" s="200"/>
      <c r="AU726" s="66"/>
      <c r="AV726" s="66"/>
      <c r="AW726" s="66"/>
      <c r="AX726" s="66"/>
      <c r="AY726" s="66"/>
      <c r="AZ726" s="67"/>
      <c r="BA726" s="287"/>
      <c r="BB726" s="290"/>
      <c r="BC726" s="284"/>
      <c r="BD726" s="69"/>
      <c r="BE726" s="68"/>
    </row>
    <row r="727" spans="1:57" x14ac:dyDescent="0.2">
      <c r="A727" s="28"/>
      <c r="B727" s="92"/>
      <c r="C727" s="93"/>
      <c r="D727" s="71"/>
      <c r="E727" s="72"/>
      <c r="F727" s="42"/>
      <c r="G727" s="73"/>
      <c r="H727" s="73"/>
      <c r="I727" s="74"/>
      <c r="J727" s="46"/>
      <c r="K727" s="75"/>
      <c r="L727" s="73"/>
      <c r="M727" s="46"/>
      <c r="N727" s="76"/>
      <c r="O727" s="94"/>
      <c r="P727" s="105"/>
      <c r="Q727" s="190"/>
      <c r="R727" s="191"/>
      <c r="S727" s="191"/>
      <c r="T727" s="108"/>
      <c r="U727" s="109"/>
      <c r="V727" s="84"/>
      <c r="W727" s="84"/>
      <c r="X727" s="84"/>
      <c r="Y727" s="61"/>
      <c r="Z727" s="61"/>
      <c r="AA727" s="61"/>
      <c r="AB727" s="58"/>
      <c r="AC727" s="79"/>
      <c r="AD727" s="58"/>
      <c r="AE727" s="58"/>
      <c r="AF727" s="60"/>
      <c r="AG727" s="61"/>
      <c r="AH727" s="61"/>
      <c r="AI727" s="61"/>
      <c r="AJ727" s="61"/>
      <c r="AK727" s="61"/>
      <c r="AL727" s="61"/>
      <c r="AM727" s="66"/>
      <c r="AN727" s="81"/>
      <c r="AO727" s="82"/>
      <c r="AP727" s="199"/>
      <c r="AQ727" s="200"/>
      <c r="AR727" s="199"/>
      <c r="AS727" s="65"/>
      <c r="AT727" s="200"/>
      <c r="AU727" s="66"/>
      <c r="AV727" s="66"/>
      <c r="AW727" s="66"/>
      <c r="AX727" s="66"/>
      <c r="AY727" s="66"/>
      <c r="AZ727" s="67"/>
      <c r="BA727" s="287"/>
      <c r="BB727" s="290"/>
      <c r="BC727" s="284"/>
      <c r="BD727" s="69"/>
      <c r="BE727" s="68"/>
    </row>
    <row r="728" spans="1:57" x14ac:dyDescent="0.2">
      <c r="A728" s="28"/>
      <c r="B728" s="92"/>
      <c r="C728" s="93"/>
      <c r="D728" s="71"/>
      <c r="E728" s="72"/>
      <c r="F728" s="42"/>
      <c r="G728" s="73"/>
      <c r="H728" s="73"/>
      <c r="I728" s="74"/>
      <c r="J728" s="46"/>
      <c r="K728" s="75"/>
      <c r="L728" s="73"/>
      <c r="M728" s="46"/>
      <c r="N728" s="76"/>
      <c r="O728" s="94"/>
      <c r="P728" s="105"/>
      <c r="Q728" s="190"/>
      <c r="R728" s="191"/>
      <c r="S728" s="191"/>
      <c r="T728" s="108"/>
      <c r="U728" s="109"/>
      <c r="V728" s="84"/>
      <c r="W728" s="84"/>
      <c r="X728" s="84"/>
      <c r="Y728" s="61"/>
      <c r="Z728" s="61"/>
      <c r="AA728" s="61"/>
      <c r="AB728" s="58"/>
      <c r="AC728" s="79"/>
      <c r="AD728" s="58"/>
      <c r="AE728" s="58"/>
      <c r="AF728" s="60"/>
      <c r="AG728" s="61"/>
      <c r="AH728" s="61"/>
      <c r="AI728" s="61"/>
      <c r="AJ728" s="61"/>
      <c r="AK728" s="61"/>
      <c r="AL728" s="61"/>
      <c r="AM728" s="66"/>
      <c r="AN728" s="81"/>
      <c r="AO728" s="82"/>
      <c r="AP728" s="199"/>
      <c r="AQ728" s="200"/>
      <c r="AR728" s="199"/>
      <c r="AS728" s="65"/>
      <c r="AT728" s="200"/>
      <c r="AU728" s="66"/>
      <c r="AV728" s="66"/>
      <c r="AW728" s="66"/>
      <c r="AX728" s="66"/>
      <c r="AY728" s="66"/>
      <c r="AZ728" s="67"/>
      <c r="BA728" s="287"/>
      <c r="BB728" s="290"/>
      <c r="BC728" s="284"/>
      <c r="BD728" s="69"/>
      <c r="BE728" s="68"/>
    </row>
    <row r="729" spans="1:57" x14ac:dyDescent="0.2">
      <c r="A729" s="28"/>
      <c r="B729" s="92"/>
      <c r="C729" s="93"/>
      <c r="D729" s="71"/>
      <c r="E729" s="72"/>
      <c r="F729" s="42"/>
      <c r="G729" s="73"/>
      <c r="H729" s="73"/>
      <c r="I729" s="74"/>
      <c r="J729" s="46"/>
      <c r="K729" s="75"/>
      <c r="L729" s="73"/>
      <c r="M729" s="46"/>
      <c r="N729" s="76"/>
      <c r="O729" s="94"/>
      <c r="P729" s="105"/>
      <c r="Q729" s="190"/>
      <c r="R729" s="191"/>
      <c r="S729" s="195"/>
      <c r="T729" s="108"/>
      <c r="U729" s="109"/>
      <c r="V729" s="84"/>
      <c r="W729" s="84"/>
      <c r="X729" s="84"/>
      <c r="Z729" s="61"/>
      <c r="AA729" s="61"/>
      <c r="AB729" s="58"/>
      <c r="AC729" s="79"/>
      <c r="AD729" s="58"/>
      <c r="AE729" s="58"/>
      <c r="AF729" s="60"/>
      <c r="AG729" s="61"/>
      <c r="AH729" s="61"/>
      <c r="AI729" s="61"/>
      <c r="AJ729" s="61"/>
      <c r="AK729" s="61"/>
      <c r="AL729" s="61"/>
      <c r="AM729" s="66"/>
      <c r="AN729" s="81"/>
      <c r="AO729" s="82"/>
      <c r="AP729" s="199"/>
      <c r="AQ729" s="200"/>
      <c r="AR729" s="199"/>
      <c r="AS729" s="65"/>
      <c r="AT729" s="200"/>
      <c r="AU729" s="66"/>
      <c r="AV729" s="66"/>
      <c r="AW729" s="66"/>
      <c r="AX729" s="66"/>
      <c r="AY729" s="66"/>
      <c r="AZ729" s="67"/>
      <c r="BA729" s="287"/>
      <c r="BB729" s="290"/>
      <c r="BC729" s="284"/>
      <c r="BD729" s="69"/>
      <c r="BE729" s="68"/>
    </row>
    <row r="730" spans="1:57" x14ac:dyDescent="0.2">
      <c r="A730" s="28"/>
      <c r="B730" s="92"/>
      <c r="C730" s="93"/>
      <c r="D730" s="71"/>
      <c r="E730" s="72"/>
      <c r="F730" s="42"/>
      <c r="G730" s="43"/>
      <c r="H730" s="46"/>
      <c r="I730" s="74"/>
      <c r="J730" s="46"/>
      <c r="K730" s="75"/>
      <c r="L730" s="73"/>
      <c r="M730" s="46"/>
      <c r="N730" s="76"/>
      <c r="O730" s="94"/>
      <c r="P730" s="105"/>
      <c r="Q730" s="194"/>
      <c r="R730" s="191"/>
      <c r="S730" s="191"/>
      <c r="T730" s="108"/>
      <c r="U730" s="109"/>
      <c r="V730" s="84"/>
      <c r="W730" s="84"/>
      <c r="X730" s="84"/>
      <c r="Y730" s="61"/>
      <c r="Z730" s="61"/>
      <c r="AA730" s="61"/>
      <c r="AB730" s="58"/>
      <c r="AC730" s="79"/>
      <c r="AD730" s="58"/>
      <c r="AE730" s="58"/>
      <c r="AF730" s="60"/>
      <c r="AG730" s="61"/>
      <c r="AH730" s="61"/>
      <c r="AI730" s="61"/>
      <c r="AJ730" s="61"/>
      <c r="AK730" s="61"/>
      <c r="AL730" s="61"/>
      <c r="AM730" s="66"/>
      <c r="AN730" s="81"/>
      <c r="AO730" s="82"/>
      <c r="AP730" s="199"/>
      <c r="AQ730" s="200"/>
      <c r="AR730" s="199"/>
      <c r="AS730" s="65"/>
      <c r="AT730" s="200"/>
      <c r="AU730" s="66"/>
      <c r="AV730" s="66"/>
      <c r="AW730" s="66"/>
      <c r="AX730" s="66"/>
      <c r="AY730" s="66"/>
      <c r="AZ730" s="67"/>
      <c r="BA730" s="287"/>
      <c r="BB730" s="290"/>
      <c r="BC730" s="284"/>
      <c r="BD730" s="69"/>
      <c r="BE730" s="68"/>
    </row>
    <row r="731" spans="1:57" x14ac:dyDescent="0.2">
      <c r="A731" s="28"/>
      <c r="B731" s="92"/>
      <c r="C731" s="93"/>
      <c r="D731" s="71"/>
      <c r="E731" s="72"/>
      <c r="F731" s="42"/>
      <c r="G731" s="43"/>
      <c r="H731" s="46"/>
      <c r="I731" s="74"/>
      <c r="J731" s="46"/>
      <c r="K731" s="75"/>
      <c r="L731" s="73"/>
      <c r="M731" s="46"/>
      <c r="N731" s="76"/>
      <c r="O731" s="94"/>
      <c r="P731" s="105"/>
      <c r="Q731" s="190"/>
      <c r="R731" s="191"/>
      <c r="S731" s="191"/>
      <c r="T731" s="108"/>
      <c r="U731" s="109"/>
      <c r="V731" s="84"/>
      <c r="W731" s="84"/>
      <c r="X731" s="84"/>
      <c r="Y731" s="61"/>
      <c r="Z731" s="61"/>
      <c r="AA731" s="61"/>
      <c r="AB731" s="58"/>
      <c r="AC731" s="79"/>
      <c r="AD731" s="58"/>
      <c r="AE731" s="58"/>
      <c r="AF731" s="60"/>
      <c r="AG731" s="61"/>
      <c r="AH731" s="61"/>
      <c r="AI731" s="61"/>
      <c r="AJ731" s="61"/>
      <c r="AK731" s="61"/>
      <c r="AL731" s="61"/>
      <c r="AM731" s="66"/>
      <c r="AN731" s="81"/>
      <c r="AO731" s="82"/>
      <c r="AP731" s="199"/>
      <c r="AQ731" s="200"/>
      <c r="AR731" s="199"/>
      <c r="AS731" s="65"/>
      <c r="AT731" s="200"/>
      <c r="AU731" s="66"/>
      <c r="AV731" s="66"/>
      <c r="AW731" s="66"/>
      <c r="AX731" s="66"/>
      <c r="AY731" s="66"/>
      <c r="AZ731" s="67"/>
      <c r="BA731" s="287"/>
      <c r="BB731" s="290"/>
      <c r="BC731" s="284"/>
      <c r="BD731" s="69"/>
      <c r="BE731" s="68"/>
    </row>
    <row r="732" spans="1:57" x14ac:dyDescent="0.2">
      <c r="A732" s="28"/>
      <c r="B732" s="92"/>
      <c r="C732" s="93"/>
      <c r="D732" s="71"/>
      <c r="E732" s="72"/>
      <c r="F732" s="42"/>
      <c r="G732" s="43"/>
      <c r="H732" s="46"/>
      <c r="I732" s="74"/>
      <c r="J732" s="46"/>
      <c r="K732" s="75"/>
      <c r="L732" s="73"/>
      <c r="M732" s="46"/>
      <c r="N732" s="76"/>
      <c r="O732" s="94"/>
      <c r="P732" s="105"/>
      <c r="Q732" s="194"/>
      <c r="R732" s="191"/>
      <c r="S732" s="191"/>
      <c r="T732" s="108"/>
      <c r="U732" s="109"/>
      <c r="V732" s="84"/>
      <c r="W732" s="84"/>
      <c r="X732" s="84"/>
      <c r="Y732" s="61"/>
      <c r="Z732" s="61"/>
      <c r="AA732" s="61"/>
      <c r="AB732" s="58"/>
      <c r="AC732" s="79"/>
      <c r="AD732" s="58"/>
      <c r="AE732" s="58"/>
      <c r="AF732" s="60"/>
      <c r="AG732" s="61"/>
      <c r="AH732" s="61"/>
      <c r="AI732" s="61"/>
      <c r="AJ732" s="61"/>
      <c r="AK732" s="61"/>
      <c r="AL732" s="61"/>
      <c r="AM732" s="66"/>
      <c r="AN732" s="81"/>
      <c r="AO732" s="82"/>
      <c r="AP732" s="199"/>
      <c r="AQ732" s="200"/>
      <c r="AR732" s="199"/>
      <c r="AS732" s="65"/>
      <c r="AT732" s="200"/>
      <c r="AU732" s="66"/>
      <c r="AV732" s="66"/>
      <c r="AW732" s="66"/>
      <c r="AX732" s="66"/>
      <c r="AY732" s="66"/>
      <c r="AZ732" s="67"/>
      <c r="BA732" s="287"/>
      <c r="BB732" s="290"/>
      <c r="BC732" s="284"/>
      <c r="BD732" s="69"/>
      <c r="BE732" s="68"/>
    </row>
    <row r="733" spans="1:57" x14ac:dyDescent="0.2">
      <c r="A733" s="28"/>
      <c r="B733" s="92"/>
      <c r="C733" s="93"/>
      <c r="D733" s="71"/>
      <c r="E733" s="72"/>
      <c r="F733" s="42"/>
      <c r="G733" s="43"/>
      <c r="H733" s="46"/>
      <c r="I733" s="74"/>
      <c r="J733" s="46"/>
      <c r="K733" s="75"/>
      <c r="L733" s="73"/>
      <c r="M733" s="46"/>
      <c r="N733" s="76"/>
      <c r="O733" s="94"/>
      <c r="P733" s="105"/>
      <c r="Q733" s="194"/>
      <c r="R733" s="191"/>
      <c r="S733" s="191"/>
      <c r="T733" s="108"/>
      <c r="U733" s="109"/>
      <c r="V733" s="84"/>
      <c r="W733" s="84"/>
      <c r="X733" s="84"/>
      <c r="Y733" s="61"/>
      <c r="Z733" s="61"/>
      <c r="AA733" s="61"/>
      <c r="AB733" s="58"/>
      <c r="AC733" s="79"/>
      <c r="AD733" s="58"/>
      <c r="AE733" s="58"/>
      <c r="AF733" s="80"/>
      <c r="AG733" s="61"/>
      <c r="AH733" s="61"/>
      <c r="AI733" s="61"/>
      <c r="AJ733" s="61"/>
      <c r="AK733" s="61"/>
      <c r="AL733" s="66"/>
      <c r="AM733" s="66"/>
      <c r="AN733" s="81"/>
      <c r="AO733" s="82"/>
      <c r="AP733" s="199"/>
      <c r="AQ733" s="200"/>
      <c r="AR733" s="199"/>
      <c r="AS733" s="65"/>
      <c r="AT733" s="200"/>
      <c r="AU733" s="66"/>
      <c r="AV733" s="66"/>
      <c r="AW733" s="66"/>
      <c r="AX733" s="66"/>
      <c r="AY733" s="66"/>
      <c r="AZ733" s="67"/>
      <c r="BA733" s="287"/>
      <c r="BB733" s="290"/>
      <c r="BC733" s="284"/>
      <c r="BD733" s="69"/>
      <c r="BE733" s="68"/>
    </row>
    <row r="734" spans="1:57" x14ac:dyDescent="0.2">
      <c r="A734" s="28"/>
      <c r="B734" s="92"/>
      <c r="C734" s="93"/>
      <c r="D734" s="71"/>
      <c r="E734" s="72"/>
      <c r="F734" s="42"/>
      <c r="G734" s="43"/>
      <c r="H734" s="46"/>
      <c r="I734" s="74"/>
      <c r="J734" s="46"/>
      <c r="K734" s="75"/>
      <c r="L734" s="73"/>
      <c r="M734" s="46"/>
      <c r="N734" s="76"/>
      <c r="O734" s="94"/>
      <c r="P734" s="105"/>
      <c r="Q734" s="190"/>
      <c r="R734" s="191"/>
      <c r="S734" s="191"/>
      <c r="T734" s="108"/>
      <c r="U734" s="109"/>
      <c r="V734" s="84"/>
      <c r="W734" s="84"/>
      <c r="X734" s="84"/>
      <c r="Y734" s="61"/>
      <c r="Z734" s="61"/>
      <c r="AA734" s="61"/>
      <c r="AB734" s="58"/>
      <c r="AC734" s="79"/>
      <c r="AD734" s="58"/>
      <c r="AE734" s="58"/>
      <c r="AF734" s="60"/>
      <c r="AG734" s="61"/>
      <c r="AH734" s="61"/>
      <c r="AI734" s="61"/>
      <c r="AJ734" s="61"/>
      <c r="AK734" s="61"/>
      <c r="AL734" s="61"/>
      <c r="AM734" s="66"/>
      <c r="AN734" s="81"/>
      <c r="AO734" s="82"/>
      <c r="AP734" s="199"/>
      <c r="AQ734" s="200"/>
      <c r="AR734" s="199"/>
      <c r="AS734" s="65"/>
      <c r="AT734" s="200"/>
      <c r="AU734" s="66"/>
      <c r="AV734" s="66"/>
      <c r="AW734" s="66"/>
      <c r="AX734" s="66"/>
      <c r="AY734" s="66"/>
      <c r="AZ734" s="67"/>
      <c r="BA734" s="287"/>
      <c r="BB734" s="290"/>
      <c r="BC734" s="284"/>
      <c r="BD734" s="69"/>
      <c r="BE734" s="68"/>
    </row>
    <row r="735" spans="1:57" x14ac:dyDescent="0.2">
      <c r="A735" s="28"/>
      <c r="B735" s="92"/>
      <c r="C735" s="93"/>
      <c r="D735" s="71"/>
      <c r="E735" s="72"/>
      <c r="F735" s="42"/>
      <c r="G735" s="43"/>
      <c r="H735" s="46"/>
      <c r="I735" s="74"/>
      <c r="J735" s="46"/>
      <c r="K735" s="75"/>
      <c r="L735" s="73"/>
      <c r="M735" s="46"/>
      <c r="N735" s="76"/>
      <c r="O735" s="94"/>
      <c r="P735" s="105"/>
      <c r="Q735" s="194"/>
      <c r="R735" s="191"/>
      <c r="S735" s="191"/>
      <c r="T735" s="108"/>
      <c r="U735" s="109"/>
      <c r="V735" s="84"/>
      <c r="W735" s="84"/>
      <c r="X735" s="84"/>
      <c r="Y735" s="61"/>
      <c r="Z735" s="61"/>
      <c r="AA735" s="61"/>
      <c r="AB735" s="58"/>
      <c r="AC735" s="79"/>
      <c r="AD735" s="58"/>
      <c r="AE735" s="58"/>
      <c r="AF735" s="60"/>
      <c r="AG735" s="61"/>
      <c r="AH735" s="61"/>
      <c r="AI735" s="61"/>
      <c r="AJ735" s="61"/>
      <c r="AK735" s="61"/>
      <c r="AL735" s="61"/>
      <c r="AM735" s="66"/>
      <c r="AN735" s="81"/>
      <c r="AO735" s="82"/>
      <c r="AP735" s="199"/>
      <c r="AQ735" s="200"/>
      <c r="AR735" s="199"/>
      <c r="AS735" s="65"/>
      <c r="AT735" s="200"/>
      <c r="AU735" s="66"/>
      <c r="AV735" s="66"/>
      <c r="AW735" s="66"/>
      <c r="AX735" s="66"/>
      <c r="AY735" s="66"/>
      <c r="AZ735" s="67"/>
      <c r="BA735" s="287"/>
      <c r="BB735" s="290"/>
      <c r="BC735" s="284"/>
      <c r="BD735" s="69"/>
      <c r="BE735" s="68"/>
    </row>
    <row r="736" spans="1:57" x14ac:dyDescent="0.2">
      <c r="A736" s="28"/>
      <c r="B736" s="92"/>
      <c r="C736" s="93"/>
      <c r="D736" s="71"/>
      <c r="E736" s="72"/>
      <c r="F736" s="42"/>
      <c r="G736" s="73"/>
      <c r="H736" s="46"/>
      <c r="I736" s="74"/>
      <c r="J736" s="46"/>
      <c r="K736" s="75"/>
      <c r="L736" s="73"/>
      <c r="M736" s="46"/>
      <c r="N736" s="76"/>
      <c r="O736" s="94"/>
      <c r="P736" s="105"/>
      <c r="Q736" s="190"/>
      <c r="R736" s="191"/>
      <c r="S736" s="191"/>
      <c r="T736" s="108"/>
      <c r="U736" s="109"/>
      <c r="V736" s="84"/>
      <c r="W736" s="84"/>
      <c r="X736" s="84"/>
      <c r="Y736" s="61"/>
      <c r="Z736" s="61"/>
      <c r="AA736" s="61"/>
      <c r="AB736" s="58"/>
      <c r="AC736" s="79"/>
      <c r="AD736" s="58"/>
      <c r="AE736" s="58"/>
      <c r="AF736" s="80"/>
      <c r="AG736" s="61"/>
      <c r="AI736" s="61"/>
      <c r="AJ736" s="61"/>
      <c r="AK736" s="61"/>
      <c r="AL736" s="61"/>
      <c r="AM736" s="66"/>
      <c r="AN736" s="81"/>
      <c r="AO736" s="82"/>
      <c r="AP736" s="199"/>
      <c r="AQ736" s="200"/>
      <c r="AR736" s="199"/>
      <c r="AS736" s="65"/>
      <c r="AT736" s="200"/>
      <c r="AU736" s="66"/>
      <c r="AV736" s="66"/>
      <c r="AW736" s="66"/>
      <c r="AX736" s="66"/>
      <c r="AY736" s="66"/>
      <c r="AZ736" s="67"/>
      <c r="BA736" s="287"/>
      <c r="BB736" s="290"/>
      <c r="BC736" s="284"/>
      <c r="BD736" s="69"/>
      <c r="BE736" s="68"/>
    </row>
    <row r="737" spans="1:57" x14ac:dyDescent="0.2">
      <c r="A737" s="28"/>
      <c r="B737" s="92"/>
      <c r="C737" s="93"/>
      <c r="D737" s="71"/>
      <c r="E737" s="72"/>
      <c r="F737" s="42"/>
      <c r="G737" s="73"/>
      <c r="H737" s="46"/>
      <c r="I737" s="74"/>
      <c r="J737" s="46"/>
      <c r="K737" s="75"/>
      <c r="L737" s="73"/>
      <c r="M737" s="46"/>
      <c r="N737" s="76"/>
      <c r="O737" s="94"/>
      <c r="P737" s="105"/>
      <c r="Q737" s="190"/>
      <c r="R737" s="191"/>
      <c r="S737" s="191"/>
      <c r="T737" s="108"/>
      <c r="U737" s="109"/>
      <c r="V737" s="84"/>
      <c r="W737" s="84"/>
      <c r="X737" s="84"/>
      <c r="Y737" s="61"/>
      <c r="Z737" s="61"/>
      <c r="AA737" s="61"/>
      <c r="AB737" s="58"/>
      <c r="AC737" s="79"/>
      <c r="AD737" s="58"/>
      <c r="AE737" s="58"/>
      <c r="AF737" s="60"/>
      <c r="AG737" s="61"/>
      <c r="AH737" s="61"/>
      <c r="AI737" s="61"/>
      <c r="AJ737" s="61"/>
      <c r="AK737" s="61"/>
      <c r="AL737" s="61"/>
      <c r="AM737" s="66"/>
      <c r="AN737" s="81"/>
      <c r="AO737" s="82"/>
      <c r="AP737" s="199"/>
      <c r="AQ737" s="200"/>
      <c r="AR737" s="199"/>
      <c r="AS737" s="65"/>
      <c r="AT737" s="200"/>
      <c r="AU737" s="66"/>
      <c r="AV737" s="66"/>
      <c r="AW737" s="66"/>
      <c r="AX737" s="66"/>
      <c r="AY737" s="66"/>
      <c r="AZ737" s="67"/>
      <c r="BA737" s="287"/>
      <c r="BB737" s="290"/>
      <c r="BC737" s="284"/>
      <c r="BD737" s="69"/>
      <c r="BE737" s="68"/>
    </row>
    <row r="738" spans="1:57" x14ac:dyDescent="0.2">
      <c r="A738" s="28"/>
      <c r="B738" s="92"/>
      <c r="C738" s="93"/>
      <c r="D738" s="71"/>
      <c r="E738" s="72"/>
      <c r="F738" s="42"/>
      <c r="G738" s="43"/>
      <c r="H738" s="46"/>
      <c r="I738" s="74"/>
      <c r="J738" s="46"/>
      <c r="K738" s="75"/>
      <c r="L738" s="73"/>
      <c r="M738" s="46"/>
      <c r="N738" s="76"/>
      <c r="O738" s="94"/>
      <c r="P738" s="105"/>
      <c r="Q738" s="190"/>
      <c r="R738" s="191"/>
      <c r="S738" s="195"/>
      <c r="T738" s="108"/>
      <c r="U738" s="109"/>
      <c r="V738" s="84"/>
      <c r="W738" s="84"/>
      <c r="X738" s="84"/>
      <c r="Y738" s="61"/>
      <c r="Z738" s="61"/>
      <c r="AA738" s="61"/>
      <c r="AB738" s="58"/>
      <c r="AC738" s="79"/>
      <c r="AD738" s="58"/>
      <c r="AE738" s="58"/>
      <c r="AF738" s="60"/>
      <c r="AG738" s="61"/>
      <c r="AH738" s="61"/>
      <c r="AI738" s="61"/>
      <c r="AJ738" s="61"/>
      <c r="AK738" s="61"/>
      <c r="AL738" s="61"/>
      <c r="AM738" s="66"/>
      <c r="AN738" s="81"/>
      <c r="AO738" s="82"/>
      <c r="AP738" s="199"/>
      <c r="AQ738" s="200"/>
      <c r="AR738" s="199"/>
      <c r="AS738" s="65"/>
      <c r="AT738" s="200"/>
      <c r="AU738" s="66"/>
      <c r="AV738" s="66"/>
      <c r="AW738" s="66"/>
      <c r="AX738" s="66"/>
      <c r="AY738" s="66"/>
      <c r="AZ738" s="67"/>
      <c r="BA738" s="287"/>
      <c r="BB738" s="290"/>
      <c r="BC738" s="284"/>
      <c r="BD738" s="69"/>
      <c r="BE738" s="68"/>
    </row>
    <row r="739" spans="1:57" x14ac:dyDescent="0.2">
      <c r="A739" s="28"/>
      <c r="B739" s="92"/>
      <c r="C739" s="93"/>
      <c r="D739" s="71"/>
      <c r="E739" s="72"/>
      <c r="F739" s="42"/>
      <c r="G739" s="43"/>
      <c r="H739" s="46"/>
      <c r="I739" s="74"/>
      <c r="J739" s="46"/>
      <c r="K739" s="75"/>
      <c r="L739" s="73"/>
      <c r="M739" s="46"/>
      <c r="N739" s="76"/>
      <c r="O739" s="94"/>
      <c r="P739" s="105"/>
      <c r="Q739" s="190"/>
      <c r="R739" s="191"/>
      <c r="S739" s="191"/>
      <c r="T739" s="108"/>
      <c r="U739" s="109"/>
      <c r="V739" s="84"/>
      <c r="W739" s="84"/>
      <c r="X739" s="84"/>
      <c r="Y739" s="61"/>
      <c r="Z739" s="61"/>
      <c r="AA739" s="61"/>
      <c r="AB739" s="58"/>
      <c r="AC739" s="79"/>
      <c r="AD739" s="58"/>
      <c r="AE739" s="58"/>
      <c r="AF739" s="60"/>
      <c r="AG739" s="61"/>
      <c r="AH739" s="61"/>
      <c r="AI739" s="61"/>
      <c r="AJ739" s="61"/>
      <c r="AK739" s="61"/>
      <c r="AL739" s="61"/>
      <c r="AM739" s="66"/>
      <c r="AN739" s="81"/>
      <c r="AO739" s="82"/>
      <c r="AP739" s="199"/>
      <c r="AQ739" s="200"/>
      <c r="AR739" s="199"/>
      <c r="AS739" s="65"/>
      <c r="AT739" s="200"/>
      <c r="AU739" s="66"/>
      <c r="AV739" s="66"/>
      <c r="AW739" s="66"/>
      <c r="AX739" s="66"/>
      <c r="AY739" s="66"/>
      <c r="AZ739" s="67"/>
      <c r="BA739" s="287"/>
      <c r="BB739" s="290"/>
      <c r="BC739" s="284"/>
      <c r="BD739" s="69"/>
      <c r="BE739" s="68"/>
    </row>
    <row r="740" spans="1:57" x14ac:dyDescent="0.2">
      <c r="A740" s="28"/>
      <c r="B740" s="92"/>
      <c r="C740" s="93"/>
      <c r="D740" s="71"/>
      <c r="E740" s="72"/>
      <c r="F740" s="42"/>
      <c r="G740" s="43"/>
      <c r="H740" s="46"/>
      <c r="I740" s="74"/>
      <c r="J740" s="46"/>
      <c r="K740" s="75"/>
      <c r="L740" s="73"/>
      <c r="M740" s="46"/>
      <c r="N740" s="76"/>
      <c r="O740" s="94"/>
      <c r="P740" s="105"/>
      <c r="Q740" s="190"/>
      <c r="R740" s="191"/>
      <c r="S740" s="191"/>
      <c r="T740" s="108"/>
      <c r="U740" s="109"/>
      <c r="V740" s="84"/>
      <c r="W740" s="84"/>
      <c r="X740" s="84"/>
      <c r="Y740" s="61"/>
      <c r="Z740" s="61"/>
      <c r="AA740" s="61"/>
      <c r="AB740" s="58"/>
      <c r="AC740" s="79"/>
      <c r="AD740" s="58"/>
      <c r="AE740" s="58"/>
      <c r="AF740" s="80"/>
      <c r="AG740" s="61"/>
      <c r="AH740" s="61"/>
      <c r="AI740" s="61"/>
      <c r="AJ740" s="61"/>
      <c r="AK740" s="61"/>
      <c r="AL740" s="61"/>
      <c r="AM740" s="66"/>
      <c r="AN740" s="81"/>
      <c r="AO740" s="82"/>
      <c r="AP740" s="199"/>
      <c r="AQ740" s="200"/>
      <c r="AR740" s="199"/>
      <c r="AS740" s="65"/>
      <c r="AT740" s="200"/>
      <c r="AU740" s="66"/>
      <c r="AV740" s="66"/>
      <c r="AW740" s="66"/>
      <c r="AX740" s="66"/>
      <c r="AY740" s="66"/>
      <c r="AZ740" s="67"/>
      <c r="BA740" s="287"/>
      <c r="BB740" s="290"/>
      <c r="BC740" s="284"/>
      <c r="BD740" s="69"/>
      <c r="BE740" s="68"/>
    </row>
    <row r="741" spans="1:57" x14ac:dyDescent="0.2">
      <c r="A741" s="28"/>
      <c r="B741" s="92"/>
      <c r="C741" s="93"/>
      <c r="D741" s="71"/>
      <c r="E741" s="72"/>
      <c r="F741" s="42"/>
      <c r="G741" s="43"/>
      <c r="H741" s="46"/>
      <c r="I741" s="74"/>
      <c r="J741" s="46"/>
      <c r="K741" s="75"/>
      <c r="L741" s="73"/>
      <c r="M741" s="46"/>
      <c r="N741" s="76"/>
      <c r="O741" s="94"/>
      <c r="P741" s="105"/>
      <c r="Q741" s="194"/>
      <c r="R741" s="191"/>
      <c r="S741" s="191"/>
      <c r="T741" s="108"/>
      <c r="U741" s="109"/>
      <c r="V741" s="84"/>
      <c r="W741" s="84"/>
      <c r="X741" s="84"/>
      <c r="Y741" s="61"/>
      <c r="Z741" s="61"/>
      <c r="AA741" s="61"/>
      <c r="AB741" s="58"/>
      <c r="AC741" s="79"/>
      <c r="AD741" s="58"/>
      <c r="AE741" s="58"/>
      <c r="AF741" s="80"/>
      <c r="AG741" s="61"/>
      <c r="AH741" s="61"/>
      <c r="AI741" s="61"/>
      <c r="AJ741" s="61"/>
      <c r="AK741" s="61"/>
      <c r="AL741" s="61"/>
      <c r="AM741" s="66"/>
      <c r="AN741" s="81"/>
      <c r="AO741" s="82"/>
      <c r="AP741" s="199"/>
      <c r="AQ741" s="200"/>
      <c r="AR741" s="199"/>
      <c r="AS741" s="65"/>
      <c r="AT741" s="200"/>
      <c r="AU741" s="66"/>
      <c r="AV741" s="66"/>
      <c r="AW741" s="66"/>
      <c r="AX741" s="66"/>
      <c r="AY741" s="66"/>
      <c r="AZ741" s="67"/>
      <c r="BA741" s="287"/>
      <c r="BB741" s="290"/>
      <c r="BC741" s="284"/>
      <c r="BD741" s="69"/>
      <c r="BE741" s="68"/>
    </row>
    <row r="742" spans="1:57" x14ac:dyDescent="0.2">
      <c r="A742" s="28"/>
      <c r="B742" s="92"/>
      <c r="C742" s="93"/>
      <c r="D742" s="71"/>
      <c r="E742" s="72"/>
      <c r="F742" s="42"/>
      <c r="G742" s="43"/>
      <c r="H742" s="46"/>
      <c r="I742" s="74"/>
      <c r="J742" s="46"/>
      <c r="K742" s="75"/>
      <c r="L742" s="73"/>
      <c r="M742" s="46"/>
      <c r="N742" s="76"/>
      <c r="O742" s="94"/>
      <c r="P742" s="105"/>
      <c r="Q742" s="190"/>
      <c r="R742" s="191"/>
      <c r="S742" s="191"/>
      <c r="T742" s="108"/>
      <c r="U742" s="109"/>
      <c r="V742" s="84"/>
      <c r="W742" s="84"/>
      <c r="X742" s="84"/>
      <c r="Y742" s="61"/>
      <c r="Z742" s="61"/>
      <c r="AA742" s="61"/>
      <c r="AB742" s="58"/>
      <c r="AC742" s="79"/>
      <c r="AD742" s="58"/>
      <c r="AE742" s="58"/>
      <c r="AF742" s="80"/>
      <c r="AG742" s="61"/>
      <c r="AH742" s="61"/>
      <c r="AI742" s="61"/>
      <c r="AJ742" s="61"/>
      <c r="AK742" s="61"/>
      <c r="AL742" s="61"/>
      <c r="AM742" s="66"/>
      <c r="AN742" s="81"/>
      <c r="AO742" s="82"/>
      <c r="AP742" s="199"/>
      <c r="AQ742" s="200"/>
      <c r="AR742" s="199"/>
      <c r="AS742" s="65"/>
      <c r="AT742" s="200"/>
      <c r="AU742" s="66"/>
      <c r="AV742" s="66"/>
      <c r="AW742" s="66"/>
      <c r="AX742" s="66"/>
      <c r="AY742" s="66"/>
      <c r="AZ742" s="67"/>
      <c r="BA742" s="287"/>
      <c r="BB742" s="290"/>
      <c r="BC742" s="284"/>
      <c r="BD742" s="69"/>
      <c r="BE742" s="68"/>
    </row>
    <row r="743" spans="1:57" x14ac:dyDescent="0.2">
      <c r="A743" s="28"/>
      <c r="B743" s="92"/>
      <c r="C743" s="93"/>
      <c r="D743" s="71"/>
      <c r="E743" s="72"/>
      <c r="F743" s="42"/>
      <c r="G743" s="43"/>
      <c r="H743" s="46"/>
      <c r="I743" s="74"/>
      <c r="J743" s="46"/>
      <c r="K743" s="75"/>
      <c r="L743" s="73"/>
      <c r="M743" s="46"/>
      <c r="N743" s="76"/>
      <c r="O743" s="94"/>
      <c r="P743" s="105"/>
      <c r="Q743" s="190"/>
      <c r="R743" s="191"/>
      <c r="S743" s="191"/>
      <c r="T743" s="108"/>
      <c r="U743" s="109"/>
      <c r="V743" s="84"/>
      <c r="W743" s="84"/>
      <c r="X743" s="84"/>
      <c r="Y743" s="61"/>
      <c r="Z743" s="61"/>
      <c r="AA743" s="61"/>
      <c r="AB743" s="58"/>
      <c r="AC743" s="79"/>
      <c r="AD743" s="58"/>
      <c r="AE743" s="58"/>
      <c r="AF743" s="80"/>
      <c r="AG743" s="61"/>
      <c r="AH743" s="61"/>
      <c r="AI743" s="61"/>
      <c r="AJ743" s="61"/>
      <c r="AK743" s="61"/>
      <c r="AL743" s="61"/>
      <c r="AM743" s="66"/>
      <c r="AN743" s="81"/>
      <c r="AO743" s="82"/>
      <c r="AP743" s="199"/>
      <c r="AQ743" s="200"/>
      <c r="AR743" s="199"/>
      <c r="AS743" s="65"/>
      <c r="AT743" s="200"/>
      <c r="AU743" s="66"/>
      <c r="AV743" s="66"/>
      <c r="AW743" s="66"/>
      <c r="AX743" s="66"/>
      <c r="AY743" s="66"/>
      <c r="AZ743" s="67"/>
      <c r="BA743" s="287"/>
      <c r="BB743" s="290"/>
      <c r="BC743" s="284"/>
      <c r="BD743" s="69"/>
      <c r="BE743" s="68"/>
    </row>
    <row r="744" spans="1:57" x14ac:dyDescent="0.2">
      <c r="A744" s="28"/>
      <c r="B744" s="92"/>
      <c r="C744" s="93"/>
      <c r="D744" s="71"/>
      <c r="E744" s="72"/>
      <c r="F744" s="42"/>
      <c r="G744" s="43"/>
      <c r="H744" s="46"/>
      <c r="I744" s="74"/>
      <c r="J744" s="46"/>
      <c r="K744" s="75"/>
      <c r="L744" s="73"/>
      <c r="M744" s="46"/>
      <c r="N744" s="76"/>
      <c r="O744" s="94"/>
      <c r="P744" s="105"/>
      <c r="Q744" s="190"/>
      <c r="R744" s="191"/>
      <c r="S744" s="191"/>
      <c r="T744" s="108"/>
      <c r="U744" s="109"/>
      <c r="V744" s="84"/>
      <c r="W744" s="84"/>
      <c r="X744" s="84"/>
      <c r="Y744" s="61"/>
      <c r="Z744" s="61"/>
      <c r="AA744" s="61"/>
      <c r="AB744" s="58"/>
      <c r="AC744" s="79"/>
      <c r="AD744" s="58"/>
      <c r="AE744" s="58"/>
      <c r="AF744" s="80"/>
      <c r="AG744" s="61"/>
      <c r="AH744" s="61"/>
      <c r="AI744" s="61"/>
      <c r="AJ744" s="61"/>
      <c r="AK744" s="61"/>
      <c r="AL744" s="61"/>
      <c r="AM744" s="66"/>
      <c r="AN744" s="81"/>
      <c r="AO744" s="82"/>
      <c r="AP744" s="199"/>
      <c r="AQ744" s="200"/>
      <c r="AR744" s="199"/>
      <c r="AS744" s="65"/>
      <c r="AT744" s="200"/>
      <c r="AU744" s="66"/>
      <c r="AV744" s="66"/>
      <c r="AW744" s="66"/>
      <c r="AX744" s="66"/>
      <c r="AY744" s="66"/>
      <c r="AZ744" s="67"/>
      <c r="BA744" s="287"/>
      <c r="BB744" s="290"/>
      <c r="BC744" s="284"/>
      <c r="BD744" s="69"/>
      <c r="BE744" s="68"/>
    </row>
    <row r="745" spans="1:57" x14ac:dyDescent="0.2">
      <c r="A745" s="28"/>
      <c r="B745" s="92"/>
      <c r="C745" s="93"/>
      <c r="D745" s="71"/>
      <c r="E745" s="72"/>
      <c r="F745" s="42"/>
      <c r="G745" s="43"/>
      <c r="H745" s="46"/>
      <c r="I745" s="74"/>
      <c r="J745" s="46"/>
      <c r="K745" s="75"/>
      <c r="L745" s="73"/>
      <c r="M745" s="46"/>
      <c r="N745" s="76"/>
      <c r="O745" s="94"/>
      <c r="P745" s="105"/>
      <c r="Q745" s="190"/>
      <c r="R745" s="191"/>
      <c r="S745" s="195"/>
      <c r="T745" s="108"/>
      <c r="U745" s="109"/>
      <c r="V745" s="84"/>
      <c r="W745" s="84"/>
      <c r="X745" s="84"/>
      <c r="Y745" s="61"/>
      <c r="Z745" s="61"/>
      <c r="AA745" s="61"/>
      <c r="AB745" s="58"/>
      <c r="AC745" s="79"/>
      <c r="AD745" s="58"/>
      <c r="AE745" s="58"/>
      <c r="AF745" s="80"/>
      <c r="AG745" s="61"/>
      <c r="AH745" s="61"/>
      <c r="AI745" s="61"/>
      <c r="AJ745" s="61"/>
      <c r="AK745" s="61"/>
      <c r="AL745" s="61"/>
      <c r="AM745" s="66"/>
      <c r="AN745" s="81"/>
      <c r="AO745" s="82"/>
      <c r="AP745" s="199"/>
      <c r="AQ745" s="200"/>
      <c r="AR745" s="199"/>
      <c r="AS745" s="65"/>
      <c r="AT745" s="200"/>
      <c r="AU745" s="66"/>
      <c r="AV745" s="66"/>
      <c r="AW745" s="66"/>
      <c r="AX745" s="66"/>
      <c r="AY745" s="66"/>
      <c r="AZ745" s="67"/>
      <c r="BA745" s="287"/>
      <c r="BB745" s="290"/>
      <c r="BC745" s="284"/>
      <c r="BD745" s="69"/>
      <c r="BE745" s="68"/>
    </row>
    <row r="746" spans="1:57" x14ac:dyDescent="0.2">
      <c r="A746" s="28"/>
      <c r="B746" s="92"/>
      <c r="C746" s="93"/>
      <c r="D746" s="71"/>
      <c r="E746" s="72"/>
      <c r="F746" s="42"/>
      <c r="G746" s="43"/>
      <c r="H746" s="46"/>
      <c r="I746" s="74"/>
      <c r="J746" s="46"/>
      <c r="K746" s="75"/>
      <c r="L746" s="73"/>
      <c r="M746" s="46"/>
      <c r="N746" s="76"/>
      <c r="O746" s="94"/>
      <c r="P746" s="105"/>
      <c r="Q746" s="190"/>
      <c r="R746" s="191"/>
      <c r="S746" s="195"/>
      <c r="T746" s="108"/>
      <c r="U746" s="109"/>
      <c r="V746" s="84"/>
      <c r="W746" s="84"/>
      <c r="X746" s="84"/>
      <c r="Y746" s="61"/>
      <c r="Z746" s="61"/>
      <c r="AA746" s="61"/>
      <c r="AB746" s="58"/>
      <c r="AC746" s="79"/>
      <c r="AD746" s="58"/>
      <c r="AE746" s="58"/>
      <c r="AF746" s="60"/>
      <c r="AG746" s="61"/>
      <c r="AH746" s="61"/>
      <c r="AI746" s="61"/>
      <c r="AJ746" s="61"/>
      <c r="AK746" s="61"/>
      <c r="AL746" s="61"/>
      <c r="AM746" s="66"/>
      <c r="AN746" s="81"/>
      <c r="AO746" s="82"/>
      <c r="AP746" s="199"/>
      <c r="AQ746" s="200"/>
      <c r="AR746" s="199"/>
      <c r="AS746" s="65"/>
      <c r="AT746" s="200"/>
      <c r="AU746" s="66"/>
      <c r="AV746" s="66"/>
      <c r="AW746" s="66"/>
      <c r="AX746" s="66"/>
      <c r="AY746" s="66"/>
      <c r="AZ746" s="67"/>
      <c r="BA746" s="287"/>
      <c r="BB746" s="290"/>
      <c r="BC746" s="284"/>
      <c r="BD746" s="69"/>
      <c r="BE746" s="68"/>
    </row>
    <row r="747" spans="1:57" x14ac:dyDescent="0.2">
      <c r="A747" s="28"/>
      <c r="B747" s="92"/>
      <c r="C747" s="93"/>
      <c r="D747" s="71"/>
      <c r="E747" s="72"/>
      <c r="F747" s="42"/>
      <c r="G747" s="43"/>
      <c r="H747" s="46"/>
      <c r="I747" s="74"/>
      <c r="J747" s="46"/>
      <c r="K747" s="47"/>
      <c r="L747" s="73"/>
      <c r="M747" s="46"/>
      <c r="N747" s="76"/>
      <c r="O747" s="94"/>
      <c r="P747" s="105"/>
      <c r="Q747" s="194"/>
      <c r="R747" s="191"/>
      <c r="S747" s="191"/>
      <c r="T747" s="108"/>
      <c r="U747" s="109"/>
      <c r="V747" s="84"/>
      <c r="W747" s="84"/>
      <c r="X747" s="84"/>
      <c r="Y747" s="61"/>
      <c r="Z747" s="57"/>
      <c r="AA747" s="57"/>
      <c r="AB747" s="59"/>
      <c r="AC747" s="170"/>
      <c r="AD747" s="59"/>
      <c r="AE747" s="59"/>
      <c r="AF747" s="89"/>
      <c r="AG747" s="61"/>
      <c r="AH747" s="61"/>
      <c r="AI747" s="61"/>
      <c r="AJ747" s="61"/>
      <c r="AK747" s="57"/>
      <c r="AL747" s="57"/>
      <c r="AM747" s="62"/>
      <c r="AN747" s="63"/>
      <c r="AO747" s="82"/>
      <c r="AP747" s="199"/>
      <c r="AQ747" s="200"/>
      <c r="AR747" s="199"/>
      <c r="AS747" s="65"/>
      <c r="AT747" s="200"/>
      <c r="AU747" s="66"/>
      <c r="AV747" s="66"/>
      <c r="AW747" s="66"/>
      <c r="AX747" s="66"/>
      <c r="AY747" s="66"/>
      <c r="AZ747" s="67"/>
      <c r="BA747" s="287"/>
      <c r="BB747" s="290"/>
      <c r="BC747" s="284"/>
      <c r="BD747" s="69"/>
      <c r="BE747" s="68"/>
    </row>
    <row r="748" spans="1:57" x14ac:dyDescent="0.2">
      <c r="A748" s="28"/>
      <c r="B748" s="92"/>
      <c r="C748" s="93"/>
      <c r="D748" s="71"/>
      <c r="E748" s="72"/>
      <c r="F748" s="42"/>
      <c r="G748" s="43"/>
      <c r="H748" s="46"/>
      <c r="I748" s="74"/>
      <c r="J748" s="46"/>
      <c r="K748" s="47"/>
      <c r="L748" s="73"/>
      <c r="M748" s="46"/>
      <c r="N748" s="76"/>
      <c r="O748" s="94"/>
      <c r="P748" s="105"/>
      <c r="Q748" s="194"/>
      <c r="R748" s="191"/>
      <c r="S748" s="191"/>
      <c r="T748" s="108"/>
      <c r="U748" s="109"/>
      <c r="V748" s="84"/>
      <c r="W748" s="84"/>
      <c r="X748" s="84"/>
      <c r="Y748" s="61"/>
      <c r="Z748" s="57"/>
      <c r="AA748" s="57"/>
      <c r="AB748" s="59"/>
      <c r="AC748" s="170"/>
      <c r="AD748" s="59"/>
      <c r="AE748" s="59"/>
      <c r="AF748" s="89"/>
      <c r="AG748" s="61"/>
      <c r="AH748" s="61"/>
      <c r="AI748" s="61"/>
      <c r="AJ748" s="61"/>
      <c r="AK748" s="57"/>
      <c r="AL748" s="57"/>
      <c r="AM748" s="66"/>
      <c r="AN748" s="81"/>
      <c r="AO748" s="82"/>
      <c r="AP748" s="199"/>
      <c r="AQ748" s="200"/>
      <c r="AR748" s="199"/>
      <c r="AS748" s="65"/>
      <c r="AT748" s="200"/>
      <c r="AU748" s="66"/>
      <c r="AV748" s="66"/>
      <c r="AW748" s="66"/>
      <c r="AX748" s="66"/>
      <c r="AY748" s="66"/>
      <c r="AZ748" s="67"/>
      <c r="BA748" s="287"/>
      <c r="BB748" s="290"/>
      <c r="BC748" s="284"/>
      <c r="BD748" s="69"/>
      <c r="BE748" s="68"/>
    </row>
    <row r="749" spans="1:57" x14ac:dyDescent="0.2">
      <c r="A749" s="28"/>
      <c r="B749" s="92"/>
      <c r="C749" s="93"/>
      <c r="D749" s="71"/>
      <c r="E749" s="72"/>
      <c r="F749" s="42"/>
      <c r="G749" s="43"/>
      <c r="H749" s="46"/>
      <c r="I749" s="74"/>
      <c r="J749" s="46"/>
      <c r="K749" s="47"/>
      <c r="L749" s="73"/>
      <c r="M749" s="46"/>
      <c r="N749" s="76"/>
      <c r="O749" s="94"/>
      <c r="P749" s="105"/>
      <c r="Q749" s="194"/>
      <c r="R749" s="191"/>
      <c r="S749" s="191"/>
      <c r="T749" s="108"/>
      <c r="U749" s="109"/>
      <c r="V749" s="84"/>
      <c r="W749" s="84"/>
      <c r="X749" s="84"/>
      <c r="Y749" s="61"/>
      <c r="Z749" s="57"/>
      <c r="AA749" s="57"/>
      <c r="AB749" s="59"/>
      <c r="AC749" s="170"/>
      <c r="AD749" s="59"/>
      <c r="AE749" s="59"/>
      <c r="AF749" s="89"/>
      <c r="AG749" s="61"/>
      <c r="AH749" s="61"/>
      <c r="AI749" s="61"/>
      <c r="AJ749" s="61"/>
      <c r="AK749" s="57"/>
      <c r="AL749" s="61"/>
      <c r="AM749" s="66"/>
      <c r="AN749" s="81"/>
      <c r="AO749" s="82"/>
      <c r="AP749" s="199"/>
      <c r="AQ749" s="200"/>
      <c r="AR749" s="199"/>
      <c r="AS749" s="65"/>
      <c r="AT749" s="200"/>
      <c r="AU749" s="66"/>
      <c r="AV749" s="66"/>
      <c r="AW749" s="66"/>
      <c r="AX749" s="66"/>
      <c r="AY749" s="66"/>
      <c r="AZ749" s="67"/>
      <c r="BA749" s="287"/>
      <c r="BB749" s="290"/>
      <c r="BC749" s="284"/>
      <c r="BD749" s="69"/>
      <c r="BE749" s="68"/>
    </row>
    <row r="750" spans="1:57" x14ac:dyDescent="0.2">
      <c r="A750" s="28"/>
      <c r="B750" s="92"/>
      <c r="C750" s="93"/>
      <c r="D750" s="71"/>
      <c r="E750" s="72"/>
      <c r="F750" s="42"/>
      <c r="G750" s="43"/>
      <c r="H750" s="46"/>
      <c r="I750" s="74"/>
      <c r="J750" s="44"/>
      <c r="K750" s="75"/>
      <c r="L750" s="73"/>
      <c r="M750" s="46"/>
      <c r="N750" s="76"/>
      <c r="O750" s="94"/>
      <c r="P750" s="105"/>
      <c r="Q750" s="194"/>
      <c r="R750" s="191"/>
      <c r="S750" s="191"/>
      <c r="T750" s="108"/>
      <c r="U750" s="109"/>
      <c r="V750" s="84"/>
      <c r="W750" s="84"/>
      <c r="X750" s="84"/>
      <c r="Y750" s="61"/>
      <c r="Z750" s="61"/>
      <c r="AA750" s="66"/>
      <c r="AB750" s="79"/>
      <c r="AC750" s="79"/>
      <c r="AD750" s="79"/>
      <c r="AE750" s="79"/>
      <c r="AF750" s="60"/>
      <c r="AG750" s="61"/>
      <c r="AH750" s="61"/>
      <c r="AI750" s="61"/>
      <c r="AJ750" s="61"/>
      <c r="AK750" s="61"/>
      <c r="AL750" s="61"/>
      <c r="AM750" s="66"/>
      <c r="AN750" s="81"/>
      <c r="AO750" s="82"/>
      <c r="AP750" s="199"/>
      <c r="AQ750" s="200"/>
      <c r="AR750" s="199"/>
      <c r="AS750" s="65"/>
      <c r="AT750" s="200"/>
      <c r="AU750" s="66"/>
      <c r="AV750" s="66"/>
      <c r="AW750" s="66"/>
      <c r="AX750" s="66"/>
      <c r="AY750" s="66"/>
      <c r="AZ750" s="67"/>
      <c r="BA750" s="287"/>
      <c r="BB750" s="290"/>
      <c r="BC750" s="284"/>
      <c r="BD750" s="69"/>
      <c r="BE750" s="68"/>
    </row>
    <row r="751" spans="1:57" x14ac:dyDescent="0.2">
      <c r="A751" s="28"/>
      <c r="B751" s="92"/>
      <c r="C751" s="93"/>
      <c r="D751" s="71"/>
      <c r="E751" s="72"/>
      <c r="F751" s="42"/>
      <c r="G751" s="43"/>
      <c r="H751" s="46"/>
      <c r="I751" s="74"/>
      <c r="J751" s="44"/>
      <c r="K751" s="75"/>
      <c r="L751" s="73"/>
      <c r="M751" s="46"/>
      <c r="N751" s="76"/>
      <c r="O751" s="94"/>
      <c r="P751" s="105"/>
      <c r="Q751" s="194"/>
      <c r="R751" s="191"/>
      <c r="S751" s="191"/>
      <c r="T751" s="108"/>
      <c r="U751" s="109"/>
      <c r="V751" s="84"/>
      <c r="W751" s="84"/>
      <c r="X751" s="84"/>
      <c r="Y751" s="61"/>
      <c r="Z751" s="61"/>
      <c r="AA751" s="61"/>
      <c r="AB751" s="58"/>
      <c r="AC751" s="79"/>
      <c r="AD751" s="58"/>
      <c r="AE751" s="58"/>
      <c r="AF751" s="80"/>
      <c r="AG751" s="61"/>
      <c r="AH751" s="61"/>
      <c r="AI751" s="61"/>
      <c r="AJ751" s="61"/>
      <c r="AK751" s="61"/>
      <c r="AL751" s="61"/>
      <c r="AM751" s="66"/>
      <c r="AN751" s="81"/>
      <c r="AO751" s="82"/>
      <c r="AP751" s="199"/>
      <c r="AQ751" s="200"/>
      <c r="AR751" s="199"/>
      <c r="AS751" s="65"/>
      <c r="AT751" s="200"/>
      <c r="AU751" s="66"/>
      <c r="AV751" s="66"/>
      <c r="AW751" s="66"/>
      <c r="AX751" s="66"/>
      <c r="AY751" s="66"/>
      <c r="AZ751" s="67"/>
      <c r="BA751" s="287"/>
      <c r="BB751" s="290"/>
      <c r="BC751" s="284"/>
      <c r="BD751" s="69"/>
      <c r="BE751" s="68"/>
    </row>
    <row r="752" spans="1:57" x14ac:dyDescent="0.2">
      <c r="A752" s="28"/>
      <c r="B752" s="92"/>
      <c r="C752" s="93"/>
      <c r="D752" s="71"/>
      <c r="E752" s="72"/>
      <c r="F752" s="42"/>
      <c r="G752" s="43"/>
      <c r="H752" s="46"/>
      <c r="I752" s="74"/>
      <c r="J752" s="44"/>
      <c r="K752" s="75"/>
      <c r="L752" s="73"/>
      <c r="M752" s="46"/>
      <c r="N752" s="76"/>
      <c r="O752" s="94"/>
      <c r="P752" s="105"/>
      <c r="Q752" s="194"/>
      <c r="R752" s="191"/>
      <c r="S752" s="191"/>
      <c r="T752" s="108"/>
      <c r="U752" s="109"/>
      <c r="V752" s="84"/>
      <c r="W752" s="84"/>
      <c r="X752" s="84"/>
      <c r="Z752" s="61"/>
      <c r="AA752" s="61"/>
      <c r="AB752" s="58"/>
      <c r="AC752" s="79"/>
      <c r="AD752" s="58"/>
      <c r="AE752" s="58"/>
      <c r="AF752" s="80"/>
      <c r="AG752" s="61"/>
      <c r="AH752" s="61"/>
      <c r="AI752" s="61"/>
      <c r="AJ752" s="61"/>
      <c r="AK752" s="61"/>
      <c r="AL752" s="61"/>
      <c r="AM752" s="66"/>
      <c r="AN752" s="81"/>
      <c r="AO752" s="82"/>
      <c r="AP752" s="199"/>
      <c r="AQ752" s="200"/>
      <c r="AR752" s="199"/>
      <c r="AS752" s="65"/>
      <c r="AT752" s="200"/>
      <c r="AU752" s="66"/>
      <c r="AV752" s="66"/>
      <c r="AW752" s="66"/>
      <c r="AX752" s="66"/>
      <c r="AY752" s="66"/>
      <c r="AZ752" s="67"/>
      <c r="BA752" s="287"/>
      <c r="BB752" s="290"/>
      <c r="BC752" s="284"/>
      <c r="BD752" s="69"/>
      <c r="BE752" s="68"/>
    </row>
    <row r="753" spans="1:57" x14ac:dyDescent="0.2">
      <c r="A753" s="28"/>
      <c r="B753" s="92"/>
      <c r="C753" s="93"/>
      <c r="D753" s="71"/>
      <c r="E753" s="72"/>
      <c r="F753" s="42"/>
      <c r="G753" s="43"/>
      <c r="H753" s="46"/>
      <c r="I753" s="74"/>
      <c r="J753" s="46"/>
      <c r="K753" s="75"/>
      <c r="L753" s="73"/>
      <c r="M753" s="46"/>
      <c r="N753" s="76"/>
      <c r="O753" s="94"/>
      <c r="P753" s="105"/>
      <c r="Q753" s="194"/>
      <c r="R753" s="191"/>
      <c r="S753" s="191"/>
      <c r="T753" s="108"/>
      <c r="U753" s="109"/>
      <c r="V753" s="84"/>
      <c r="W753" s="84"/>
      <c r="X753" s="84"/>
      <c r="Y753" s="61"/>
      <c r="Z753" s="61"/>
      <c r="AA753" s="61"/>
      <c r="AB753" s="58"/>
      <c r="AC753" s="79"/>
      <c r="AD753" s="58"/>
      <c r="AE753" s="58"/>
      <c r="AF753" s="80"/>
      <c r="AG753" s="61"/>
      <c r="AH753" s="61"/>
      <c r="AI753" s="61"/>
      <c r="AJ753" s="61"/>
      <c r="AK753" s="61"/>
      <c r="AL753" s="61"/>
      <c r="AM753" s="66"/>
      <c r="AN753" s="81"/>
      <c r="AO753" s="82"/>
      <c r="AP753" s="199"/>
      <c r="AQ753" s="200"/>
      <c r="AR753" s="199"/>
      <c r="AS753" s="65"/>
      <c r="AT753" s="200"/>
      <c r="AU753" s="66"/>
      <c r="AV753" s="66"/>
      <c r="AW753" s="66"/>
      <c r="AX753" s="66"/>
      <c r="AY753" s="66"/>
      <c r="AZ753" s="67"/>
      <c r="BA753" s="287"/>
      <c r="BB753" s="290"/>
      <c r="BC753" s="284"/>
      <c r="BD753" s="69"/>
      <c r="BE753" s="68"/>
    </row>
    <row r="754" spans="1:57" x14ac:dyDescent="0.2">
      <c r="A754" s="28"/>
      <c r="B754" s="92"/>
      <c r="C754" s="93"/>
      <c r="D754" s="71"/>
      <c r="E754" s="72"/>
      <c r="F754" s="42"/>
      <c r="G754" s="43"/>
      <c r="H754" s="46"/>
      <c r="I754" s="74"/>
      <c r="J754" s="44"/>
      <c r="K754" s="75"/>
      <c r="L754" s="73"/>
      <c r="M754" s="46"/>
      <c r="N754" s="76"/>
      <c r="O754" s="94"/>
      <c r="P754" s="105"/>
      <c r="Q754" s="194"/>
      <c r="R754" s="191"/>
      <c r="S754" s="195"/>
      <c r="T754" s="108"/>
      <c r="U754" s="109"/>
      <c r="V754" s="84"/>
      <c r="W754" s="84"/>
      <c r="X754" s="84"/>
      <c r="Y754" s="61"/>
      <c r="Z754" s="61"/>
      <c r="AA754" s="61"/>
      <c r="AB754" s="58"/>
      <c r="AC754" s="79"/>
      <c r="AD754" s="58"/>
      <c r="AE754" s="58"/>
      <c r="AF754" s="80"/>
      <c r="AG754" s="61"/>
      <c r="AH754" s="61"/>
      <c r="AI754" s="61"/>
      <c r="AJ754" s="61"/>
      <c r="AK754" s="61"/>
      <c r="AL754" s="61"/>
      <c r="AM754" s="66"/>
      <c r="AN754" s="81"/>
      <c r="AO754" s="82"/>
      <c r="AP754" s="199"/>
      <c r="AQ754" s="200"/>
      <c r="AR754" s="199"/>
      <c r="AS754" s="65"/>
      <c r="AT754" s="200"/>
      <c r="AU754" s="66"/>
      <c r="AV754" s="66"/>
      <c r="AW754" s="66"/>
      <c r="AX754" s="66"/>
      <c r="AY754" s="66"/>
      <c r="AZ754" s="67"/>
      <c r="BA754" s="287"/>
      <c r="BB754" s="290"/>
      <c r="BC754" s="284"/>
      <c r="BD754" s="69"/>
      <c r="BE754" s="68"/>
    </row>
    <row r="755" spans="1:57" x14ac:dyDescent="0.2">
      <c r="A755" s="28"/>
      <c r="B755" s="92"/>
      <c r="C755" s="93"/>
      <c r="D755" s="71"/>
      <c r="E755" s="72"/>
      <c r="F755" s="42"/>
      <c r="G755" s="43"/>
      <c r="H755" s="46"/>
      <c r="I755" s="74"/>
      <c r="J755" s="46"/>
      <c r="K755" s="75"/>
      <c r="L755" s="73"/>
      <c r="M755" s="46"/>
      <c r="N755" s="76"/>
      <c r="O755" s="94"/>
      <c r="P755" s="105"/>
      <c r="Q755" s="190"/>
      <c r="R755" s="191"/>
      <c r="S755" s="191"/>
      <c r="T755" s="108"/>
      <c r="U755" s="109"/>
      <c r="V755" s="84"/>
      <c r="W755" s="84"/>
      <c r="X755" s="84"/>
      <c r="Y755" s="61"/>
      <c r="Z755" s="61"/>
      <c r="AA755" s="61"/>
      <c r="AB755" s="58"/>
      <c r="AC755" s="79"/>
      <c r="AD755" s="58"/>
      <c r="AE755" s="58"/>
      <c r="AF755" s="60"/>
      <c r="AG755" s="61"/>
      <c r="AH755" s="61"/>
      <c r="AJ755" s="61"/>
      <c r="AK755" s="61"/>
      <c r="AL755" s="61"/>
      <c r="AM755" s="66"/>
      <c r="AN755" s="81"/>
      <c r="AO755" s="82"/>
      <c r="AP755" s="199"/>
      <c r="AQ755" s="200"/>
      <c r="AR755" s="199"/>
      <c r="AS755" s="65"/>
      <c r="AT755" s="200"/>
      <c r="AU755" s="66"/>
      <c r="AV755" s="66"/>
      <c r="AW755" s="66"/>
      <c r="AX755" s="66"/>
      <c r="AY755" s="66"/>
      <c r="AZ755" s="67"/>
      <c r="BA755" s="287"/>
      <c r="BB755" s="290"/>
      <c r="BC755" s="284"/>
      <c r="BD755" s="69"/>
      <c r="BE755" s="68"/>
    </row>
    <row r="756" spans="1:57" x14ac:dyDescent="0.2">
      <c r="A756" s="28"/>
      <c r="B756" s="92"/>
      <c r="C756" s="93"/>
      <c r="D756" s="71"/>
      <c r="E756" s="72"/>
      <c r="F756" s="42"/>
      <c r="G756" s="43"/>
      <c r="H756" s="46"/>
      <c r="I756" s="74"/>
      <c r="J756" s="46"/>
      <c r="K756" s="75"/>
      <c r="L756" s="73"/>
      <c r="M756" s="46"/>
      <c r="N756" s="76"/>
      <c r="O756" s="94"/>
      <c r="P756" s="105"/>
      <c r="Q756" s="190"/>
      <c r="R756" s="191"/>
      <c r="S756" s="191"/>
      <c r="T756" s="108"/>
      <c r="U756" s="109"/>
      <c r="V756" s="84"/>
      <c r="W756" s="84"/>
      <c r="X756" s="84"/>
      <c r="Y756" s="61"/>
      <c r="Z756" s="61"/>
      <c r="AA756" s="61"/>
      <c r="AB756" s="58"/>
      <c r="AC756" s="79"/>
      <c r="AD756" s="58"/>
      <c r="AE756" s="58"/>
      <c r="AF756" s="80"/>
      <c r="AG756" s="66"/>
      <c r="AH756" s="61"/>
      <c r="AI756" s="61"/>
      <c r="AJ756" s="61"/>
      <c r="AK756" s="61"/>
      <c r="AL756" s="66"/>
      <c r="AM756" s="66"/>
      <c r="AN756" s="81"/>
      <c r="AO756" s="82"/>
      <c r="AP756" s="199"/>
      <c r="AQ756" s="200"/>
      <c r="AR756" s="199"/>
      <c r="AS756" s="65"/>
      <c r="AT756" s="200"/>
      <c r="AU756" s="66"/>
      <c r="AV756" s="66"/>
      <c r="AW756" s="66"/>
      <c r="AX756" s="66"/>
      <c r="AY756" s="66"/>
      <c r="AZ756" s="67"/>
      <c r="BA756" s="287"/>
      <c r="BB756" s="290"/>
      <c r="BC756" s="284"/>
      <c r="BD756" s="69"/>
      <c r="BE756" s="68"/>
    </row>
    <row r="757" spans="1:57" x14ac:dyDescent="0.2">
      <c r="A757" s="28"/>
      <c r="B757" s="92"/>
      <c r="C757" s="93"/>
      <c r="D757" s="71"/>
      <c r="E757" s="72"/>
      <c r="F757" s="42"/>
      <c r="G757" s="43"/>
      <c r="H757" s="46"/>
      <c r="I757" s="74"/>
      <c r="J757" s="46"/>
      <c r="K757" s="75"/>
      <c r="L757" s="73"/>
      <c r="M757" s="46"/>
      <c r="N757" s="76"/>
      <c r="O757" s="94"/>
      <c r="P757" s="105"/>
      <c r="Q757" s="190"/>
      <c r="R757" s="191"/>
      <c r="S757" s="195"/>
      <c r="T757" s="108"/>
      <c r="U757" s="109"/>
      <c r="V757" s="84"/>
      <c r="W757" s="84"/>
      <c r="X757" s="84"/>
      <c r="Y757" s="61"/>
      <c r="Z757" s="61"/>
      <c r="AA757" s="61"/>
      <c r="AB757" s="58"/>
      <c r="AC757" s="79"/>
      <c r="AD757" s="58"/>
      <c r="AE757" s="58"/>
      <c r="AF757" s="80"/>
      <c r="AG757" s="66"/>
      <c r="AI757" s="61"/>
      <c r="AJ757" s="61"/>
      <c r="AK757" s="61"/>
      <c r="AL757" s="66"/>
      <c r="AM757" s="66"/>
      <c r="AN757" s="81"/>
      <c r="AO757" s="82"/>
      <c r="AP757" s="199"/>
      <c r="AQ757" s="200"/>
      <c r="AR757" s="199"/>
      <c r="AS757" s="65"/>
      <c r="AT757" s="200"/>
      <c r="AU757" s="66"/>
      <c r="AV757" s="66"/>
      <c r="AW757" s="66"/>
      <c r="AX757" s="66"/>
      <c r="AY757" s="66"/>
      <c r="AZ757" s="67"/>
      <c r="BA757" s="287"/>
      <c r="BB757" s="290"/>
      <c r="BC757" s="284"/>
      <c r="BD757" s="69"/>
      <c r="BE757" s="68"/>
    </row>
    <row r="758" spans="1:57" x14ac:dyDescent="0.2">
      <c r="A758" s="28"/>
      <c r="B758" s="92"/>
      <c r="C758" s="93"/>
      <c r="D758" s="71"/>
      <c r="E758" s="72"/>
      <c r="F758" s="42"/>
      <c r="G758" s="43"/>
      <c r="H758" s="46"/>
      <c r="I758" s="74"/>
      <c r="J758" s="46"/>
      <c r="K758" s="75"/>
      <c r="L758" s="73"/>
      <c r="M758" s="46"/>
      <c r="N758" s="76"/>
      <c r="O758" s="94"/>
      <c r="P758" s="105"/>
      <c r="Q758" s="194"/>
      <c r="R758" s="191"/>
      <c r="S758" s="191"/>
      <c r="T758" s="108"/>
      <c r="U758" s="109"/>
      <c r="V758" s="84"/>
      <c r="W758" s="84"/>
      <c r="X758" s="84"/>
      <c r="Y758" s="61"/>
      <c r="Z758" s="61"/>
      <c r="AA758" s="61"/>
      <c r="AB758" s="58"/>
      <c r="AC758" s="79"/>
      <c r="AD758" s="58"/>
      <c r="AE758" s="58"/>
      <c r="AF758" s="80"/>
      <c r="AG758" s="61"/>
      <c r="AH758" s="61"/>
      <c r="AI758" s="61"/>
      <c r="AJ758" s="61"/>
      <c r="AK758" s="61"/>
      <c r="AL758" s="61"/>
      <c r="AM758" s="66"/>
      <c r="AN758" s="81"/>
      <c r="AO758" s="82"/>
      <c r="AP758" s="199"/>
      <c r="AQ758" s="200"/>
      <c r="AR758" s="199"/>
      <c r="AS758" s="65"/>
      <c r="AT758" s="200"/>
      <c r="AU758" s="66"/>
      <c r="AV758" s="66"/>
      <c r="AW758" s="66"/>
      <c r="AX758" s="66"/>
      <c r="AY758" s="66"/>
      <c r="AZ758" s="67"/>
      <c r="BA758" s="287"/>
      <c r="BB758" s="290"/>
      <c r="BC758" s="284"/>
      <c r="BD758" s="69"/>
      <c r="BE758" s="68"/>
    </row>
    <row r="759" spans="1:57" x14ac:dyDescent="0.2">
      <c r="A759" s="28"/>
      <c r="B759" s="92"/>
      <c r="C759" s="93"/>
      <c r="D759" s="71"/>
      <c r="E759" s="72"/>
      <c r="F759" s="42"/>
      <c r="G759" s="43"/>
      <c r="H759" s="46"/>
      <c r="I759" s="74"/>
      <c r="J759" s="46"/>
      <c r="K759" s="75"/>
      <c r="L759" s="73"/>
      <c r="M759" s="46"/>
      <c r="N759" s="76"/>
      <c r="O759" s="94"/>
      <c r="P759" s="105"/>
      <c r="Q759" s="194"/>
      <c r="R759" s="191"/>
      <c r="S759" s="191"/>
      <c r="T759" s="108"/>
      <c r="U759" s="109"/>
      <c r="V759" s="84"/>
      <c r="W759" s="84"/>
      <c r="X759" s="84"/>
      <c r="Y759" s="61"/>
      <c r="Z759" s="61"/>
      <c r="AA759" s="61"/>
      <c r="AB759" s="58"/>
      <c r="AC759" s="79"/>
      <c r="AD759" s="58"/>
      <c r="AE759" s="58"/>
      <c r="AF759" s="80"/>
      <c r="AG759" s="61"/>
      <c r="AH759" s="61"/>
      <c r="AI759" s="61"/>
      <c r="AJ759" s="61"/>
      <c r="AK759" s="61"/>
      <c r="AL759" s="61"/>
      <c r="AM759" s="66"/>
      <c r="AN759" s="81"/>
      <c r="AO759" s="82"/>
      <c r="AP759" s="199"/>
      <c r="AQ759" s="200"/>
      <c r="AR759" s="199"/>
      <c r="AS759" s="65"/>
      <c r="AT759" s="200"/>
      <c r="AU759" s="66"/>
      <c r="AV759" s="66"/>
      <c r="AW759" s="66"/>
      <c r="AX759" s="66"/>
      <c r="AY759" s="66"/>
      <c r="AZ759" s="67"/>
      <c r="BA759" s="287"/>
      <c r="BB759" s="290"/>
      <c r="BC759" s="284"/>
      <c r="BD759" s="69"/>
      <c r="BE759" s="68"/>
    </row>
    <row r="760" spans="1:57" x14ac:dyDescent="0.2">
      <c r="A760" s="28"/>
      <c r="B760" s="92"/>
      <c r="C760" s="93"/>
      <c r="D760" s="71"/>
      <c r="E760" s="72"/>
      <c r="F760" s="42"/>
      <c r="G760" s="43"/>
      <c r="H760" s="46"/>
      <c r="I760" s="74"/>
      <c r="J760" s="46"/>
      <c r="K760" s="75"/>
      <c r="L760" s="73"/>
      <c r="M760" s="46"/>
      <c r="N760" s="76"/>
      <c r="O760" s="94"/>
      <c r="P760" s="105"/>
      <c r="Q760" s="194"/>
      <c r="R760" s="191"/>
      <c r="S760" s="191"/>
      <c r="T760" s="108"/>
      <c r="U760" s="109"/>
      <c r="V760" s="84"/>
      <c r="W760" s="84"/>
      <c r="X760" s="84"/>
      <c r="Y760" s="61"/>
      <c r="AA760" s="61"/>
      <c r="AB760" s="58"/>
      <c r="AC760" s="79"/>
      <c r="AD760" s="58"/>
      <c r="AE760" s="58"/>
      <c r="AF760" s="80"/>
      <c r="AG760" s="61"/>
      <c r="AH760" s="61"/>
      <c r="AI760" s="61"/>
      <c r="AJ760" s="61"/>
      <c r="AK760" s="61"/>
      <c r="AL760" s="61"/>
      <c r="AM760" s="66"/>
      <c r="AN760" s="81"/>
      <c r="AO760" s="82"/>
      <c r="AP760" s="199"/>
      <c r="AQ760" s="200"/>
      <c r="AR760" s="199"/>
      <c r="AS760" s="65"/>
      <c r="AT760" s="200"/>
      <c r="AU760" s="66"/>
      <c r="AV760" s="66"/>
      <c r="AW760" s="66"/>
      <c r="AX760" s="66"/>
      <c r="AY760" s="66"/>
      <c r="AZ760" s="67"/>
      <c r="BA760" s="287"/>
      <c r="BB760" s="290"/>
      <c r="BC760" s="284"/>
      <c r="BD760" s="69"/>
      <c r="BE760" s="68"/>
    </row>
    <row r="761" spans="1:57" x14ac:dyDescent="0.2">
      <c r="A761" s="28"/>
      <c r="B761" s="92"/>
      <c r="C761" s="93"/>
      <c r="D761" s="71"/>
      <c r="E761" s="72"/>
      <c r="F761" s="42"/>
      <c r="G761" s="43"/>
      <c r="H761" s="46"/>
      <c r="I761" s="74"/>
      <c r="J761" s="46"/>
      <c r="K761" s="75"/>
      <c r="L761" s="73"/>
      <c r="M761" s="46"/>
      <c r="N761" s="76"/>
      <c r="O761" s="94"/>
      <c r="P761" s="105"/>
      <c r="Q761" s="190"/>
      <c r="R761" s="191"/>
      <c r="S761" s="191"/>
      <c r="T761" s="108"/>
      <c r="U761" s="109"/>
      <c r="V761" s="84"/>
      <c r="W761" s="84"/>
      <c r="X761" s="84"/>
      <c r="Y761" s="61"/>
      <c r="Z761" s="61"/>
      <c r="AA761" s="61"/>
      <c r="AB761" s="58"/>
      <c r="AC761" s="79"/>
      <c r="AD761" s="58"/>
      <c r="AE761" s="58"/>
      <c r="AF761" s="80"/>
      <c r="AG761" s="61"/>
      <c r="AH761" s="61"/>
      <c r="AI761" s="61"/>
      <c r="AJ761" s="61"/>
      <c r="AK761" s="61"/>
      <c r="AL761" s="61"/>
      <c r="AM761" s="66"/>
      <c r="AN761" s="81"/>
      <c r="AO761" s="82"/>
      <c r="AP761" s="199"/>
      <c r="AQ761" s="200"/>
      <c r="AR761" s="199"/>
      <c r="AS761" s="65"/>
      <c r="AT761" s="200"/>
      <c r="AU761" s="66"/>
      <c r="AV761" s="66"/>
      <c r="AW761" s="66"/>
      <c r="AX761" s="66"/>
      <c r="AY761" s="66"/>
      <c r="AZ761" s="67"/>
      <c r="BA761" s="287"/>
      <c r="BB761" s="290"/>
      <c r="BC761" s="284"/>
      <c r="BD761" s="69"/>
      <c r="BE761" s="68"/>
    </row>
    <row r="762" spans="1:57" x14ac:dyDescent="0.2">
      <c r="A762" s="28"/>
      <c r="B762" s="92"/>
      <c r="C762" s="93"/>
      <c r="D762" s="71"/>
      <c r="E762" s="72"/>
      <c r="F762" s="42"/>
      <c r="G762" s="43"/>
      <c r="H762" s="46"/>
      <c r="I762" s="74"/>
      <c r="J762" s="46"/>
      <c r="K762" s="75"/>
      <c r="L762" s="73"/>
      <c r="M762" s="46"/>
      <c r="N762" s="76"/>
      <c r="O762" s="94"/>
      <c r="P762" s="105"/>
      <c r="Q762" s="190"/>
      <c r="R762" s="191"/>
      <c r="S762" s="191"/>
      <c r="T762" s="108"/>
      <c r="U762" s="109"/>
      <c r="V762" s="84"/>
      <c r="W762" s="84"/>
      <c r="X762" s="84"/>
      <c r="Y762" s="61"/>
      <c r="Z762" s="61"/>
      <c r="AA762" s="61"/>
      <c r="AB762" s="58"/>
      <c r="AC762" s="79"/>
      <c r="AD762" s="58"/>
      <c r="AE762" s="58"/>
      <c r="AF762" s="80"/>
      <c r="AG762" s="61"/>
      <c r="AH762" s="61"/>
      <c r="AI762" s="61"/>
      <c r="AJ762" s="61"/>
      <c r="AK762" s="61"/>
      <c r="AL762" s="61"/>
      <c r="AM762" s="66"/>
      <c r="AN762" s="81"/>
      <c r="AO762" s="82"/>
      <c r="AP762" s="199"/>
      <c r="AQ762" s="200"/>
      <c r="AR762" s="199"/>
      <c r="AS762" s="65"/>
      <c r="AT762" s="200"/>
      <c r="AU762" s="66"/>
      <c r="AV762" s="66"/>
      <c r="AW762" s="66"/>
      <c r="AX762" s="66"/>
      <c r="AY762" s="66"/>
      <c r="AZ762" s="67"/>
      <c r="BA762" s="287"/>
      <c r="BB762" s="290"/>
      <c r="BC762" s="284"/>
      <c r="BD762" s="69"/>
      <c r="BE762" s="68"/>
    </row>
    <row r="763" spans="1:57" x14ac:dyDescent="0.2">
      <c r="A763" s="28"/>
      <c r="B763" s="92"/>
      <c r="C763" s="93"/>
      <c r="D763" s="71"/>
      <c r="E763" s="72"/>
      <c r="F763" s="42"/>
      <c r="G763" s="43"/>
      <c r="H763" s="46"/>
      <c r="I763" s="74"/>
      <c r="J763" s="46"/>
      <c r="K763" s="47"/>
      <c r="L763" s="73"/>
      <c r="M763" s="46"/>
      <c r="N763" s="76"/>
      <c r="O763" s="94"/>
      <c r="P763" s="105"/>
      <c r="Q763" s="194"/>
      <c r="R763" s="195"/>
      <c r="S763" s="195"/>
      <c r="T763" s="108"/>
      <c r="U763" s="109"/>
      <c r="V763" s="84"/>
      <c r="W763" s="84"/>
      <c r="X763" s="84"/>
      <c r="Y763" s="61"/>
      <c r="Z763" s="61"/>
      <c r="AA763" s="66"/>
      <c r="AB763" s="79"/>
      <c r="AC763" s="79"/>
      <c r="AD763" s="79"/>
      <c r="AE763" s="79"/>
      <c r="AF763" s="80"/>
      <c r="AG763" s="61"/>
      <c r="AH763" s="61"/>
      <c r="AI763" s="61"/>
      <c r="AJ763" s="61"/>
      <c r="AK763" s="61"/>
      <c r="AL763" s="66"/>
      <c r="AM763" s="66"/>
      <c r="AN763" s="81"/>
      <c r="AO763" s="82"/>
      <c r="AP763" s="199"/>
      <c r="AQ763" s="200"/>
      <c r="AR763" s="199"/>
      <c r="AS763" s="65"/>
      <c r="AT763" s="200"/>
      <c r="AU763" s="66"/>
      <c r="AV763" s="66"/>
      <c r="AW763" s="66"/>
      <c r="AX763" s="66"/>
      <c r="AY763" s="66"/>
      <c r="AZ763" s="67"/>
      <c r="BA763" s="287"/>
      <c r="BB763" s="290"/>
      <c r="BC763" s="284"/>
      <c r="BD763" s="69"/>
      <c r="BE763" s="68"/>
    </row>
    <row r="764" spans="1:57" x14ac:dyDescent="0.2">
      <c r="A764" s="28"/>
      <c r="B764" s="92"/>
      <c r="C764" s="93"/>
      <c r="D764" s="71"/>
      <c r="E764" s="72"/>
      <c r="F764" s="42"/>
      <c r="G764" s="43"/>
      <c r="H764" s="46"/>
      <c r="I764" s="74"/>
      <c r="J764" s="46"/>
      <c r="K764" s="75"/>
      <c r="L764" s="73"/>
      <c r="M764" s="46"/>
      <c r="N764" s="76"/>
      <c r="O764" s="94"/>
      <c r="P764" s="105"/>
      <c r="Q764" s="194"/>
      <c r="R764" s="191"/>
      <c r="S764" s="191"/>
      <c r="T764" s="108"/>
      <c r="U764" s="109"/>
      <c r="V764" s="84"/>
      <c r="W764" s="84"/>
      <c r="X764" s="84"/>
      <c r="Y764" s="61"/>
      <c r="Z764" s="61"/>
      <c r="AA764" s="61"/>
      <c r="AB764" s="58"/>
      <c r="AC764" s="79"/>
      <c r="AD764" s="58"/>
      <c r="AE764" s="58"/>
      <c r="AF764" s="80"/>
      <c r="AG764" s="61"/>
      <c r="AH764" s="61"/>
      <c r="AI764" s="61"/>
      <c r="AJ764" s="61"/>
      <c r="AK764" s="61"/>
      <c r="AL764" s="66"/>
      <c r="AN764" s="81"/>
      <c r="AO764" s="82"/>
      <c r="AP764" s="199"/>
      <c r="AQ764" s="200"/>
      <c r="AR764" s="199"/>
      <c r="AS764" s="65"/>
      <c r="AT764" s="200"/>
      <c r="AU764" s="66"/>
      <c r="AV764" s="66"/>
      <c r="AW764" s="66"/>
      <c r="AX764" s="66"/>
      <c r="AY764" s="66"/>
      <c r="AZ764" s="67"/>
      <c r="BA764" s="287"/>
      <c r="BB764" s="290"/>
      <c r="BC764" s="284"/>
      <c r="BD764" s="69"/>
      <c r="BE764" s="68"/>
    </row>
    <row r="765" spans="1:57" x14ac:dyDescent="0.2">
      <c r="A765" s="28"/>
      <c r="B765" s="92"/>
      <c r="C765" s="93"/>
      <c r="D765" s="71"/>
      <c r="E765" s="72"/>
      <c r="F765" s="42"/>
      <c r="G765" s="43"/>
      <c r="H765" s="46"/>
      <c r="I765" s="74"/>
      <c r="J765" s="46"/>
      <c r="K765" s="75"/>
      <c r="L765" s="73"/>
      <c r="M765" s="46"/>
      <c r="N765" s="76"/>
      <c r="O765" s="94"/>
      <c r="P765" s="105"/>
      <c r="Q765" s="194"/>
      <c r="R765" s="191"/>
      <c r="S765" s="191"/>
      <c r="T765" s="108"/>
      <c r="U765" s="109"/>
      <c r="V765" s="84"/>
      <c r="W765" s="84"/>
      <c r="X765" s="84"/>
      <c r="Y765" s="61"/>
      <c r="Z765" s="61"/>
      <c r="AA765" s="61"/>
      <c r="AB765" s="58"/>
      <c r="AC765" s="79"/>
      <c r="AD765" s="58"/>
      <c r="AE765" s="58"/>
      <c r="AF765" s="80"/>
      <c r="AG765" s="61"/>
      <c r="AH765" s="61"/>
      <c r="AI765" s="61"/>
      <c r="AJ765" s="61"/>
      <c r="AK765" s="61"/>
      <c r="AL765" s="61"/>
      <c r="AM765" s="66"/>
      <c r="AN765" s="81"/>
      <c r="AO765" s="82"/>
      <c r="AP765" s="199"/>
      <c r="AQ765" s="200"/>
      <c r="AR765" s="199"/>
      <c r="AS765" s="65"/>
      <c r="AT765" s="200"/>
      <c r="AU765" s="66"/>
      <c r="AV765" s="66"/>
      <c r="AW765" s="66"/>
      <c r="AX765" s="66"/>
      <c r="AY765" s="66"/>
      <c r="AZ765" s="67"/>
      <c r="BA765" s="287"/>
      <c r="BB765" s="290"/>
      <c r="BC765" s="284"/>
      <c r="BD765" s="69"/>
      <c r="BE765" s="68"/>
    </row>
    <row r="766" spans="1:57" x14ac:dyDescent="0.2">
      <c r="A766" s="28"/>
      <c r="B766" s="92"/>
      <c r="C766" s="93"/>
      <c r="D766" s="71"/>
      <c r="E766" s="72"/>
      <c r="F766" s="42"/>
      <c r="G766" s="43"/>
      <c r="H766" s="46"/>
      <c r="I766" s="74"/>
      <c r="J766" s="46"/>
      <c r="K766" s="75"/>
      <c r="L766" s="73"/>
      <c r="O766" s="94"/>
      <c r="P766" s="105"/>
      <c r="Q766" s="194"/>
      <c r="R766" s="191"/>
      <c r="S766" s="191"/>
      <c r="T766" s="108"/>
      <c r="U766" s="109"/>
      <c r="V766" s="84"/>
      <c r="W766" s="84"/>
      <c r="X766" s="84"/>
      <c r="Y766" s="61"/>
      <c r="Z766" s="61"/>
      <c r="AA766" s="61"/>
      <c r="AB766" s="58"/>
      <c r="AC766" s="79"/>
      <c r="AD766" s="58"/>
      <c r="AE766" s="58"/>
      <c r="AF766" s="80"/>
      <c r="AG766" s="61"/>
      <c r="AH766" s="61"/>
      <c r="AI766" s="61"/>
      <c r="AJ766" s="61"/>
      <c r="AK766" s="61"/>
      <c r="AL766" s="61"/>
      <c r="AM766" s="66"/>
      <c r="AN766" s="81"/>
      <c r="AO766" s="82"/>
      <c r="AP766" s="199"/>
      <c r="AQ766" s="200"/>
      <c r="AR766" s="199"/>
      <c r="AS766" s="65"/>
      <c r="AT766" s="200"/>
      <c r="AU766" s="66"/>
      <c r="AV766" s="66"/>
      <c r="AW766" s="66"/>
      <c r="AX766" s="66"/>
      <c r="AY766" s="66"/>
      <c r="AZ766" s="67"/>
      <c r="BA766" s="287"/>
      <c r="BB766" s="290"/>
      <c r="BC766" s="284"/>
      <c r="BD766" s="69"/>
      <c r="BE766" s="68"/>
    </row>
    <row r="767" spans="1:57" x14ac:dyDescent="0.2">
      <c r="A767" s="28"/>
      <c r="B767" s="92"/>
      <c r="C767" s="93"/>
      <c r="D767" s="71"/>
      <c r="E767" s="72"/>
      <c r="F767" s="42"/>
      <c r="G767" s="43"/>
      <c r="H767" s="46"/>
      <c r="I767" s="74"/>
      <c r="J767" s="46"/>
      <c r="K767" s="75"/>
      <c r="L767" s="73"/>
      <c r="M767" s="46"/>
      <c r="N767" s="76"/>
      <c r="O767" s="94"/>
      <c r="P767" s="105"/>
      <c r="Q767" s="194"/>
      <c r="R767" s="191"/>
      <c r="S767" s="191"/>
      <c r="T767" s="108"/>
      <c r="U767" s="109"/>
      <c r="V767" s="84"/>
      <c r="W767" s="84"/>
      <c r="X767" s="84"/>
      <c r="Y767" s="61"/>
      <c r="Z767" s="61"/>
      <c r="AA767" s="61"/>
      <c r="AB767" s="58"/>
      <c r="AC767" s="79"/>
      <c r="AD767" s="58"/>
      <c r="AE767" s="58"/>
      <c r="AF767" s="80"/>
      <c r="AG767" s="61"/>
      <c r="AH767" s="61"/>
      <c r="AI767" s="61"/>
      <c r="AJ767" s="61"/>
      <c r="AK767" s="61"/>
      <c r="AL767" s="61"/>
      <c r="AM767" s="66"/>
      <c r="AN767" s="81"/>
      <c r="AO767" s="82"/>
      <c r="AP767" s="199"/>
      <c r="AQ767" s="200"/>
      <c r="AR767" s="199"/>
      <c r="AS767" s="65"/>
      <c r="AT767" s="200"/>
      <c r="AU767" s="66"/>
      <c r="AV767" s="66"/>
      <c r="AW767" s="66"/>
      <c r="AX767" s="66"/>
      <c r="AY767" s="66"/>
      <c r="AZ767" s="67"/>
      <c r="BA767" s="287"/>
      <c r="BB767" s="290"/>
      <c r="BC767" s="284"/>
      <c r="BD767" s="69"/>
      <c r="BE767" s="68"/>
    </row>
    <row r="768" spans="1:57" x14ac:dyDescent="0.2">
      <c r="A768" s="28"/>
      <c r="B768" s="92"/>
      <c r="C768" s="93"/>
      <c r="D768" s="71"/>
      <c r="E768" s="72"/>
      <c r="F768" s="42"/>
      <c r="G768" s="43"/>
      <c r="H768" s="46"/>
      <c r="I768" s="74"/>
      <c r="J768" s="46"/>
      <c r="K768" s="75"/>
      <c r="L768" s="73"/>
      <c r="M768" s="46"/>
      <c r="N768" s="76"/>
      <c r="O768" s="94"/>
      <c r="P768" s="105"/>
      <c r="Q768" s="190"/>
      <c r="R768" s="191"/>
      <c r="S768" s="191"/>
      <c r="T768" s="108"/>
      <c r="U768" s="109"/>
      <c r="V768" s="84"/>
      <c r="W768" s="84"/>
      <c r="X768" s="84"/>
      <c r="Y768" s="61"/>
      <c r="Z768" s="61"/>
      <c r="AA768" s="61"/>
      <c r="AB768" s="58"/>
      <c r="AC768" s="79"/>
      <c r="AD768" s="58"/>
      <c r="AE768" s="58"/>
      <c r="AF768" s="60"/>
      <c r="AG768" s="61"/>
      <c r="AH768" s="61"/>
      <c r="AI768" s="61"/>
      <c r="AJ768" s="61"/>
      <c r="AK768" s="61"/>
      <c r="AL768" s="61"/>
      <c r="AM768" s="66"/>
      <c r="AN768" s="81"/>
      <c r="AO768" s="82"/>
      <c r="AP768" s="199"/>
      <c r="AQ768" s="200"/>
      <c r="AR768" s="199"/>
      <c r="AS768" s="65"/>
      <c r="AT768" s="200"/>
      <c r="AU768" s="66"/>
      <c r="AV768" s="66"/>
      <c r="AW768" s="66"/>
      <c r="AX768" s="66"/>
      <c r="AY768" s="66"/>
      <c r="AZ768" s="67"/>
      <c r="BA768" s="287"/>
      <c r="BB768" s="290"/>
      <c r="BC768" s="284"/>
      <c r="BD768" s="69"/>
      <c r="BE768" s="68"/>
    </row>
    <row r="769" spans="1:57" x14ac:dyDescent="0.2">
      <c r="A769" s="28"/>
      <c r="B769" s="92"/>
      <c r="C769" s="93"/>
      <c r="D769" s="71"/>
      <c r="E769" s="72"/>
      <c r="F769" s="42"/>
      <c r="G769" s="43"/>
      <c r="H769" s="46"/>
      <c r="I769" s="74"/>
      <c r="J769" s="46"/>
      <c r="K769" s="75"/>
      <c r="L769" s="73"/>
      <c r="M769" s="46"/>
      <c r="N769" s="76"/>
      <c r="O769" s="94"/>
      <c r="P769" s="105"/>
      <c r="Q769" s="190"/>
      <c r="R769" s="191"/>
      <c r="S769" s="191"/>
      <c r="T769" s="108"/>
      <c r="U769" s="109"/>
      <c r="V769" s="84"/>
      <c r="W769" s="84"/>
      <c r="X769" s="84"/>
      <c r="Y769" s="61"/>
      <c r="Z769" s="61"/>
      <c r="AA769" s="61"/>
      <c r="AB769" s="58"/>
      <c r="AC769" s="79"/>
      <c r="AD769" s="58"/>
      <c r="AE769" s="58"/>
      <c r="AF769" s="80"/>
      <c r="AG769" s="61"/>
      <c r="AH769" s="61"/>
      <c r="AI769" s="61"/>
      <c r="AJ769" s="61"/>
      <c r="AK769" s="61"/>
      <c r="AL769" s="61"/>
      <c r="AM769" s="66"/>
      <c r="AN769" s="81"/>
      <c r="AO769" s="82"/>
      <c r="AP769" s="199"/>
      <c r="AQ769" s="200"/>
      <c r="AR769" s="199"/>
      <c r="AS769" s="65"/>
      <c r="AT769" s="200"/>
      <c r="AU769" s="66"/>
      <c r="AV769" s="66"/>
      <c r="AW769" s="66"/>
      <c r="AX769" s="66"/>
      <c r="AY769" s="66"/>
      <c r="AZ769" s="67"/>
      <c r="BA769" s="287"/>
      <c r="BB769" s="290"/>
      <c r="BC769" s="284"/>
      <c r="BD769" s="69"/>
      <c r="BE769" s="68"/>
    </row>
    <row r="770" spans="1:57" x14ac:dyDescent="0.2">
      <c r="A770" s="28"/>
      <c r="B770" s="92"/>
      <c r="C770" s="93"/>
      <c r="D770" s="71"/>
      <c r="E770" s="72"/>
      <c r="F770" s="42"/>
      <c r="G770" s="43"/>
      <c r="H770" s="46"/>
      <c r="I770" s="74"/>
      <c r="J770" s="46"/>
      <c r="K770" s="75"/>
      <c r="L770" s="73"/>
      <c r="M770" s="46"/>
      <c r="N770" s="76"/>
      <c r="O770" s="94"/>
      <c r="P770" s="105"/>
      <c r="Q770" s="194"/>
      <c r="R770" s="191"/>
      <c r="S770" s="191"/>
      <c r="T770" s="108"/>
      <c r="U770" s="109"/>
      <c r="V770" s="84"/>
      <c r="W770" s="84"/>
      <c r="X770" s="84"/>
      <c r="Y770" s="61"/>
      <c r="Z770" s="61"/>
      <c r="AA770" s="61"/>
      <c r="AB770" s="58"/>
      <c r="AC770" s="79"/>
      <c r="AD770" s="58"/>
      <c r="AE770" s="58"/>
      <c r="AF770" s="80"/>
      <c r="AG770" s="61"/>
      <c r="AH770" s="61"/>
      <c r="AI770" s="61"/>
      <c r="AJ770" s="61"/>
      <c r="AK770" s="61"/>
      <c r="AL770" s="61"/>
      <c r="AM770" s="66"/>
      <c r="AN770" s="81"/>
      <c r="AO770" s="82"/>
      <c r="AP770" s="199"/>
      <c r="AQ770" s="200"/>
      <c r="AR770" s="199"/>
      <c r="AS770" s="65"/>
      <c r="AT770" s="200"/>
      <c r="AU770" s="66"/>
      <c r="AV770" s="66"/>
      <c r="AW770" s="66"/>
      <c r="AX770" s="66"/>
      <c r="AY770" s="66"/>
      <c r="AZ770" s="67"/>
      <c r="BA770" s="287"/>
      <c r="BB770" s="290"/>
      <c r="BC770" s="284"/>
      <c r="BD770" s="69"/>
      <c r="BE770" s="68"/>
    </row>
    <row r="771" spans="1:57" x14ac:dyDescent="0.2">
      <c r="A771" s="28"/>
      <c r="B771" s="92"/>
      <c r="C771" s="93"/>
      <c r="D771" s="71"/>
      <c r="E771" s="72"/>
      <c r="F771" s="42"/>
      <c r="G771" s="43"/>
      <c r="H771" s="46"/>
      <c r="I771" s="74"/>
      <c r="J771" s="46"/>
      <c r="K771" s="75"/>
      <c r="L771" s="73"/>
      <c r="M771" s="46"/>
      <c r="N771" s="76"/>
      <c r="O771" s="94"/>
      <c r="P771" s="105"/>
      <c r="Q771" s="194"/>
      <c r="R771" s="191"/>
      <c r="S771" s="191"/>
      <c r="T771" s="108"/>
      <c r="U771" s="109"/>
      <c r="V771" s="84"/>
      <c r="W771" s="84"/>
      <c r="X771" s="84"/>
      <c r="Y771" s="61"/>
      <c r="Z771" s="61"/>
      <c r="AA771" s="61"/>
      <c r="AB771" s="58"/>
      <c r="AC771" s="79"/>
      <c r="AD771" s="58"/>
      <c r="AE771" s="58"/>
      <c r="AF771" s="80"/>
      <c r="AG771" s="61"/>
      <c r="AH771" s="61"/>
      <c r="AI771" s="61"/>
      <c r="AJ771" s="61"/>
      <c r="AK771" s="61"/>
      <c r="AL771" s="61"/>
      <c r="AM771" s="66"/>
      <c r="AN771" s="81"/>
      <c r="AO771" s="82"/>
      <c r="AP771" s="199"/>
      <c r="AQ771" s="200"/>
      <c r="AR771" s="199"/>
      <c r="AS771" s="65"/>
      <c r="AT771" s="200"/>
      <c r="AU771" s="66"/>
      <c r="AV771" s="66"/>
      <c r="AW771" s="66"/>
      <c r="AX771" s="66"/>
      <c r="AY771" s="66"/>
      <c r="AZ771" s="67"/>
      <c r="BA771" s="287"/>
      <c r="BB771" s="290"/>
      <c r="BC771" s="284"/>
      <c r="BD771" s="69"/>
      <c r="BE771" s="68"/>
    </row>
    <row r="772" spans="1:57" x14ac:dyDescent="0.2">
      <c r="A772" s="28"/>
      <c r="B772" s="92"/>
      <c r="C772" s="93"/>
      <c r="D772" s="71"/>
      <c r="E772" s="72"/>
      <c r="F772" s="42"/>
      <c r="G772" s="43"/>
      <c r="H772" s="46"/>
      <c r="I772" s="74"/>
      <c r="J772" s="46"/>
      <c r="K772" s="75"/>
      <c r="L772" s="73"/>
      <c r="M772" s="46"/>
      <c r="N772" s="76"/>
      <c r="O772" s="94"/>
      <c r="P772" s="105"/>
      <c r="Q772" s="190"/>
      <c r="R772" s="191"/>
      <c r="S772" s="191"/>
      <c r="T772" s="108"/>
      <c r="U772" s="109"/>
      <c r="V772" s="84"/>
      <c r="W772" s="84"/>
      <c r="X772" s="84"/>
      <c r="Y772" s="61"/>
      <c r="Z772" s="61"/>
      <c r="AA772" s="61"/>
      <c r="AB772" s="58"/>
      <c r="AC772" s="79"/>
      <c r="AD772" s="58"/>
      <c r="AE772" s="58"/>
      <c r="AF772" s="80"/>
      <c r="AG772" s="61"/>
      <c r="AH772" s="61"/>
      <c r="AI772" s="61"/>
      <c r="AJ772" s="61"/>
      <c r="AK772" s="61"/>
      <c r="AL772" s="61"/>
      <c r="AM772" s="66"/>
      <c r="AN772" s="81"/>
      <c r="AO772" s="82"/>
      <c r="AP772" s="199"/>
      <c r="AQ772" s="200"/>
      <c r="AR772" s="199"/>
      <c r="AS772" s="65"/>
      <c r="AT772" s="200"/>
      <c r="AU772" s="66"/>
      <c r="AV772" s="66"/>
      <c r="AW772" s="66"/>
      <c r="AX772" s="66"/>
      <c r="AY772" s="66"/>
      <c r="AZ772" s="67"/>
      <c r="BA772" s="287"/>
      <c r="BB772" s="290"/>
      <c r="BC772" s="284"/>
      <c r="BD772" s="69"/>
      <c r="BE772" s="68"/>
    </row>
    <row r="773" spans="1:57" x14ac:dyDescent="0.2">
      <c r="A773" s="28"/>
      <c r="B773" s="92"/>
      <c r="C773" s="93"/>
      <c r="D773" s="71"/>
      <c r="E773" s="72"/>
      <c r="F773" s="42"/>
      <c r="G773" s="43"/>
      <c r="H773" s="46"/>
      <c r="I773" s="74"/>
      <c r="J773" s="46"/>
      <c r="K773" s="75"/>
      <c r="L773" s="73"/>
      <c r="M773" s="46"/>
      <c r="N773" s="76"/>
      <c r="O773" s="94"/>
      <c r="P773" s="105"/>
      <c r="Q773" s="190"/>
      <c r="R773" s="195"/>
      <c r="S773" s="195"/>
      <c r="T773" s="108"/>
      <c r="U773" s="109"/>
      <c r="V773" s="84"/>
      <c r="W773" s="84"/>
      <c r="X773" s="84"/>
      <c r="Y773" s="61"/>
      <c r="Z773" s="61"/>
      <c r="AA773" s="61"/>
      <c r="AB773" s="58"/>
      <c r="AC773" s="79"/>
      <c r="AD773" s="58"/>
      <c r="AE773" s="58"/>
      <c r="AF773" s="80"/>
      <c r="AG773" s="61"/>
      <c r="AH773" s="61"/>
      <c r="AI773" s="61"/>
      <c r="AJ773" s="61"/>
      <c r="AK773" s="61"/>
      <c r="AL773" s="61"/>
      <c r="AM773" s="66"/>
      <c r="AN773" s="81"/>
      <c r="AO773" s="82"/>
      <c r="AP773" s="199"/>
      <c r="AQ773" s="200"/>
      <c r="AR773" s="199"/>
      <c r="AS773" s="65"/>
      <c r="AT773" s="200"/>
      <c r="AU773" s="66"/>
      <c r="AV773" s="66"/>
      <c r="AW773" s="66"/>
      <c r="AX773" s="66"/>
      <c r="AY773" s="66"/>
      <c r="AZ773" s="67"/>
      <c r="BA773" s="287"/>
      <c r="BB773" s="290"/>
      <c r="BC773" s="284"/>
      <c r="BD773" s="69"/>
      <c r="BE773" s="68"/>
    </row>
    <row r="774" spans="1:57" x14ac:dyDescent="0.2">
      <c r="A774" s="28"/>
      <c r="B774" s="92"/>
      <c r="C774" s="93"/>
      <c r="D774" s="71"/>
      <c r="E774" s="72"/>
      <c r="F774" s="42"/>
      <c r="G774" s="43"/>
      <c r="H774" s="46"/>
      <c r="I774" s="74"/>
      <c r="J774" s="46"/>
      <c r="K774" s="75"/>
      <c r="L774" s="73"/>
      <c r="M774" s="46"/>
      <c r="N774" s="76"/>
      <c r="O774" s="94"/>
      <c r="P774" s="105"/>
      <c r="Q774" s="190"/>
      <c r="R774" s="191"/>
      <c r="S774" s="191"/>
      <c r="T774" s="108"/>
      <c r="U774" s="109"/>
      <c r="V774" s="84"/>
      <c r="W774" s="84"/>
      <c r="X774" s="84"/>
      <c r="Y774" s="61"/>
      <c r="Z774" s="61"/>
      <c r="AA774" s="61"/>
      <c r="AB774" s="58"/>
      <c r="AC774" s="79"/>
      <c r="AD774" s="58"/>
      <c r="AE774" s="58"/>
      <c r="AF774" s="80"/>
      <c r="AG774" s="61"/>
      <c r="AH774" s="61"/>
      <c r="AI774" s="61"/>
      <c r="AJ774" s="61"/>
      <c r="AK774" s="61"/>
      <c r="AL774" s="61"/>
      <c r="AM774" s="66"/>
      <c r="AN774" s="81"/>
      <c r="AO774" s="82"/>
      <c r="AP774" s="199"/>
      <c r="AQ774" s="200"/>
      <c r="AR774" s="199"/>
      <c r="AS774" s="65"/>
      <c r="AT774" s="200"/>
      <c r="AU774" s="66"/>
      <c r="AV774" s="66"/>
      <c r="AW774" s="66"/>
      <c r="AX774" s="66"/>
      <c r="AY774" s="66"/>
      <c r="AZ774" s="67"/>
      <c r="BA774" s="287"/>
      <c r="BB774" s="290"/>
      <c r="BC774" s="284"/>
      <c r="BD774" s="69"/>
      <c r="BE774" s="68"/>
    </row>
    <row r="775" spans="1:57" x14ac:dyDescent="0.2">
      <c r="A775" s="28"/>
      <c r="B775" s="92"/>
      <c r="C775" s="93"/>
      <c r="D775" s="71"/>
      <c r="E775" s="72"/>
      <c r="F775" s="42"/>
      <c r="G775" s="43"/>
      <c r="H775" s="46"/>
      <c r="I775" s="74"/>
      <c r="J775" s="46"/>
      <c r="K775" s="75"/>
      <c r="L775" s="73"/>
      <c r="O775" s="94"/>
      <c r="P775" s="105"/>
      <c r="Q775" s="190"/>
      <c r="R775" s="191"/>
      <c r="S775" s="191"/>
      <c r="T775" s="108"/>
      <c r="U775" s="109"/>
      <c r="V775" s="84"/>
      <c r="W775" s="84"/>
      <c r="X775" s="84"/>
      <c r="Y775" s="61"/>
      <c r="Z775" s="61"/>
      <c r="AA775" s="61"/>
      <c r="AB775" s="58"/>
      <c r="AC775" s="79"/>
      <c r="AD775" s="58"/>
      <c r="AE775" s="58"/>
      <c r="AF775" s="80"/>
      <c r="AG775" s="61"/>
      <c r="AH775" s="61"/>
      <c r="AI775" s="61"/>
      <c r="AJ775" s="61"/>
      <c r="AK775" s="61"/>
      <c r="AL775" s="61"/>
      <c r="AM775" s="66"/>
      <c r="AN775" s="81"/>
      <c r="AO775" s="82"/>
      <c r="AP775" s="199"/>
      <c r="AQ775" s="200"/>
      <c r="AR775" s="199"/>
      <c r="AS775" s="65"/>
      <c r="AT775" s="200"/>
      <c r="AU775" s="66"/>
      <c r="AV775" s="66"/>
      <c r="AW775" s="66"/>
      <c r="AX775" s="66"/>
      <c r="AY775" s="66"/>
      <c r="AZ775" s="67"/>
      <c r="BA775" s="287"/>
      <c r="BB775" s="290"/>
      <c r="BC775" s="284"/>
      <c r="BD775" s="69"/>
      <c r="BE775" s="68"/>
    </row>
    <row r="776" spans="1:57" x14ac:dyDescent="0.2">
      <c r="A776" s="28"/>
      <c r="B776" s="92"/>
      <c r="C776" s="93"/>
      <c r="D776" s="71"/>
      <c r="E776" s="72"/>
      <c r="F776" s="42"/>
      <c r="G776" s="43"/>
      <c r="H776" s="46"/>
      <c r="I776" s="74"/>
      <c r="J776" s="46"/>
      <c r="K776" s="75"/>
      <c r="L776" s="73"/>
      <c r="M776" s="46"/>
      <c r="N776" s="76"/>
      <c r="O776" s="94"/>
      <c r="P776" s="105"/>
      <c r="Q776" s="194"/>
      <c r="R776" s="195"/>
      <c r="S776" s="195"/>
      <c r="T776" s="108"/>
      <c r="U776" s="109"/>
      <c r="V776" s="84"/>
      <c r="W776" s="84"/>
      <c r="X776" s="84"/>
      <c r="Y776" s="61"/>
      <c r="Z776" s="61"/>
      <c r="AA776" s="61"/>
      <c r="AB776" s="58"/>
      <c r="AC776" s="79"/>
      <c r="AD776" s="58"/>
      <c r="AE776" s="58"/>
      <c r="AF776" s="80"/>
      <c r="AG776" s="61"/>
      <c r="AH776" s="61"/>
      <c r="AI776" s="61"/>
      <c r="AJ776" s="61"/>
      <c r="AK776" s="61"/>
      <c r="AL776" s="61"/>
      <c r="AM776" s="66"/>
      <c r="AN776" s="81"/>
      <c r="AO776" s="82"/>
      <c r="AP776" s="199"/>
      <c r="AQ776" s="200"/>
      <c r="AR776" s="199"/>
      <c r="AS776" s="65"/>
      <c r="AT776" s="200"/>
      <c r="AU776" s="66"/>
      <c r="AV776" s="66"/>
      <c r="AW776" s="66"/>
      <c r="AX776" s="66"/>
      <c r="AY776" s="66"/>
      <c r="AZ776" s="67"/>
      <c r="BA776" s="287"/>
      <c r="BB776" s="290"/>
      <c r="BC776" s="284"/>
      <c r="BD776" s="69"/>
      <c r="BE776" s="68"/>
    </row>
    <row r="777" spans="1:57" x14ac:dyDescent="0.2">
      <c r="A777" s="28"/>
      <c r="B777" s="92"/>
      <c r="C777" s="93"/>
      <c r="D777" s="71"/>
      <c r="E777" s="72"/>
      <c r="F777" s="42"/>
      <c r="G777" s="43"/>
      <c r="H777" s="46"/>
      <c r="I777" s="74"/>
      <c r="J777" s="46"/>
      <c r="K777" s="75"/>
      <c r="L777" s="73"/>
      <c r="O777" s="94"/>
      <c r="P777" s="105"/>
      <c r="Q777" s="194"/>
      <c r="R777" s="191"/>
      <c r="S777" s="191"/>
      <c r="T777" s="108"/>
      <c r="U777" s="109"/>
      <c r="V777" s="84"/>
      <c r="W777" s="84"/>
      <c r="X777" s="84"/>
      <c r="Z777" s="61"/>
      <c r="AF777" s="80"/>
      <c r="AG777" s="61"/>
      <c r="AH777" s="61"/>
      <c r="AI777" s="61"/>
      <c r="AJ777" s="61"/>
      <c r="AK777" s="61"/>
      <c r="AL777" s="61"/>
      <c r="AM777" s="66"/>
      <c r="AN777" s="81"/>
      <c r="AO777" s="82"/>
      <c r="AP777" s="199"/>
      <c r="AQ777" s="200"/>
      <c r="AR777" s="199"/>
      <c r="AS777" s="65"/>
      <c r="AT777" s="200"/>
      <c r="AU777" s="66"/>
      <c r="AV777" s="66"/>
      <c r="AW777" s="66"/>
      <c r="AX777" s="66"/>
      <c r="AY777" s="66"/>
      <c r="AZ777" s="67"/>
      <c r="BA777" s="287"/>
      <c r="BB777" s="290"/>
      <c r="BC777" s="284"/>
      <c r="BD777" s="69"/>
      <c r="BE777" s="68"/>
    </row>
    <row r="778" spans="1:57" x14ac:dyDescent="0.2">
      <c r="A778" s="28"/>
      <c r="B778" s="92"/>
      <c r="C778" s="93"/>
      <c r="D778" s="71"/>
      <c r="E778" s="72"/>
      <c r="F778" s="42"/>
      <c r="G778" s="43"/>
      <c r="H778" s="46"/>
      <c r="I778" s="74"/>
      <c r="J778" s="46"/>
      <c r="K778" s="75"/>
      <c r="L778" s="73"/>
      <c r="M778" s="46"/>
      <c r="N778" s="76"/>
      <c r="O778" s="94"/>
      <c r="P778" s="105"/>
      <c r="Q778" s="194"/>
      <c r="R778" s="191"/>
      <c r="S778" s="191"/>
      <c r="T778" s="108"/>
      <c r="U778" s="109"/>
      <c r="V778" s="84"/>
      <c r="W778" s="84"/>
      <c r="X778" s="84"/>
      <c r="Y778" s="61"/>
      <c r="Z778" s="61"/>
      <c r="AA778" s="61"/>
      <c r="AB778" s="58"/>
      <c r="AC778" s="79"/>
      <c r="AD778" s="58"/>
      <c r="AE778" s="58"/>
      <c r="AF778" s="80"/>
      <c r="AG778" s="61"/>
      <c r="AH778" s="61"/>
      <c r="AI778" s="61"/>
      <c r="AJ778" s="61"/>
      <c r="AK778" s="61"/>
      <c r="AL778" s="66"/>
      <c r="AM778" s="66"/>
      <c r="AN778" s="81"/>
      <c r="AO778" s="82"/>
      <c r="AP778" s="199"/>
      <c r="AQ778" s="200"/>
      <c r="AR778" s="199"/>
      <c r="AS778" s="65"/>
      <c r="AT778" s="200"/>
      <c r="AU778" s="66"/>
      <c r="AV778" s="66"/>
      <c r="AW778" s="66"/>
      <c r="AX778" s="66"/>
      <c r="AY778" s="66"/>
      <c r="AZ778" s="67"/>
      <c r="BA778" s="287"/>
      <c r="BB778" s="290"/>
      <c r="BC778" s="284"/>
      <c r="BD778" s="69"/>
      <c r="BE778" s="68"/>
    </row>
    <row r="779" spans="1:57" x14ac:dyDescent="0.2">
      <c r="A779" s="28"/>
      <c r="B779" s="92"/>
      <c r="C779" s="93"/>
      <c r="D779" s="71"/>
      <c r="E779" s="72"/>
      <c r="F779" s="42"/>
      <c r="G779" s="43"/>
      <c r="H779" s="46"/>
      <c r="I779" s="74"/>
      <c r="J779" s="46"/>
      <c r="K779" s="75"/>
      <c r="L779" s="73"/>
      <c r="M779" s="46"/>
      <c r="N779" s="76"/>
      <c r="O779" s="94"/>
      <c r="P779" s="105"/>
      <c r="Q779" s="190"/>
      <c r="R779" s="191"/>
      <c r="S779" s="191"/>
      <c r="T779" s="108"/>
      <c r="U779" s="109"/>
      <c r="V779" s="84"/>
      <c r="W779" s="84"/>
      <c r="X779" s="84"/>
      <c r="Y779" s="61"/>
      <c r="Z779" s="61"/>
      <c r="AA779" s="61"/>
      <c r="AB779" s="58"/>
      <c r="AC779" s="79"/>
      <c r="AD779" s="58"/>
      <c r="AE779" s="58"/>
      <c r="AF779" s="80"/>
      <c r="AG779" s="61"/>
      <c r="AH779" s="61"/>
      <c r="AI779" s="61"/>
      <c r="AJ779" s="61"/>
      <c r="AK779" s="61"/>
      <c r="AL779" s="61"/>
      <c r="AM779" s="66"/>
      <c r="AN779" s="81"/>
      <c r="AO779" s="82"/>
      <c r="AP779" s="199"/>
      <c r="AQ779" s="200"/>
      <c r="AR779" s="199"/>
      <c r="AS779" s="65"/>
      <c r="AT779" s="200"/>
      <c r="AU779" s="66"/>
      <c r="AV779" s="66"/>
      <c r="AW779" s="66"/>
      <c r="AX779" s="66"/>
      <c r="AY779" s="66"/>
      <c r="AZ779" s="67"/>
      <c r="BA779" s="287"/>
      <c r="BB779" s="290"/>
      <c r="BC779" s="284"/>
      <c r="BD779" s="69"/>
      <c r="BE779" s="68"/>
    </row>
    <row r="780" spans="1:57" x14ac:dyDescent="0.2">
      <c r="A780" s="28"/>
      <c r="B780" s="92"/>
      <c r="C780" s="93"/>
      <c r="D780" s="71"/>
      <c r="E780" s="72"/>
      <c r="F780" s="42"/>
      <c r="G780" s="43"/>
      <c r="H780" s="46"/>
      <c r="I780" s="74"/>
      <c r="J780" s="46"/>
      <c r="K780" s="75"/>
      <c r="L780" s="73"/>
      <c r="M780" s="46"/>
      <c r="N780" s="76"/>
      <c r="O780" s="94"/>
      <c r="P780" s="105"/>
      <c r="Q780" s="194"/>
      <c r="R780" s="191"/>
      <c r="S780" s="191"/>
      <c r="T780" s="108"/>
      <c r="U780" s="109"/>
      <c r="V780" s="84"/>
      <c r="W780" s="84"/>
      <c r="X780" s="84"/>
      <c r="Y780" s="61"/>
      <c r="Z780" s="61"/>
      <c r="AA780" s="61"/>
      <c r="AB780" s="58"/>
      <c r="AC780" s="79"/>
      <c r="AD780" s="58"/>
      <c r="AE780" s="58"/>
      <c r="AF780" s="80"/>
      <c r="AG780" s="61"/>
      <c r="AH780" s="61"/>
      <c r="AI780" s="61"/>
      <c r="AJ780" s="61"/>
      <c r="AK780" s="61"/>
      <c r="AL780" s="61"/>
      <c r="AM780" s="66"/>
      <c r="AN780" s="81"/>
      <c r="AO780" s="82"/>
      <c r="AP780" s="199"/>
      <c r="AQ780" s="200"/>
      <c r="AR780" s="199"/>
      <c r="AS780" s="65"/>
      <c r="AT780" s="200"/>
      <c r="AU780" s="66"/>
      <c r="AV780" s="66"/>
      <c r="AW780" s="66"/>
      <c r="AX780" s="66"/>
      <c r="AY780" s="66"/>
      <c r="AZ780" s="67"/>
      <c r="BA780" s="287"/>
      <c r="BB780" s="290"/>
      <c r="BC780" s="284"/>
      <c r="BD780" s="69"/>
      <c r="BE780" s="68"/>
    </row>
    <row r="781" spans="1:57" x14ac:dyDescent="0.2">
      <c r="A781" s="28"/>
      <c r="B781" s="92"/>
      <c r="C781" s="93"/>
      <c r="D781" s="71"/>
      <c r="E781" s="72"/>
      <c r="F781" s="42"/>
      <c r="G781" s="43"/>
      <c r="H781" s="46"/>
      <c r="I781" s="74"/>
      <c r="J781" s="46"/>
      <c r="K781" s="75"/>
      <c r="L781" s="73"/>
      <c r="M781" s="46"/>
      <c r="N781" s="76"/>
      <c r="O781" s="94"/>
      <c r="P781" s="105"/>
      <c r="Q781" s="194"/>
      <c r="R781" s="195"/>
      <c r="S781" s="195"/>
      <c r="T781" s="108"/>
      <c r="U781" s="109"/>
      <c r="V781" s="84"/>
      <c r="W781" s="84"/>
      <c r="X781" s="84"/>
      <c r="Y781" s="61"/>
      <c r="Z781" s="61"/>
      <c r="AA781" s="61"/>
      <c r="AB781" s="58"/>
      <c r="AC781" s="79"/>
      <c r="AD781" s="58"/>
      <c r="AE781" s="58"/>
      <c r="AF781" s="80"/>
      <c r="AG781" s="61"/>
      <c r="AH781" s="61"/>
      <c r="AI781" s="61"/>
      <c r="AJ781" s="61"/>
      <c r="AK781" s="61"/>
      <c r="AL781" s="61"/>
      <c r="AM781" s="66"/>
      <c r="AN781" s="81"/>
      <c r="AO781" s="82"/>
      <c r="AP781" s="199"/>
      <c r="AQ781" s="200"/>
      <c r="AR781" s="199"/>
      <c r="AS781" s="65"/>
      <c r="AT781" s="200"/>
      <c r="AU781" s="66"/>
      <c r="AV781" s="66"/>
      <c r="AW781" s="66"/>
      <c r="AX781" s="66"/>
      <c r="AY781" s="66"/>
      <c r="AZ781" s="67"/>
      <c r="BA781" s="287"/>
      <c r="BB781" s="290"/>
      <c r="BC781" s="284"/>
      <c r="BD781" s="69"/>
      <c r="BE781" s="68"/>
    </row>
    <row r="782" spans="1:57" ht="12.75" customHeight="1" x14ac:dyDescent="0.2">
      <c r="A782" s="28"/>
      <c r="B782" s="92"/>
      <c r="C782" s="93"/>
      <c r="D782" s="71"/>
      <c r="E782" s="72"/>
      <c r="F782" s="42"/>
      <c r="G782" s="43"/>
      <c r="H782" s="46"/>
      <c r="I782" s="74"/>
      <c r="J782" s="46"/>
      <c r="K782" s="75"/>
      <c r="L782" s="73"/>
      <c r="M782" s="46"/>
      <c r="N782" s="76"/>
      <c r="O782" s="94"/>
      <c r="P782" s="105"/>
      <c r="Q782" s="194"/>
      <c r="R782" s="195"/>
      <c r="S782" s="195"/>
      <c r="T782" s="108"/>
      <c r="U782" s="109"/>
      <c r="V782" s="84"/>
      <c r="W782" s="84"/>
      <c r="X782" s="84"/>
      <c r="Y782" s="61"/>
      <c r="Z782" s="61"/>
      <c r="AA782" s="61"/>
      <c r="AB782" s="58"/>
      <c r="AC782" s="79"/>
      <c r="AD782" s="58"/>
      <c r="AE782" s="58"/>
      <c r="AF782" s="80"/>
      <c r="AG782" s="61"/>
      <c r="AH782" s="61"/>
      <c r="AI782" s="61"/>
      <c r="AJ782" s="61"/>
      <c r="AK782" s="61"/>
      <c r="AL782" s="61"/>
      <c r="AM782" s="66"/>
      <c r="AN782" s="81"/>
      <c r="AO782" s="82"/>
      <c r="AP782" s="199"/>
      <c r="AQ782" s="200"/>
      <c r="AR782" s="199"/>
      <c r="AS782" s="65"/>
      <c r="AT782" s="200"/>
      <c r="AU782" s="66"/>
      <c r="AV782" s="66"/>
      <c r="AW782" s="66"/>
      <c r="AX782" s="66"/>
      <c r="AY782" s="66"/>
      <c r="AZ782" s="67"/>
      <c r="BA782" s="287"/>
      <c r="BB782" s="290"/>
      <c r="BC782" s="284"/>
      <c r="BD782" s="69"/>
      <c r="BE782" s="68"/>
    </row>
    <row r="783" spans="1:57" ht="12.75" customHeight="1" x14ac:dyDescent="0.2">
      <c r="A783" s="28"/>
      <c r="B783" s="92"/>
      <c r="C783" s="93"/>
      <c r="D783" s="71"/>
      <c r="E783" s="72"/>
      <c r="F783" s="42"/>
      <c r="G783" s="43"/>
      <c r="H783" s="46"/>
      <c r="I783" s="74"/>
      <c r="J783" s="46"/>
      <c r="K783" s="75"/>
      <c r="L783" s="73"/>
      <c r="M783" s="46"/>
      <c r="N783" s="76"/>
      <c r="O783" s="94"/>
      <c r="P783" s="105"/>
      <c r="Q783" s="194"/>
      <c r="R783" s="191"/>
      <c r="S783" s="191"/>
      <c r="T783" s="108"/>
      <c r="U783" s="109"/>
      <c r="V783" s="84"/>
      <c r="W783" s="84"/>
      <c r="X783" s="84"/>
      <c r="Y783" s="61"/>
      <c r="Z783" s="61"/>
      <c r="AA783" s="66"/>
      <c r="AB783" s="79"/>
      <c r="AC783" s="79"/>
      <c r="AD783" s="79"/>
      <c r="AE783" s="79"/>
      <c r="AF783" s="80"/>
      <c r="AG783" s="61"/>
      <c r="AH783" s="61"/>
      <c r="AI783" s="61"/>
      <c r="AJ783" s="61"/>
      <c r="AK783" s="61"/>
      <c r="AL783" s="61"/>
      <c r="AM783" s="66"/>
      <c r="AN783" s="81"/>
      <c r="AO783" s="82"/>
      <c r="AP783" s="199"/>
      <c r="AQ783" s="200"/>
      <c r="AR783" s="199"/>
      <c r="AS783" s="65"/>
      <c r="AT783" s="200"/>
      <c r="AU783" s="66"/>
      <c r="AV783" s="66"/>
      <c r="AW783" s="66"/>
      <c r="AX783" s="66"/>
      <c r="AY783" s="66"/>
      <c r="AZ783" s="67"/>
      <c r="BA783" s="287"/>
      <c r="BB783" s="290"/>
      <c r="BC783" s="284"/>
      <c r="BD783" s="69"/>
      <c r="BE783" s="68"/>
    </row>
    <row r="784" spans="1:57" ht="12.75" customHeight="1" x14ac:dyDescent="0.2">
      <c r="A784" s="28"/>
      <c r="B784" s="92"/>
      <c r="C784" s="93"/>
      <c r="D784" s="71"/>
      <c r="E784" s="72"/>
      <c r="F784" s="42"/>
      <c r="G784" s="43"/>
      <c r="H784" s="46"/>
      <c r="I784" s="74"/>
      <c r="J784" s="46"/>
      <c r="K784" s="75"/>
      <c r="L784" s="73"/>
      <c r="M784" s="46"/>
      <c r="N784" s="76"/>
      <c r="O784" s="94"/>
      <c r="P784" s="105"/>
      <c r="Q784" s="190"/>
      <c r="R784" s="195"/>
      <c r="S784" s="195"/>
      <c r="T784" s="108"/>
      <c r="U784" s="109"/>
      <c r="V784" s="84"/>
      <c r="W784" s="84"/>
      <c r="X784" s="84"/>
      <c r="Y784" s="61"/>
      <c r="Z784" s="61"/>
      <c r="AA784" s="61"/>
      <c r="AB784" s="58"/>
      <c r="AC784" s="79"/>
      <c r="AD784" s="58"/>
      <c r="AE784" s="58"/>
      <c r="AF784" s="80"/>
      <c r="AG784" s="61"/>
      <c r="AH784" s="61"/>
      <c r="AI784" s="61"/>
      <c r="AJ784" s="61"/>
      <c r="AK784" s="61"/>
      <c r="AL784" s="61"/>
      <c r="AM784" s="66"/>
      <c r="AN784" s="81"/>
      <c r="AO784" s="82"/>
      <c r="AP784" s="199"/>
      <c r="AQ784" s="200"/>
      <c r="AR784" s="199"/>
      <c r="AS784" s="65"/>
      <c r="AT784" s="200"/>
      <c r="AU784" s="66"/>
      <c r="AV784" s="66"/>
      <c r="AW784" s="66"/>
      <c r="AX784" s="66"/>
      <c r="AY784" s="66"/>
      <c r="AZ784" s="67"/>
      <c r="BA784" s="287"/>
      <c r="BB784" s="290"/>
      <c r="BC784" s="284"/>
      <c r="BD784" s="69"/>
      <c r="BE784" s="68"/>
    </row>
    <row r="785" spans="1:57" ht="12.75" customHeight="1" x14ac:dyDescent="0.2">
      <c r="A785" s="28"/>
      <c r="B785" s="92"/>
      <c r="C785" s="93"/>
      <c r="D785" s="71"/>
      <c r="E785" s="72"/>
      <c r="F785" s="42"/>
      <c r="G785" s="43"/>
      <c r="H785" s="46"/>
      <c r="I785" s="74"/>
      <c r="J785" s="46"/>
      <c r="K785" s="75"/>
      <c r="L785" s="73"/>
      <c r="M785" s="46"/>
      <c r="N785" s="76"/>
      <c r="O785" s="94"/>
      <c r="P785" s="105"/>
      <c r="Q785" s="190"/>
      <c r="R785" s="195"/>
      <c r="S785" s="195"/>
      <c r="T785" s="108"/>
      <c r="U785" s="109"/>
      <c r="V785" s="84"/>
      <c r="W785" s="84"/>
      <c r="X785" s="84"/>
      <c r="Z785" s="61"/>
      <c r="AA785" s="61"/>
      <c r="AB785" s="58"/>
      <c r="AC785" s="79"/>
      <c r="AD785" s="58"/>
      <c r="AE785" s="58"/>
      <c r="AF785" s="80"/>
      <c r="AG785" s="61"/>
      <c r="AH785" s="61"/>
      <c r="AI785" s="61"/>
      <c r="AJ785" s="61"/>
      <c r="AK785" s="61"/>
      <c r="AL785" s="61"/>
      <c r="AM785" s="66"/>
      <c r="AN785" s="81"/>
      <c r="AO785" s="82"/>
      <c r="AP785" s="199"/>
      <c r="AQ785" s="200"/>
      <c r="AR785" s="199"/>
      <c r="AS785" s="65"/>
      <c r="AT785" s="200"/>
      <c r="AU785" s="66"/>
      <c r="AV785" s="66"/>
      <c r="AW785" s="66"/>
      <c r="AX785" s="66"/>
      <c r="AY785" s="66"/>
      <c r="AZ785" s="67"/>
      <c r="BA785" s="287"/>
      <c r="BB785" s="290"/>
      <c r="BC785" s="284"/>
      <c r="BD785" s="69"/>
      <c r="BE785" s="68"/>
    </row>
    <row r="786" spans="1:57" ht="12.75" customHeight="1" x14ac:dyDescent="0.2">
      <c r="A786" s="28"/>
      <c r="B786" s="92"/>
      <c r="C786" s="93"/>
      <c r="D786" s="71"/>
      <c r="E786" s="72"/>
      <c r="F786" s="42"/>
      <c r="G786" s="43"/>
      <c r="H786" s="46"/>
      <c r="I786" s="74"/>
      <c r="J786" s="46"/>
      <c r="K786" s="75"/>
      <c r="L786" s="73"/>
      <c r="M786" s="46"/>
      <c r="N786" s="76"/>
      <c r="O786" s="94"/>
      <c r="P786" s="105"/>
      <c r="Q786" s="190"/>
      <c r="R786" s="195"/>
      <c r="S786" s="195"/>
      <c r="T786" s="108"/>
      <c r="U786" s="109"/>
      <c r="V786" s="84"/>
      <c r="W786" s="84"/>
      <c r="X786" s="84"/>
      <c r="Y786" s="61"/>
      <c r="Z786" s="61"/>
      <c r="AA786" s="61"/>
      <c r="AB786" s="58"/>
      <c r="AC786" s="79"/>
      <c r="AD786" s="58"/>
      <c r="AE786" s="58"/>
      <c r="AF786" s="80"/>
      <c r="AG786" s="61"/>
      <c r="AH786" s="61"/>
      <c r="AI786" s="61"/>
      <c r="AJ786" s="61"/>
      <c r="AK786" s="61"/>
      <c r="AL786" s="61"/>
      <c r="AM786" s="66"/>
      <c r="AN786" s="81"/>
      <c r="AO786" s="82"/>
      <c r="AP786" s="199"/>
      <c r="AQ786" s="200"/>
      <c r="AR786" s="199"/>
      <c r="AS786" s="65"/>
      <c r="AT786" s="200"/>
      <c r="AU786" s="66"/>
      <c r="AV786" s="66"/>
      <c r="AW786" s="66"/>
      <c r="AX786" s="66"/>
      <c r="AY786" s="66"/>
      <c r="AZ786" s="67"/>
      <c r="BA786" s="287"/>
      <c r="BB786" s="290"/>
      <c r="BC786" s="284"/>
      <c r="BD786" s="69"/>
      <c r="BE786" s="68"/>
    </row>
    <row r="787" spans="1:57" ht="12.75" customHeight="1" x14ac:dyDescent="0.2">
      <c r="A787" s="28"/>
      <c r="B787" s="92"/>
      <c r="C787" s="93"/>
      <c r="D787" s="71"/>
      <c r="E787" s="72"/>
      <c r="F787" s="42"/>
      <c r="G787" s="43"/>
      <c r="H787" s="46"/>
      <c r="I787" s="74"/>
      <c r="J787" s="46"/>
      <c r="K787" s="75"/>
      <c r="L787" s="73"/>
      <c r="M787" s="46"/>
      <c r="N787" s="76"/>
      <c r="O787" s="94"/>
      <c r="P787" s="105"/>
      <c r="Q787" s="190"/>
      <c r="R787" s="195"/>
      <c r="S787" s="195"/>
      <c r="T787" s="108"/>
      <c r="U787" s="109"/>
      <c r="V787" s="84"/>
      <c r="W787" s="84"/>
      <c r="X787" s="84"/>
      <c r="Y787" s="61"/>
      <c r="Z787" s="61"/>
      <c r="AA787" s="61"/>
      <c r="AB787" s="58"/>
      <c r="AC787" s="79"/>
      <c r="AD787" s="58"/>
      <c r="AE787" s="58"/>
      <c r="AF787" s="80"/>
      <c r="AG787" s="61"/>
      <c r="AH787" s="61"/>
      <c r="AI787" s="61"/>
      <c r="AJ787" s="61"/>
      <c r="AK787" s="61"/>
      <c r="AL787" s="61"/>
      <c r="AM787" s="66"/>
      <c r="AN787" s="81"/>
      <c r="AO787" s="82"/>
      <c r="AP787" s="199"/>
      <c r="AQ787" s="200"/>
      <c r="AR787" s="199"/>
      <c r="AS787" s="65"/>
      <c r="AT787" s="200"/>
      <c r="AU787" s="66"/>
      <c r="AV787" s="66"/>
      <c r="AW787" s="66"/>
      <c r="AX787" s="66"/>
      <c r="AY787" s="66"/>
      <c r="AZ787" s="67"/>
      <c r="BA787" s="287"/>
      <c r="BB787" s="290"/>
      <c r="BC787" s="284"/>
      <c r="BD787" s="69"/>
      <c r="BE787" s="68"/>
    </row>
    <row r="788" spans="1:57" ht="12.75" customHeight="1" x14ac:dyDescent="0.2">
      <c r="A788" s="28"/>
      <c r="B788" s="92"/>
      <c r="C788" s="93"/>
      <c r="D788" s="71"/>
      <c r="E788" s="72"/>
      <c r="F788" s="42"/>
      <c r="G788" s="43"/>
      <c r="H788" s="46"/>
      <c r="I788" s="74"/>
      <c r="J788" s="46"/>
      <c r="K788" s="75"/>
      <c r="L788" s="73"/>
      <c r="M788" s="46"/>
      <c r="N788" s="76"/>
      <c r="O788" s="94"/>
      <c r="P788" s="105"/>
      <c r="Q788" s="190"/>
      <c r="R788" s="195"/>
      <c r="S788" s="195"/>
      <c r="T788" s="108"/>
      <c r="U788" s="109"/>
      <c r="V788" s="84"/>
      <c r="W788" s="84"/>
      <c r="X788" s="84"/>
      <c r="Y788" s="61"/>
      <c r="Z788" s="61"/>
      <c r="AA788" s="61"/>
      <c r="AB788" s="58"/>
      <c r="AC788" s="79"/>
      <c r="AD788" s="58"/>
      <c r="AE788" s="58"/>
      <c r="AF788" s="80"/>
      <c r="AG788" s="61"/>
      <c r="AH788" s="61"/>
      <c r="AI788" s="61"/>
      <c r="AJ788" s="61"/>
      <c r="AK788" s="61"/>
      <c r="AL788" s="61"/>
      <c r="AM788" s="66"/>
      <c r="AN788" s="81"/>
      <c r="AO788" s="82"/>
      <c r="AP788" s="199"/>
      <c r="AQ788" s="200"/>
      <c r="AR788" s="199"/>
      <c r="AS788" s="65"/>
      <c r="AT788" s="200"/>
      <c r="AU788" s="66"/>
      <c r="AV788" s="66"/>
      <c r="AW788" s="66"/>
      <c r="AX788" s="66"/>
      <c r="AY788" s="66"/>
      <c r="AZ788" s="67"/>
      <c r="BA788" s="287"/>
      <c r="BB788" s="290"/>
      <c r="BC788" s="284"/>
      <c r="BD788" s="69"/>
      <c r="BE788" s="68"/>
    </row>
    <row r="789" spans="1:57" ht="12.75" customHeight="1" x14ac:dyDescent="0.2">
      <c r="A789" s="28"/>
      <c r="B789" s="92"/>
      <c r="C789" s="93"/>
      <c r="D789" s="71"/>
      <c r="E789" s="72"/>
      <c r="F789" s="42"/>
      <c r="G789" s="43"/>
      <c r="H789" s="46"/>
      <c r="I789" s="74"/>
      <c r="J789" s="46"/>
      <c r="K789" s="75"/>
      <c r="L789" s="73"/>
      <c r="M789" s="46"/>
      <c r="N789" s="76"/>
      <c r="O789" s="94"/>
      <c r="P789" s="105"/>
      <c r="Q789" s="194"/>
      <c r="R789" s="195"/>
      <c r="S789" s="195"/>
      <c r="T789" s="108"/>
      <c r="U789" s="109"/>
      <c r="V789" s="84"/>
      <c r="W789" s="84"/>
      <c r="X789" s="84"/>
      <c r="Y789" s="61"/>
      <c r="Z789" s="61"/>
      <c r="AA789" s="61"/>
      <c r="AB789" s="58"/>
      <c r="AC789" s="79"/>
      <c r="AD789" s="58"/>
      <c r="AE789" s="58"/>
      <c r="AF789" s="80"/>
      <c r="AG789" s="61"/>
      <c r="AH789" s="61"/>
      <c r="AI789" s="61"/>
      <c r="AJ789" s="61"/>
      <c r="AK789" s="61"/>
      <c r="AL789" s="61"/>
      <c r="AM789" s="66"/>
      <c r="AN789" s="81"/>
      <c r="AO789" s="82"/>
      <c r="AP789" s="199"/>
      <c r="AQ789" s="200"/>
      <c r="AR789" s="199"/>
      <c r="AS789" s="65"/>
      <c r="AT789" s="200"/>
      <c r="AU789" s="66"/>
      <c r="AV789" s="66"/>
      <c r="AW789" s="66"/>
      <c r="AX789" s="66"/>
      <c r="AY789" s="66"/>
      <c r="AZ789" s="67"/>
      <c r="BA789" s="287"/>
      <c r="BB789" s="290"/>
      <c r="BC789" s="284"/>
      <c r="BD789" s="69"/>
      <c r="BE789" s="68"/>
    </row>
    <row r="790" spans="1:57" ht="12.75" customHeight="1" x14ac:dyDescent="0.2">
      <c r="A790" s="28"/>
      <c r="B790" s="92"/>
      <c r="C790" s="93"/>
      <c r="D790" s="71"/>
      <c r="E790" s="72"/>
      <c r="F790" s="42"/>
      <c r="G790" s="43"/>
      <c r="H790" s="46"/>
      <c r="I790" s="74"/>
      <c r="J790" s="46"/>
      <c r="K790" s="75"/>
      <c r="L790" s="73"/>
      <c r="M790" s="46"/>
      <c r="N790" s="76"/>
      <c r="O790" s="94"/>
      <c r="P790" s="105"/>
      <c r="Q790" s="190"/>
      <c r="R790" s="195"/>
      <c r="S790" s="195"/>
      <c r="T790" s="108"/>
      <c r="U790" s="109"/>
      <c r="V790" s="84"/>
      <c r="W790" s="84"/>
      <c r="X790" s="84"/>
      <c r="Y790" s="61"/>
      <c r="Z790" s="61"/>
      <c r="AA790" s="61"/>
      <c r="AB790" s="58"/>
      <c r="AC790" s="79"/>
      <c r="AD790" s="58"/>
      <c r="AE790" s="58"/>
      <c r="AF790" s="80"/>
      <c r="AG790" s="61"/>
      <c r="AH790" s="61"/>
      <c r="AI790" s="61"/>
      <c r="AJ790" s="61"/>
      <c r="AK790" s="61"/>
      <c r="AL790" s="61"/>
      <c r="AM790" s="66"/>
      <c r="AN790" s="81"/>
      <c r="AO790" s="82"/>
      <c r="AP790" s="199"/>
      <c r="AQ790" s="200"/>
      <c r="AR790" s="199"/>
      <c r="AS790" s="65"/>
      <c r="AT790" s="200"/>
      <c r="AU790" s="66"/>
      <c r="AV790" s="66"/>
      <c r="AW790" s="66"/>
      <c r="AX790" s="66"/>
      <c r="AY790" s="66"/>
      <c r="AZ790" s="67"/>
      <c r="BA790" s="287"/>
      <c r="BB790" s="290"/>
      <c r="BC790" s="284"/>
      <c r="BD790" s="69"/>
      <c r="BE790" s="68"/>
    </row>
    <row r="791" spans="1:57" ht="12.75" customHeight="1" x14ac:dyDescent="0.2">
      <c r="A791" s="28"/>
      <c r="B791" s="92"/>
      <c r="C791" s="93"/>
      <c r="D791" s="71"/>
      <c r="E791" s="72"/>
      <c r="F791" s="42"/>
      <c r="G791" s="43"/>
      <c r="H791" s="73"/>
      <c r="I791" s="74"/>
      <c r="J791" s="46"/>
      <c r="K791" s="75"/>
      <c r="L791" s="73"/>
      <c r="M791" s="46"/>
      <c r="N791" s="76"/>
      <c r="O791" s="94"/>
      <c r="P791" s="105"/>
      <c r="Q791" s="194"/>
      <c r="R791" s="191"/>
      <c r="S791" s="191"/>
      <c r="T791" s="108"/>
      <c r="U791" s="109"/>
      <c r="V791" s="84"/>
      <c r="W791" s="84"/>
      <c r="X791" s="84"/>
      <c r="Y791" s="61"/>
      <c r="Z791" s="61"/>
      <c r="AA791" s="61"/>
      <c r="AB791" s="58"/>
      <c r="AC791" s="79"/>
      <c r="AD791" s="58"/>
      <c r="AE791" s="58"/>
      <c r="AF791" s="60"/>
      <c r="AG791" s="61"/>
      <c r="AH791" s="61"/>
      <c r="AI791" s="61"/>
      <c r="AJ791" s="61"/>
      <c r="AK791" s="61"/>
      <c r="AL791" s="61"/>
      <c r="AM791" s="66"/>
      <c r="AN791" s="81"/>
      <c r="AO791" s="82"/>
      <c r="AP791" s="199"/>
      <c r="AQ791" s="200"/>
      <c r="AR791" s="199"/>
      <c r="AS791" s="65"/>
      <c r="AT791" s="200"/>
      <c r="AU791" s="66"/>
      <c r="AV791" s="66"/>
      <c r="AW791" s="66"/>
      <c r="AX791" s="66"/>
      <c r="AY791" s="66"/>
      <c r="AZ791" s="67"/>
      <c r="BA791" s="287"/>
      <c r="BB791" s="290"/>
      <c r="BC791" s="284"/>
      <c r="BD791" s="69"/>
      <c r="BE791" s="68"/>
    </row>
    <row r="792" spans="1:57" ht="12.75" customHeight="1" x14ac:dyDescent="0.2">
      <c r="A792" s="28"/>
      <c r="B792" s="92"/>
      <c r="C792" s="93"/>
      <c r="D792" s="71"/>
      <c r="E792" s="72"/>
      <c r="F792" s="42"/>
      <c r="G792" s="43"/>
      <c r="H792" s="46"/>
      <c r="I792" s="74"/>
      <c r="J792" s="46"/>
      <c r="K792" s="75"/>
      <c r="L792" s="73"/>
      <c r="M792" s="46"/>
      <c r="N792" s="76"/>
      <c r="O792" s="94"/>
      <c r="P792" s="105"/>
      <c r="Q792" s="194"/>
      <c r="R792" s="195"/>
      <c r="S792" s="195"/>
      <c r="T792" s="108"/>
      <c r="U792" s="109"/>
      <c r="V792" s="84"/>
      <c r="W792" s="84"/>
      <c r="X792" s="84"/>
      <c r="Y792" s="61"/>
      <c r="Z792" s="61"/>
      <c r="AA792" s="61"/>
      <c r="AB792" s="58"/>
      <c r="AC792" s="79"/>
      <c r="AD792" s="58"/>
      <c r="AE792" s="58"/>
      <c r="AF792" s="80"/>
      <c r="AG792" s="61"/>
      <c r="AH792" s="61"/>
      <c r="AI792" s="61"/>
      <c r="AJ792" s="61"/>
      <c r="AK792" s="61"/>
      <c r="AL792" s="61"/>
      <c r="AM792" s="66"/>
      <c r="AN792" s="81"/>
      <c r="AO792" s="82"/>
      <c r="AP792" s="199"/>
      <c r="AQ792" s="200"/>
      <c r="AR792" s="199"/>
      <c r="AS792" s="65"/>
      <c r="AT792" s="200"/>
      <c r="AU792" s="66"/>
      <c r="AV792" s="66"/>
      <c r="AW792" s="66"/>
      <c r="AX792" s="66"/>
      <c r="AY792" s="66"/>
      <c r="AZ792" s="67"/>
      <c r="BA792" s="287"/>
      <c r="BB792" s="290"/>
      <c r="BC792" s="284"/>
      <c r="BD792" s="69"/>
      <c r="BE792" s="68"/>
    </row>
    <row r="793" spans="1:57" ht="12.75" customHeight="1" x14ac:dyDescent="0.2">
      <c r="A793" s="28"/>
      <c r="B793" s="92"/>
      <c r="C793" s="93"/>
      <c r="D793" s="71"/>
      <c r="E793" s="72"/>
      <c r="F793" s="42"/>
      <c r="G793" s="43"/>
      <c r="H793" s="46"/>
      <c r="I793" s="74"/>
      <c r="J793" s="46"/>
      <c r="K793" s="75"/>
      <c r="L793" s="73"/>
      <c r="M793" s="46"/>
      <c r="N793" s="76"/>
      <c r="O793" s="94"/>
      <c r="P793" s="105"/>
      <c r="Q793" s="194"/>
      <c r="R793" s="195"/>
      <c r="S793" s="195"/>
      <c r="T793" s="108"/>
      <c r="U793" s="109"/>
      <c r="V793" s="84"/>
      <c r="W793" s="84"/>
      <c r="X793" s="84"/>
      <c r="Y793" s="61"/>
      <c r="Z793" s="61"/>
      <c r="AA793" s="61"/>
      <c r="AB793" s="58"/>
      <c r="AC793" s="79"/>
      <c r="AD793" s="58"/>
      <c r="AE793" s="58"/>
      <c r="AF793" s="80"/>
      <c r="AG793" s="61"/>
      <c r="AH793" s="61"/>
      <c r="AI793" s="61"/>
      <c r="AJ793" s="61"/>
      <c r="AK793" s="61"/>
      <c r="AL793" s="61"/>
      <c r="AM793" s="66"/>
      <c r="AN793" s="81"/>
      <c r="AO793" s="82"/>
      <c r="AP793" s="199"/>
      <c r="AQ793" s="200"/>
      <c r="AR793" s="199"/>
      <c r="AS793" s="65"/>
      <c r="AT793" s="200"/>
      <c r="AU793" s="66"/>
      <c r="AV793" s="66"/>
      <c r="AW793" s="66"/>
      <c r="AX793" s="66"/>
      <c r="AY793" s="66"/>
      <c r="AZ793" s="67"/>
      <c r="BA793" s="287"/>
      <c r="BB793" s="290"/>
      <c r="BC793" s="284"/>
      <c r="BD793" s="69"/>
      <c r="BE793" s="68"/>
    </row>
    <row r="794" spans="1:57" ht="12.75" customHeight="1" x14ac:dyDescent="0.2">
      <c r="A794" s="28"/>
      <c r="B794" s="92"/>
      <c r="C794" s="93"/>
      <c r="D794" s="71"/>
      <c r="E794" s="72"/>
      <c r="F794" s="42"/>
      <c r="G794" s="73"/>
      <c r="H794" s="73"/>
      <c r="I794" s="74"/>
      <c r="J794" s="46"/>
      <c r="K794" s="75"/>
      <c r="L794" s="73"/>
      <c r="M794" s="46"/>
      <c r="N794" s="76"/>
      <c r="O794" s="94"/>
      <c r="P794" s="105"/>
      <c r="Q794" s="194"/>
      <c r="R794" s="191"/>
      <c r="S794" s="191"/>
      <c r="T794" s="108"/>
      <c r="U794" s="109"/>
      <c r="V794" s="84"/>
      <c r="W794" s="84"/>
      <c r="X794" s="84"/>
      <c r="Y794" s="61"/>
      <c r="Z794" s="61"/>
      <c r="AA794" s="61"/>
      <c r="AB794" s="58"/>
      <c r="AC794" s="79"/>
      <c r="AD794" s="58"/>
      <c r="AE794" s="58"/>
      <c r="AF794" s="80"/>
      <c r="AG794" s="61"/>
      <c r="AH794" s="61"/>
      <c r="AI794" s="61"/>
      <c r="AJ794" s="61"/>
      <c r="AK794" s="61"/>
      <c r="AL794" s="61"/>
      <c r="AM794" s="66"/>
      <c r="AN794" s="81"/>
      <c r="AO794" s="82"/>
      <c r="AP794" s="199"/>
      <c r="AQ794" s="200"/>
      <c r="AR794" s="199"/>
      <c r="AS794" s="65"/>
      <c r="AT794" s="200"/>
      <c r="AU794" s="66"/>
      <c r="AV794" s="66"/>
      <c r="AW794" s="66"/>
      <c r="AX794" s="66"/>
      <c r="AY794" s="66"/>
      <c r="AZ794" s="67"/>
      <c r="BA794" s="287"/>
      <c r="BB794" s="290"/>
      <c r="BC794" s="284"/>
      <c r="BD794" s="69"/>
      <c r="BE794" s="68"/>
    </row>
    <row r="795" spans="1:57" ht="12.75" customHeight="1" x14ac:dyDescent="0.2">
      <c r="A795" s="28"/>
      <c r="B795" s="92"/>
      <c r="C795" s="93"/>
      <c r="D795" s="71"/>
      <c r="E795" s="72"/>
      <c r="F795" s="42"/>
      <c r="G795" s="43"/>
      <c r="H795" s="46"/>
      <c r="I795" s="74"/>
      <c r="J795" s="46"/>
      <c r="K795" s="75"/>
      <c r="L795" s="73"/>
      <c r="M795" s="46"/>
      <c r="N795" s="76"/>
      <c r="O795" s="94"/>
      <c r="P795" s="105"/>
      <c r="Q795" s="194"/>
      <c r="R795" s="195"/>
      <c r="S795" s="195"/>
      <c r="T795" s="108"/>
      <c r="U795" s="109"/>
      <c r="V795" s="84"/>
      <c r="W795" s="84"/>
      <c r="X795" s="84"/>
      <c r="Y795" s="61"/>
      <c r="Z795" s="61"/>
      <c r="AA795" s="61"/>
      <c r="AB795" s="58"/>
      <c r="AC795" s="79"/>
      <c r="AD795" s="58"/>
      <c r="AE795" s="58"/>
      <c r="AF795" s="80"/>
      <c r="AG795" s="61"/>
      <c r="AH795" s="61"/>
      <c r="AI795" s="61"/>
      <c r="AJ795" s="61"/>
      <c r="AK795" s="61"/>
      <c r="AL795" s="61"/>
      <c r="AM795" s="66"/>
      <c r="AN795" s="81"/>
      <c r="AO795" s="82"/>
      <c r="AP795" s="199"/>
      <c r="AQ795" s="200"/>
      <c r="AR795" s="199"/>
      <c r="AS795" s="65"/>
      <c r="AT795" s="200"/>
      <c r="AU795" s="66"/>
      <c r="AV795" s="66"/>
      <c r="AW795" s="66"/>
      <c r="AX795" s="66"/>
      <c r="AY795" s="66"/>
      <c r="AZ795" s="67"/>
      <c r="BA795" s="287"/>
      <c r="BB795" s="290"/>
      <c r="BC795" s="284"/>
      <c r="BD795" s="69"/>
      <c r="BE795" s="68"/>
    </row>
    <row r="796" spans="1:57" ht="12.75" customHeight="1" x14ac:dyDescent="0.2">
      <c r="A796" s="28"/>
      <c r="B796" s="92"/>
      <c r="C796" s="93"/>
      <c r="D796" s="71"/>
      <c r="E796" s="72"/>
      <c r="F796" s="42"/>
      <c r="G796" s="43"/>
      <c r="H796" s="46"/>
      <c r="I796" s="74"/>
      <c r="J796" s="46"/>
      <c r="K796" s="75"/>
      <c r="L796" s="73"/>
      <c r="M796" s="46"/>
      <c r="N796" s="76"/>
      <c r="O796" s="94"/>
      <c r="P796" s="105"/>
      <c r="Q796" s="194"/>
      <c r="R796" s="195"/>
      <c r="S796" s="195"/>
      <c r="T796" s="108"/>
      <c r="U796" s="109"/>
      <c r="V796" s="84"/>
      <c r="W796" s="84"/>
      <c r="X796" s="84"/>
      <c r="Y796" s="61"/>
      <c r="Z796" s="61"/>
      <c r="AA796" s="61"/>
      <c r="AB796" s="58"/>
      <c r="AC796" s="79"/>
      <c r="AD796" s="58"/>
      <c r="AE796" s="58"/>
      <c r="AF796" s="80"/>
      <c r="AG796" s="61"/>
      <c r="AH796" s="61"/>
      <c r="AJ796" s="61"/>
      <c r="AL796" s="61"/>
      <c r="AM796" s="66"/>
      <c r="AN796" s="81"/>
      <c r="AO796" s="82"/>
      <c r="AP796" s="199"/>
      <c r="AQ796" s="200"/>
      <c r="AR796" s="199"/>
      <c r="AS796" s="65"/>
      <c r="AT796" s="200"/>
      <c r="AU796" s="66"/>
      <c r="AV796" s="66"/>
      <c r="AW796" s="66"/>
      <c r="AX796" s="66"/>
      <c r="AY796" s="66"/>
      <c r="AZ796" s="67"/>
      <c r="BA796" s="287"/>
      <c r="BB796" s="290"/>
      <c r="BC796" s="284"/>
      <c r="BD796" s="69"/>
      <c r="BE796" s="68"/>
    </row>
    <row r="797" spans="1:57" ht="12.75" customHeight="1" x14ac:dyDescent="0.2">
      <c r="A797" s="28"/>
      <c r="B797" s="92"/>
      <c r="C797" s="93"/>
      <c r="D797" s="71"/>
      <c r="E797" s="72"/>
      <c r="F797" s="42"/>
      <c r="G797" s="43"/>
      <c r="H797" s="46"/>
      <c r="I797" s="74"/>
      <c r="J797" s="46"/>
      <c r="K797" s="75"/>
      <c r="L797" s="73"/>
      <c r="M797" s="46"/>
      <c r="N797" s="76"/>
      <c r="O797" s="94"/>
      <c r="P797" s="105"/>
      <c r="Q797" s="194"/>
      <c r="R797" s="195"/>
      <c r="S797" s="195"/>
      <c r="T797" s="108"/>
      <c r="U797" s="109"/>
      <c r="V797" s="84"/>
      <c r="W797" s="84"/>
      <c r="X797" s="84"/>
      <c r="Y797" s="61"/>
      <c r="Z797" s="61"/>
      <c r="AA797" s="66"/>
      <c r="AB797" s="79"/>
      <c r="AC797" s="79"/>
      <c r="AD797" s="79"/>
      <c r="AE797" s="79"/>
      <c r="AF797" s="80"/>
      <c r="AG797" s="61"/>
      <c r="AI797" s="61"/>
      <c r="AJ797" s="61"/>
      <c r="AK797" s="61"/>
      <c r="AL797" s="61"/>
      <c r="AM797" s="66"/>
      <c r="AN797" s="81"/>
      <c r="AO797" s="82"/>
      <c r="AP797" s="199"/>
      <c r="AQ797" s="200"/>
      <c r="AR797" s="199"/>
      <c r="AS797" s="65"/>
      <c r="AT797" s="200"/>
      <c r="AU797" s="66"/>
      <c r="AV797" s="66"/>
      <c r="AW797" s="66"/>
      <c r="AX797" s="66"/>
      <c r="AY797" s="66"/>
      <c r="AZ797" s="67"/>
      <c r="BA797" s="287"/>
      <c r="BB797" s="290"/>
      <c r="BC797" s="284"/>
      <c r="BD797" s="69"/>
      <c r="BE797" s="68"/>
    </row>
    <row r="798" spans="1:57" ht="12.75" customHeight="1" x14ac:dyDescent="0.2">
      <c r="A798" s="28"/>
      <c r="B798" s="92"/>
      <c r="C798" s="93"/>
      <c r="D798" s="71"/>
      <c r="E798" s="72"/>
      <c r="F798" s="42"/>
      <c r="G798" s="43"/>
      <c r="H798" s="46"/>
      <c r="I798" s="74"/>
      <c r="J798" s="46"/>
      <c r="K798" s="75"/>
      <c r="L798" s="73"/>
      <c r="M798" s="46"/>
      <c r="N798" s="76"/>
      <c r="O798" s="94"/>
      <c r="P798" s="105"/>
      <c r="Q798" s="194"/>
      <c r="R798" s="195"/>
      <c r="S798" s="195"/>
      <c r="T798" s="108"/>
      <c r="U798" s="109"/>
      <c r="V798" s="84"/>
      <c r="W798" s="84"/>
      <c r="X798" s="84"/>
      <c r="Y798" s="61"/>
      <c r="Z798" s="61"/>
      <c r="AA798" s="61"/>
      <c r="AB798" s="58"/>
      <c r="AC798" s="79"/>
      <c r="AD798" s="58"/>
      <c r="AE798" s="58"/>
      <c r="AF798" s="80"/>
      <c r="AG798" s="61"/>
      <c r="AI798" s="61"/>
      <c r="AJ798" s="61"/>
      <c r="AK798" s="61"/>
      <c r="AL798" s="61"/>
      <c r="AM798" s="66"/>
      <c r="AN798" s="81"/>
      <c r="AO798" s="82"/>
      <c r="AP798" s="199"/>
      <c r="AQ798" s="200"/>
      <c r="AR798" s="199"/>
      <c r="AS798" s="65"/>
      <c r="AT798" s="200"/>
      <c r="AU798" s="66"/>
      <c r="AV798" s="66"/>
      <c r="AW798" s="66"/>
      <c r="AX798" s="66"/>
      <c r="AY798" s="66"/>
      <c r="AZ798" s="67"/>
      <c r="BA798" s="287"/>
      <c r="BB798" s="290"/>
      <c r="BC798" s="284"/>
      <c r="BD798" s="69"/>
      <c r="BE798" s="68"/>
    </row>
    <row r="799" spans="1:57" ht="12.75" customHeight="1" x14ac:dyDescent="0.2">
      <c r="A799" s="28"/>
      <c r="B799" s="92"/>
      <c r="C799" s="93"/>
      <c r="D799" s="71"/>
      <c r="E799" s="72"/>
      <c r="F799" s="42"/>
      <c r="G799" s="43"/>
      <c r="H799" s="46"/>
      <c r="I799" s="74"/>
      <c r="J799" s="46"/>
      <c r="K799" s="75"/>
      <c r="L799" s="73"/>
      <c r="M799" s="46"/>
      <c r="N799" s="76"/>
      <c r="O799" s="94"/>
      <c r="P799" s="105"/>
      <c r="Q799" s="190"/>
      <c r="R799" s="195"/>
      <c r="S799" s="195"/>
      <c r="T799" s="108"/>
      <c r="U799" s="109"/>
      <c r="V799" s="84"/>
      <c r="W799" s="84"/>
      <c r="X799" s="84"/>
      <c r="Y799" s="61"/>
      <c r="Z799" s="61"/>
      <c r="AA799" s="61"/>
      <c r="AB799" s="58"/>
      <c r="AC799" s="79"/>
      <c r="AD799" s="58"/>
      <c r="AE799" s="58"/>
      <c r="AF799" s="80"/>
      <c r="AG799" s="61"/>
      <c r="AH799" s="61"/>
      <c r="AI799" s="61"/>
      <c r="AJ799" s="61"/>
      <c r="AK799" s="61"/>
      <c r="AL799" s="61"/>
      <c r="AM799" s="66"/>
      <c r="AN799" s="81"/>
      <c r="AO799" s="82"/>
      <c r="AP799" s="199"/>
      <c r="AQ799" s="200"/>
      <c r="AR799" s="199"/>
      <c r="AS799" s="65"/>
      <c r="AT799" s="200"/>
      <c r="AU799" s="66"/>
      <c r="AV799" s="66"/>
      <c r="AW799" s="66"/>
      <c r="AX799" s="66"/>
      <c r="AY799" s="66"/>
      <c r="AZ799" s="67"/>
      <c r="BA799" s="287"/>
      <c r="BB799" s="290"/>
      <c r="BC799" s="284"/>
      <c r="BD799" s="69"/>
      <c r="BE799" s="68"/>
    </row>
    <row r="800" spans="1:57" ht="12.75" customHeight="1" x14ac:dyDescent="0.2">
      <c r="A800" s="28"/>
      <c r="B800" s="92"/>
      <c r="C800" s="93"/>
      <c r="D800" s="71"/>
      <c r="E800" s="72"/>
      <c r="F800" s="42"/>
      <c r="G800" s="43"/>
      <c r="H800" s="46"/>
      <c r="I800" s="74"/>
      <c r="J800" s="46"/>
      <c r="K800" s="75"/>
      <c r="L800" s="73"/>
      <c r="M800" s="46"/>
      <c r="N800" s="76"/>
      <c r="O800" s="94"/>
      <c r="P800" s="105"/>
      <c r="Q800" s="190"/>
      <c r="R800" s="195"/>
      <c r="S800" s="195"/>
      <c r="T800" s="108"/>
      <c r="U800" s="109"/>
      <c r="V800" s="84"/>
      <c r="W800" s="84"/>
      <c r="X800" s="84"/>
      <c r="Y800" s="61"/>
      <c r="Z800" s="61"/>
      <c r="AA800" s="61"/>
      <c r="AB800" s="58"/>
      <c r="AC800" s="79"/>
      <c r="AD800" s="58"/>
      <c r="AE800" s="58"/>
      <c r="AF800" s="80"/>
      <c r="AG800" s="61"/>
      <c r="AH800" s="61"/>
      <c r="AI800" s="61"/>
      <c r="AJ800" s="61"/>
      <c r="AK800" s="61"/>
      <c r="AL800" s="61"/>
      <c r="AM800" s="66"/>
      <c r="AN800" s="81"/>
      <c r="AO800" s="82"/>
      <c r="AP800" s="199"/>
      <c r="AQ800" s="200"/>
      <c r="AR800" s="199"/>
      <c r="AS800" s="65"/>
      <c r="AT800" s="200"/>
      <c r="AU800" s="66"/>
      <c r="AV800" s="66"/>
      <c r="AW800" s="66"/>
      <c r="AX800" s="66"/>
      <c r="AY800" s="66"/>
      <c r="AZ800" s="67"/>
      <c r="BA800" s="287"/>
      <c r="BB800" s="290"/>
      <c r="BC800" s="284"/>
      <c r="BD800" s="69"/>
      <c r="BE800" s="68"/>
    </row>
    <row r="801" spans="1:57" ht="12.75" customHeight="1" x14ac:dyDescent="0.2">
      <c r="A801" s="28"/>
      <c r="B801" s="92"/>
      <c r="C801" s="93"/>
      <c r="D801" s="71"/>
      <c r="E801" s="72"/>
      <c r="F801" s="42"/>
      <c r="G801" s="43"/>
      <c r="H801" s="46"/>
      <c r="I801" s="74"/>
      <c r="J801" s="46"/>
      <c r="K801" s="75"/>
      <c r="L801" s="73"/>
      <c r="M801" s="46"/>
      <c r="N801" s="76"/>
      <c r="O801" s="94"/>
      <c r="P801" s="105"/>
      <c r="Q801" s="194"/>
      <c r="R801" s="195"/>
      <c r="S801" s="195"/>
      <c r="T801" s="108"/>
      <c r="U801" s="109"/>
      <c r="V801" s="84"/>
      <c r="W801" s="84"/>
      <c r="X801" s="84"/>
      <c r="Y801" s="61"/>
      <c r="Z801" s="61"/>
      <c r="AA801" s="61"/>
      <c r="AB801" s="58"/>
      <c r="AC801" s="79"/>
      <c r="AD801" s="58"/>
      <c r="AE801" s="58"/>
      <c r="AF801" s="80"/>
      <c r="AG801" s="61"/>
      <c r="AH801" s="61"/>
      <c r="AI801" s="61"/>
      <c r="AJ801" s="61"/>
      <c r="AK801" s="61"/>
      <c r="AL801" s="61"/>
      <c r="AM801" s="66"/>
      <c r="AN801" s="81"/>
      <c r="AO801" s="82"/>
      <c r="AP801" s="199"/>
      <c r="AQ801" s="200"/>
      <c r="AR801" s="199"/>
      <c r="AS801" s="65"/>
      <c r="AT801" s="200"/>
      <c r="AU801" s="66"/>
      <c r="AV801" s="66"/>
      <c r="AW801" s="66"/>
      <c r="AX801" s="66"/>
      <c r="AY801" s="66"/>
      <c r="AZ801" s="67"/>
      <c r="BA801" s="287"/>
      <c r="BB801" s="290"/>
      <c r="BC801" s="284"/>
      <c r="BD801" s="69"/>
      <c r="BE801" s="68"/>
    </row>
    <row r="802" spans="1:57" ht="12.75" customHeight="1" x14ac:dyDescent="0.2">
      <c r="A802" s="28"/>
      <c r="B802" s="92"/>
      <c r="C802" s="93"/>
      <c r="D802" s="71"/>
      <c r="E802" s="72"/>
      <c r="F802" s="42"/>
      <c r="G802" s="43"/>
      <c r="H802" s="46"/>
      <c r="I802" s="74"/>
      <c r="J802" s="46"/>
      <c r="L802" s="73"/>
      <c r="M802" s="46"/>
      <c r="N802" s="76"/>
      <c r="O802" s="94"/>
      <c r="P802" s="105"/>
      <c r="Q802" s="194"/>
      <c r="R802" s="195"/>
      <c r="S802" s="195"/>
      <c r="T802" s="108"/>
      <c r="U802" s="109"/>
      <c r="V802" s="84"/>
      <c r="W802" s="84"/>
      <c r="X802" s="84"/>
      <c r="Y802" s="61"/>
      <c r="Z802" s="61"/>
      <c r="AA802" s="61"/>
      <c r="AB802" s="58"/>
      <c r="AC802" s="79"/>
      <c r="AD802" s="58"/>
      <c r="AE802" s="58"/>
      <c r="AF802" s="80"/>
      <c r="AG802" s="61"/>
      <c r="AH802" s="61"/>
      <c r="AI802" s="61"/>
      <c r="AJ802" s="61"/>
      <c r="AK802" s="61"/>
      <c r="AL802" s="61"/>
      <c r="AM802" s="66"/>
      <c r="AN802" s="81"/>
      <c r="AO802" s="82"/>
      <c r="AP802" s="199"/>
      <c r="AQ802" s="200"/>
      <c r="AR802" s="199"/>
      <c r="AS802" s="65"/>
      <c r="AT802" s="200"/>
      <c r="AU802" s="66"/>
      <c r="AV802" s="66"/>
      <c r="AW802" s="66"/>
      <c r="AX802" s="66"/>
      <c r="AY802" s="66"/>
      <c r="AZ802" s="67"/>
      <c r="BA802" s="287"/>
      <c r="BB802" s="290"/>
      <c r="BC802" s="284"/>
      <c r="BD802" s="69"/>
      <c r="BE802" s="68"/>
    </row>
    <row r="803" spans="1:57" ht="12.75" customHeight="1" x14ac:dyDescent="0.2">
      <c r="A803" s="28"/>
      <c r="B803" s="92"/>
      <c r="C803" s="93"/>
      <c r="D803" s="71"/>
      <c r="E803" s="72"/>
      <c r="F803" s="42"/>
      <c r="G803" s="43"/>
      <c r="H803" s="46"/>
      <c r="I803" s="74"/>
      <c r="J803" s="46"/>
      <c r="K803" s="75"/>
      <c r="L803" s="73"/>
      <c r="M803" s="46"/>
      <c r="N803" s="76"/>
      <c r="O803" s="94"/>
      <c r="P803" s="105"/>
      <c r="Q803" s="194"/>
      <c r="R803" s="195"/>
      <c r="S803" s="195"/>
      <c r="T803" s="108"/>
      <c r="U803" s="109"/>
      <c r="V803" s="84"/>
      <c r="W803" s="84"/>
      <c r="X803" s="84"/>
      <c r="Y803" s="61"/>
      <c r="Z803" s="61"/>
      <c r="AA803" s="61"/>
      <c r="AB803" s="58"/>
      <c r="AC803" s="79"/>
      <c r="AD803" s="58"/>
      <c r="AE803" s="58"/>
      <c r="AF803" s="80"/>
      <c r="AG803" s="61"/>
      <c r="AH803" s="61"/>
      <c r="AI803" s="61"/>
      <c r="AJ803" s="61"/>
      <c r="AK803" s="61"/>
      <c r="AL803" s="61"/>
      <c r="AM803" s="66"/>
      <c r="AN803" s="81"/>
      <c r="AO803" s="82"/>
      <c r="AP803" s="199"/>
      <c r="AQ803" s="200"/>
      <c r="AR803" s="199"/>
      <c r="AS803" s="65"/>
      <c r="AT803" s="200"/>
      <c r="AU803" s="66"/>
      <c r="AV803" s="66"/>
      <c r="AW803" s="66"/>
      <c r="AX803" s="66"/>
      <c r="AY803" s="66"/>
      <c r="AZ803" s="67"/>
      <c r="BA803" s="287"/>
      <c r="BB803" s="290"/>
      <c r="BC803" s="284"/>
      <c r="BD803" s="69"/>
      <c r="BE803" s="68"/>
    </row>
    <row r="804" spans="1:57" ht="12.75" customHeight="1" x14ac:dyDescent="0.2">
      <c r="A804" s="28"/>
      <c r="B804" s="92"/>
      <c r="C804" s="93"/>
      <c r="D804" s="71"/>
      <c r="E804" s="72"/>
      <c r="F804" s="42"/>
      <c r="G804" s="43"/>
      <c r="H804" s="46"/>
      <c r="I804" s="74"/>
      <c r="J804" s="46"/>
      <c r="K804" s="75"/>
      <c r="L804" s="73"/>
      <c r="M804" s="46"/>
      <c r="N804" s="76"/>
      <c r="O804" s="94"/>
      <c r="P804" s="105"/>
      <c r="Q804" s="194"/>
      <c r="R804" s="195"/>
      <c r="S804" s="195"/>
      <c r="T804" s="108"/>
      <c r="U804" s="109"/>
      <c r="V804" s="84"/>
      <c r="W804" s="84"/>
      <c r="X804" s="84"/>
      <c r="Y804" s="61"/>
      <c r="Z804" s="61"/>
      <c r="AA804" s="61"/>
      <c r="AB804" s="58"/>
      <c r="AC804" s="79"/>
      <c r="AD804" s="58"/>
      <c r="AE804" s="58"/>
      <c r="AF804" s="80"/>
      <c r="AG804" s="61"/>
      <c r="AH804" s="61"/>
      <c r="AI804" s="61"/>
      <c r="AJ804" s="61"/>
      <c r="AK804" s="61"/>
      <c r="AL804" s="61"/>
      <c r="AM804" s="66"/>
      <c r="AN804" s="81"/>
      <c r="AO804" s="82"/>
      <c r="AP804" s="199"/>
      <c r="AQ804" s="200"/>
      <c r="AR804" s="199"/>
      <c r="AS804" s="65"/>
      <c r="AT804" s="200"/>
      <c r="AU804" s="66"/>
      <c r="AV804" s="66"/>
      <c r="AW804" s="66"/>
      <c r="AX804" s="66"/>
      <c r="AY804" s="66"/>
      <c r="AZ804" s="67"/>
      <c r="BA804" s="287"/>
      <c r="BB804" s="290"/>
      <c r="BC804" s="284"/>
      <c r="BD804" s="69"/>
      <c r="BE804" s="68"/>
    </row>
    <row r="805" spans="1:57" ht="12.75" customHeight="1" x14ac:dyDescent="0.2">
      <c r="A805" s="28"/>
      <c r="B805" s="92"/>
      <c r="C805" s="93"/>
      <c r="D805" s="71"/>
      <c r="E805" s="72"/>
      <c r="F805" s="42"/>
      <c r="G805" s="43"/>
      <c r="H805" s="46"/>
      <c r="I805" s="74"/>
      <c r="J805" s="46"/>
      <c r="K805" s="75"/>
      <c r="L805" s="73"/>
      <c r="M805" s="46"/>
      <c r="N805" s="76"/>
      <c r="O805" s="94"/>
      <c r="P805" s="105"/>
      <c r="Q805" s="194"/>
      <c r="R805" s="195"/>
      <c r="S805" s="195"/>
      <c r="T805" s="108"/>
      <c r="U805" s="109"/>
      <c r="V805" s="84"/>
      <c r="W805" s="84"/>
      <c r="X805" s="84"/>
      <c r="Y805" s="61"/>
      <c r="Z805" s="61"/>
      <c r="AA805" s="61"/>
      <c r="AB805" s="58"/>
      <c r="AC805" s="79"/>
      <c r="AD805" s="58"/>
      <c r="AE805" s="58"/>
      <c r="AF805" s="80"/>
      <c r="AG805" s="61"/>
      <c r="AH805" s="61"/>
      <c r="AI805" s="61"/>
      <c r="AJ805" s="61"/>
      <c r="AK805" s="61"/>
      <c r="AL805" s="61"/>
      <c r="AM805" s="66"/>
      <c r="AN805" s="81"/>
      <c r="AO805" s="82"/>
      <c r="AP805" s="199"/>
      <c r="AQ805" s="200"/>
      <c r="AR805" s="199"/>
      <c r="AS805" s="65"/>
      <c r="AT805" s="200"/>
      <c r="AU805" s="66"/>
      <c r="AV805" s="66"/>
      <c r="AW805" s="66"/>
      <c r="AX805" s="66"/>
      <c r="AY805" s="66"/>
      <c r="AZ805" s="67"/>
      <c r="BA805" s="287"/>
      <c r="BB805" s="290"/>
      <c r="BC805" s="284"/>
      <c r="BD805" s="69"/>
      <c r="BE805" s="68"/>
    </row>
    <row r="806" spans="1:57" ht="12.75" customHeight="1" x14ac:dyDescent="0.2">
      <c r="A806" s="28"/>
      <c r="B806" s="92"/>
      <c r="C806" s="93"/>
      <c r="D806" s="71"/>
      <c r="E806" s="72"/>
      <c r="F806" s="42"/>
      <c r="G806" s="43"/>
      <c r="H806" s="46"/>
      <c r="I806" s="74"/>
      <c r="J806" s="46"/>
      <c r="K806" s="75"/>
      <c r="L806" s="73"/>
      <c r="M806" s="46"/>
      <c r="N806" s="76"/>
      <c r="O806" s="94"/>
      <c r="P806" s="105"/>
      <c r="Q806" s="194"/>
      <c r="R806" s="195"/>
      <c r="S806" s="195"/>
      <c r="T806" s="108"/>
      <c r="U806" s="109"/>
      <c r="V806" s="84"/>
      <c r="W806" s="84"/>
      <c r="X806" s="84"/>
      <c r="Y806" s="61"/>
      <c r="Z806" s="61"/>
      <c r="AA806" s="61"/>
      <c r="AB806" s="58"/>
      <c r="AC806" s="79"/>
      <c r="AD806" s="58"/>
      <c r="AE806" s="58"/>
      <c r="AF806" s="80"/>
      <c r="AG806" s="61"/>
      <c r="AH806" s="61"/>
      <c r="AI806" s="61"/>
      <c r="AJ806" s="61"/>
      <c r="AK806" s="61"/>
      <c r="AL806" s="61"/>
      <c r="AM806" s="66"/>
      <c r="AN806" s="81"/>
      <c r="AO806" s="82"/>
      <c r="AP806" s="199"/>
      <c r="AQ806" s="200"/>
      <c r="AR806" s="199"/>
      <c r="AS806" s="65"/>
      <c r="AT806" s="200"/>
      <c r="AU806" s="66"/>
      <c r="AV806" s="66"/>
      <c r="AW806" s="66"/>
      <c r="AX806" s="66"/>
      <c r="AY806" s="66"/>
      <c r="AZ806" s="67"/>
      <c r="BA806" s="287"/>
      <c r="BB806" s="290"/>
      <c r="BC806" s="284"/>
      <c r="BD806" s="69"/>
      <c r="BE806" s="68"/>
    </row>
    <row r="807" spans="1:57" ht="12.75" customHeight="1" x14ac:dyDescent="0.2">
      <c r="A807" s="28"/>
      <c r="B807" s="92"/>
      <c r="C807" s="93"/>
      <c r="D807" s="71"/>
      <c r="E807" s="72"/>
      <c r="F807" s="42"/>
      <c r="G807" s="43"/>
      <c r="H807" s="46"/>
      <c r="I807" s="74"/>
      <c r="J807" s="46"/>
      <c r="K807" s="75"/>
      <c r="L807" s="73"/>
      <c r="M807" s="46"/>
      <c r="N807" s="76"/>
      <c r="O807" s="94"/>
      <c r="P807" s="105"/>
      <c r="Q807" s="194"/>
      <c r="R807" s="195"/>
      <c r="S807" s="195"/>
      <c r="T807" s="108"/>
      <c r="U807" s="109"/>
      <c r="V807" s="84"/>
      <c r="W807" s="84"/>
      <c r="X807" s="84"/>
      <c r="Y807" s="61"/>
      <c r="Z807" s="61"/>
      <c r="AA807" s="61"/>
      <c r="AB807" s="58"/>
      <c r="AC807" s="79"/>
      <c r="AD807" s="58"/>
      <c r="AE807" s="58"/>
      <c r="AF807" s="80"/>
      <c r="AG807" s="61"/>
      <c r="AH807" s="61"/>
      <c r="AI807" s="61"/>
      <c r="AJ807" s="61"/>
      <c r="AK807" s="61"/>
      <c r="AL807" s="61"/>
      <c r="AM807" s="66"/>
      <c r="AN807" s="81"/>
      <c r="AO807" s="82"/>
      <c r="AP807" s="199"/>
      <c r="AQ807" s="200"/>
      <c r="AR807" s="199"/>
      <c r="AS807" s="65"/>
      <c r="AT807" s="200"/>
      <c r="AU807" s="66"/>
      <c r="AV807" s="66"/>
      <c r="AW807" s="66"/>
      <c r="AX807" s="66"/>
      <c r="AY807" s="66"/>
      <c r="AZ807" s="67"/>
      <c r="BA807" s="287"/>
      <c r="BB807" s="290"/>
      <c r="BC807" s="284"/>
      <c r="BD807" s="69"/>
      <c r="BE807" s="68"/>
    </row>
    <row r="808" spans="1:57" ht="12.75" customHeight="1" x14ac:dyDescent="0.2">
      <c r="A808" s="28"/>
      <c r="B808" s="92"/>
      <c r="C808" s="93"/>
      <c r="D808" s="71"/>
      <c r="E808" s="72"/>
      <c r="F808" s="42"/>
      <c r="G808" s="43"/>
      <c r="H808" s="46"/>
      <c r="I808" s="74"/>
      <c r="J808" s="46"/>
      <c r="K808" s="75"/>
      <c r="L808" s="73"/>
      <c r="M808" s="46"/>
      <c r="N808" s="76"/>
      <c r="O808" s="94"/>
      <c r="P808" s="105"/>
      <c r="Q808" s="194"/>
      <c r="R808" s="195"/>
      <c r="S808" s="195"/>
      <c r="T808" s="108"/>
      <c r="U808" s="109"/>
      <c r="V808" s="84"/>
      <c r="W808" s="84"/>
      <c r="X808" s="84"/>
      <c r="Y808" s="61"/>
      <c r="Z808" s="61"/>
      <c r="AA808" s="61"/>
      <c r="AB808" s="58"/>
      <c r="AC808" s="79"/>
      <c r="AD808" s="58"/>
      <c r="AE808" s="58"/>
      <c r="AF808" s="80"/>
      <c r="AG808" s="61"/>
      <c r="AH808" s="61"/>
      <c r="AI808" s="61"/>
      <c r="AJ808" s="61"/>
      <c r="AK808" s="61"/>
      <c r="AL808" s="61"/>
      <c r="AM808" s="66"/>
      <c r="AN808" s="81"/>
      <c r="AO808" s="82"/>
      <c r="AP808" s="199"/>
      <c r="AQ808" s="200"/>
      <c r="AR808" s="199"/>
      <c r="AS808" s="65"/>
      <c r="AT808" s="200"/>
      <c r="AU808" s="66"/>
      <c r="AV808" s="66"/>
      <c r="AW808" s="66"/>
      <c r="AX808" s="66"/>
      <c r="AY808" s="66"/>
      <c r="AZ808" s="67"/>
      <c r="BA808" s="287"/>
      <c r="BB808" s="290"/>
      <c r="BC808" s="284"/>
      <c r="BD808" s="69"/>
      <c r="BE808" s="68"/>
    </row>
    <row r="809" spans="1:57" ht="12.75" customHeight="1" x14ac:dyDescent="0.2">
      <c r="A809" s="28"/>
      <c r="B809" s="92"/>
      <c r="C809" s="93"/>
      <c r="D809" s="71"/>
      <c r="E809" s="72"/>
      <c r="F809" s="42"/>
      <c r="G809" s="43"/>
      <c r="H809" s="46"/>
      <c r="I809" s="74"/>
      <c r="J809" s="46"/>
      <c r="K809" s="75"/>
      <c r="L809" s="73"/>
      <c r="M809" s="46"/>
      <c r="N809" s="76"/>
      <c r="O809" s="94"/>
      <c r="P809" s="105"/>
      <c r="Q809" s="194"/>
      <c r="R809" s="195"/>
      <c r="S809" s="195"/>
      <c r="T809" s="108"/>
      <c r="U809" s="109"/>
      <c r="V809" s="84"/>
      <c r="W809" s="84"/>
      <c r="X809" s="84"/>
      <c r="Y809" s="61"/>
      <c r="Z809" s="61"/>
      <c r="AA809" s="61"/>
      <c r="AB809" s="58"/>
      <c r="AC809" s="79"/>
      <c r="AD809" s="58"/>
      <c r="AE809" s="58"/>
      <c r="AF809" s="80"/>
      <c r="AG809" s="61"/>
      <c r="AH809" s="61"/>
      <c r="AI809" s="61"/>
      <c r="AJ809" s="61"/>
      <c r="AK809" s="61"/>
      <c r="AL809" s="66"/>
      <c r="AM809" s="66"/>
      <c r="AN809" s="81"/>
      <c r="AO809" s="82"/>
      <c r="AP809" s="199"/>
      <c r="AQ809" s="200"/>
      <c r="AR809" s="199"/>
      <c r="AS809" s="65"/>
      <c r="AT809" s="200"/>
      <c r="AU809" s="66"/>
      <c r="AV809" s="66"/>
      <c r="AW809" s="66"/>
      <c r="AX809" s="66"/>
      <c r="AY809" s="66"/>
      <c r="AZ809" s="67"/>
      <c r="BA809" s="287"/>
      <c r="BB809" s="290"/>
      <c r="BC809" s="284"/>
      <c r="BD809" s="69"/>
      <c r="BE809" s="68"/>
    </row>
    <row r="810" spans="1:57" ht="12.75" customHeight="1" x14ac:dyDescent="0.2">
      <c r="A810" s="28"/>
      <c r="B810" s="92"/>
      <c r="C810" s="93"/>
      <c r="D810" s="71"/>
      <c r="E810" s="72"/>
      <c r="F810" s="42"/>
      <c r="G810" s="43"/>
      <c r="H810" s="46"/>
      <c r="I810" s="74"/>
      <c r="J810" s="46"/>
      <c r="K810" s="75"/>
      <c r="L810" s="73"/>
      <c r="M810" s="46"/>
      <c r="N810" s="76"/>
      <c r="O810" s="94"/>
      <c r="P810" s="105"/>
      <c r="Q810" s="194"/>
      <c r="R810" s="195"/>
      <c r="S810" s="195"/>
      <c r="T810" s="108"/>
      <c r="U810" s="109"/>
      <c r="V810" s="84"/>
      <c r="W810" s="84"/>
      <c r="X810" s="84"/>
      <c r="Y810" s="61"/>
      <c r="Z810" s="61"/>
      <c r="AA810" s="61"/>
      <c r="AB810" s="58"/>
      <c r="AC810" s="79"/>
      <c r="AD810" s="58"/>
      <c r="AE810" s="58"/>
      <c r="AF810" s="80"/>
      <c r="AG810" s="61"/>
      <c r="AH810" s="61"/>
      <c r="AI810" s="61"/>
      <c r="AJ810" s="61"/>
      <c r="AK810" s="61"/>
      <c r="AL810" s="66"/>
      <c r="AM810" s="66"/>
      <c r="AN810" s="81"/>
      <c r="AO810" s="82"/>
      <c r="AP810" s="199"/>
      <c r="AQ810" s="200"/>
      <c r="AR810" s="199"/>
      <c r="AS810" s="65"/>
      <c r="AT810" s="200"/>
      <c r="AU810" s="66"/>
      <c r="AV810" s="66"/>
      <c r="AW810" s="66"/>
      <c r="AX810" s="66"/>
      <c r="AY810" s="66"/>
      <c r="AZ810" s="67"/>
      <c r="BA810" s="287"/>
      <c r="BB810" s="290"/>
      <c r="BC810" s="284"/>
      <c r="BD810" s="69"/>
      <c r="BE810" s="68"/>
    </row>
    <row r="811" spans="1:57" x14ac:dyDescent="0.2">
      <c r="A811" s="28"/>
      <c r="B811" s="92"/>
      <c r="C811" s="93"/>
      <c r="D811" s="71"/>
      <c r="E811" s="72"/>
      <c r="F811" s="42"/>
      <c r="G811" s="43"/>
      <c r="H811" s="46"/>
      <c r="I811" s="74"/>
      <c r="J811" s="46"/>
      <c r="K811" s="75"/>
      <c r="L811" s="73"/>
      <c r="O811" s="94"/>
      <c r="P811" s="105"/>
      <c r="Q811" s="194"/>
      <c r="R811" s="195"/>
      <c r="S811" s="195"/>
      <c r="T811" s="108"/>
      <c r="U811" s="109"/>
      <c r="V811" s="84"/>
      <c r="W811" s="84"/>
      <c r="X811" s="84"/>
      <c r="Y811" s="61"/>
      <c r="Z811" s="61"/>
      <c r="AA811" s="61"/>
      <c r="AB811" s="58"/>
      <c r="AC811" s="79"/>
      <c r="AD811" s="58"/>
      <c r="AE811" s="58"/>
      <c r="AF811" s="80"/>
      <c r="AG811" s="61"/>
      <c r="AH811" s="61"/>
      <c r="AI811" s="61"/>
      <c r="AJ811" s="61"/>
      <c r="AK811" s="61"/>
      <c r="AL811" s="66"/>
      <c r="AM811" s="66"/>
      <c r="AN811" s="81"/>
      <c r="AO811" s="82"/>
      <c r="AP811" s="199"/>
      <c r="AQ811" s="200"/>
      <c r="AR811" s="199"/>
      <c r="AS811" s="65"/>
      <c r="AT811" s="200"/>
      <c r="AU811" s="66"/>
      <c r="AV811" s="66"/>
      <c r="AW811" s="66"/>
      <c r="AX811" s="66"/>
      <c r="AY811" s="66"/>
      <c r="AZ811" s="67"/>
      <c r="BA811" s="287"/>
      <c r="BB811" s="290"/>
      <c r="BC811" s="284"/>
      <c r="BD811" s="69"/>
      <c r="BE811" s="68"/>
    </row>
    <row r="812" spans="1:57" x14ac:dyDescent="0.2">
      <c r="A812" s="28"/>
      <c r="B812" s="92"/>
      <c r="C812" s="93"/>
      <c r="D812" s="71"/>
      <c r="E812" s="72"/>
      <c r="F812" s="42"/>
      <c r="G812" s="43"/>
      <c r="H812" s="46"/>
      <c r="I812" s="74"/>
      <c r="J812" s="46"/>
      <c r="K812" s="75"/>
      <c r="L812" s="73"/>
      <c r="M812" s="46"/>
      <c r="N812" s="76"/>
      <c r="O812" s="94"/>
      <c r="P812" s="105"/>
      <c r="Q812" s="194"/>
      <c r="R812" s="195"/>
      <c r="S812" s="195"/>
      <c r="T812" s="108"/>
      <c r="U812" s="109"/>
      <c r="V812" s="84"/>
      <c r="W812" s="84"/>
      <c r="X812" s="84"/>
      <c r="Y812" s="61"/>
      <c r="Z812" s="61"/>
      <c r="AA812" s="61"/>
      <c r="AB812" s="58"/>
      <c r="AC812" s="79"/>
      <c r="AD812" s="58"/>
      <c r="AE812" s="58"/>
      <c r="AF812" s="80"/>
      <c r="AG812" s="61"/>
      <c r="AH812" s="61"/>
      <c r="AI812" s="61"/>
      <c r="AJ812" s="61"/>
      <c r="AK812" s="61"/>
      <c r="AL812" s="66"/>
      <c r="AM812" s="66"/>
      <c r="AN812" s="81"/>
      <c r="AO812" s="82"/>
      <c r="AP812" s="199"/>
      <c r="AQ812" s="200"/>
      <c r="AR812" s="199"/>
      <c r="AS812" s="65"/>
      <c r="AT812" s="200"/>
      <c r="AU812" s="66"/>
      <c r="AV812" s="66"/>
      <c r="AW812" s="66"/>
      <c r="AX812" s="66"/>
      <c r="AY812" s="66"/>
      <c r="AZ812" s="67"/>
      <c r="BA812" s="287"/>
      <c r="BB812" s="290"/>
      <c r="BC812" s="284"/>
      <c r="BD812" s="69"/>
      <c r="BE812" s="68"/>
    </row>
    <row r="813" spans="1:57" x14ac:dyDescent="0.2">
      <c r="A813" s="28"/>
      <c r="B813" s="92"/>
      <c r="C813" s="93"/>
      <c r="D813" s="71"/>
      <c r="E813" s="72"/>
      <c r="F813" s="42"/>
      <c r="G813" s="43"/>
      <c r="H813" s="46"/>
      <c r="I813" s="74"/>
      <c r="J813" s="46"/>
      <c r="K813" s="75"/>
      <c r="L813" s="73"/>
      <c r="M813" s="46"/>
      <c r="N813" s="76"/>
      <c r="O813" s="94"/>
      <c r="P813" s="105"/>
      <c r="Q813" s="194"/>
      <c r="R813" s="195"/>
      <c r="S813" s="195"/>
      <c r="T813" s="108"/>
      <c r="U813" s="109"/>
      <c r="V813" s="84"/>
      <c r="W813" s="84"/>
      <c r="X813" s="84"/>
      <c r="Y813" s="61"/>
      <c r="AA813" s="61"/>
      <c r="AB813" s="58"/>
      <c r="AC813" s="79"/>
      <c r="AD813" s="58"/>
      <c r="AE813" s="58"/>
      <c r="AF813" s="80"/>
      <c r="AG813" s="61"/>
      <c r="AH813" s="61"/>
      <c r="AI813" s="61"/>
      <c r="AJ813" s="61"/>
      <c r="AK813" s="61"/>
      <c r="AL813" s="66"/>
      <c r="AM813" s="66"/>
      <c r="AN813" s="81"/>
      <c r="AO813" s="82"/>
      <c r="AP813" s="199"/>
      <c r="AQ813" s="200"/>
      <c r="AR813" s="199"/>
      <c r="AS813" s="65"/>
      <c r="AT813" s="200"/>
      <c r="AU813" s="66"/>
      <c r="AV813" s="66"/>
      <c r="AW813" s="66"/>
      <c r="AX813" s="66"/>
      <c r="AY813" s="66"/>
      <c r="AZ813" s="67"/>
      <c r="BA813" s="287"/>
      <c r="BB813" s="290"/>
      <c r="BC813" s="284"/>
      <c r="BD813" s="69"/>
      <c r="BE813" s="68"/>
    </row>
    <row r="814" spans="1:57" x14ac:dyDescent="0.2">
      <c r="A814" s="28"/>
      <c r="B814" s="92"/>
      <c r="C814" s="93"/>
      <c r="D814" s="71"/>
      <c r="E814" s="72"/>
      <c r="F814" s="42"/>
      <c r="G814" s="43"/>
      <c r="H814" s="46"/>
      <c r="I814" s="74"/>
      <c r="J814" s="46"/>
      <c r="K814" s="75"/>
      <c r="L814" s="73"/>
      <c r="M814" s="46"/>
      <c r="N814" s="76"/>
      <c r="O814" s="94"/>
      <c r="P814" s="105"/>
      <c r="Q814" s="194"/>
      <c r="R814" s="191"/>
      <c r="S814" s="191"/>
      <c r="T814" s="108"/>
      <c r="U814" s="109"/>
      <c r="V814" s="84"/>
      <c r="W814" s="84"/>
      <c r="X814" s="84"/>
      <c r="Y814" s="61"/>
      <c r="Z814" s="61"/>
      <c r="AA814" s="61"/>
      <c r="AB814" s="58"/>
      <c r="AC814" s="79"/>
      <c r="AD814" s="58"/>
      <c r="AE814" s="58"/>
      <c r="AF814" s="80"/>
      <c r="AG814" s="61"/>
      <c r="AH814" s="61"/>
      <c r="AI814" s="61"/>
      <c r="AJ814" s="61"/>
      <c r="AK814" s="61"/>
      <c r="AL814" s="61"/>
      <c r="AM814" s="66"/>
      <c r="AN814" s="81"/>
      <c r="AO814" s="82"/>
      <c r="AP814" s="199"/>
      <c r="AQ814" s="200"/>
      <c r="AR814" s="199"/>
      <c r="AS814" s="65"/>
      <c r="AT814" s="200"/>
      <c r="AU814" s="66"/>
      <c r="AV814" s="66"/>
      <c r="AW814" s="66"/>
      <c r="AX814" s="66"/>
      <c r="AY814" s="66"/>
      <c r="AZ814" s="67"/>
      <c r="BA814" s="287"/>
      <c r="BB814" s="290"/>
      <c r="BC814" s="284"/>
      <c r="BD814" s="69"/>
      <c r="BE814" s="68"/>
    </row>
    <row r="815" spans="1:57" x14ac:dyDescent="0.2">
      <c r="A815" s="28"/>
      <c r="B815" s="92"/>
      <c r="C815" s="93"/>
      <c r="D815" s="71"/>
      <c r="E815" s="72"/>
      <c r="F815" s="42"/>
      <c r="G815" s="43"/>
      <c r="H815" s="46"/>
      <c r="I815" s="74"/>
      <c r="J815" s="46"/>
      <c r="K815" s="75"/>
      <c r="L815" s="73"/>
      <c r="M815" s="46"/>
      <c r="N815" s="76"/>
      <c r="O815" s="94"/>
      <c r="P815" s="105"/>
      <c r="Q815" s="194"/>
      <c r="R815" s="195"/>
      <c r="S815" s="195"/>
      <c r="T815" s="108"/>
      <c r="U815" s="109"/>
      <c r="V815" s="84"/>
      <c r="W815" s="84"/>
      <c r="X815" s="84"/>
      <c r="Y815" s="61"/>
      <c r="Z815" s="61"/>
      <c r="AA815" s="61"/>
      <c r="AB815" s="58"/>
      <c r="AC815" s="79"/>
      <c r="AD815" s="58"/>
      <c r="AE815" s="58"/>
      <c r="AF815" s="80"/>
      <c r="AG815" s="61"/>
      <c r="AH815" s="61"/>
      <c r="AI815" s="61"/>
      <c r="AJ815" s="61"/>
      <c r="AK815" s="61"/>
      <c r="AL815" s="61"/>
      <c r="AM815" s="66"/>
      <c r="AN815" s="81"/>
      <c r="AO815" s="82"/>
      <c r="AP815" s="199"/>
      <c r="AQ815" s="200"/>
      <c r="AR815" s="199"/>
      <c r="AS815" s="65"/>
      <c r="AT815" s="200"/>
      <c r="AU815" s="66"/>
      <c r="AV815" s="66"/>
      <c r="AW815" s="66"/>
      <c r="AX815" s="66"/>
      <c r="AY815" s="66"/>
      <c r="AZ815" s="67"/>
      <c r="BA815" s="287"/>
      <c r="BB815" s="290"/>
      <c r="BC815" s="284"/>
      <c r="BD815" s="69"/>
      <c r="BE815" s="68"/>
    </row>
    <row r="816" spans="1:57" x14ac:dyDescent="0.2">
      <c r="A816" s="28"/>
      <c r="B816" s="92"/>
      <c r="C816" s="93"/>
      <c r="D816" s="71"/>
      <c r="E816" s="72"/>
      <c r="F816" s="42"/>
      <c r="G816" s="43"/>
      <c r="H816" s="46"/>
      <c r="I816" s="74"/>
      <c r="J816" s="46"/>
      <c r="K816" s="75"/>
      <c r="L816" s="73"/>
      <c r="M816" s="46"/>
      <c r="N816" s="76"/>
      <c r="O816" s="94"/>
      <c r="P816" s="105"/>
      <c r="Q816" s="194"/>
      <c r="R816" s="195"/>
      <c r="S816" s="195"/>
      <c r="T816" s="108"/>
      <c r="U816" s="109"/>
      <c r="V816" s="84"/>
      <c r="W816" s="84"/>
      <c r="X816" s="84"/>
      <c r="Y816" s="61"/>
      <c r="Z816" s="61"/>
      <c r="AA816" s="61"/>
      <c r="AB816" s="58"/>
      <c r="AC816" s="79"/>
      <c r="AD816" s="58"/>
      <c r="AE816" s="58"/>
      <c r="AF816" s="80"/>
      <c r="AG816" s="61"/>
      <c r="AH816" s="61"/>
      <c r="AI816" s="61"/>
      <c r="AJ816" s="61"/>
      <c r="AK816" s="61"/>
      <c r="AL816" s="61"/>
      <c r="AM816" s="66"/>
      <c r="AN816" s="81"/>
      <c r="AO816" s="82"/>
      <c r="AP816" s="199"/>
      <c r="AQ816" s="200"/>
      <c r="AR816" s="199"/>
      <c r="AS816" s="65"/>
      <c r="AT816" s="200"/>
      <c r="AU816" s="66"/>
      <c r="AV816" s="66"/>
      <c r="AW816" s="66"/>
      <c r="AX816" s="66"/>
      <c r="AY816" s="66"/>
      <c r="AZ816" s="67"/>
      <c r="BA816" s="287"/>
      <c r="BB816" s="290"/>
      <c r="BC816" s="284"/>
      <c r="BD816" s="69"/>
      <c r="BE816" s="68"/>
    </row>
    <row r="817" spans="1:57" x14ac:dyDescent="0.2">
      <c r="A817" s="28"/>
      <c r="B817" s="92"/>
      <c r="C817" s="93"/>
      <c r="D817" s="71"/>
      <c r="E817" s="72"/>
      <c r="F817" s="42"/>
      <c r="G817" s="43"/>
      <c r="H817" s="46"/>
      <c r="I817" s="74"/>
      <c r="J817" s="46"/>
      <c r="K817" s="75"/>
      <c r="L817" s="73"/>
      <c r="M817" s="46"/>
      <c r="N817" s="76"/>
      <c r="O817" s="94"/>
      <c r="P817" s="105"/>
      <c r="Q817" s="194"/>
      <c r="R817" s="191"/>
      <c r="S817" s="191"/>
      <c r="T817" s="108"/>
      <c r="U817" s="109"/>
      <c r="V817" s="84"/>
      <c r="W817" s="84"/>
      <c r="X817" s="84"/>
      <c r="Y817" s="61"/>
      <c r="Z817" s="61"/>
      <c r="AA817" s="61"/>
      <c r="AB817" s="58"/>
      <c r="AC817" s="79"/>
      <c r="AD817" s="58"/>
      <c r="AE817" s="58"/>
      <c r="AF817" s="80"/>
      <c r="AG817" s="61"/>
      <c r="AH817" s="61"/>
      <c r="AI817" s="61"/>
      <c r="AJ817" s="61"/>
      <c r="AK817" s="61"/>
      <c r="AL817" s="61"/>
      <c r="AM817" s="66"/>
      <c r="AN817" s="81"/>
      <c r="AO817" s="82"/>
      <c r="AP817" s="199"/>
      <c r="AQ817" s="200"/>
      <c r="AR817" s="199"/>
      <c r="AS817" s="65"/>
      <c r="AT817" s="200"/>
      <c r="AU817" s="66"/>
      <c r="AV817" s="66"/>
      <c r="AW817" s="66"/>
      <c r="AX817" s="66"/>
      <c r="AY817" s="66"/>
      <c r="AZ817" s="67"/>
      <c r="BA817" s="287"/>
      <c r="BB817" s="290"/>
      <c r="BC817" s="284"/>
      <c r="BD817" s="69"/>
      <c r="BE817" s="68"/>
    </row>
    <row r="818" spans="1:57" x14ac:dyDescent="0.2">
      <c r="A818" s="28"/>
      <c r="B818" s="92"/>
      <c r="C818" s="93"/>
      <c r="D818" s="71"/>
      <c r="E818" s="72"/>
      <c r="F818" s="42"/>
      <c r="G818" s="43"/>
      <c r="H818" s="46"/>
      <c r="I818" s="74"/>
      <c r="J818" s="46"/>
      <c r="K818" s="75"/>
      <c r="L818" s="73"/>
      <c r="M818" s="46"/>
      <c r="N818" s="76"/>
      <c r="O818" s="94"/>
      <c r="P818" s="105"/>
      <c r="Q818" s="194"/>
      <c r="R818" s="195"/>
      <c r="S818" s="195"/>
      <c r="T818" s="108"/>
      <c r="U818" s="109"/>
      <c r="V818" s="84"/>
      <c r="W818" s="84"/>
      <c r="X818" s="84"/>
      <c r="Y818" s="61"/>
      <c r="Z818" s="61"/>
      <c r="AA818" s="61"/>
      <c r="AB818" s="58"/>
      <c r="AC818" s="79"/>
      <c r="AD818" s="58"/>
      <c r="AE818" s="58"/>
      <c r="AF818" s="80"/>
      <c r="AG818" s="61"/>
      <c r="AH818" s="61"/>
      <c r="AI818" s="61"/>
      <c r="AJ818" s="61"/>
      <c r="AK818" s="61"/>
      <c r="AL818" s="66"/>
      <c r="AM818" s="66"/>
      <c r="AN818" s="81"/>
      <c r="AO818" s="82"/>
      <c r="AP818" s="199"/>
      <c r="AQ818" s="200"/>
      <c r="AR818" s="199"/>
      <c r="AS818" s="65"/>
      <c r="AT818" s="200"/>
      <c r="AU818" s="66"/>
      <c r="AV818" s="66"/>
      <c r="AW818" s="66"/>
      <c r="AX818" s="66"/>
      <c r="AY818" s="66"/>
      <c r="AZ818" s="67"/>
      <c r="BA818" s="287"/>
      <c r="BB818" s="290"/>
      <c r="BC818" s="284"/>
      <c r="BD818" s="69"/>
      <c r="BE818" s="68"/>
    </row>
    <row r="819" spans="1:57" x14ac:dyDescent="0.2">
      <c r="A819" s="28"/>
      <c r="B819" s="92"/>
      <c r="C819" s="93"/>
      <c r="D819" s="71"/>
      <c r="E819" s="72"/>
      <c r="F819" s="42"/>
      <c r="G819" s="43"/>
      <c r="H819" s="46"/>
      <c r="I819" s="74"/>
      <c r="J819" s="46"/>
      <c r="K819" s="75"/>
      <c r="L819" s="73"/>
      <c r="M819" s="46"/>
      <c r="N819" s="76"/>
      <c r="O819" s="94"/>
      <c r="P819" s="105"/>
      <c r="Q819" s="194"/>
      <c r="R819" s="195"/>
      <c r="S819" s="195"/>
      <c r="T819" s="108"/>
      <c r="U819" s="109"/>
      <c r="V819" s="84"/>
      <c r="W819" s="84"/>
      <c r="X819" s="84"/>
      <c r="Y819" s="61"/>
      <c r="Z819" s="61"/>
      <c r="AA819" s="61"/>
      <c r="AB819" s="58"/>
      <c r="AC819" s="79"/>
      <c r="AD819" s="58"/>
      <c r="AE819" s="58"/>
      <c r="AF819" s="80"/>
      <c r="AG819" s="61"/>
      <c r="AH819" s="61"/>
      <c r="AI819" s="61"/>
      <c r="AJ819" s="61"/>
      <c r="AK819" s="61"/>
      <c r="AL819" s="66"/>
      <c r="AM819" s="66"/>
      <c r="AN819" s="81"/>
      <c r="AO819" s="82"/>
      <c r="AP819" s="199"/>
      <c r="AQ819" s="200"/>
      <c r="AR819" s="199"/>
      <c r="AS819" s="65"/>
      <c r="AT819" s="200"/>
      <c r="AU819" s="66"/>
      <c r="AV819" s="66"/>
      <c r="AW819" s="66"/>
      <c r="AX819" s="66"/>
      <c r="AY819" s="66"/>
      <c r="AZ819" s="67"/>
      <c r="BA819" s="287"/>
      <c r="BB819" s="290"/>
      <c r="BC819" s="284"/>
      <c r="BD819" s="69"/>
      <c r="BE819" s="68"/>
    </row>
    <row r="820" spans="1:57" x14ac:dyDescent="0.2">
      <c r="A820" s="28"/>
      <c r="B820" s="92"/>
      <c r="C820" s="93"/>
      <c r="D820" s="71"/>
      <c r="E820" s="72"/>
      <c r="F820" s="42"/>
      <c r="G820" s="43"/>
      <c r="H820" s="46"/>
      <c r="I820" s="74"/>
      <c r="J820" s="46"/>
      <c r="K820" s="75"/>
      <c r="L820" s="73"/>
      <c r="M820" s="46"/>
      <c r="N820" s="76"/>
      <c r="O820" s="94"/>
      <c r="P820" s="105"/>
      <c r="Q820" s="194"/>
      <c r="R820" s="195"/>
      <c r="S820" s="195"/>
      <c r="T820" s="108"/>
      <c r="U820" s="109"/>
      <c r="V820" s="84"/>
      <c r="W820" s="84"/>
      <c r="X820" s="84"/>
      <c r="Y820" s="61"/>
      <c r="Z820" s="61"/>
      <c r="AA820" s="61"/>
      <c r="AB820" s="58"/>
      <c r="AC820" s="79"/>
      <c r="AD820" s="58"/>
      <c r="AE820" s="58"/>
      <c r="AF820" s="80"/>
      <c r="AG820" s="61"/>
      <c r="AH820" s="61"/>
      <c r="AI820" s="61"/>
      <c r="AJ820" s="61"/>
      <c r="AK820" s="61"/>
      <c r="AL820" s="66"/>
      <c r="AM820" s="66"/>
      <c r="AN820" s="81"/>
      <c r="AO820" s="82"/>
      <c r="AP820" s="199"/>
      <c r="AQ820" s="200"/>
      <c r="AR820" s="199"/>
      <c r="AS820" s="65"/>
      <c r="AT820" s="200"/>
      <c r="AU820" s="66"/>
      <c r="AV820" s="66"/>
      <c r="AW820" s="66"/>
      <c r="AX820" s="66"/>
      <c r="AY820" s="66"/>
      <c r="AZ820" s="67"/>
      <c r="BA820" s="287"/>
      <c r="BB820" s="290"/>
      <c r="BC820" s="284"/>
      <c r="BD820" s="69"/>
      <c r="BE820" s="68"/>
    </row>
    <row r="821" spans="1:57" x14ac:dyDescent="0.2">
      <c r="A821" s="28"/>
      <c r="B821" s="92"/>
      <c r="C821" s="93"/>
      <c r="D821" s="71"/>
      <c r="E821" s="72"/>
      <c r="F821" s="42"/>
      <c r="G821" s="43"/>
      <c r="H821" s="46"/>
      <c r="I821" s="74"/>
      <c r="J821" s="46"/>
      <c r="K821" s="75"/>
      <c r="L821" s="73"/>
      <c r="M821" s="46"/>
      <c r="N821" s="76"/>
      <c r="O821" s="94"/>
      <c r="P821" s="105"/>
      <c r="Q821" s="194"/>
      <c r="R821" s="195"/>
      <c r="S821" s="195"/>
      <c r="T821" s="108"/>
      <c r="U821" s="109"/>
      <c r="V821" s="84"/>
      <c r="W821" s="84"/>
      <c r="X821" s="84"/>
      <c r="Y821" s="61"/>
      <c r="Z821" s="61"/>
      <c r="AA821" s="61"/>
      <c r="AB821" s="58"/>
      <c r="AC821" s="79"/>
      <c r="AD821" s="58"/>
      <c r="AE821" s="58"/>
      <c r="AF821" s="80"/>
      <c r="AG821" s="61"/>
      <c r="AH821" s="61"/>
      <c r="AI821" s="61"/>
      <c r="AJ821" s="61"/>
      <c r="AK821" s="61"/>
      <c r="AL821" s="66"/>
      <c r="AM821" s="66"/>
      <c r="AN821" s="81"/>
      <c r="AO821" s="82"/>
      <c r="AP821" s="199"/>
      <c r="AQ821" s="200"/>
      <c r="AR821" s="199"/>
      <c r="AS821" s="65"/>
      <c r="AT821" s="200"/>
      <c r="AU821" s="66"/>
      <c r="AV821" s="66"/>
      <c r="AW821" s="66"/>
      <c r="AX821" s="66"/>
      <c r="AY821" s="66"/>
      <c r="AZ821" s="67"/>
      <c r="BA821" s="287"/>
      <c r="BB821" s="290"/>
      <c r="BC821" s="284"/>
      <c r="BD821" s="69"/>
      <c r="BE821" s="68"/>
    </row>
    <row r="822" spans="1:57" x14ac:dyDescent="0.2">
      <c r="A822" s="28"/>
      <c r="B822" s="92"/>
      <c r="C822" s="93"/>
      <c r="D822" s="71"/>
      <c r="E822" s="72"/>
      <c r="F822" s="42"/>
      <c r="G822" s="43"/>
      <c r="H822" s="46"/>
      <c r="I822" s="74"/>
      <c r="J822" s="46"/>
      <c r="K822" s="75"/>
      <c r="L822" s="73"/>
      <c r="M822" s="46"/>
      <c r="N822" s="76"/>
      <c r="O822" s="94"/>
      <c r="P822" s="105"/>
      <c r="Q822" s="194"/>
      <c r="R822" s="195"/>
      <c r="S822" s="195"/>
      <c r="T822" s="108"/>
      <c r="U822" s="109"/>
      <c r="V822" s="84"/>
      <c r="W822" s="84"/>
      <c r="X822" s="84"/>
      <c r="Y822" s="61"/>
      <c r="Z822" s="61"/>
      <c r="AA822" s="61"/>
      <c r="AB822" s="58"/>
      <c r="AC822" s="79"/>
      <c r="AD822" s="58"/>
      <c r="AE822" s="58"/>
      <c r="AF822" s="80"/>
      <c r="AG822" s="61"/>
      <c r="AH822" s="61"/>
      <c r="AI822" s="61"/>
      <c r="AJ822" s="61"/>
      <c r="AK822" s="61"/>
      <c r="AL822" s="66"/>
      <c r="AM822" s="66"/>
      <c r="AN822" s="81"/>
      <c r="AO822" s="82"/>
      <c r="AP822" s="199"/>
      <c r="AQ822" s="200"/>
      <c r="AR822" s="199"/>
      <c r="AS822" s="65"/>
      <c r="AT822" s="200"/>
      <c r="AU822" s="66"/>
      <c r="AV822" s="66"/>
      <c r="AW822" s="66"/>
      <c r="AX822" s="66"/>
      <c r="AY822" s="66"/>
      <c r="AZ822" s="67"/>
      <c r="BA822" s="287"/>
      <c r="BB822" s="290"/>
      <c r="BC822" s="284"/>
      <c r="BD822" s="69"/>
      <c r="BE822" s="68"/>
    </row>
    <row r="823" spans="1:57" x14ac:dyDescent="0.2">
      <c r="A823" s="28"/>
      <c r="B823" s="92"/>
      <c r="C823" s="93"/>
      <c r="D823" s="71"/>
      <c r="E823" s="72"/>
      <c r="F823" s="42"/>
      <c r="G823" s="43"/>
      <c r="H823" s="46"/>
      <c r="I823" s="74"/>
      <c r="J823" s="46"/>
      <c r="K823" s="75"/>
      <c r="L823" s="73"/>
      <c r="O823" s="94"/>
      <c r="P823" s="105"/>
      <c r="Q823" s="194"/>
      <c r="R823" s="195"/>
      <c r="S823" s="195"/>
      <c r="T823" s="108"/>
      <c r="U823" s="109"/>
      <c r="V823" s="84"/>
      <c r="W823" s="84"/>
      <c r="X823" s="84"/>
      <c r="Y823" s="61"/>
      <c r="Z823" s="61"/>
      <c r="AA823" s="61"/>
      <c r="AB823" s="58"/>
      <c r="AC823" s="79"/>
      <c r="AD823" s="58"/>
      <c r="AE823" s="58"/>
      <c r="AF823" s="80"/>
      <c r="AG823" s="61"/>
      <c r="AH823" s="61"/>
      <c r="AI823" s="61"/>
      <c r="AJ823" s="61"/>
      <c r="AK823" s="61"/>
      <c r="AL823" s="66"/>
      <c r="AM823" s="66"/>
      <c r="AN823" s="81"/>
      <c r="AO823" s="82"/>
      <c r="AP823" s="199"/>
      <c r="AQ823" s="200"/>
      <c r="AR823" s="199"/>
      <c r="AS823" s="65"/>
      <c r="AT823" s="200"/>
      <c r="AU823" s="66"/>
      <c r="AV823" s="66"/>
      <c r="AW823" s="66"/>
      <c r="AX823" s="66"/>
      <c r="AY823" s="66"/>
      <c r="AZ823" s="67"/>
      <c r="BA823" s="287"/>
      <c r="BB823" s="290"/>
      <c r="BC823" s="284"/>
      <c r="BD823" s="69"/>
      <c r="BE823" s="68"/>
    </row>
    <row r="824" spans="1:57" x14ac:dyDescent="0.2">
      <c r="A824" s="28"/>
      <c r="B824" s="92"/>
      <c r="C824" s="93"/>
      <c r="D824" s="71"/>
      <c r="E824" s="72"/>
      <c r="F824" s="42"/>
      <c r="G824" s="43"/>
      <c r="H824" s="46"/>
      <c r="I824" s="74"/>
      <c r="J824" s="46"/>
      <c r="K824" s="75"/>
      <c r="L824" s="73"/>
      <c r="M824" s="46"/>
      <c r="N824" s="76"/>
      <c r="O824" s="94"/>
      <c r="P824" s="105"/>
      <c r="Q824" s="194"/>
      <c r="R824" s="195"/>
      <c r="S824" s="195"/>
      <c r="T824" s="108"/>
      <c r="U824" s="109"/>
      <c r="V824" s="84"/>
      <c r="W824" s="84"/>
      <c r="X824" s="84"/>
      <c r="Y824" s="61"/>
      <c r="Z824" s="61"/>
      <c r="AA824" s="61"/>
      <c r="AB824" s="58"/>
      <c r="AC824" s="79"/>
      <c r="AD824" s="58"/>
      <c r="AE824" s="58"/>
      <c r="AF824" s="80"/>
      <c r="AG824" s="61"/>
      <c r="AH824" s="61"/>
      <c r="AI824" s="61"/>
      <c r="AJ824" s="61"/>
      <c r="AK824" s="61"/>
      <c r="AL824" s="61"/>
      <c r="AM824" s="66"/>
      <c r="AN824" s="81"/>
      <c r="AO824" s="82"/>
      <c r="AP824" s="199"/>
      <c r="AQ824" s="200"/>
      <c r="AR824" s="199"/>
      <c r="AS824" s="65"/>
      <c r="AT824" s="200"/>
      <c r="AU824" s="66"/>
      <c r="AV824" s="66"/>
      <c r="AW824" s="66"/>
      <c r="AX824" s="66"/>
      <c r="AY824" s="66"/>
      <c r="AZ824" s="67"/>
      <c r="BA824" s="287"/>
      <c r="BB824" s="290"/>
      <c r="BC824" s="284"/>
      <c r="BD824" s="69"/>
      <c r="BE824" s="68"/>
    </row>
    <row r="825" spans="1:57" x14ac:dyDescent="0.2">
      <c r="A825" s="28"/>
      <c r="B825" s="92"/>
      <c r="C825" s="93"/>
      <c r="D825" s="71"/>
      <c r="E825" s="72"/>
      <c r="F825" s="42"/>
      <c r="G825" s="43"/>
      <c r="H825" s="46"/>
      <c r="I825" s="74"/>
      <c r="J825" s="46"/>
      <c r="K825" s="75"/>
      <c r="L825" s="73"/>
      <c r="M825" s="46"/>
      <c r="N825" s="76"/>
      <c r="O825" s="94"/>
      <c r="P825" s="105"/>
      <c r="Q825" s="190"/>
      <c r="R825" s="195"/>
      <c r="S825" s="195"/>
      <c r="T825" s="108"/>
      <c r="U825" s="109"/>
      <c r="V825" s="84"/>
      <c r="W825" s="84"/>
      <c r="X825" s="84"/>
      <c r="Y825" s="61"/>
      <c r="Z825" s="61"/>
      <c r="AA825" s="61"/>
      <c r="AB825" s="58"/>
      <c r="AC825" s="79"/>
      <c r="AD825" s="58"/>
      <c r="AE825" s="58"/>
      <c r="AF825" s="80"/>
      <c r="AG825" s="61"/>
      <c r="AH825" s="61"/>
      <c r="AI825" s="61"/>
      <c r="AJ825" s="61"/>
      <c r="AK825" s="61"/>
      <c r="AL825" s="61"/>
      <c r="AM825" s="66"/>
      <c r="AN825" s="81"/>
      <c r="AO825" s="82"/>
      <c r="AP825" s="199"/>
      <c r="AQ825" s="200"/>
      <c r="AR825" s="199"/>
      <c r="AS825" s="65"/>
      <c r="AT825" s="200"/>
      <c r="AU825" s="66"/>
      <c r="AV825" s="66"/>
      <c r="AW825" s="66"/>
      <c r="AX825" s="66"/>
      <c r="AY825" s="66"/>
      <c r="AZ825" s="67"/>
      <c r="BA825" s="287"/>
      <c r="BB825" s="290"/>
      <c r="BC825" s="284"/>
      <c r="BD825" s="69"/>
      <c r="BE825" s="68"/>
    </row>
    <row r="826" spans="1:57" x14ac:dyDescent="0.2">
      <c r="A826" s="28"/>
      <c r="B826" s="92"/>
      <c r="C826" s="93"/>
      <c r="D826" s="71"/>
      <c r="E826" s="72"/>
      <c r="F826" s="42"/>
      <c r="G826" s="73"/>
      <c r="H826" s="46"/>
      <c r="I826" s="74"/>
      <c r="J826" s="46"/>
      <c r="K826" s="75"/>
      <c r="L826" s="73"/>
      <c r="M826" s="46"/>
      <c r="N826" s="76"/>
      <c r="O826" s="94"/>
      <c r="P826" s="105"/>
      <c r="Q826" s="194"/>
      <c r="R826" s="195"/>
      <c r="S826" s="195"/>
      <c r="T826" s="108"/>
      <c r="U826" s="109"/>
      <c r="V826" s="84"/>
      <c r="W826" s="84"/>
      <c r="X826" s="84"/>
      <c r="Y826" s="61"/>
      <c r="Z826" s="61"/>
      <c r="AA826" s="61"/>
      <c r="AB826" s="58"/>
      <c r="AC826" s="79"/>
      <c r="AD826" s="58"/>
      <c r="AE826" s="58"/>
      <c r="AF826" s="80"/>
      <c r="AG826" s="61"/>
      <c r="AH826" s="61"/>
      <c r="AI826" s="61"/>
      <c r="AJ826" s="61"/>
      <c r="AK826" s="61"/>
      <c r="AL826" s="61"/>
      <c r="AM826" s="66"/>
      <c r="AN826" s="81"/>
      <c r="AO826" s="82"/>
      <c r="AP826" s="199"/>
      <c r="AQ826" s="200"/>
      <c r="AR826" s="199"/>
      <c r="AS826" s="65"/>
      <c r="AT826" s="200"/>
      <c r="AU826" s="66"/>
      <c r="AV826" s="66"/>
      <c r="AW826" s="66"/>
      <c r="AX826" s="66"/>
      <c r="AY826" s="66"/>
      <c r="AZ826" s="67"/>
      <c r="BA826" s="287"/>
      <c r="BB826" s="290"/>
      <c r="BC826" s="284"/>
      <c r="BD826" s="69"/>
      <c r="BE826" s="68"/>
    </row>
    <row r="827" spans="1:57" x14ac:dyDescent="0.2">
      <c r="A827" s="28"/>
      <c r="B827" s="92"/>
      <c r="C827" s="93"/>
      <c r="D827" s="71"/>
      <c r="E827" s="72"/>
      <c r="F827" s="42"/>
      <c r="G827" s="43"/>
      <c r="H827" s="46"/>
      <c r="I827" s="74"/>
      <c r="J827" s="46"/>
      <c r="K827" s="75"/>
      <c r="L827" s="73"/>
      <c r="M827" s="46"/>
      <c r="N827" s="76"/>
      <c r="O827" s="94"/>
      <c r="P827" s="105"/>
      <c r="Q827" s="194"/>
      <c r="R827" s="195"/>
      <c r="S827" s="195"/>
      <c r="T827" s="108"/>
      <c r="U827" s="109"/>
      <c r="V827" s="84"/>
      <c r="W827" s="84"/>
      <c r="X827" s="84"/>
      <c r="Y827" s="61"/>
      <c r="Z827" s="61"/>
      <c r="AA827" s="61"/>
      <c r="AB827" s="58"/>
      <c r="AC827" s="79"/>
      <c r="AD827" s="58"/>
      <c r="AE827" s="58"/>
      <c r="AF827" s="80"/>
      <c r="AG827" s="61"/>
      <c r="AH827" s="61"/>
      <c r="AI827" s="61"/>
      <c r="AJ827" s="61"/>
      <c r="AK827" s="61"/>
      <c r="AL827" s="61"/>
      <c r="AM827" s="66"/>
      <c r="AN827" s="81"/>
      <c r="AO827" s="82"/>
      <c r="AP827" s="199"/>
      <c r="AQ827" s="200"/>
      <c r="AR827" s="199"/>
      <c r="AS827" s="65"/>
      <c r="AT827" s="200"/>
      <c r="AU827" s="66"/>
      <c r="AV827" s="66"/>
      <c r="AW827" s="66"/>
      <c r="AX827" s="66"/>
      <c r="AY827" s="66"/>
      <c r="AZ827" s="67"/>
      <c r="BA827" s="287"/>
      <c r="BB827" s="290"/>
      <c r="BC827" s="284"/>
      <c r="BD827" s="69"/>
      <c r="BE827" s="68"/>
    </row>
    <row r="828" spans="1:57" x14ac:dyDescent="0.2">
      <c r="A828" s="28"/>
      <c r="B828" s="92"/>
      <c r="C828" s="93"/>
      <c r="D828" s="71"/>
      <c r="E828" s="72"/>
      <c r="F828" s="42"/>
      <c r="G828" s="43"/>
      <c r="H828" s="46"/>
      <c r="I828" s="74"/>
      <c r="J828" s="46"/>
      <c r="K828" s="75"/>
      <c r="L828" s="73"/>
      <c r="M828" s="46"/>
      <c r="N828" s="76"/>
      <c r="O828" s="94"/>
      <c r="P828" s="105"/>
      <c r="Q828" s="194"/>
      <c r="R828" s="195"/>
      <c r="S828" s="195"/>
      <c r="T828" s="108"/>
      <c r="U828" s="109"/>
      <c r="V828" s="84"/>
      <c r="W828" s="84"/>
      <c r="X828" s="84"/>
      <c r="Y828" s="61"/>
      <c r="Z828" s="61"/>
      <c r="AA828" s="61"/>
      <c r="AB828" s="58"/>
      <c r="AC828" s="79"/>
      <c r="AD828" s="58"/>
      <c r="AE828" s="58"/>
      <c r="AF828" s="80"/>
      <c r="AG828" s="61"/>
      <c r="AH828" s="61"/>
      <c r="AI828" s="61"/>
      <c r="AJ828" s="61"/>
      <c r="AK828" s="61"/>
      <c r="AL828" s="61"/>
      <c r="AM828" s="66"/>
      <c r="AN828" s="81"/>
      <c r="AO828" s="82"/>
      <c r="AP828" s="199"/>
      <c r="AQ828" s="200"/>
      <c r="AR828" s="199"/>
      <c r="AS828" s="65"/>
      <c r="AT828" s="200"/>
      <c r="AU828" s="66"/>
      <c r="AV828" s="66"/>
      <c r="AW828" s="66"/>
      <c r="AX828" s="66"/>
      <c r="AY828" s="66"/>
      <c r="AZ828" s="67"/>
      <c r="BA828" s="287"/>
      <c r="BB828" s="290"/>
      <c r="BC828" s="284"/>
      <c r="BD828" s="69"/>
      <c r="BE828" s="68"/>
    </row>
    <row r="829" spans="1:57" x14ac:dyDescent="0.2">
      <c r="A829" s="28"/>
      <c r="B829" s="92"/>
      <c r="C829" s="93"/>
      <c r="D829" s="71"/>
      <c r="E829" s="72"/>
      <c r="F829" s="42"/>
      <c r="G829" s="43"/>
      <c r="H829" s="46"/>
      <c r="I829" s="74"/>
      <c r="J829" s="46"/>
      <c r="K829" s="75"/>
      <c r="L829" s="73"/>
      <c r="M829" s="46"/>
      <c r="N829" s="76"/>
      <c r="O829" s="94"/>
      <c r="P829" s="105"/>
      <c r="Q829" s="194"/>
      <c r="R829" s="195"/>
      <c r="S829" s="195"/>
      <c r="T829" s="108"/>
      <c r="U829" s="109"/>
      <c r="V829" s="84"/>
      <c r="W829" s="84"/>
      <c r="X829" s="84"/>
      <c r="Y829" s="61"/>
      <c r="Z829" s="61"/>
      <c r="AA829" s="61"/>
      <c r="AB829" s="58"/>
      <c r="AC829" s="79"/>
      <c r="AD829" s="58"/>
      <c r="AE829" s="58"/>
      <c r="AF829" s="80"/>
      <c r="AG829" s="61"/>
      <c r="AH829" s="61"/>
      <c r="AI829" s="61"/>
      <c r="AJ829" s="61"/>
      <c r="AK829" s="61"/>
      <c r="AL829" s="61"/>
      <c r="AM829" s="66"/>
      <c r="AN829" s="81"/>
      <c r="AO829" s="82"/>
      <c r="AP829" s="199"/>
      <c r="AQ829" s="200"/>
      <c r="AR829" s="199"/>
      <c r="AS829" s="65"/>
      <c r="AT829" s="200"/>
      <c r="AU829" s="66"/>
      <c r="AV829" s="66"/>
      <c r="AW829" s="66"/>
      <c r="AX829" s="66"/>
      <c r="AY829" s="66"/>
      <c r="AZ829" s="67"/>
      <c r="BA829" s="287"/>
      <c r="BB829" s="290"/>
      <c r="BC829" s="284"/>
      <c r="BD829" s="69"/>
      <c r="BE829" s="68"/>
    </row>
    <row r="830" spans="1:57" x14ac:dyDescent="0.2">
      <c r="A830" s="28"/>
      <c r="B830" s="92"/>
      <c r="C830" s="93"/>
      <c r="D830" s="71"/>
      <c r="E830" s="72"/>
      <c r="F830" s="42"/>
      <c r="G830" s="73"/>
      <c r="H830" s="73"/>
      <c r="I830" s="74"/>
      <c r="J830" s="46"/>
      <c r="K830" s="75"/>
      <c r="L830" s="73"/>
      <c r="M830" s="46"/>
      <c r="N830" s="76"/>
      <c r="O830" s="94"/>
      <c r="P830" s="105"/>
      <c r="Q830" s="194"/>
      <c r="R830" s="195"/>
      <c r="S830" s="195"/>
      <c r="T830" s="108"/>
      <c r="U830" s="109"/>
      <c r="V830" s="84"/>
      <c r="W830" s="84"/>
      <c r="X830" s="84"/>
      <c r="Y830" s="61"/>
      <c r="Z830" s="61"/>
      <c r="AA830" s="61"/>
      <c r="AB830" s="58"/>
      <c r="AC830" s="79"/>
      <c r="AD830" s="58"/>
      <c r="AE830" s="58"/>
      <c r="AF830" s="80"/>
      <c r="AG830" s="61"/>
      <c r="AH830" s="61"/>
      <c r="AI830" s="61"/>
      <c r="AJ830" s="61"/>
      <c r="AK830" s="61"/>
      <c r="AL830" s="61"/>
      <c r="AM830" s="66"/>
      <c r="AN830" s="81"/>
      <c r="AO830" s="82"/>
      <c r="AP830" s="199"/>
      <c r="AQ830" s="200"/>
      <c r="AR830" s="199"/>
      <c r="AS830" s="65"/>
      <c r="AT830" s="200"/>
      <c r="AU830" s="66"/>
      <c r="AV830" s="66"/>
      <c r="AW830" s="66"/>
      <c r="AX830" s="66"/>
      <c r="AY830" s="66"/>
      <c r="AZ830" s="67"/>
      <c r="BA830" s="287"/>
      <c r="BB830" s="290"/>
      <c r="BC830" s="284"/>
      <c r="BD830" s="69"/>
      <c r="BE830" s="68"/>
    </row>
    <row r="831" spans="1:57" x14ac:dyDescent="0.2">
      <c r="A831" s="28"/>
      <c r="B831" s="92"/>
      <c r="C831" s="93"/>
      <c r="D831" s="71"/>
      <c r="E831" s="72"/>
      <c r="F831" s="42"/>
      <c r="G831" s="43"/>
      <c r="H831" s="46"/>
      <c r="I831" s="74"/>
      <c r="J831" s="46"/>
      <c r="K831" s="75"/>
      <c r="L831" s="73"/>
      <c r="M831" s="46"/>
      <c r="N831" s="76"/>
      <c r="O831" s="94"/>
      <c r="P831" s="105"/>
      <c r="Q831" s="194"/>
      <c r="R831" s="195"/>
      <c r="S831" s="195"/>
      <c r="T831" s="108"/>
      <c r="U831" s="109"/>
      <c r="V831" s="84"/>
      <c r="W831" s="84"/>
      <c r="X831" s="84"/>
      <c r="Y831" s="61"/>
      <c r="Z831" s="61"/>
      <c r="AA831" s="61"/>
      <c r="AB831" s="58"/>
      <c r="AC831" s="79"/>
      <c r="AD831" s="58"/>
      <c r="AE831" s="58"/>
      <c r="AF831" s="80"/>
      <c r="AG831" s="61"/>
      <c r="AH831" s="61"/>
      <c r="AI831" s="61"/>
      <c r="AJ831" s="61"/>
      <c r="AK831" s="61"/>
      <c r="AL831" s="61"/>
      <c r="AM831" s="66"/>
      <c r="AN831" s="81"/>
      <c r="AO831" s="82"/>
      <c r="AP831" s="199"/>
      <c r="AQ831" s="200"/>
      <c r="AR831" s="199"/>
      <c r="AS831" s="65"/>
      <c r="AT831" s="200"/>
      <c r="AU831" s="66"/>
      <c r="AV831" s="66"/>
      <c r="AW831" s="66"/>
      <c r="AX831" s="66"/>
      <c r="AY831" s="66"/>
      <c r="AZ831" s="67"/>
      <c r="BA831" s="287"/>
      <c r="BB831" s="290"/>
      <c r="BC831" s="284"/>
      <c r="BD831" s="69"/>
      <c r="BE831" s="68"/>
    </row>
    <row r="832" spans="1:57" x14ac:dyDescent="0.2">
      <c r="A832" s="28"/>
      <c r="B832" s="92"/>
      <c r="C832" s="93"/>
      <c r="D832" s="71"/>
      <c r="E832" s="72"/>
      <c r="F832" s="42"/>
      <c r="G832" s="43"/>
      <c r="H832" s="46"/>
      <c r="I832" s="74"/>
      <c r="J832" s="46"/>
      <c r="K832" s="75"/>
      <c r="L832" s="73"/>
      <c r="M832" s="46"/>
      <c r="N832" s="76"/>
      <c r="O832" s="94"/>
      <c r="P832" s="105"/>
      <c r="Q832" s="194"/>
      <c r="R832" s="195"/>
      <c r="S832" s="195"/>
      <c r="T832" s="108"/>
      <c r="U832" s="109"/>
      <c r="V832" s="84"/>
      <c r="W832" s="84"/>
      <c r="X832" s="84"/>
      <c r="Y832" s="61"/>
      <c r="Z832" s="61"/>
      <c r="AA832" s="61"/>
      <c r="AB832" s="58"/>
      <c r="AC832" s="79"/>
      <c r="AD832" s="58"/>
      <c r="AE832" s="58"/>
      <c r="AF832" s="80"/>
      <c r="AG832" s="61"/>
      <c r="AH832" s="61"/>
      <c r="AI832" s="61"/>
      <c r="AJ832" s="61"/>
      <c r="AK832" s="61"/>
      <c r="AL832" s="61"/>
      <c r="AM832" s="66"/>
      <c r="AN832" s="81"/>
      <c r="AO832" s="82"/>
      <c r="AP832" s="199"/>
      <c r="AQ832" s="200"/>
      <c r="AR832" s="199"/>
      <c r="AS832" s="65"/>
      <c r="AT832" s="200"/>
      <c r="AU832" s="66"/>
      <c r="AV832" s="66"/>
      <c r="AW832" s="66"/>
      <c r="AX832" s="66"/>
      <c r="AY832" s="66"/>
      <c r="AZ832" s="67"/>
      <c r="BA832" s="287"/>
      <c r="BB832" s="290"/>
      <c r="BC832" s="284"/>
      <c r="BD832" s="69"/>
      <c r="BE832" s="68"/>
    </row>
    <row r="833" spans="1:57" x14ac:dyDescent="0.2">
      <c r="A833" s="28"/>
      <c r="B833" s="92"/>
      <c r="C833" s="93"/>
      <c r="D833" s="71"/>
      <c r="E833" s="72"/>
      <c r="F833" s="42"/>
      <c r="G833" s="43"/>
      <c r="H833" s="46"/>
      <c r="I833" s="74"/>
      <c r="J833" s="46"/>
      <c r="K833" s="75"/>
      <c r="L833" s="73"/>
      <c r="M833" s="46"/>
      <c r="N833" s="76"/>
      <c r="O833" s="94"/>
      <c r="P833" s="105"/>
      <c r="Q833" s="194"/>
      <c r="R833" s="195"/>
      <c r="S833" s="195"/>
      <c r="T833" s="108"/>
      <c r="U833" s="109"/>
      <c r="V833" s="84"/>
      <c r="W833" s="84"/>
      <c r="X833" s="84"/>
      <c r="Y833" s="61"/>
      <c r="Z833" s="61"/>
      <c r="AA833" s="61"/>
      <c r="AB833" s="58"/>
      <c r="AC833" s="79"/>
      <c r="AD833" s="58"/>
      <c r="AE833" s="58"/>
      <c r="AF833" s="80"/>
      <c r="AG833" s="61"/>
      <c r="AH833" s="61"/>
      <c r="AI833" s="61"/>
      <c r="AJ833" s="61"/>
      <c r="AK833" s="61"/>
      <c r="AL833" s="61"/>
      <c r="AM833" s="66"/>
      <c r="AN833" s="81"/>
      <c r="AO833" s="82"/>
      <c r="AP833" s="199"/>
      <c r="AQ833" s="200"/>
      <c r="AR833" s="199"/>
      <c r="AS833" s="65"/>
      <c r="AT833" s="200"/>
      <c r="AU833" s="66"/>
      <c r="AV833" s="66"/>
      <c r="AW833" s="66"/>
      <c r="AX833" s="66"/>
      <c r="AY833" s="66"/>
      <c r="AZ833" s="67"/>
      <c r="BA833" s="287"/>
      <c r="BB833" s="290"/>
      <c r="BC833" s="284"/>
      <c r="BD833" s="69"/>
      <c r="BE833" s="68"/>
    </row>
    <row r="834" spans="1:57" x14ac:dyDescent="0.2">
      <c r="A834" s="28"/>
      <c r="B834" s="92"/>
      <c r="C834" s="93"/>
      <c r="D834" s="71"/>
      <c r="E834" s="72"/>
      <c r="F834" s="42"/>
      <c r="G834" s="43"/>
      <c r="H834" s="46"/>
      <c r="I834" s="74"/>
      <c r="J834" s="46"/>
      <c r="K834" s="75"/>
      <c r="L834" s="73"/>
      <c r="M834" s="46"/>
      <c r="N834" s="76"/>
      <c r="O834" s="94"/>
      <c r="P834" s="105"/>
      <c r="Q834" s="194"/>
      <c r="R834" s="195"/>
      <c r="S834" s="195"/>
      <c r="T834" s="108"/>
      <c r="U834" s="109"/>
      <c r="V834" s="84"/>
      <c r="W834" s="84"/>
      <c r="X834" s="84"/>
      <c r="Y834" s="61"/>
      <c r="Z834" s="61"/>
      <c r="AA834" s="61"/>
      <c r="AB834" s="58"/>
      <c r="AC834" s="79"/>
      <c r="AD834" s="58"/>
      <c r="AE834" s="58"/>
      <c r="AF834" s="80"/>
      <c r="AG834" s="61"/>
      <c r="AH834" s="61"/>
      <c r="AI834" s="61"/>
      <c r="AJ834" s="61"/>
      <c r="AK834" s="61"/>
      <c r="AL834" s="61"/>
      <c r="AM834" s="66"/>
      <c r="AN834" s="81"/>
      <c r="AO834" s="82"/>
      <c r="AP834" s="199"/>
      <c r="AQ834" s="200"/>
      <c r="AR834" s="199"/>
      <c r="AS834" s="65"/>
      <c r="AT834" s="200"/>
      <c r="AU834" s="66"/>
      <c r="AV834" s="66"/>
      <c r="AW834" s="66"/>
      <c r="AX834" s="66"/>
      <c r="AY834" s="66"/>
      <c r="AZ834" s="67"/>
      <c r="BA834" s="287"/>
      <c r="BB834" s="290"/>
      <c r="BC834" s="284"/>
      <c r="BD834" s="69"/>
      <c r="BE834" s="68"/>
    </row>
    <row r="835" spans="1:57" x14ac:dyDescent="0.2">
      <c r="A835" s="28"/>
      <c r="B835" s="92"/>
      <c r="C835" s="93"/>
      <c r="D835" s="71"/>
      <c r="E835" s="72"/>
      <c r="F835" s="42"/>
      <c r="G835" s="43"/>
      <c r="H835" s="46"/>
      <c r="I835" s="74"/>
      <c r="J835" s="46"/>
      <c r="K835" s="75"/>
      <c r="L835" s="73"/>
      <c r="M835" s="46"/>
      <c r="N835" s="76"/>
      <c r="O835" s="94"/>
      <c r="P835" s="105"/>
      <c r="Q835" s="194"/>
      <c r="R835" s="191"/>
      <c r="S835" s="191"/>
      <c r="T835" s="108"/>
      <c r="U835" s="109"/>
      <c r="V835" s="84"/>
      <c r="W835" s="84"/>
      <c r="X835" s="84"/>
      <c r="Y835" s="61"/>
      <c r="Z835" s="61"/>
      <c r="AA835" s="61"/>
      <c r="AB835" s="58"/>
      <c r="AC835" s="79"/>
      <c r="AD835" s="58"/>
      <c r="AE835" s="58"/>
      <c r="AF835" s="80"/>
      <c r="AG835" s="61"/>
      <c r="AH835" s="61"/>
      <c r="AI835" s="61"/>
      <c r="AJ835" s="61"/>
      <c r="AK835" s="61"/>
      <c r="AL835" s="61"/>
      <c r="AM835" s="66"/>
      <c r="AN835" s="81"/>
      <c r="AO835" s="82"/>
      <c r="AP835" s="199"/>
      <c r="AQ835" s="200"/>
      <c r="AR835" s="199"/>
      <c r="AS835" s="65"/>
      <c r="AT835" s="200"/>
      <c r="AU835" s="66"/>
      <c r="AV835" s="66"/>
      <c r="AW835" s="66"/>
      <c r="AX835" s="66"/>
      <c r="AY835" s="66"/>
      <c r="AZ835" s="67"/>
      <c r="BA835" s="287"/>
      <c r="BB835" s="290"/>
      <c r="BC835" s="284"/>
      <c r="BD835" s="69"/>
      <c r="BE835" s="68"/>
    </row>
    <row r="836" spans="1:57" x14ac:dyDescent="0.2">
      <c r="A836" s="28"/>
      <c r="B836" s="92"/>
      <c r="C836" s="93"/>
      <c r="D836" s="71"/>
      <c r="E836" s="72"/>
      <c r="F836" s="42"/>
      <c r="G836" s="43"/>
      <c r="H836" s="73"/>
      <c r="I836" s="74"/>
      <c r="J836" s="46"/>
      <c r="K836" s="75"/>
      <c r="L836" s="73"/>
      <c r="M836" s="46"/>
      <c r="N836" s="76"/>
      <c r="O836" s="94"/>
      <c r="P836" s="105"/>
      <c r="Q836" s="190"/>
      <c r="R836" s="195"/>
      <c r="S836" s="195"/>
      <c r="T836" s="108"/>
      <c r="U836" s="109"/>
      <c r="V836" s="84"/>
      <c r="W836" s="84"/>
      <c r="X836" s="84"/>
      <c r="Y836" s="61"/>
      <c r="Z836" s="61"/>
      <c r="AA836" s="66"/>
      <c r="AB836" s="79"/>
      <c r="AC836" s="79"/>
      <c r="AD836" s="79"/>
      <c r="AE836" s="79"/>
      <c r="AF836" s="80"/>
      <c r="AG836" s="61"/>
      <c r="AH836" s="61"/>
      <c r="AI836" s="61"/>
      <c r="AJ836" s="61"/>
      <c r="AK836" s="61"/>
      <c r="AL836" s="66"/>
      <c r="AM836" s="66"/>
      <c r="AN836" s="81"/>
      <c r="AO836" s="82"/>
      <c r="AP836" s="199"/>
      <c r="AQ836" s="200"/>
      <c r="AR836" s="199"/>
      <c r="AS836" s="65"/>
      <c r="AT836" s="200"/>
      <c r="AU836" s="66"/>
      <c r="AV836" s="66"/>
      <c r="AW836" s="66"/>
      <c r="AX836" s="66"/>
      <c r="AY836" s="66"/>
      <c r="AZ836" s="67"/>
      <c r="BA836" s="287"/>
      <c r="BB836" s="290"/>
      <c r="BC836" s="284"/>
      <c r="BD836" s="69"/>
      <c r="BE836" s="68"/>
    </row>
    <row r="837" spans="1:57" x14ac:dyDescent="0.2">
      <c r="A837" s="28"/>
      <c r="B837" s="92"/>
      <c r="C837" s="93"/>
      <c r="D837" s="71"/>
      <c r="E837" s="72"/>
      <c r="F837" s="42"/>
      <c r="G837" s="43"/>
      <c r="H837" s="46"/>
      <c r="I837" s="74"/>
      <c r="J837" s="46"/>
      <c r="K837" s="75"/>
      <c r="L837" s="73"/>
      <c r="M837" s="46"/>
      <c r="N837" s="76"/>
      <c r="O837" s="94"/>
      <c r="P837" s="105"/>
      <c r="Q837" s="194"/>
      <c r="R837" s="195"/>
      <c r="S837" s="195"/>
      <c r="T837" s="108"/>
      <c r="U837" s="109"/>
      <c r="V837" s="84"/>
      <c r="W837" s="84"/>
      <c r="X837" s="84"/>
      <c r="Y837" s="61"/>
      <c r="Z837" s="61"/>
      <c r="AA837" s="61"/>
      <c r="AB837" s="58"/>
      <c r="AC837" s="79"/>
      <c r="AD837" s="58"/>
      <c r="AE837" s="58"/>
      <c r="AF837" s="80"/>
      <c r="AG837" s="61"/>
      <c r="AH837" s="61"/>
      <c r="AI837" s="61"/>
      <c r="AJ837" s="61"/>
      <c r="AK837" s="61"/>
      <c r="AL837" s="61"/>
      <c r="AM837" s="66"/>
      <c r="AN837" s="81"/>
      <c r="AO837" s="82"/>
      <c r="AP837" s="199"/>
      <c r="AQ837" s="200"/>
      <c r="AR837" s="199"/>
      <c r="AS837" s="65"/>
      <c r="AT837" s="200"/>
      <c r="AU837" s="66"/>
      <c r="AV837" s="66"/>
      <c r="AW837" s="66"/>
      <c r="AX837" s="66"/>
      <c r="AY837" s="66"/>
      <c r="AZ837" s="67"/>
      <c r="BA837" s="287"/>
      <c r="BB837" s="290"/>
      <c r="BC837" s="284"/>
      <c r="BD837" s="69"/>
      <c r="BE837" s="68"/>
    </row>
    <row r="838" spans="1:57" x14ac:dyDescent="0.2">
      <c r="A838" s="28"/>
      <c r="B838" s="92"/>
      <c r="C838" s="93"/>
      <c r="D838" s="71"/>
      <c r="E838" s="72"/>
      <c r="F838" s="42"/>
      <c r="G838" s="43"/>
      <c r="H838" s="46"/>
      <c r="I838" s="74"/>
      <c r="J838" s="46"/>
      <c r="K838" s="75"/>
      <c r="L838" s="73"/>
      <c r="M838" s="46"/>
      <c r="N838" s="76"/>
      <c r="O838" s="94"/>
      <c r="P838" s="105"/>
      <c r="Q838" s="194"/>
      <c r="R838" s="195"/>
      <c r="S838" s="195"/>
      <c r="T838" s="108"/>
      <c r="U838" s="109"/>
      <c r="V838" s="84"/>
      <c r="W838" s="84"/>
      <c r="X838" s="84"/>
      <c r="Y838" s="61"/>
      <c r="Z838" s="61"/>
      <c r="AA838" s="61"/>
      <c r="AB838" s="58"/>
      <c r="AC838" s="79"/>
      <c r="AD838" s="58"/>
      <c r="AE838" s="58"/>
      <c r="AF838" s="80"/>
      <c r="AG838" s="61"/>
      <c r="AH838" s="61"/>
      <c r="AI838" s="61"/>
      <c r="AJ838" s="61"/>
      <c r="AK838" s="61"/>
      <c r="AL838" s="66"/>
      <c r="AM838" s="66"/>
      <c r="AN838" s="81"/>
      <c r="AO838" s="82"/>
      <c r="AP838" s="199"/>
      <c r="AQ838" s="200"/>
      <c r="AR838" s="199"/>
      <c r="AS838" s="65"/>
      <c r="AT838" s="200"/>
      <c r="AU838" s="66"/>
      <c r="AV838" s="66"/>
      <c r="AW838" s="66"/>
      <c r="AX838" s="66"/>
      <c r="AY838" s="66"/>
      <c r="AZ838" s="67"/>
      <c r="BA838" s="287"/>
      <c r="BB838" s="290"/>
      <c r="BC838" s="284"/>
      <c r="BD838" s="69"/>
      <c r="BE838" s="68"/>
    </row>
    <row r="839" spans="1:57" x14ac:dyDescent="0.2">
      <c r="A839" s="28"/>
      <c r="B839" s="92"/>
      <c r="C839" s="93"/>
      <c r="D839" s="71"/>
      <c r="E839" s="72"/>
      <c r="F839" s="42"/>
      <c r="G839" s="43"/>
      <c r="H839" s="46"/>
      <c r="I839" s="74"/>
      <c r="J839" s="46"/>
      <c r="K839" s="75"/>
      <c r="L839" s="73"/>
      <c r="M839" s="46"/>
      <c r="N839" s="76"/>
      <c r="O839" s="94"/>
      <c r="P839" s="105"/>
      <c r="Q839" s="194"/>
      <c r="R839" s="195"/>
      <c r="S839" s="195"/>
      <c r="T839" s="108"/>
      <c r="U839" s="109"/>
      <c r="V839" s="84"/>
      <c r="W839" s="84"/>
      <c r="X839" s="84"/>
      <c r="Y839" s="61"/>
      <c r="Z839" s="61"/>
      <c r="AA839" s="61"/>
      <c r="AB839" s="58"/>
      <c r="AC839" s="79"/>
      <c r="AD839" s="58"/>
      <c r="AE839" s="58"/>
      <c r="AF839" s="80"/>
      <c r="AG839" s="61"/>
      <c r="AH839" s="61"/>
      <c r="AI839" s="61"/>
      <c r="AJ839" s="61"/>
      <c r="AK839" s="61"/>
      <c r="AL839" s="61"/>
      <c r="AM839" s="66"/>
      <c r="AN839" s="81"/>
      <c r="AO839" s="82"/>
      <c r="AP839" s="199"/>
      <c r="AQ839" s="200"/>
      <c r="AR839" s="199"/>
      <c r="AS839" s="65"/>
      <c r="AT839" s="200"/>
      <c r="AU839" s="66"/>
      <c r="AV839" s="66"/>
      <c r="AW839" s="66"/>
      <c r="AX839" s="66"/>
      <c r="AY839" s="66"/>
      <c r="AZ839" s="67"/>
      <c r="BA839" s="287"/>
      <c r="BB839" s="290"/>
      <c r="BC839" s="284"/>
      <c r="BD839" s="69"/>
      <c r="BE839" s="68"/>
    </row>
    <row r="840" spans="1:57" x14ac:dyDescent="0.2">
      <c r="A840" s="28"/>
      <c r="B840" s="92"/>
      <c r="C840" s="93"/>
      <c r="D840" s="71"/>
      <c r="E840" s="72"/>
      <c r="F840" s="42"/>
      <c r="G840" s="43"/>
      <c r="H840" s="46"/>
      <c r="I840" s="74"/>
      <c r="J840" s="46"/>
      <c r="K840" s="75"/>
      <c r="L840" s="73"/>
      <c r="M840" s="46"/>
      <c r="N840" s="76"/>
      <c r="O840" s="94"/>
      <c r="P840" s="105"/>
      <c r="Q840" s="194"/>
      <c r="R840" s="195"/>
      <c r="S840" s="195"/>
      <c r="T840" s="108"/>
      <c r="U840" s="109"/>
      <c r="V840" s="84"/>
      <c r="W840" s="84"/>
      <c r="X840" s="84"/>
      <c r="Y840" s="61"/>
      <c r="Z840" s="61"/>
      <c r="AA840" s="61"/>
      <c r="AB840" s="58"/>
      <c r="AC840" s="79"/>
      <c r="AD840" s="58"/>
      <c r="AE840" s="58"/>
      <c r="AF840" s="80"/>
      <c r="AG840" s="61"/>
      <c r="AH840" s="61"/>
      <c r="AI840" s="61"/>
      <c r="AJ840" s="61"/>
      <c r="AK840" s="61"/>
      <c r="AL840" s="61"/>
      <c r="AM840" s="66"/>
      <c r="AN840" s="81"/>
      <c r="AO840" s="82"/>
      <c r="AP840" s="199"/>
      <c r="AQ840" s="200"/>
      <c r="AR840" s="199"/>
      <c r="AS840" s="65"/>
      <c r="AT840" s="200"/>
      <c r="AU840" s="66"/>
      <c r="AV840" s="66"/>
      <c r="AW840" s="66"/>
      <c r="AX840" s="66"/>
      <c r="AY840" s="66"/>
      <c r="AZ840" s="67"/>
      <c r="BA840" s="287"/>
      <c r="BB840" s="290"/>
      <c r="BC840" s="284"/>
      <c r="BD840" s="69"/>
      <c r="BE840" s="68"/>
    </row>
    <row r="841" spans="1:57" x14ac:dyDescent="0.2">
      <c r="A841" s="28"/>
      <c r="B841" s="92"/>
      <c r="C841" s="93"/>
      <c r="D841" s="71"/>
      <c r="E841" s="72"/>
      <c r="F841" s="42"/>
      <c r="G841" s="43"/>
      <c r="H841" s="46"/>
      <c r="I841" s="74"/>
      <c r="J841" s="46"/>
      <c r="K841" s="75"/>
      <c r="L841" s="73"/>
      <c r="M841" s="46"/>
      <c r="N841" s="76"/>
      <c r="O841" s="94"/>
      <c r="P841" s="105"/>
      <c r="Q841" s="194"/>
      <c r="R841" s="191"/>
      <c r="S841" s="195"/>
      <c r="T841" s="108"/>
      <c r="U841" s="109"/>
      <c r="V841" s="84"/>
      <c r="W841" s="84"/>
      <c r="X841" s="84"/>
      <c r="Y841" s="61"/>
      <c r="Z841" s="61"/>
      <c r="AA841" s="61"/>
      <c r="AB841" s="58"/>
      <c r="AC841" s="79"/>
      <c r="AD841" s="58"/>
      <c r="AE841" s="58"/>
      <c r="AF841" s="60"/>
      <c r="AG841" s="61"/>
      <c r="AH841" s="61"/>
      <c r="AI841" s="61"/>
      <c r="AJ841" s="61"/>
      <c r="AK841" s="61"/>
      <c r="AL841" s="61"/>
      <c r="AM841" s="66"/>
      <c r="AN841" s="81"/>
      <c r="AO841" s="82"/>
      <c r="AP841" s="199"/>
      <c r="AQ841" s="200"/>
      <c r="AR841" s="199"/>
      <c r="AS841" s="65"/>
      <c r="AT841" s="200"/>
      <c r="AU841" s="66"/>
      <c r="AV841" s="66"/>
      <c r="AW841" s="66"/>
      <c r="AX841" s="66"/>
      <c r="AY841" s="66"/>
      <c r="AZ841" s="67"/>
      <c r="BA841" s="287"/>
      <c r="BB841" s="290"/>
      <c r="BC841" s="284"/>
      <c r="BD841" s="69"/>
      <c r="BE841" s="68"/>
    </row>
    <row r="842" spans="1:57" x14ac:dyDescent="0.2">
      <c r="A842" s="28"/>
      <c r="B842" s="92"/>
      <c r="C842" s="93"/>
      <c r="D842" s="71"/>
      <c r="E842" s="72"/>
      <c r="F842" s="42"/>
      <c r="G842" s="43"/>
      <c r="H842" s="46"/>
      <c r="I842" s="74"/>
      <c r="J842" s="46"/>
      <c r="K842" s="75"/>
      <c r="L842" s="73"/>
      <c r="M842" s="46"/>
      <c r="N842" s="76"/>
      <c r="O842" s="94"/>
      <c r="P842" s="105"/>
      <c r="Q842" s="194"/>
      <c r="R842" s="191"/>
      <c r="S842" s="195"/>
      <c r="T842" s="108"/>
      <c r="U842" s="109"/>
      <c r="V842" s="84"/>
      <c r="W842" s="84"/>
      <c r="X842" s="84"/>
      <c r="Y842" s="66"/>
      <c r="Z842" s="66"/>
      <c r="AA842" s="66"/>
      <c r="AB842" s="79"/>
      <c r="AC842" s="79"/>
      <c r="AD842" s="79"/>
      <c r="AE842" s="79"/>
      <c r="AF842" s="80"/>
      <c r="AG842" s="61"/>
      <c r="AH842" s="61"/>
      <c r="AI842" s="61"/>
      <c r="AJ842" s="61"/>
      <c r="AK842" s="66"/>
      <c r="AL842" s="66"/>
      <c r="AM842" s="66"/>
      <c r="AN842" s="81"/>
      <c r="AO842" s="82"/>
      <c r="AP842" s="199"/>
      <c r="AQ842" s="200"/>
      <c r="AR842" s="199"/>
      <c r="AS842" s="65"/>
      <c r="AT842" s="200"/>
      <c r="AU842" s="66"/>
      <c r="AV842" s="66"/>
      <c r="AW842" s="66"/>
      <c r="AX842" s="66"/>
      <c r="AY842" s="66"/>
      <c r="AZ842" s="67"/>
      <c r="BA842" s="287"/>
      <c r="BB842" s="290"/>
      <c r="BC842" s="284"/>
      <c r="BD842" s="69"/>
      <c r="BE842" s="68"/>
    </row>
    <row r="843" spans="1:57" x14ac:dyDescent="0.2">
      <c r="A843" s="28"/>
      <c r="B843" s="92"/>
      <c r="C843" s="93"/>
      <c r="D843" s="71"/>
      <c r="E843" s="72"/>
      <c r="F843" s="42"/>
      <c r="G843" s="43"/>
      <c r="H843" s="46"/>
      <c r="I843" s="74"/>
      <c r="J843" s="46"/>
      <c r="K843" s="75"/>
      <c r="L843" s="73"/>
      <c r="M843" s="46"/>
      <c r="N843" s="76"/>
      <c r="O843" s="94"/>
      <c r="P843" s="105"/>
      <c r="Q843" s="190"/>
      <c r="R843" s="191"/>
      <c r="S843" s="191"/>
      <c r="T843" s="108"/>
      <c r="U843" s="109"/>
      <c r="V843" s="84"/>
      <c r="W843" s="84"/>
      <c r="X843" s="84"/>
      <c r="Y843" s="61"/>
      <c r="Z843" s="61"/>
      <c r="AA843" s="61"/>
      <c r="AB843" s="58"/>
      <c r="AC843" s="79"/>
      <c r="AD843" s="58"/>
      <c r="AE843" s="58"/>
      <c r="AF843" s="80"/>
      <c r="AG843" s="61"/>
      <c r="AH843" s="61"/>
      <c r="AI843" s="61"/>
      <c r="AJ843" s="61"/>
      <c r="AK843" s="61"/>
      <c r="AL843" s="66"/>
      <c r="AM843" s="66"/>
      <c r="AN843" s="81"/>
      <c r="AO843" s="82"/>
      <c r="AP843" s="199"/>
      <c r="AQ843" s="200"/>
      <c r="AR843" s="199"/>
      <c r="AS843" s="65"/>
      <c r="AT843" s="200"/>
      <c r="AU843" s="66"/>
      <c r="AV843" s="66"/>
      <c r="AW843" s="66"/>
      <c r="AX843" s="66"/>
      <c r="AY843" s="66"/>
      <c r="AZ843" s="67"/>
      <c r="BA843" s="287"/>
      <c r="BB843" s="290"/>
      <c r="BC843" s="284"/>
      <c r="BD843" s="69"/>
      <c r="BE843" s="68"/>
    </row>
  </sheetData>
  <autoFilter ref="A3:WXN202"/>
  <dataValidations disablePrompts="1" xWindow="1404" yWindow="685" count="1">
    <dataValidation allowBlank="1" showInputMessage="1" showErrorMessage="1" error="NO INGRESE DATOS, PULSE CONTRAL Z" promptTitle="PATRICIO NARANJO" prompt="NO INGRESE DATOS, PULSE CONTRAL Z" sqref="WVW983197:WVX983883 O65693:P66379 WMA983197:WMB983883 WCE983197:WCF983883 VSI983197:VSJ983883 VIM983197:VIN983883 UYQ983197:UYR983883 UOU983197:UOV983883 UEY983197:UEZ983883 TVC983197:TVD983883 TLG983197:TLH983883 TBK983197:TBL983883 SRO983197:SRP983883 SHS983197:SHT983883 RXW983197:RXX983883 ROA983197:ROB983883 REE983197:REF983883 QUI983197:QUJ983883 QKM983197:QKN983883 QAQ983197:QAR983883 PQU983197:PQV983883 PGY983197:PGZ983883 OXC983197:OXD983883 ONG983197:ONH983883 ODK983197:ODL983883 NTO983197:NTP983883 NJS983197:NJT983883 MZW983197:MZX983883 MQA983197:MQB983883 MGE983197:MGF983883 LWI983197:LWJ983883 LMM983197:LMN983883 LCQ983197:LCR983883 KSU983197:KSV983883 KIY983197:KIZ983883 JZC983197:JZD983883 JPG983197:JPH983883 JFK983197:JFL983883 IVO983197:IVP983883 ILS983197:ILT983883 IBW983197:IBX983883 HSA983197:HSB983883 HIE983197:HIF983883 GYI983197:GYJ983883 GOM983197:GON983883 GEQ983197:GER983883 FUU983197:FUV983883 FKY983197:FKZ983883 FBC983197:FBD983883 ERG983197:ERH983883 EHK983197:EHL983883 DXO983197:DXP983883 DNS983197:DNT983883 DDW983197:DDX983883 CUA983197:CUB983883 CKE983197:CKF983883 CAI983197:CAJ983883 BQM983197:BQN983883 BGQ983197:BGR983883 AWU983197:AWV983883 AMY983197:AMZ983883 ADC983197:ADD983883 TG983197:TH983883 JK983197:JL983883 O983197:P983883 WVW917661:WVX918347 WMA917661:WMB918347 WCE917661:WCF918347 VSI917661:VSJ918347 VIM917661:VIN918347 UYQ917661:UYR918347 UOU917661:UOV918347 UEY917661:UEZ918347 TVC917661:TVD918347 TLG917661:TLH918347 TBK917661:TBL918347 SRO917661:SRP918347 SHS917661:SHT918347 RXW917661:RXX918347 ROA917661:ROB918347 REE917661:REF918347 QUI917661:QUJ918347 QKM917661:QKN918347 QAQ917661:QAR918347 PQU917661:PQV918347 PGY917661:PGZ918347 OXC917661:OXD918347 ONG917661:ONH918347 ODK917661:ODL918347 NTO917661:NTP918347 NJS917661:NJT918347 MZW917661:MZX918347 MQA917661:MQB918347 MGE917661:MGF918347 LWI917661:LWJ918347 LMM917661:LMN918347 LCQ917661:LCR918347 KSU917661:KSV918347 KIY917661:KIZ918347 JZC917661:JZD918347 JPG917661:JPH918347 JFK917661:JFL918347 IVO917661:IVP918347 ILS917661:ILT918347 IBW917661:IBX918347 HSA917661:HSB918347 HIE917661:HIF918347 GYI917661:GYJ918347 GOM917661:GON918347 GEQ917661:GER918347 FUU917661:FUV918347 FKY917661:FKZ918347 FBC917661:FBD918347 ERG917661:ERH918347 EHK917661:EHL918347 DXO917661:DXP918347 DNS917661:DNT918347 DDW917661:DDX918347 CUA917661:CUB918347 CKE917661:CKF918347 CAI917661:CAJ918347 BQM917661:BQN918347 BGQ917661:BGR918347 AWU917661:AWV918347 AMY917661:AMZ918347 ADC917661:ADD918347 TG917661:TH918347 JK917661:JL918347 O917661:P918347 WVW852125:WVX852811 WMA852125:WMB852811 WCE852125:WCF852811 VSI852125:VSJ852811 VIM852125:VIN852811 UYQ852125:UYR852811 UOU852125:UOV852811 UEY852125:UEZ852811 TVC852125:TVD852811 TLG852125:TLH852811 TBK852125:TBL852811 SRO852125:SRP852811 SHS852125:SHT852811 RXW852125:RXX852811 ROA852125:ROB852811 REE852125:REF852811 QUI852125:QUJ852811 QKM852125:QKN852811 QAQ852125:QAR852811 PQU852125:PQV852811 PGY852125:PGZ852811 OXC852125:OXD852811 ONG852125:ONH852811 ODK852125:ODL852811 NTO852125:NTP852811 NJS852125:NJT852811 MZW852125:MZX852811 MQA852125:MQB852811 MGE852125:MGF852811 LWI852125:LWJ852811 LMM852125:LMN852811 LCQ852125:LCR852811 KSU852125:KSV852811 KIY852125:KIZ852811 JZC852125:JZD852811 JPG852125:JPH852811 JFK852125:JFL852811 IVO852125:IVP852811 ILS852125:ILT852811 IBW852125:IBX852811 HSA852125:HSB852811 HIE852125:HIF852811 GYI852125:GYJ852811 GOM852125:GON852811 GEQ852125:GER852811 FUU852125:FUV852811 FKY852125:FKZ852811 FBC852125:FBD852811 ERG852125:ERH852811 EHK852125:EHL852811 DXO852125:DXP852811 DNS852125:DNT852811 DDW852125:DDX852811 CUA852125:CUB852811 CKE852125:CKF852811 CAI852125:CAJ852811 BQM852125:BQN852811 BGQ852125:BGR852811 AWU852125:AWV852811 AMY852125:AMZ852811 ADC852125:ADD852811 TG852125:TH852811 JK852125:JL852811 O852125:P852811 WVW786589:WVX787275 WMA786589:WMB787275 WCE786589:WCF787275 VSI786589:VSJ787275 VIM786589:VIN787275 UYQ786589:UYR787275 UOU786589:UOV787275 UEY786589:UEZ787275 TVC786589:TVD787275 TLG786589:TLH787275 TBK786589:TBL787275 SRO786589:SRP787275 SHS786589:SHT787275 RXW786589:RXX787275 ROA786589:ROB787275 REE786589:REF787275 QUI786589:QUJ787275 QKM786589:QKN787275 QAQ786589:QAR787275 PQU786589:PQV787275 PGY786589:PGZ787275 OXC786589:OXD787275 ONG786589:ONH787275 ODK786589:ODL787275 NTO786589:NTP787275 NJS786589:NJT787275 MZW786589:MZX787275 MQA786589:MQB787275 MGE786589:MGF787275 LWI786589:LWJ787275 LMM786589:LMN787275 LCQ786589:LCR787275 KSU786589:KSV787275 KIY786589:KIZ787275 JZC786589:JZD787275 JPG786589:JPH787275 JFK786589:JFL787275 IVO786589:IVP787275 ILS786589:ILT787275 IBW786589:IBX787275 HSA786589:HSB787275 HIE786589:HIF787275 GYI786589:GYJ787275 GOM786589:GON787275 GEQ786589:GER787275 FUU786589:FUV787275 FKY786589:FKZ787275 FBC786589:FBD787275 ERG786589:ERH787275 EHK786589:EHL787275 DXO786589:DXP787275 DNS786589:DNT787275 DDW786589:DDX787275 CUA786589:CUB787275 CKE786589:CKF787275 CAI786589:CAJ787275 BQM786589:BQN787275 BGQ786589:BGR787275 AWU786589:AWV787275 AMY786589:AMZ787275 ADC786589:ADD787275 TG786589:TH787275 JK786589:JL787275 O786589:P787275 WVW721053:WVX721739 WMA721053:WMB721739 WCE721053:WCF721739 VSI721053:VSJ721739 VIM721053:VIN721739 UYQ721053:UYR721739 UOU721053:UOV721739 UEY721053:UEZ721739 TVC721053:TVD721739 TLG721053:TLH721739 TBK721053:TBL721739 SRO721053:SRP721739 SHS721053:SHT721739 RXW721053:RXX721739 ROA721053:ROB721739 REE721053:REF721739 QUI721053:QUJ721739 QKM721053:QKN721739 QAQ721053:QAR721739 PQU721053:PQV721739 PGY721053:PGZ721739 OXC721053:OXD721739 ONG721053:ONH721739 ODK721053:ODL721739 NTO721053:NTP721739 NJS721053:NJT721739 MZW721053:MZX721739 MQA721053:MQB721739 MGE721053:MGF721739 LWI721053:LWJ721739 LMM721053:LMN721739 LCQ721053:LCR721739 KSU721053:KSV721739 KIY721053:KIZ721739 JZC721053:JZD721739 JPG721053:JPH721739 JFK721053:JFL721739 IVO721053:IVP721739 ILS721053:ILT721739 IBW721053:IBX721739 HSA721053:HSB721739 HIE721053:HIF721739 GYI721053:GYJ721739 GOM721053:GON721739 GEQ721053:GER721739 FUU721053:FUV721739 FKY721053:FKZ721739 FBC721053:FBD721739 ERG721053:ERH721739 EHK721053:EHL721739 DXO721053:DXP721739 DNS721053:DNT721739 DDW721053:DDX721739 CUA721053:CUB721739 CKE721053:CKF721739 CAI721053:CAJ721739 BQM721053:BQN721739 BGQ721053:BGR721739 AWU721053:AWV721739 AMY721053:AMZ721739 ADC721053:ADD721739 TG721053:TH721739 JK721053:JL721739 O721053:P721739 WVW655517:WVX656203 WMA655517:WMB656203 WCE655517:WCF656203 VSI655517:VSJ656203 VIM655517:VIN656203 UYQ655517:UYR656203 UOU655517:UOV656203 UEY655517:UEZ656203 TVC655517:TVD656203 TLG655517:TLH656203 TBK655517:TBL656203 SRO655517:SRP656203 SHS655517:SHT656203 RXW655517:RXX656203 ROA655517:ROB656203 REE655517:REF656203 QUI655517:QUJ656203 QKM655517:QKN656203 QAQ655517:QAR656203 PQU655517:PQV656203 PGY655517:PGZ656203 OXC655517:OXD656203 ONG655517:ONH656203 ODK655517:ODL656203 NTO655517:NTP656203 NJS655517:NJT656203 MZW655517:MZX656203 MQA655517:MQB656203 MGE655517:MGF656203 LWI655517:LWJ656203 LMM655517:LMN656203 LCQ655517:LCR656203 KSU655517:KSV656203 KIY655517:KIZ656203 JZC655517:JZD656203 JPG655517:JPH656203 JFK655517:JFL656203 IVO655517:IVP656203 ILS655517:ILT656203 IBW655517:IBX656203 HSA655517:HSB656203 HIE655517:HIF656203 GYI655517:GYJ656203 GOM655517:GON656203 GEQ655517:GER656203 FUU655517:FUV656203 FKY655517:FKZ656203 FBC655517:FBD656203 ERG655517:ERH656203 EHK655517:EHL656203 DXO655517:DXP656203 DNS655517:DNT656203 DDW655517:DDX656203 CUA655517:CUB656203 CKE655517:CKF656203 CAI655517:CAJ656203 BQM655517:BQN656203 BGQ655517:BGR656203 AWU655517:AWV656203 AMY655517:AMZ656203 ADC655517:ADD656203 TG655517:TH656203 JK655517:JL656203 O655517:P656203 WVW589981:WVX590667 WMA589981:WMB590667 WCE589981:WCF590667 VSI589981:VSJ590667 VIM589981:VIN590667 UYQ589981:UYR590667 UOU589981:UOV590667 UEY589981:UEZ590667 TVC589981:TVD590667 TLG589981:TLH590667 TBK589981:TBL590667 SRO589981:SRP590667 SHS589981:SHT590667 RXW589981:RXX590667 ROA589981:ROB590667 REE589981:REF590667 QUI589981:QUJ590667 QKM589981:QKN590667 QAQ589981:QAR590667 PQU589981:PQV590667 PGY589981:PGZ590667 OXC589981:OXD590667 ONG589981:ONH590667 ODK589981:ODL590667 NTO589981:NTP590667 NJS589981:NJT590667 MZW589981:MZX590667 MQA589981:MQB590667 MGE589981:MGF590667 LWI589981:LWJ590667 LMM589981:LMN590667 LCQ589981:LCR590667 KSU589981:KSV590667 KIY589981:KIZ590667 JZC589981:JZD590667 JPG589981:JPH590667 JFK589981:JFL590667 IVO589981:IVP590667 ILS589981:ILT590667 IBW589981:IBX590667 HSA589981:HSB590667 HIE589981:HIF590667 GYI589981:GYJ590667 GOM589981:GON590667 GEQ589981:GER590667 FUU589981:FUV590667 FKY589981:FKZ590667 FBC589981:FBD590667 ERG589981:ERH590667 EHK589981:EHL590667 DXO589981:DXP590667 DNS589981:DNT590667 DDW589981:DDX590667 CUA589981:CUB590667 CKE589981:CKF590667 CAI589981:CAJ590667 BQM589981:BQN590667 BGQ589981:BGR590667 AWU589981:AWV590667 AMY589981:AMZ590667 ADC589981:ADD590667 TG589981:TH590667 JK589981:JL590667 O589981:P590667 WVW524445:WVX525131 WMA524445:WMB525131 WCE524445:WCF525131 VSI524445:VSJ525131 VIM524445:VIN525131 UYQ524445:UYR525131 UOU524445:UOV525131 UEY524445:UEZ525131 TVC524445:TVD525131 TLG524445:TLH525131 TBK524445:TBL525131 SRO524445:SRP525131 SHS524445:SHT525131 RXW524445:RXX525131 ROA524445:ROB525131 REE524445:REF525131 QUI524445:QUJ525131 QKM524445:QKN525131 QAQ524445:QAR525131 PQU524445:PQV525131 PGY524445:PGZ525131 OXC524445:OXD525131 ONG524445:ONH525131 ODK524445:ODL525131 NTO524445:NTP525131 NJS524445:NJT525131 MZW524445:MZX525131 MQA524445:MQB525131 MGE524445:MGF525131 LWI524445:LWJ525131 LMM524445:LMN525131 LCQ524445:LCR525131 KSU524445:KSV525131 KIY524445:KIZ525131 JZC524445:JZD525131 JPG524445:JPH525131 JFK524445:JFL525131 IVO524445:IVP525131 ILS524445:ILT525131 IBW524445:IBX525131 HSA524445:HSB525131 HIE524445:HIF525131 GYI524445:GYJ525131 GOM524445:GON525131 GEQ524445:GER525131 FUU524445:FUV525131 FKY524445:FKZ525131 FBC524445:FBD525131 ERG524445:ERH525131 EHK524445:EHL525131 DXO524445:DXP525131 DNS524445:DNT525131 DDW524445:DDX525131 CUA524445:CUB525131 CKE524445:CKF525131 CAI524445:CAJ525131 BQM524445:BQN525131 BGQ524445:BGR525131 AWU524445:AWV525131 AMY524445:AMZ525131 ADC524445:ADD525131 TG524445:TH525131 JK524445:JL525131 O524445:P525131 WVW458909:WVX459595 WMA458909:WMB459595 WCE458909:WCF459595 VSI458909:VSJ459595 VIM458909:VIN459595 UYQ458909:UYR459595 UOU458909:UOV459595 UEY458909:UEZ459595 TVC458909:TVD459595 TLG458909:TLH459595 TBK458909:TBL459595 SRO458909:SRP459595 SHS458909:SHT459595 RXW458909:RXX459595 ROA458909:ROB459595 REE458909:REF459595 QUI458909:QUJ459595 QKM458909:QKN459595 QAQ458909:QAR459595 PQU458909:PQV459595 PGY458909:PGZ459595 OXC458909:OXD459595 ONG458909:ONH459595 ODK458909:ODL459595 NTO458909:NTP459595 NJS458909:NJT459595 MZW458909:MZX459595 MQA458909:MQB459595 MGE458909:MGF459595 LWI458909:LWJ459595 LMM458909:LMN459595 LCQ458909:LCR459595 KSU458909:KSV459595 KIY458909:KIZ459595 JZC458909:JZD459595 JPG458909:JPH459595 JFK458909:JFL459595 IVO458909:IVP459595 ILS458909:ILT459595 IBW458909:IBX459595 HSA458909:HSB459595 HIE458909:HIF459595 GYI458909:GYJ459595 GOM458909:GON459595 GEQ458909:GER459595 FUU458909:FUV459595 FKY458909:FKZ459595 FBC458909:FBD459595 ERG458909:ERH459595 EHK458909:EHL459595 DXO458909:DXP459595 DNS458909:DNT459595 DDW458909:DDX459595 CUA458909:CUB459595 CKE458909:CKF459595 CAI458909:CAJ459595 BQM458909:BQN459595 BGQ458909:BGR459595 AWU458909:AWV459595 AMY458909:AMZ459595 ADC458909:ADD459595 TG458909:TH459595 JK458909:JL459595 O458909:P459595 WVW393373:WVX394059 WMA393373:WMB394059 WCE393373:WCF394059 VSI393373:VSJ394059 VIM393373:VIN394059 UYQ393373:UYR394059 UOU393373:UOV394059 UEY393373:UEZ394059 TVC393373:TVD394059 TLG393373:TLH394059 TBK393373:TBL394059 SRO393373:SRP394059 SHS393373:SHT394059 RXW393373:RXX394059 ROA393373:ROB394059 REE393373:REF394059 QUI393373:QUJ394059 QKM393373:QKN394059 QAQ393373:QAR394059 PQU393373:PQV394059 PGY393373:PGZ394059 OXC393373:OXD394059 ONG393373:ONH394059 ODK393373:ODL394059 NTO393373:NTP394059 NJS393373:NJT394059 MZW393373:MZX394059 MQA393373:MQB394059 MGE393373:MGF394059 LWI393373:LWJ394059 LMM393373:LMN394059 LCQ393373:LCR394059 KSU393373:KSV394059 KIY393373:KIZ394059 JZC393373:JZD394059 JPG393373:JPH394059 JFK393373:JFL394059 IVO393373:IVP394059 ILS393373:ILT394059 IBW393373:IBX394059 HSA393373:HSB394059 HIE393373:HIF394059 GYI393373:GYJ394059 GOM393373:GON394059 GEQ393373:GER394059 FUU393373:FUV394059 FKY393373:FKZ394059 FBC393373:FBD394059 ERG393373:ERH394059 EHK393373:EHL394059 DXO393373:DXP394059 DNS393373:DNT394059 DDW393373:DDX394059 CUA393373:CUB394059 CKE393373:CKF394059 CAI393373:CAJ394059 BQM393373:BQN394059 BGQ393373:BGR394059 AWU393373:AWV394059 AMY393373:AMZ394059 ADC393373:ADD394059 TG393373:TH394059 JK393373:JL394059 O393373:P394059 WVW327837:WVX328523 WMA327837:WMB328523 WCE327837:WCF328523 VSI327837:VSJ328523 VIM327837:VIN328523 UYQ327837:UYR328523 UOU327837:UOV328523 UEY327837:UEZ328523 TVC327837:TVD328523 TLG327837:TLH328523 TBK327837:TBL328523 SRO327837:SRP328523 SHS327837:SHT328523 RXW327837:RXX328523 ROA327837:ROB328523 REE327837:REF328523 QUI327837:QUJ328523 QKM327837:QKN328523 QAQ327837:QAR328523 PQU327837:PQV328523 PGY327837:PGZ328523 OXC327837:OXD328523 ONG327837:ONH328523 ODK327837:ODL328523 NTO327837:NTP328523 NJS327837:NJT328523 MZW327837:MZX328523 MQA327837:MQB328523 MGE327837:MGF328523 LWI327837:LWJ328523 LMM327837:LMN328523 LCQ327837:LCR328523 KSU327837:KSV328523 KIY327837:KIZ328523 JZC327837:JZD328523 JPG327837:JPH328523 JFK327837:JFL328523 IVO327837:IVP328523 ILS327837:ILT328523 IBW327837:IBX328523 HSA327837:HSB328523 HIE327837:HIF328523 GYI327837:GYJ328523 GOM327837:GON328523 GEQ327837:GER328523 FUU327837:FUV328523 FKY327837:FKZ328523 FBC327837:FBD328523 ERG327837:ERH328523 EHK327837:EHL328523 DXO327837:DXP328523 DNS327837:DNT328523 DDW327837:DDX328523 CUA327837:CUB328523 CKE327837:CKF328523 CAI327837:CAJ328523 BQM327837:BQN328523 BGQ327837:BGR328523 AWU327837:AWV328523 AMY327837:AMZ328523 ADC327837:ADD328523 TG327837:TH328523 JK327837:JL328523 O327837:P328523 WVW262301:WVX262987 WMA262301:WMB262987 WCE262301:WCF262987 VSI262301:VSJ262987 VIM262301:VIN262987 UYQ262301:UYR262987 UOU262301:UOV262987 UEY262301:UEZ262987 TVC262301:TVD262987 TLG262301:TLH262987 TBK262301:TBL262987 SRO262301:SRP262987 SHS262301:SHT262987 RXW262301:RXX262987 ROA262301:ROB262987 REE262301:REF262987 QUI262301:QUJ262987 QKM262301:QKN262987 QAQ262301:QAR262987 PQU262301:PQV262987 PGY262301:PGZ262987 OXC262301:OXD262987 ONG262301:ONH262987 ODK262301:ODL262987 NTO262301:NTP262987 NJS262301:NJT262987 MZW262301:MZX262987 MQA262301:MQB262987 MGE262301:MGF262987 LWI262301:LWJ262987 LMM262301:LMN262987 LCQ262301:LCR262987 KSU262301:KSV262987 KIY262301:KIZ262987 JZC262301:JZD262987 JPG262301:JPH262987 JFK262301:JFL262987 IVO262301:IVP262987 ILS262301:ILT262987 IBW262301:IBX262987 HSA262301:HSB262987 HIE262301:HIF262987 GYI262301:GYJ262987 GOM262301:GON262987 GEQ262301:GER262987 FUU262301:FUV262987 FKY262301:FKZ262987 FBC262301:FBD262987 ERG262301:ERH262987 EHK262301:EHL262987 DXO262301:DXP262987 DNS262301:DNT262987 DDW262301:DDX262987 CUA262301:CUB262987 CKE262301:CKF262987 CAI262301:CAJ262987 BQM262301:BQN262987 BGQ262301:BGR262987 AWU262301:AWV262987 AMY262301:AMZ262987 ADC262301:ADD262987 TG262301:TH262987 JK262301:JL262987 O262301:P262987 WVW196765:WVX197451 WMA196765:WMB197451 WCE196765:WCF197451 VSI196765:VSJ197451 VIM196765:VIN197451 UYQ196765:UYR197451 UOU196765:UOV197451 UEY196765:UEZ197451 TVC196765:TVD197451 TLG196765:TLH197451 TBK196765:TBL197451 SRO196765:SRP197451 SHS196765:SHT197451 RXW196765:RXX197451 ROA196765:ROB197451 REE196765:REF197451 QUI196765:QUJ197451 QKM196765:QKN197451 QAQ196765:QAR197451 PQU196765:PQV197451 PGY196765:PGZ197451 OXC196765:OXD197451 ONG196765:ONH197451 ODK196765:ODL197451 NTO196765:NTP197451 NJS196765:NJT197451 MZW196765:MZX197451 MQA196765:MQB197451 MGE196765:MGF197451 LWI196765:LWJ197451 LMM196765:LMN197451 LCQ196765:LCR197451 KSU196765:KSV197451 KIY196765:KIZ197451 JZC196765:JZD197451 JPG196765:JPH197451 JFK196765:JFL197451 IVO196765:IVP197451 ILS196765:ILT197451 IBW196765:IBX197451 HSA196765:HSB197451 HIE196765:HIF197451 GYI196765:GYJ197451 GOM196765:GON197451 GEQ196765:GER197451 FUU196765:FUV197451 FKY196765:FKZ197451 FBC196765:FBD197451 ERG196765:ERH197451 EHK196765:EHL197451 DXO196765:DXP197451 DNS196765:DNT197451 DDW196765:DDX197451 CUA196765:CUB197451 CKE196765:CKF197451 CAI196765:CAJ197451 BQM196765:BQN197451 BGQ196765:BGR197451 AWU196765:AWV197451 AMY196765:AMZ197451 ADC196765:ADD197451 TG196765:TH197451 JK196765:JL197451 O196765:P197451 WVW131229:WVX131915 WMA131229:WMB131915 WCE131229:WCF131915 VSI131229:VSJ131915 VIM131229:VIN131915 UYQ131229:UYR131915 UOU131229:UOV131915 UEY131229:UEZ131915 TVC131229:TVD131915 TLG131229:TLH131915 TBK131229:TBL131915 SRO131229:SRP131915 SHS131229:SHT131915 RXW131229:RXX131915 ROA131229:ROB131915 REE131229:REF131915 QUI131229:QUJ131915 QKM131229:QKN131915 QAQ131229:QAR131915 PQU131229:PQV131915 PGY131229:PGZ131915 OXC131229:OXD131915 ONG131229:ONH131915 ODK131229:ODL131915 NTO131229:NTP131915 NJS131229:NJT131915 MZW131229:MZX131915 MQA131229:MQB131915 MGE131229:MGF131915 LWI131229:LWJ131915 LMM131229:LMN131915 LCQ131229:LCR131915 KSU131229:KSV131915 KIY131229:KIZ131915 JZC131229:JZD131915 JPG131229:JPH131915 JFK131229:JFL131915 IVO131229:IVP131915 ILS131229:ILT131915 IBW131229:IBX131915 HSA131229:HSB131915 HIE131229:HIF131915 GYI131229:GYJ131915 GOM131229:GON131915 GEQ131229:GER131915 FUU131229:FUV131915 FKY131229:FKZ131915 FBC131229:FBD131915 ERG131229:ERH131915 EHK131229:EHL131915 DXO131229:DXP131915 DNS131229:DNT131915 DDW131229:DDX131915 CUA131229:CUB131915 CKE131229:CKF131915 CAI131229:CAJ131915 BQM131229:BQN131915 BGQ131229:BGR131915 AWU131229:AWV131915 AMY131229:AMZ131915 ADC131229:ADD131915 TG131229:TH131915 JK131229:JL131915 O131229:P131915 WVW65693:WVX66379 WMA65693:WMB66379 WCE65693:WCF66379 VSI65693:VSJ66379 VIM65693:VIN66379 UYQ65693:UYR66379 UOU65693:UOV66379 UEY65693:UEZ66379 TVC65693:TVD66379 TLG65693:TLH66379 TBK65693:TBL66379 SRO65693:SRP66379 SHS65693:SHT66379 RXW65693:RXX66379 ROA65693:ROB66379 REE65693:REF66379 QUI65693:QUJ66379 QKM65693:QKN66379 QAQ65693:QAR66379 PQU65693:PQV66379 PGY65693:PGZ66379 OXC65693:OXD66379 ONG65693:ONH66379 ODK65693:ODL66379 NTO65693:NTP66379 NJS65693:NJT66379 MZW65693:MZX66379 MQA65693:MQB66379 MGE65693:MGF66379 LWI65693:LWJ66379 LMM65693:LMN66379 LCQ65693:LCR66379 KSU65693:KSV66379 KIY65693:KIZ66379 JZC65693:JZD66379 JPG65693:JPH66379 JFK65693:JFL66379 IVO65693:IVP66379 ILS65693:ILT66379 IBW65693:IBX66379 HSA65693:HSB66379 HIE65693:HIF66379 GYI65693:GYJ66379 GOM65693:GON66379 GEQ65693:GER66379 FUU65693:FUV66379 FKY65693:FKZ66379 FBC65693:FBD66379 ERG65693:ERH66379 EHK65693:EHL66379 DXO65693:DXP66379 DNS65693:DNT66379 DDW65693:DDX66379 CUA65693:CUB66379 CKE65693:CKF66379 CAI65693:CAJ66379 BQM65693:BQN66379 BGQ65693:BGR66379 AWU65693:AWV66379 AMY65693:AMZ66379 ADC65693:ADD66379 TG65693:TH66379 JK65693:JL66379 ADC4:ADD843 AMY4:AMZ843 JK4:JL843 AWU4:AWV843 BGQ4:BGR843 BQM4:BQN843 CAI4:CAJ843 CKE4:CKF843 CUA4:CUB843 DDW4:DDX843 DNS4:DNT843 DXO4:DXP843 EHK4:EHL843 ERG4:ERH843 FBC4:FBD843 FKY4:FKZ843 FUU4:FUV843 GEQ4:GER843 GOM4:GON843 GYI4:GYJ843 HIE4:HIF843 HSA4:HSB843 IBW4:IBX843 ILS4:ILT843 IVO4:IVP843 JFK4:JFL843 JPG4:JPH843 JZC4:JZD843 KIY4:KIZ843 KSU4:KSV843 LCQ4:LCR843 LMM4:LMN843 LWI4:LWJ843 MGE4:MGF843 MQA4:MQB843 MZW4:MZX843 NJS4:NJT843 NTO4:NTP843 ODK4:ODL843 ONG4:ONH843 OXC4:OXD843 PGY4:PGZ843 PQU4:PQV843 QAQ4:QAR843 QKM4:QKN843 QUI4:QUJ843 REE4:REF843 ROA4:ROB843 RXW4:RXX843 SHS4:SHT843 SRO4:SRP843 TBK4:TBL843 TLG4:TLH843 TVC4:TVD843 UEY4:UEZ843 UOU4:UOV843 UYQ4:UYR843 VIM4:VIN843 VSI4:VSJ843 WCE4:WCF843 WMA4:WMB843 WVW4:WVX843 TG4:TH843 O4:P843"/>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A49"/>
  <sheetViews>
    <sheetView view="pageBreakPreview" topLeftCell="A13" zoomScale="110" zoomScaleNormal="100" zoomScaleSheetLayoutView="110" workbookViewId="0">
      <selection activeCell="A33" sqref="A33"/>
    </sheetView>
  </sheetViews>
  <sheetFormatPr baseColWidth="10" defaultRowHeight="15" x14ac:dyDescent="0.25"/>
  <cols>
    <col min="1" max="1" width="11.42578125" style="205"/>
    <col min="2" max="2" width="2.85546875" style="205" customWidth="1"/>
    <col min="3" max="3" width="5.28515625" style="205" customWidth="1"/>
    <col min="4" max="4" width="7.5703125" style="205" customWidth="1"/>
    <col min="5" max="5" width="14.7109375" style="205" customWidth="1"/>
    <col min="6" max="6" width="0.7109375" style="205" customWidth="1"/>
    <col min="7" max="7" width="6.5703125" style="205" customWidth="1"/>
    <col min="8" max="8" width="7.85546875" style="205" customWidth="1"/>
    <col min="9" max="9" width="0.85546875" style="205" customWidth="1"/>
    <col min="10" max="10" width="13.7109375" style="205" customWidth="1"/>
    <col min="11" max="11" width="8.28515625" style="205" customWidth="1"/>
    <col min="12" max="12" width="0.7109375" style="205" customWidth="1"/>
    <col min="13" max="13" width="34" style="205" customWidth="1"/>
    <col min="14" max="14" width="3" style="205" customWidth="1"/>
    <col min="15" max="15" width="11.42578125" style="205"/>
    <col min="16" max="16" width="19.5703125" style="205" customWidth="1"/>
    <col min="17" max="257" width="11.42578125" style="205"/>
    <col min="258" max="258" width="2.85546875" style="205" customWidth="1"/>
    <col min="259" max="259" width="5.28515625" style="205" customWidth="1"/>
    <col min="260" max="260" width="7.5703125" style="205" customWidth="1"/>
    <col min="261" max="261" width="14.7109375" style="205" customWidth="1"/>
    <col min="262" max="262" width="0.7109375" style="205" customWidth="1"/>
    <col min="263" max="263" width="6.5703125" style="205" customWidth="1"/>
    <col min="264" max="264" width="7.85546875" style="205" customWidth="1"/>
    <col min="265" max="265" width="0.85546875" style="205" customWidth="1"/>
    <col min="266" max="266" width="13.7109375" style="205" customWidth="1"/>
    <col min="267" max="267" width="8.28515625" style="205" customWidth="1"/>
    <col min="268" max="268" width="0.7109375" style="205" customWidth="1"/>
    <col min="269" max="269" width="34" style="205" customWidth="1"/>
    <col min="270" max="270" width="3" style="205" customWidth="1"/>
    <col min="271" max="271" width="11.42578125" style="205"/>
    <col min="272" max="272" width="19.5703125" style="205" customWidth="1"/>
    <col min="273" max="513" width="11.42578125" style="205"/>
    <col min="514" max="514" width="2.85546875" style="205" customWidth="1"/>
    <col min="515" max="515" width="5.28515625" style="205" customWidth="1"/>
    <col min="516" max="516" width="7.5703125" style="205" customWidth="1"/>
    <col min="517" max="517" width="14.7109375" style="205" customWidth="1"/>
    <col min="518" max="518" width="0.7109375" style="205" customWidth="1"/>
    <col min="519" max="519" width="6.5703125" style="205" customWidth="1"/>
    <col min="520" max="520" width="7.85546875" style="205" customWidth="1"/>
    <col min="521" max="521" width="0.85546875" style="205" customWidth="1"/>
    <col min="522" max="522" width="13.7109375" style="205" customWidth="1"/>
    <col min="523" max="523" width="8.28515625" style="205" customWidth="1"/>
    <col min="524" max="524" width="0.7109375" style="205" customWidth="1"/>
    <col min="525" max="525" width="34" style="205" customWidth="1"/>
    <col min="526" max="526" width="3" style="205" customWidth="1"/>
    <col min="527" max="527" width="11.42578125" style="205"/>
    <col min="528" max="528" width="19.5703125" style="205" customWidth="1"/>
    <col min="529" max="769" width="11.42578125" style="205"/>
    <col min="770" max="770" width="2.85546875" style="205" customWidth="1"/>
    <col min="771" max="771" width="5.28515625" style="205" customWidth="1"/>
    <col min="772" max="772" width="7.5703125" style="205" customWidth="1"/>
    <col min="773" max="773" width="14.7109375" style="205" customWidth="1"/>
    <col min="774" max="774" width="0.7109375" style="205" customWidth="1"/>
    <col min="775" max="775" width="6.5703125" style="205" customWidth="1"/>
    <col min="776" max="776" width="7.85546875" style="205" customWidth="1"/>
    <col min="777" max="777" width="0.85546875" style="205" customWidth="1"/>
    <col min="778" max="778" width="13.7109375" style="205" customWidth="1"/>
    <col min="779" max="779" width="8.28515625" style="205" customWidth="1"/>
    <col min="780" max="780" width="0.7109375" style="205" customWidth="1"/>
    <col min="781" max="781" width="34" style="205" customWidth="1"/>
    <col min="782" max="782" width="3" style="205" customWidth="1"/>
    <col min="783" max="783" width="11.42578125" style="205"/>
    <col min="784" max="784" width="19.5703125" style="205" customWidth="1"/>
    <col min="785" max="1025" width="11.42578125" style="205"/>
    <col min="1026" max="1026" width="2.85546875" style="205" customWidth="1"/>
    <col min="1027" max="1027" width="5.28515625" style="205" customWidth="1"/>
    <col min="1028" max="1028" width="7.5703125" style="205" customWidth="1"/>
    <col min="1029" max="1029" width="14.7109375" style="205" customWidth="1"/>
    <col min="1030" max="1030" width="0.7109375" style="205" customWidth="1"/>
    <col min="1031" max="1031" width="6.5703125" style="205" customWidth="1"/>
    <col min="1032" max="1032" width="7.85546875" style="205" customWidth="1"/>
    <col min="1033" max="1033" width="0.85546875" style="205" customWidth="1"/>
    <col min="1034" max="1034" width="13.7109375" style="205" customWidth="1"/>
    <col min="1035" max="1035" width="8.28515625" style="205" customWidth="1"/>
    <col min="1036" max="1036" width="0.7109375" style="205" customWidth="1"/>
    <col min="1037" max="1037" width="34" style="205" customWidth="1"/>
    <col min="1038" max="1038" width="3" style="205" customWidth="1"/>
    <col min="1039" max="1039" width="11.42578125" style="205"/>
    <col min="1040" max="1040" width="19.5703125" style="205" customWidth="1"/>
    <col min="1041" max="1281" width="11.42578125" style="205"/>
    <col min="1282" max="1282" width="2.85546875" style="205" customWidth="1"/>
    <col min="1283" max="1283" width="5.28515625" style="205" customWidth="1"/>
    <col min="1284" max="1284" width="7.5703125" style="205" customWidth="1"/>
    <col min="1285" max="1285" width="14.7109375" style="205" customWidth="1"/>
    <col min="1286" max="1286" width="0.7109375" style="205" customWidth="1"/>
    <col min="1287" max="1287" width="6.5703125" style="205" customWidth="1"/>
    <col min="1288" max="1288" width="7.85546875" style="205" customWidth="1"/>
    <col min="1289" max="1289" width="0.85546875" style="205" customWidth="1"/>
    <col min="1290" max="1290" width="13.7109375" style="205" customWidth="1"/>
    <col min="1291" max="1291" width="8.28515625" style="205" customWidth="1"/>
    <col min="1292" max="1292" width="0.7109375" style="205" customWidth="1"/>
    <col min="1293" max="1293" width="34" style="205" customWidth="1"/>
    <col min="1294" max="1294" width="3" style="205" customWidth="1"/>
    <col min="1295" max="1295" width="11.42578125" style="205"/>
    <col min="1296" max="1296" width="19.5703125" style="205" customWidth="1"/>
    <col min="1297" max="1537" width="11.42578125" style="205"/>
    <col min="1538" max="1538" width="2.85546875" style="205" customWidth="1"/>
    <col min="1539" max="1539" width="5.28515625" style="205" customWidth="1"/>
    <col min="1540" max="1540" width="7.5703125" style="205" customWidth="1"/>
    <col min="1541" max="1541" width="14.7109375" style="205" customWidth="1"/>
    <col min="1542" max="1542" width="0.7109375" style="205" customWidth="1"/>
    <col min="1543" max="1543" width="6.5703125" style="205" customWidth="1"/>
    <col min="1544" max="1544" width="7.85546875" style="205" customWidth="1"/>
    <col min="1545" max="1545" width="0.85546875" style="205" customWidth="1"/>
    <col min="1546" max="1546" width="13.7109375" style="205" customWidth="1"/>
    <col min="1547" max="1547" width="8.28515625" style="205" customWidth="1"/>
    <col min="1548" max="1548" width="0.7109375" style="205" customWidth="1"/>
    <col min="1549" max="1549" width="34" style="205" customWidth="1"/>
    <col min="1550" max="1550" width="3" style="205" customWidth="1"/>
    <col min="1551" max="1551" width="11.42578125" style="205"/>
    <col min="1552" max="1552" width="19.5703125" style="205" customWidth="1"/>
    <col min="1553" max="1793" width="11.42578125" style="205"/>
    <col min="1794" max="1794" width="2.85546875" style="205" customWidth="1"/>
    <col min="1795" max="1795" width="5.28515625" style="205" customWidth="1"/>
    <col min="1796" max="1796" width="7.5703125" style="205" customWidth="1"/>
    <col min="1797" max="1797" width="14.7109375" style="205" customWidth="1"/>
    <col min="1798" max="1798" width="0.7109375" style="205" customWidth="1"/>
    <col min="1799" max="1799" width="6.5703125" style="205" customWidth="1"/>
    <col min="1800" max="1800" width="7.85546875" style="205" customWidth="1"/>
    <col min="1801" max="1801" width="0.85546875" style="205" customWidth="1"/>
    <col min="1802" max="1802" width="13.7109375" style="205" customWidth="1"/>
    <col min="1803" max="1803" width="8.28515625" style="205" customWidth="1"/>
    <col min="1804" max="1804" width="0.7109375" style="205" customWidth="1"/>
    <col min="1805" max="1805" width="34" style="205" customWidth="1"/>
    <col min="1806" max="1806" width="3" style="205" customWidth="1"/>
    <col min="1807" max="1807" width="11.42578125" style="205"/>
    <col min="1808" max="1808" width="19.5703125" style="205" customWidth="1"/>
    <col min="1809" max="2049" width="11.42578125" style="205"/>
    <col min="2050" max="2050" width="2.85546875" style="205" customWidth="1"/>
    <col min="2051" max="2051" width="5.28515625" style="205" customWidth="1"/>
    <col min="2052" max="2052" width="7.5703125" style="205" customWidth="1"/>
    <col min="2053" max="2053" width="14.7109375" style="205" customWidth="1"/>
    <col min="2054" max="2054" width="0.7109375" style="205" customWidth="1"/>
    <col min="2055" max="2055" width="6.5703125" style="205" customWidth="1"/>
    <col min="2056" max="2056" width="7.85546875" style="205" customWidth="1"/>
    <col min="2057" max="2057" width="0.85546875" style="205" customWidth="1"/>
    <col min="2058" max="2058" width="13.7109375" style="205" customWidth="1"/>
    <col min="2059" max="2059" width="8.28515625" style="205" customWidth="1"/>
    <col min="2060" max="2060" width="0.7109375" style="205" customWidth="1"/>
    <col min="2061" max="2061" width="34" style="205" customWidth="1"/>
    <col min="2062" max="2062" width="3" style="205" customWidth="1"/>
    <col min="2063" max="2063" width="11.42578125" style="205"/>
    <col min="2064" max="2064" width="19.5703125" style="205" customWidth="1"/>
    <col min="2065" max="2305" width="11.42578125" style="205"/>
    <col min="2306" max="2306" width="2.85546875" style="205" customWidth="1"/>
    <col min="2307" max="2307" width="5.28515625" style="205" customWidth="1"/>
    <col min="2308" max="2308" width="7.5703125" style="205" customWidth="1"/>
    <col min="2309" max="2309" width="14.7109375" style="205" customWidth="1"/>
    <col min="2310" max="2310" width="0.7109375" style="205" customWidth="1"/>
    <col min="2311" max="2311" width="6.5703125" style="205" customWidth="1"/>
    <col min="2312" max="2312" width="7.85546875" style="205" customWidth="1"/>
    <col min="2313" max="2313" width="0.85546875" style="205" customWidth="1"/>
    <col min="2314" max="2314" width="13.7109375" style="205" customWidth="1"/>
    <col min="2315" max="2315" width="8.28515625" style="205" customWidth="1"/>
    <col min="2316" max="2316" width="0.7109375" style="205" customWidth="1"/>
    <col min="2317" max="2317" width="34" style="205" customWidth="1"/>
    <col min="2318" max="2318" width="3" style="205" customWidth="1"/>
    <col min="2319" max="2319" width="11.42578125" style="205"/>
    <col min="2320" max="2320" width="19.5703125" style="205" customWidth="1"/>
    <col min="2321" max="2561" width="11.42578125" style="205"/>
    <col min="2562" max="2562" width="2.85546875" style="205" customWidth="1"/>
    <col min="2563" max="2563" width="5.28515625" style="205" customWidth="1"/>
    <col min="2564" max="2564" width="7.5703125" style="205" customWidth="1"/>
    <col min="2565" max="2565" width="14.7109375" style="205" customWidth="1"/>
    <col min="2566" max="2566" width="0.7109375" style="205" customWidth="1"/>
    <col min="2567" max="2567" width="6.5703125" style="205" customWidth="1"/>
    <col min="2568" max="2568" width="7.85546875" style="205" customWidth="1"/>
    <col min="2569" max="2569" width="0.85546875" style="205" customWidth="1"/>
    <col min="2570" max="2570" width="13.7109375" style="205" customWidth="1"/>
    <col min="2571" max="2571" width="8.28515625" style="205" customWidth="1"/>
    <col min="2572" max="2572" width="0.7109375" style="205" customWidth="1"/>
    <col min="2573" max="2573" width="34" style="205" customWidth="1"/>
    <col min="2574" max="2574" width="3" style="205" customWidth="1"/>
    <col min="2575" max="2575" width="11.42578125" style="205"/>
    <col min="2576" max="2576" width="19.5703125" style="205" customWidth="1"/>
    <col min="2577" max="2817" width="11.42578125" style="205"/>
    <col min="2818" max="2818" width="2.85546875" style="205" customWidth="1"/>
    <col min="2819" max="2819" width="5.28515625" style="205" customWidth="1"/>
    <col min="2820" max="2820" width="7.5703125" style="205" customWidth="1"/>
    <col min="2821" max="2821" width="14.7109375" style="205" customWidth="1"/>
    <col min="2822" max="2822" width="0.7109375" style="205" customWidth="1"/>
    <col min="2823" max="2823" width="6.5703125" style="205" customWidth="1"/>
    <col min="2824" max="2824" width="7.85546875" style="205" customWidth="1"/>
    <col min="2825" max="2825" width="0.85546875" style="205" customWidth="1"/>
    <col min="2826" max="2826" width="13.7109375" style="205" customWidth="1"/>
    <col min="2827" max="2827" width="8.28515625" style="205" customWidth="1"/>
    <col min="2828" max="2828" width="0.7109375" style="205" customWidth="1"/>
    <col min="2829" max="2829" width="34" style="205" customWidth="1"/>
    <col min="2830" max="2830" width="3" style="205" customWidth="1"/>
    <col min="2831" max="2831" width="11.42578125" style="205"/>
    <col min="2832" max="2832" width="19.5703125" style="205" customWidth="1"/>
    <col min="2833" max="3073" width="11.42578125" style="205"/>
    <col min="3074" max="3074" width="2.85546875" style="205" customWidth="1"/>
    <col min="3075" max="3075" width="5.28515625" style="205" customWidth="1"/>
    <col min="3076" max="3076" width="7.5703125" style="205" customWidth="1"/>
    <col min="3077" max="3077" width="14.7109375" style="205" customWidth="1"/>
    <col min="3078" max="3078" width="0.7109375" style="205" customWidth="1"/>
    <col min="3079" max="3079" width="6.5703125" style="205" customWidth="1"/>
    <col min="3080" max="3080" width="7.85546875" style="205" customWidth="1"/>
    <col min="3081" max="3081" width="0.85546875" style="205" customWidth="1"/>
    <col min="3082" max="3082" width="13.7109375" style="205" customWidth="1"/>
    <col min="3083" max="3083" width="8.28515625" style="205" customWidth="1"/>
    <col min="3084" max="3084" width="0.7109375" style="205" customWidth="1"/>
    <col min="3085" max="3085" width="34" style="205" customWidth="1"/>
    <col min="3086" max="3086" width="3" style="205" customWidth="1"/>
    <col min="3087" max="3087" width="11.42578125" style="205"/>
    <col min="3088" max="3088" width="19.5703125" style="205" customWidth="1"/>
    <col min="3089" max="3329" width="11.42578125" style="205"/>
    <col min="3330" max="3330" width="2.85546875" style="205" customWidth="1"/>
    <col min="3331" max="3331" width="5.28515625" style="205" customWidth="1"/>
    <col min="3332" max="3332" width="7.5703125" style="205" customWidth="1"/>
    <col min="3333" max="3333" width="14.7109375" style="205" customWidth="1"/>
    <col min="3334" max="3334" width="0.7109375" style="205" customWidth="1"/>
    <col min="3335" max="3335" width="6.5703125" style="205" customWidth="1"/>
    <col min="3336" max="3336" width="7.85546875" style="205" customWidth="1"/>
    <col min="3337" max="3337" width="0.85546875" style="205" customWidth="1"/>
    <col min="3338" max="3338" width="13.7109375" style="205" customWidth="1"/>
    <col min="3339" max="3339" width="8.28515625" style="205" customWidth="1"/>
    <col min="3340" max="3340" width="0.7109375" style="205" customWidth="1"/>
    <col min="3341" max="3341" width="34" style="205" customWidth="1"/>
    <col min="3342" max="3342" width="3" style="205" customWidth="1"/>
    <col min="3343" max="3343" width="11.42578125" style="205"/>
    <col min="3344" max="3344" width="19.5703125" style="205" customWidth="1"/>
    <col min="3345" max="3585" width="11.42578125" style="205"/>
    <col min="3586" max="3586" width="2.85546875" style="205" customWidth="1"/>
    <col min="3587" max="3587" width="5.28515625" style="205" customWidth="1"/>
    <col min="3588" max="3588" width="7.5703125" style="205" customWidth="1"/>
    <col min="3589" max="3589" width="14.7109375" style="205" customWidth="1"/>
    <col min="3590" max="3590" width="0.7109375" style="205" customWidth="1"/>
    <col min="3591" max="3591" width="6.5703125" style="205" customWidth="1"/>
    <col min="3592" max="3592" width="7.85546875" style="205" customWidth="1"/>
    <col min="3593" max="3593" width="0.85546875" style="205" customWidth="1"/>
    <col min="3594" max="3594" width="13.7109375" style="205" customWidth="1"/>
    <col min="3595" max="3595" width="8.28515625" style="205" customWidth="1"/>
    <col min="3596" max="3596" width="0.7109375" style="205" customWidth="1"/>
    <col min="3597" max="3597" width="34" style="205" customWidth="1"/>
    <col min="3598" max="3598" width="3" style="205" customWidth="1"/>
    <col min="3599" max="3599" width="11.42578125" style="205"/>
    <col min="3600" max="3600" width="19.5703125" style="205" customWidth="1"/>
    <col min="3601" max="3841" width="11.42578125" style="205"/>
    <col min="3842" max="3842" width="2.85546875" style="205" customWidth="1"/>
    <col min="3843" max="3843" width="5.28515625" style="205" customWidth="1"/>
    <col min="3844" max="3844" width="7.5703125" style="205" customWidth="1"/>
    <col min="3845" max="3845" width="14.7109375" style="205" customWidth="1"/>
    <col min="3846" max="3846" width="0.7109375" style="205" customWidth="1"/>
    <col min="3847" max="3847" width="6.5703125" style="205" customWidth="1"/>
    <col min="3848" max="3848" width="7.85546875" style="205" customWidth="1"/>
    <col min="3849" max="3849" width="0.85546875" style="205" customWidth="1"/>
    <col min="3850" max="3850" width="13.7109375" style="205" customWidth="1"/>
    <col min="3851" max="3851" width="8.28515625" style="205" customWidth="1"/>
    <col min="3852" max="3852" width="0.7109375" style="205" customWidth="1"/>
    <col min="3853" max="3853" width="34" style="205" customWidth="1"/>
    <col min="3854" max="3854" width="3" style="205" customWidth="1"/>
    <col min="3855" max="3855" width="11.42578125" style="205"/>
    <col min="3856" max="3856" width="19.5703125" style="205" customWidth="1"/>
    <col min="3857" max="4097" width="11.42578125" style="205"/>
    <col min="4098" max="4098" width="2.85546875" style="205" customWidth="1"/>
    <col min="4099" max="4099" width="5.28515625" style="205" customWidth="1"/>
    <col min="4100" max="4100" width="7.5703125" style="205" customWidth="1"/>
    <col min="4101" max="4101" width="14.7109375" style="205" customWidth="1"/>
    <col min="4102" max="4102" width="0.7109375" style="205" customWidth="1"/>
    <col min="4103" max="4103" width="6.5703125" style="205" customWidth="1"/>
    <col min="4104" max="4104" width="7.85546875" style="205" customWidth="1"/>
    <col min="4105" max="4105" width="0.85546875" style="205" customWidth="1"/>
    <col min="4106" max="4106" width="13.7109375" style="205" customWidth="1"/>
    <col min="4107" max="4107" width="8.28515625" style="205" customWidth="1"/>
    <col min="4108" max="4108" width="0.7109375" style="205" customWidth="1"/>
    <col min="4109" max="4109" width="34" style="205" customWidth="1"/>
    <col min="4110" max="4110" width="3" style="205" customWidth="1"/>
    <col min="4111" max="4111" width="11.42578125" style="205"/>
    <col min="4112" max="4112" width="19.5703125" style="205" customWidth="1"/>
    <col min="4113" max="4353" width="11.42578125" style="205"/>
    <col min="4354" max="4354" width="2.85546875" style="205" customWidth="1"/>
    <col min="4355" max="4355" width="5.28515625" style="205" customWidth="1"/>
    <col min="4356" max="4356" width="7.5703125" style="205" customWidth="1"/>
    <col min="4357" max="4357" width="14.7109375" style="205" customWidth="1"/>
    <col min="4358" max="4358" width="0.7109375" style="205" customWidth="1"/>
    <col min="4359" max="4359" width="6.5703125" style="205" customWidth="1"/>
    <col min="4360" max="4360" width="7.85546875" style="205" customWidth="1"/>
    <col min="4361" max="4361" width="0.85546875" style="205" customWidth="1"/>
    <col min="4362" max="4362" width="13.7109375" style="205" customWidth="1"/>
    <col min="4363" max="4363" width="8.28515625" style="205" customWidth="1"/>
    <col min="4364" max="4364" width="0.7109375" style="205" customWidth="1"/>
    <col min="4365" max="4365" width="34" style="205" customWidth="1"/>
    <col min="4366" max="4366" width="3" style="205" customWidth="1"/>
    <col min="4367" max="4367" width="11.42578125" style="205"/>
    <col min="4368" max="4368" width="19.5703125" style="205" customWidth="1"/>
    <col min="4369" max="4609" width="11.42578125" style="205"/>
    <col min="4610" max="4610" width="2.85546875" style="205" customWidth="1"/>
    <col min="4611" max="4611" width="5.28515625" style="205" customWidth="1"/>
    <col min="4612" max="4612" width="7.5703125" style="205" customWidth="1"/>
    <col min="4613" max="4613" width="14.7109375" style="205" customWidth="1"/>
    <col min="4614" max="4614" width="0.7109375" style="205" customWidth="1"/>
    <col min="4615" max="4615" width="6.5703125" style="205" customWidth="1"/>
    <col min="4616" max="4616" width="7.85546875" style="205" customWidth="1"/>
    <col min="4617" max="4617" width="0.85546875" style="205" customWidth="1"/>
    <col min="4618" max="4618" width="13.7109375" style="205" customWidth="1"/>
    <col min="4619" max="4619" width="8.28515625" style="205" customWidth="1"/>
    <col min="4620" max="4620" width="0.7109375" style="205" customWidth="1"/>
    <col min="4621" max="4621" width="34" style="205" customWidth="1"/>
    <col min="4622" max="4622" width="3" style="205" customWidth="1"/>
    <col min="4623" max="4623" width="11.42578125" style="205"/>
    <col min="4624" max="4624" width="19.5703125" style="205" customWidth="1"/>
    <col min="4625" max="4865" width="11.42578125" style="205"/>
    <col min="4866" max="4866" width="2.85546875" style="205" customWidth="1"/>
    <col min="4867" max="4867" width="5.28515625" style="205" customWidth="1"/>
    <col min="4868" max="4868" width="7.5703125" style="205" customWidth="1"/>
    <col min="4869" max="4869" width="14.7109375" style="205" customWidth="1"/>
    <col min="4870" max="4870" width="0.7109375" style="205" customWidth="1"/>
    <col min="4871" max="4871" width="6.5703125" style="205" customWidth="1"/>
    <col min="4872" max="4872" width="7.85546875" style="205" customWidth="1"/>
    <col min="4873" max="4873" width="0.85546875" style="205" customWidth="1"/>
    <col min="4874" max="4874" width="13.7109375" style="205" customWidth="1"/>
    <col min="4875" max="4875" width="8.28515625" style="205" customWidth="1"/>
    <col min="4876" max="4876" width="0.7109375" style="205" customWidth="1"/>
    <col min="4877" max="4877" width="34" style="205" customWidth="1"/>
    <col min="4878" max="4878" width="3" style="205" customWidth="1"/>
    <col min="4879" max="4879" width="11.42578125" style="205"/>
    <col min="4880" max="4880" width="19.5703125" style="205" customWidth="1"/>
    <col min="4881" max="5121" width="11.42578125" style="205"/>
    <col min="5122" max="5122" width="2.85546875" style="205" customWidth="1"/>
    <col min="5123" max="5123" width="5.28515625" style="205" customWidth="1"/>
    <col min="5124" max="5124" width="7.5703125" style="205" customWidth="1"/>
    <col min="5125" max="5125" width="14.7109375" style="205" customWidth="1"/>
    <col min="5126" max="5126" width="0.7109375" style="205" customWidth="1"/>
    <col min="5127" max="5127" width="6.5703125" style="205" customWidth="1"/>
    <col min="5128" max="5128" width="7.85546875" style="205" customWidth="1"/>
    <col min="5129" max="5129" width="0.85546875" style="205" customWidth="1"/>
    <col min="5130" max="5130" width="13.7109375" style="205" customWidth="1"/>
    <col min="5131" max="5131" width="8.28515625" style="205" customWidth="1"/>
    <col min="5132" max="5132" width="0.7109375" style="205" customWidth="1"/>
    <col min="5133" max="5133" width="34" style="205" customWidth="1"/>
    <col min="5134" max="5134" width="3" style="205" customWidth="1"/>
    <col min="5135" max="5135" width="11.42578125" style="205"/>
    <col min="5136" max="5136" width="19.5703125" style="205" customWidth="1"/>
    <col min="5137" max="5377" width="11.42578125" style="205"/>
    <col min="5378" max="5378" width="2.85546875" style="205" customWidth="1"/>
    <col min="5379" max="5379" width="5.28515625" style="205" customWidth="1"/>
    <col min="5380" max="5380" width="7.5703125" style="205" customWidth="1"/>
    <col min="5381" max="5381" width="14.7109375" style="205" customWidth="1"/>
    <col min="5382" max="5382" width="0.7109375" style="205" customWidth="1"/>
    <col min="5383" max="5383" width="6.5703125" style="205" customWidth="1"/>
    <col min="5384" max="5384" width="7.85546875" style="205" customWidth="1"/>
    <col min="5385" max="5385" width="0.85546875" style="205" customWidth="1"/>
    <col min="5386" max="5386" width="13.7109375" style="205" customWidth="1"/>
    <col min="5387" max="5387" width="8.28515625" style="205" customWidth="1"/>
    <col min="5388" max="5388" width="0.7109375" style="205" customWidth="1"/>
    <col min="5389" max="5389" width="34" style="205" customWidth="1"/>
    <col min="5390" max="5390" width="3" style="205" customWidth="1"/>
    <col min="5391" max="5391" width="11.42578125" style="205"/>
    <col min="5392" max="5392" width="19.5703125" style="205" customWidth="1"/>
    <col min="5393" max="5633" width="11.42578125" style="205"/>
    <col min="5634" max="5634" width="2.85546875" style="205" customWidth="1"/>
    <col min="5635" max="5635" width="5.28515625" style="205" customWidth="1"/>
    <col min="5636" max="5636" width="7.5703125" style="205" customWidth="1"/>
    <col min="5637" max="5637" width="14.7109375" style="205" customWidth="1"/>
    <col min="5638" max="5638" width="0.7109375" style="205" customWidth="1"/>
    <col min="5639" max="5639" width="6.5703125" style="205" customWidth="1"/>
    <col min="5640" max="5640" width="7.85546875" style="205" customWidth="1"/>
    <col min="5641" max="5641" width="0.85546875" style="205" customWidth="1"/>
    <col min="5642" max="5642" width="13.7109375" style="205" customWidth="1"/>
    <col min="5643" max="5643" width="8.28515625" style="205" customWidth="1"/>
    <col min="5644" max="5644" width="0.7109375" style="205" customWidth="1"/>
    <col min="5645" max="5645" width="34" style="205" customWidth="1"/>
    <col min="5646" max="5646" width="3" style="205" customWidth="1"/>
    <col min="5647" max="5647" width="11.42578125" style="205"/>
    <col min="5648" max="5648" width="19.5703125" style="205" customWidth="1"/>
    <col min="5649" max="5889" width="11.42578125" style="205"/>
    <col min="5890" max="5890" width="2.85546875" style="205" customWidth="1"/>
    <col min="5891" max="5891" width="5.28515625" style="205" customWidth="1"/>
    <col min="5892" max="5892" width="7.5703125" style="205" customWidth="1"/>
    <col min="5893" max="5893" width="14.7109375" style="205" customWidth="1"/>
    <col min="5894" max="5894" width="0.7109375" style="205" customWidth="1"/>
    <col min="5895" max="5895" width="6.5703125" style="205" customWidth="1"/>
    <col min="5896" max="5896" width="7.85546875" style="205" customWidth="1"/>
    <col min="5897" max="5897" width="0.85546875" style="205" customWidth="1"/>
    <col min="5898" max="5898" width="13.7109375" style="205" customWidth="1"/>
    <col min="5899" max="5899" width="8.28515625" style="205" customWidth="1"/>
    <col min="5900" max="5900" width="0.7109375" style="205" customWidth="1"/>
    <col min="5901" max="5901" width="34" style="205" customWidth="1"/>
    <col min="5902" max="5902" width="3" style="205" customWidth="1"/>
    <col min="5903" max="5903" width="11.42578125" style="205"/>
    <col min="5904" max="5904" width="19.5703125" style="205" customWidth="1"/>
    <col min="5905" max="6145" width="11.42578125" style="205"/>
    <col min="6146" max="6146" width="2.85546875" style="205" customWidth="1"/>
    <col min="6147" max="6147" width="5.28515625" style="205" customWidth="1"/>
    <col min="6148" max="6148" width="7.5703125" style="205" customWidth="1"/>
    <col min="6149" max="6149" width="14.7109375" style="205" customWidth="1"/>
    <col min="6150" max="6150" width="0.7109375" style="205" customWidth="1"/>
    <col min="6151" max="6151" width="6.5703125" style="205" customWidth="1"/>
    <col min="6152" max="6152" width="7.85546875" style="205" customWidth="1"/>
    <col min="6153" max="6153" width="0.85546875" style="205" customWidth="1"/>
    <col min="6154" max="6154" width="13.7109375" style="205" customWidth="1"/>
    <col min="6155" max="6155" width="8.28515625" style="205" customWidth="1"/>
    <col min="6156" max="6156" width="0.7109375" style="205" customWidth="1"/>
    <col min="6157" max="6157" width="34" style="205" customWidth="1"/>
    <col min="6158" max="6158" width="3" style="205" customWidth="1"/>
    <col min="6159" max="6159" width="11.42578125" style="205"/>
    <col min="6160" max="6160" width="19.5703125" style="205" customWidth="1"/>
    <col min="6161" max="6401" width="11.42578125" style="205"/>
    <col min="6402" max="6402" width="2.85546875" style="205" customWidth="1"/>
    <col min="6403" max="6403" width="5.28515625" style="205" customWidth="1"/>
    <col min="6404" max="6404" width="7.5703125" style="205" customWidth="1"/>
    <col min="6405" max="6405" width="14.7109375" style="205" customWidth="1"/>
    <col min="6406" max="6406" width="0.7109375" style="205" customWidth="1"/>
    <col min="6407" max="6407" width="6.5703125" style="205" customWidth="1"/>
    <col min="6408" max="6408" width="7.85546875" style="205" customWidth="1"/>
    <col min="6409" max="6409" width="0.85546875" style="205" customWidth="1"/>
    <col min="6410" max="6410" width="13.7109375" style="205" customWidth="1"/>
    <col min="6411" max="6411" width="8.28515625" style="205" customWidth="1"/>
    <col min="6412" max="6412" width="0.7109375" style="205" customWidth="1"/>
    <col min="6413" max="6413" width="34" style="205" customWidth="1"/>
    <col min="6414" max="6414" width="3" style="205" customWidth="1"/>
    <col min="6415" max="6415" width="11.42578125" style="205"/>
    <col min="6416" max="6416" width="19.5703125" style="205" customWidth="1"/>
    <col min="6417" max="6657" width="11.42578125" style="205"/>
    <col min="6658" max="6658" width="2.85546875" style="205" customWidth="1"/>
    <col min="6659" max="6659" width="5.28515625" style="205" customWidth="1"/>
    <col min="6660" max="6660" width="7.5703125" style="205" customWidth="1"/>
    <col min="6661" max="6661" width="14.7109375" style="205" customWidth="1"/>
    <col min="6662" max="6662" width="0.7109375" style="205" customWidth="1"/>
    <col min="6663" max="6663" width="6.5703125" style="205" customWidth="1"/>
    <col min="6664" max="6664" width="7.85546875" style="205" customWidth="1"/>
    <col min="6665" max="6665" width="0.85546875" style="205" customWidth="1"/>
    <col min="6666" max="6666" width="13.7109375" style="205" customWidth="1"/>
    <col min="6667" max="6667" width="8.28515625" style="205" customWidth="1"/>
    <col min="6668" max="6668" width="0.7109375" style="205" customWidth="1"/>
    <col min="6669" max="6669" width="34" style="205" customWidth="1"/>
    <col min="6670" max="6670" width="3" style="205" customWidth="1"/>
    <col min="6671" max="6671" width="11.42578125" style="205"/>
    <col min="6672" max="6672" width="19.5703125" style="205" customWidth="1"/>
    <col min="6673" max="6913" width="11.42578125" style="205"/>
    <col min="6914" max="6914" width="2.85546875" style="205" customWidth="1"/>
    <col min="6915" max="6915" width="5.28515625" style="205" customWidth="1"/>
    <col min="6916" max="6916" width="7.5703125" style="205" customWidth="1"/>
    <col min="6917" max="6917" width="14.7109375" style="205" customWidth="1"/>
    <col min="6918" max="6918" width="0.7109375" style="205" customWidth="1"/>
    <col min="6919" max="6919" width="6.5703125" style="205" customWidth="1"/>
    <col min="6920" max="6920" width="7.85546875" style="205" customWidth="1"/>
    <col min="6921" max="6921" width="0.85546875" style="205" customWidth="1"/>
    <col min="6922" max="6922" width="13.7109375" style="205" customWidth="1"/>
    <col min="6923" max="6923" width="8.28515625" style="205" customWidth="1"/>
    <col min="6924" max="6924" width="0.7109375" style="205" customWidth="1"/>
    <col min="6925" max="6925" width="34" style="205" customWidth="1"/>
    <col min="6926" max="6926" width="3" style="205" customWidth="1"/>
    <col min="6927" max="6927" width="11.42578125" style="205"/>
    <col min="6928" max="6928" width="19.5703125" style="205" customWidth="1"/>
    <col min="6929" max="7169" width="11.42578125" style="205"/>
    <col min="7170" max="7170" width="2.85546875" style="205" customWidth="1"/>
    <col min="7171" max="7171" width="5.28515625" style="205" customWidth="1"/>
    <col min="7172" max="7172" width="7.5703125" style="205" customWidth="1"/>
    <col min="7173" max="7173" width="14.7109375" style="205" customWidth="1"/>
    <col min="7174" max="7174" width="0.7109375" style="205" customWidth="1"/>
    <col min="7175" max="7175" width="6.5703125" style="205" customWidth="1"/>
    <col min="7176" max="7176" width="7.85546875" style="205" customWidth="1"/>
    <col min="7177" max="7177" width="0.85546875" style="205" customWidth="1"/>
    <col min="7178" max="7178" width="13.7109375" style="205" customWidth="1"/>
    <col min="7179" max="7179" width="8.28515625" style="205" customWidth="1"/>
    <col min="7180" max="7180" width="0.7109375" style="205" customWidth="1"/>
    <col min="7181" max="7181" width="34" style="205" customWidth="1"/>
    <col min="7182" max="7182" width="3" style="205" customWidth="1"/>
    <col min="7183" max="7183" width="11.42578125" style="205"/>
    <col min="7184" max="7184" width="19.5703125" style="205" customWidth="1"/>
    <col min="7185" max="7425" width="11.42578125" style="205"/>
    <col min="7426" max="7426" width="2.85546875" style="205" customWidth="1"/>
    <col min="7427" max="7427" width="5.28515625" style="205" customWidth="1"/>
    <col min="7428" max="7428" width="7.5703125" style="205" customWidth="1"/>
    <col min="7429" max="7429" width="14.7109375" style="205" customWidth="1"/>
    <col min="7430" max="7430" width="0.7109375" style="205" customWidth="1"/>
    <col min="7431" max="7431" width="6.5703125" style="205" customWidth="1"/>
    <col min="7432" max="7432" width="7.85546875" style="205" customWidth="1"/>
    <col min="7433" max="7433" width="0.85546875" style="205" customWidth="1"/>
    <col min="7434" max="7434" width="13.7109375" style="205" customWidth="1"/>
    <col min="7435" max="7435" width="8.28515625" style="205" customWidth="1"/>
    <col min="7436" max="7436" width="0.7109375" style="205" customWidth="1"/>
    <col min="7437" max="7437" width="34" style="205" customWidth="1"/>
    <col min="7438" max="7438" width="3" style="205" customWidth="1"/>
    <col min="7439" max="7439" width="11.42578125" style="205"/>
    <col min="7440" max="7440" width="19.5703125" style="205" customWidth="1"/>
    <col min="7441" max="7681" width="11.42578125" style="205"/>
    <col min="7682" max="7682" width="2.85546875" style="205" customWidth="1"/>
    <col min="7683" max="7683" width="5.28515625" style="205" customWidth="1"/>
    <col min="7684" max="7684" width="7.5703125" style="205" customWidth="1"/>
    <col min="7685" max="7685" width="14.7109375" style="205" customWidth="1"/>
    <col min="7686" max="7686" width="0.7109375" style="205" customWidth="1"/>
    <col min="7687" max="7687" width="6.5703125" style="205" customWidth="1"/>
    <col min="7688" max="7688" width="7.85546875" style="205" customWidth="1"/>
    <col min="7689" max="7689" width="0.85546875" style="205" customWidth="1"/>
    <col min="7690" max="7690" width="13.7109375" style="205" customWidth="1"/>
    <col min="7691" max="7691" width="8.28515625" style="205" customWidth="1"/>
    <col min="7692" max="7692" width="0.7109375" style="205" customWidth="1"/>
    <col min="7693" max="7693" width="34" style="205" customWidth="1"/>
    <col min="7694" max="7694" width="3" style="205" customWidth="1"/>
    <col min="7695" max="7695" width="11.42578125" style="205"/>
    <col min="7696" max="7696" width="19.5703125" style="205" customWidth="1"/>
    <col min="7697" max="7937" width="11.42578125" style="205"/>
    <col min="7938" max="7938" width="2.85546875" style="205" customWidth="1"/>
    <col min="7939" max="7939" width="5.28515625" style="205" customWidth="1"/>
    <col min="7940" max="7940" width="7.5703125" style="205" customWidth="1"/>
    <col min="7941" max="7941" width="14.7109375" style="205" customWidth="1"/>
    <col min="7942" max="7942" width="0.7109375" style="205" customWidth="1"/>
    <col min="7943" max="7943" width="6.5703125" style="205" customWidth="1"/>
    <col min="7944" max="7944" width="7.85546875" style="205" customWidth="1"/>
    <col min="7945" max="7945" width="0.85546875" style="205" customWidth="1"/>
    <col min="7946" max="7946" width="13.7109375" style="205" customWidth="1"/>
    <col min="7947" max="7947" width="8.28515625" style="205" customWidth="1"/>
    <col min="7948" max="7948" width="0.7109375" style="205" customWidth="1"/>
    <col min="7949" max="7949" width="34" style="205" customWidth="1"/>
    <col min="7950" max="7950" width="3" style="205" customWidth="1"/>
    <col min="7951" max="7951" width="11.42578125" style="205"/>
    <col min="7952" max="7952" width="19.5703125" style="205" customWidth="1"/>
    <col min="7953" max="8193" width="11.42578125" style="205"/>
    <col min="8194" max="8194" width="2.85546875" style="205" customWidth="1"/>
    <col min="8195" max="8195" width="5.28515625" style="205" customWidth="1"/>
    <col min="8196" max="8196" width="7.5703125" style="205" customWidth="1"/>
    <col min="8197" max="8197" width="14.7109375" style="205" customWidth="1"/>
    <col min="8198" max="8198" width="0.7109375" style="205" customWidth="1"/>
    <col min="8199" max="8199" width="6.5703125" style="205" customWidth="1"/>
    <col min="8200" max="8200" width="7.85546875" style="205" customWidth="1"/>
    <col min="8201" max="8201" width="0.85546875" style="205" customWidth="1"/>
    <col min="8202" max="8202" width="13.7109375" style="205" customWidth="1"/>
    <col min="8203" max="8203" width="8.28515625" style="205" customWidth="1"/>
    <col min="8204" max="8204" width="0.7109375" style="205" customWidth="1"/>
    <col min="8205" max="8205" width="34" style="205" customWidth="1"/>
    <col min="8206" max="8206" width="3" style="205" customWidth="1"/>
    <col min="8207" max="8207" width="11.42578125" style="205"/>
    <col min="8208" max="8208" width="19.5703125" style="205" customWidth="1"/>
    <col min="8209" max="8449" width="11.42578125" style="205"/>
    <col min="8450" max="8450" width="2.85546875" style="205" customWidth="1"/>
    <col min="8451" max="8451" width="5.28515625" style="205" customWidth="1"/>
    <col min="8452" max="8452" width="7.5703125" style="205" customWidth="1"/>
    <col min="8453" max="8453" width="14.7109375" style="205" customWidth="1"/>
    <col min="8454" max="8454" width="0.7109375" style="205" customWidth="1"/>
    <col min="8455" max="8455" width="6.5703125" style="205" customWidth="1"/>
    <col min="8456" max="8456" width="7.85546875" style="205" customWidth="1"/>
    <col min="8457" max="8457" width="0.85546875" style="205" customWidth="1"/>
    <col min="8458" max="8458" width="13.7109375" style="205" customWidth="1"/>
    <col min="8459" max="8459" width="8.28515625" style="205" customWidth="1"/>
    <col min="8460" max="8460" width="0.7109375" style="205" customWidth="1"/>
    <col min="8461" max="8461" width="34" style="205" customWidth="1"/>
    <col min="8462" max="8462" width="3" style="205" customWidth="1"/>
    <col min="8463" max="8463" width="11.42578125" style="205"/>
    <col min="8464" max="8464" width="19.5703125" style="205" customWidth="1"/>
    <col min="8465" max="8705" width="11.42578125" style="205"/>
    <col min="8706" max="8706" width="2.85546875" style="205" customWidth="1"/>
    <col min="8707" max="8707" width="5.28515625" style="205" customWidth="1"/>
    <col min="8708" max="8708" width="7.5703125" style="205" customWidth="1"/>
    <col min="8709" max="8709" width="14.7109375" style="205" customWidth="1"/>
    <col min="8710" max="8710" width="0.7109375" style="205" customWidth="1"/>
    <col min="8711" max="8711" width="6.5703125" style="205" customWidth="1"/>
    <col min="8712" max="8712" width="7.85546875" style="205" customWidth="1"/>
    <col min="8713" max="8713" width="0.85546875" style="205" customWidth="1"/>
    <col min="8714" max="8714" width="13.7109375" style="205" customWidth="1"/>
    <col min="8715" max="8715" width="8.28515625" style="205" customWidth="1"/>
    <col min="8716" max="8716" width="0.7109375" style="205" customWidth="1"/>
    <col min="8717" max="8717" width="34" style="205" customWidth="1"/>
    <col min="8718" max="8718" width="3" style="205" customWidth="1"/>
    <col min="8719" max="8719" width="11.42578125" style="205"/>
    <col min="8720" max="8720" width="19.5703125" style="205" customWidth="1"/>
    <col min="8721" max="8961" width="11.42578125" style="205"/>
    <col min="8962" max="8962" width="2.85546875" style="205" customWidth="1"/>
    <col min="8963" max="8963" width="5.28515625" style="205" customWidth="1"/>
    <col min="8964" max="8964" width="7.5703125" style="205" customWidth="1"/>
    <col min="8965" max="8965" width="14.7109375" style="205" customWidth="1"/>
    <col min="8966" max="8966" width="0.7109375" style="205" customWidth="1"/>
    <col min="8967" max="8967" width="6.5703125" style="205" customWidth="1"/>
    <col min="8968" max="8968" width="7.85546875" style="205" customWidth="1"/>
    <col min="8969" max="8969" width="0.85546875" style="205" customWidth="1"/>
    <col min="8970" max="8970" width="13.7109375" style="205" customWidth="1"/>
    <col min="8971" max="8971" width="8.28515625" style="205" customWidth="1"/>
    <col min="8972" max="8972" width="0.7109375" style="205" customWidth="1"/>
    <col min="8973" max="8973" width="34" style="205" customWidth="1"/>
    <col min="8974" max="8974" width="3" style="205" customWidth="1"/>
    <col min="8975" max="8975" width="11.42578125" style="205"/>
    <col min="8976" max="8976" width="19.5703125" style="205" customWidth="1"/>
    <col min="8977" max="9217" width="11.42578125" style="205"/>
    <col min="9218" max="9218" width="2.85546875" style="205" customWidth="1"/>
    <col min="9219" max="9219" width="5.28515625" style="205" customWidth="1"/>
    <col min="9220" max="9220" width="7.5703125" style="205" customWidth="1"/>
    <col min="9221" max="9221" width="14.7109375" style="205" customWidth="1"/>
    <col min="9222" max="9222" width="0.7109375" style="205" customWidth="1"/>
    <col min="9223" max="9223" width="6.5703125" style="205" customWidth="1"/>
    <col min="9224" max="9224" width="7.85546875" style="205" customWidth="1"/>
    <col min="9225" max="9225" width="0.85546875" style="205" customWidth="1"/>
    <col min="9226" max="9226" width="13.7109375" style="205" customWidth="1"/>
    <col min="9227" max="9227" width="8.28515625" style="205" customWidth="1"/>
    <col min="9228" max="9228" width="0.7109375" style="205" customWidth="1"/>
    <col min="9229" max="9229" width="34" style="205" customWidth="1"/>
    <col min="9230" max="9230" width="3" style="205" customWidth="1"/>
    <col min="9231" max="9231" width="11.42578125" style="205"/>
    <col min="9232" max="9232" width="19.5703125" style="205" customWidth="1"/>
    <col min="9233" max="9473" width="11.42578125" style="205"/>
    <col min="9474" max="9474" width="2.85546875" style="205" customWidth="1"/>
    <col min="9475" max="9475" width="5.28515625" style="205" customWidth="1"/>
    <col min="9476" max="9476" width="7.5703125" style="205" customWidth="1"/>
    <col min="9477" max="9477" width="14.7109375" style="205" customWidth="1"/>
    <col min="9478" max="9478" width="0.7109375" style="205" customWidth="1"/>
    <col min="9479" max="9479" width="6.5703125" style="205" customWidth="1"/>
    <col min="9480" max="9480" width="7.85546875" style="205" customWidth="1"/>
    <col min="9481" max="9481" width="0.85546875" style="205" customWidth="1"/>
    <col min="9482" max="9482" width="13.7109375" style="205" customWidth="1"/>
    <col min="9483" max="9483" width="8.28515625" style="205" customWidth="1"/>
    <col min="9484" max="9484" width="0.7109375" style="205" customWidth="1"/>
    <col min="9485" max="9485" width="34" style="205" customWidth="1"/>
    <col min="9486" max="9486" width="3" style="205" customWidth="1"/>
    <col min="9487" max="9487" width="11.42578125" style="205"/>
    <col min="9488" max="9488" width="19.5703125" style="205" customWidth="1"/>
    <col min="9489" max="9729" width="11.42578125" style="205"/>
    <col min="9730" max="9730" width="2.85546875" style="205" customWidth="1"/>
    <col min="9731" max="9731" width="5.28515625" style="205" customWidth="1"/>
    <col min="9732" max="9732" width="7.5703125" style="205" customWidth="1"/>
    <col min="9733" max="9733" width="14.7109375" style="205" customWidth="1"/>
    <col min="9734" max="9734" width="0.7109375" style="205" customWidth="1"/>
    <col min="9735" max="9735" width="6.5703125" style="205" customWidth="1"/>
    <col min="9736" max="9736" width="7.85546875" style="205" customWidth="1"/>
    <col min="9737" max="9737" width="0.85546875" style="205" customWidth="1"/>
    <col min="9738" max="9738" width="13.7109375" style="205" customWidth="1"/>
    <col min="9739" max="9739" width="8.28515625" style="205" customWidth="1"/>
    <col min="9740" max="9740" width="0.7109375" style="205" customWidth="1"/>
    <col min="9741" max="9741" width="34" style="205" customWidth="1"/>
    <col min="9742" max="9742" width="3" style="205" customWidth="1"/>
    <col min="9743" max="9743" width="11.42578125" style="205"/>
    <col min="9744" max="9744" width="19.5703125" style="205" customWidth="1"/>
    <col min="9745" max="9985" width="11.42578125" style="205"/>
    <col min="9986" max="9986" width="2.85546875" style="205" customWidth="1"/>
    <col min="9987" max="9987" width="5.28515625" style="205" customWidth="1"/>
    <col min="9988" max="9988" width="7.5703125" style="205" customWidth="1"/>
    <col min="9989" max="9989" width="14.7109375" style="205" customWidth="1"/>
    <col min="9990" max="9990" width="0.7109375" style="205" customWidth="1"/>
    <col min="9991" max="9991" width="6.5703125" style="205" customWidth="1"/>
    <col min="9992" max="9992" width="7.85546875" style="205" customWidth="1"/>
    <col min="9993" max="9993" width="0.85546875" style="205" customWidth="1"/>
    <col min="9994" max="9994" width="13.7109375" style="205" customWidth="1"/>
    <col min="9995" max="9995" width="8.28515625" style="205" customWidth="1"/>
    <col min="9996" max="9996" width="0.7109375" style="205" customWidth="1"/>
    <col min="9997" max="9997" width="34" style="205" customWidth="1"/>
    <col min="9998" max="9998" width="3" style="205" customWidth="1"/>
    <col min="9999" max="9999" width="11.42578125" style="205"/>
    <col min="10000" max="10000" width="19.5703125" style="205" customWidth="1"/>
    <col min="10001" max="10241" width="11.42578125" style="205"/>
    <col min="10242" max="10242" width="2.85546875" style="205" customWidth="1"/>
    <col min="10243" max="10243" width="5.28515625" style="205" customWidth="1"/>
    <col min="10244" max="10244" width="7.5703125" style="205" customWidth="1"/>
    <col min="10245" max="10245" width="14.7109375" style="205" customWidth="1"/>
    <col min="10246" max="10246" width="0.7109375" style="205" customWidth="1"/>
    <col min="10247" max="10247" width="6.5703125" style="205" customWidth="1"/>
    <col min="10248" max="10248" width="7.85546875" style="205" customWidth="1"/>
    <col min="10249" max="10249" width="0.85546875" style="205" customWidth="1"/>
    <col min="10250" max="10250" width="13.7109375" style="205" customWidth="1"/>
    <col min="10251" max="10251" width="8.28515625" style="205" customWidth="1"/>
    <col min="10252" max="10252" width="0.7109375" style="205" customWidth="1"/>
    <col min="10253" max="10253" width="34" style="205" customWidth="1"/>
    <col min="10254" max="10254" width="3" style="205" customWidth="1"/>
    <col min="10255" max="10255" width="11.42578125" style="205"/>
    <col min="10256" max="10256" width="19.5703125" style="205" customWidth="1"/>
    <col min="10257" max="10497" width="11.42578125" style="205"/>
    <col min="10498" max="10498" width="2.85546875" style="205" customWidth="1"/>
    <col min="10499" max="10499" width="5.28515625" style="205" customWidth="1"/>
    <col min="10500" max="10500" width="7.5703125" style="205" customWidth="1"/>
    <col min="10501" max="10501" width="14.7109375" style="205" customWidth="1"/>
    <col min="10502" max="10502" width="0.7109375" style="205" customWidth="1"/>
    <col min="10503" max="10503" width="6.5703125" style="205" customWidth="1"/>
    <col min="10504" max="10504" width="7.85546875" style="205" customWidth="1"/>
    <col min="10505" max="10505" width="0.85546875" style="205" customWidth="1"/>
    <col min="10506" max="10506" width="13.7109375" style="205" customWidth="1"/>
    <col min="10507" max="10507" width="8.28515625" style="205" customWidth="1"/>
    <col min="10508" max="10508" width="0.7109375" style="205" customWidth="1"/>
    <col min="10509" max="10509" width="34" style="205" customWidth="1"/>
    <col min="10510" max="10510" width="3" style="205" customWidth="1"/>
    <col min="10511" max="10511" width="11.42578125" style="205"/>
    <col min="10512" max="10512" width="19.5703125" style="205" customWidth="1"/>
    <col min="10513" max="10753" width="11.42578125" style="205"/>
    <col min="10754" max="10754" width="2.85546875" style="205" customWidth="1"/>
    <col min="10755" max="10755" width="5.28515625" style="205" customWidth="1"/>
    <col min="10756" max="10756" width="7.5703125" style="205" customWidth="1"/>
    <col min="10757" max="10757" width="14.7109375" style="205" customWidth="1"/>
    <col min="10758" max="10758" width="0.7109375" style="205" customWidth="1"/>
    <col min="10759" max="10759" width="6.5703125" style="205" customWidth="1"/>
    <col min="10760" max="10760" width="7.85546875" style="205" customWidth="1"/>
    <col min="10761" max="10761" width="0.85546875" style="205" customWidth="1"/>
    <col min="10762" max="10762" width="13.7109375" style="205" customWidth="1"/>
    <col min="10763" max="10763" width="8.28515625" style="205" customWidth="1"/>
    <col min="10764" max="10764" width="0.7109375" style="205" customWidth="1"/>
    <col min="10765" max="10765" width="34" style="205" customWidth="1"/>
    <col min="10766" max="10766" width="3" style="205" customWidth="1"/>
    <col min="10767" max="10767" width="11.42578125" style="205"/>
    <col min="10768" max="10768" width="19.5703125" style="205" customWidth="1"/>
    <col min="10769" max="11009" width="11.42578125" style="205"/>
    <col min="11010" max="11010" width="2.85546875" style="205" customWidth="1"/>
    <col min="11011" max="11011" width="5.28515625" style="205" customWidth="1"/>
    <col min="11012" max="11012" width="7.5703125" style="205" customWidth="1"/>
    <col min="11013" max="11013" width="14.7109375" style="205" customWidth="1"/>
    <col min="11014" max="11014" width="0.7109375" style="205" customWidth="1"/>
    <col min="11015" max="11015" width="6.5703125" style="205" customWidth="1"/>
    <col min="11016" max="11016" width="7.85546875" style="205" customWidth="1"/>
    <col min="11017" max="11017" width="0.85546875" style="205" customWidth="1"/>
    <col min="11018" max="11018" width="13.7109375" style="205" customWidth="1"/>
    <col min="11019" max="11019" width="8.28515625" style="205" customWidth="1"/>
    <col min="11020" max="11020" width="0.7109375" style="205" customWidth="1"/>
    <col min="11021" max="11021" width="34" style="205" customWidth="1"/>
    <col min="11022" max="11022" width="3" style="205" customWidth="1"/>
    <col min="11023" max="11023" width="11.42578125" style="205"/>
    <col min="11024" max="11024" width="19.5703125" style="205" customWidth="1"/>
    <col min="11025" max="11265" width="11.42578125" style="205"/>
    <col min="11266" max="11266" width="2.85546875" style="205" customWidth="1"/>
    <col min="11267" max="11267" width="5.28515625" style="205" customWidth="1"/>
    <col min="11268" max="11268" width="7.5703125" style="205" customWidth="1"/>
    <col min="11269" max="11269" width="14.7109375" style="205" customWidth="1"/>
    <col min="11270" max="11270" width="0.7109375" style="205" customWidth="1"/>
    <col min="11271" max="11271" width="6.5703125" style="205" customWidth="1"/>
    <col min="11272" max="11272" width="7.85546875" style="205" customWidth="1"/>
    <col min="11273" max="11273" width="0.85546875" style="205" customWidth="1"/>
    <col min="11274" max="11274" width="13.7109375" style="205" customWidth="1"/>
    <col min="11275" max="11275" width="8.28515625" style="205" customWidth="1"/>
    <col min="11276" max="11276" width="0.7109375" style="205" customWidth="1"/>
    <col min="11277" max="11277" width="34" style="205" customWidth="1"/>
    <col min="11278" max="11278" width="3" style="205" customWidth="1"/>
    <col min="11279" max="11279" width="11.42578125" style="205"/>
    <col min="11280" max="11280" width="19.5703125" style="205" customWidth="1"/>
    <col min="11281" max="11521" width="11.42578125" style="205"/>
    <col min="11522" max="11522" width="2.85546875" style="205" customWidth="1"/>
    <col min="11523" max="11523" width="5.28515625" style="205" customWidth="1"/>
    <col min="11524" max="11524" width="7.5703125" style="205" customWidth="1"/>
    <col min="11525" max="11525" width="14.7109375" style="205" customWidth="1"/>
    <col min="11526" max="11526" width="0.7109375" style="205" customWidth="1"/>
    <col min="11527" max="11527" width="6.5703125" style="205" customWidth="1"/>
    <col min="11528" max="11528" width="7.85546875" style="205" customWidth="1"/>
    <col min="11529" max="11529" width="0.85546875" style="205" customWidth="1"/>
    <col min="11530" max="11530" width="13.7109375" style="205" customWidth="1"/>
    <col min="11531" max="11531" width="8.28515625" style="205" customWidth="1"/>
    <col min="11532" max="11532" width="0.7109375" style="205" customWidth="1"/>
    <col min="11533" max="11533" width="34" style="205" customWidth="1"/>
    <col min="11534" max="11534" width="3" style="205" customWidth="1"/>
    <col min="11535" max="11535" width="11.42578125" style="205"/>
    <col min="11536" max="11536" width="19.5703125" style="205" customWidth="1"/>
    <col min="11537" max="11777" width="11.42578125" style="205"/>
    <col min="11778" max="11778" width="2.85546875" style="205" customWidth="1"/>
    <col min="11779" max="11779" width="5.28515625" style="205" customWidth="1"/>
    <col min="11780" max="11780" width="7.5703125" style="205" customWidth="1"/>
    <col min="11781" max="11781" width="14.7109375" style="205" customWidth="1"/>
    <col min="11782" max="11782" width="0.7109375" style="205" customWidth="1"/>
    <col min="11783" max="11783" width="6.5703125" style="205" customWidth="1"/>
    <col min="11784" max="11784" width="7.85546875" style="205" customWidth="1"/>
    <col min="11785" max="11785" width="0.85546875" style="205" customWidth="1"/>
    <col min="11786" max="11786" width="13.7109375" style="205" customWidth="1"/>
    <col min="11787" max="11787" width="8.28515625" style="205" customWidth="1"/>
    <col min="11788" max="11788" width="0.7109375" style="205" customWidth="1"/>
    <col min="11789" max="11789" width="34" style="205" customWidth="1"/>
    <col min="11790" max="11790" width="3" style="205" customWidth="1"/>
    <col min="11791" max="11791" width="11.42578125" style="205"/>
    <col min="11792" max="11792" width="19.5703125" style="205" customWidth="1"/>
    <col min="11793" max="12033" width="11.42578125" style="205"/>
    <col min="12034" max="12034" width="2.85546875" style="205" customWidth="1"/>
    <col min="12035" max="12035" width="5.28515625" style="205" customWidth="1"/>
    <col min="12036" max="12036" width="7.5703125" style="205" customWidth="1"/>
    <col min="12037" max="12037" width="14.7109375" style="205" customWidth="1"/>
    <col min="12038" max="12038" width="0.7109375" style="205" customWidth="1"/>
    <col min="12039" max="12039" width="6.5703125" style="205" customWidth="1"/>
    <col min="12040" max="12040" width="7.85546875" style="205" customWidth="1"/>
    <col min="12041" max="12041" width="0.85546875" style="205" customWidth="1"/>
    <col min="12042" max="12042" width="13.7109375" style="205" customWidth="1"/>
    <col min="12043" max="12043" width="8.28515625" style="205" customWidth="1"/>
    <col min="12044" max="12044" width="0.7109375" style="205" customWidth="1"/>
    <col min="12045" max="12045" width="34" style="205" customWidth="1"/>
    <col min="12046" max="12046" width="3" style="205" customWidth="1"/>
    <col min="12047" max="12047" width="11.42578125" style="205"/>
    <col min="12048" max="12048" width="19.5703125" style="205" customWidth="1"/>
    <col min="12049" max="12289" width="11.42578125" style="205"/>
    <col min="12290" max="12290" width="2.85546875" style="205" customWidth="1"/>
    <col min="12291" max="12291" width="5.28515625" style="205" customWidth="1"/>
    <col min="12292" max="12292" width="7.5703125" style="205" customWidth="1"/>
    <col min="12293" max="12293" width="14.7109375" style="205" customWidth="1"/>
    <col min="12294" max="12294" width="0.7109375" style="205" customWidth="1"/>
    <col min="12295" max="12295" width="6.5703125" style="205" customWidth="1"/>
    <col min="12296" max="12296" width="7.85546875" style="205" customWidth="1"/>
    <col min="12297" max="12297" width="0.85546875" style="205" customWidth="1"/>
    <col min="12298" max="12298" width="13.7109375" style="205" customWidth="1"/>
    <col min="12299" max="12299" width="8.28515625" style="205" customWidth="1"/>
    <col min="12300" max="12300" width="0.7109375" style="205" customWidth="1"/>
    <col min="12301" max="12301" width="34" style="205" customWidth="1"/>
    <col min="12302" max="12302" width="3" style="205" customWidth="1"/>
    <col min="12303" max="12303" width="11.42578125" style="205"/>
    <col min="12304" max="12304" width="19.5703125" style="205" customWidth="1"/>
    <col min="12305" max="12545" width="11.42578125" style="205"/>
    <col min="12546" max="12546" width="2.85546875" style="205" customWidth="1"/>
    <col min="12547" max="12547" width="5.28515625" style="205" customWidth="1"/>
    <col min="12548" max="12548" width="7.5703125" style="205" customWidth="1"/>
    <col min="12549" max="12549" width="14.7109375" style="205" customWidth="1"/>
    <col min="12550" max="12550" width="0.7109375" style="205" customWidth="1"/>
    <col min="12551" max="12551" width="6.5703125" style="205" customWidth="1"/>
    <col min="12552" max="12552" width="7.85546875" style="205" customWidth="1"/>
    <col min="12553" max="12553" width="0.85546875" style="205" customWidth="1"/>
    <col min="12554" max="12554" width="13.7109375" style="205" customWidth="1"/>
    <col min="12555" max="12555" width="8.28515625" style="205" customWidth="1"/>
    <col min="12556" max="12556" width="0.7109375" style="205" customWidth="1"/>
    <col min="12557" max="12557" width="34" style="205" customWidth="1"/>
    <col min="12558" max="12558" width="3" style="205" customWidth="1"/>
    <col min="12559" max="12559" width="11.42578125" style="205"/>
    <col min="12560" max="12560" width="19.5703125" style="205" customWidth="1"/>
    <col min="12561" max="12801" width="11.42578125" style="205"/>
    <col min="12802" max="12802" width="2.85546875" style="205" customWidth="1"/>
    <col min="12803" max="12803" width="5.28515625" style="205" customWidth="1"/>
    <col min="12804" max="12804" width="7.5703125" style="205" customWidth="1"/>
    <col min="12805" max="12805" width="14.7109375" style="205" customWidth="1"/>
    <col min="12806" max="12806" width="0.7109375" style="205" customWidth="1"/>
    <col min="12807" max="12807" width="6.5703125" style="205" customWidth="1"/>
    <col min="12808" max="12808" width="7.85546875" style="205" customWidth="1"/>
    <col min="12809" max="12809" width="0.85546875" style="205" customWidth="1"/>
    <col min="12810" max="12810" width="13.7109375" style="205" customWidth="1"/>
    <col min="12811" max="12811" width="8.28515625" style="205" customWidth="1"/>
    <col min="12812" max="12812" width="0.7109375" style="205" customWidth="1"/>
    <col min="12813" max="12813" width="34" style="205" customWidth="1"/>
    <col min="12814" max="12814" width="3" style="205" customWidth="1"/>
    <col min="12815" max="12815" width="11.42578125" style="205"/>
    <col min="12816" max="12816" width="19.5703125" style="205" customWidth="1"/>
    <col min="12817" max="13057" width="11.42578125" style="205"/>
    <col min="13058" max="13058" width="2.85546875" style="205" customWidth="1"/>
    <col min="13059" max="13059" width="5.28515625" style="205" customWidth="1"/>
    <col min="13060" max="13060" width="7.5703125" style="205" customWidth="1"/>
    <col min="13061" max="13061" width="14.7109375" style="205" customWidth="1"/>
    <col min="13062" max="13062" width="0.7109375" style="205" customWidth="1"/>
    <col min="13063" max="13063" width="6.5703125" style="205" customWidth="1"/>
    <col min="13064" max="13064" width="7.85546875" style="205" customWidth="1"/>
    <col min="13065" max="13065" width="0.85546875" style="205" customWidth="1"/>
    <col min="13066" max="13066" width="13.7109375" style="205" customWidth="1"/>
    <col min="13067" max="13067" width="8.28515625" style="205" customWidth="1"/>
    <col min="13068" max="13068" width="0.7109375" style="205" customWidth="1"/>
    <col min="13069" max="13069" width="34" style="205" customWidth="1"/>
    <col min="13070" max="13070" width="3" style="205" customWidth="1"/>
    <col min="13071" max="13071" width="11.42578125" style="205"/>
    <col min="13072" max="13072" width="19.5703125" style="205" customWidth="1"/>
    <col min="13073" max="13313" width="11.42578125" style="205"/>
    <col min="13314" max="13314" width="2.85546875" style="205" customWidth="1"/>
    <col min="13315" max="13315" width="5.28515625" style="205" customWidth="1"/>
    <col min="13316" max="13316" width="7.5703125" style="205" customWidth="1"/>
    <col min="13317" max="13317" width="14.7109375" style="205" customWidth="1"/>
    <col min="13318" max="13318" width="0.7109375" style="205" customWidth="1"/>
    <col min="13319" max="13319" width="6.5703125" style="205" customWidth="1"/>
    <col min="13320" max="13320" width="7.85546875" style="205" customWidth="1"/>
    <col min="13321" max="13321" width="0.85546875" style="205" customWidth="1"/>
    <col min="13322" max="13322" width="13.7109375" style="205" customWidth="1"/>
    <col min="13323" max="13323" width="8.28515625" style="205" customWidth="1"/>
    <col min="13324" max="13324" width="0.7109375" style="205" customWidth="1"/>
    <col min="13325" max="13325" width="34" style="205" customWidth="1"/>
    <col min="13326" max="13326" width="3" style="205" customWidth="1"/>
    <col min="13327" max="13327" width="11.42578125" style="205"/>
    <col min="13328" max="13328" width="19.5703125" style="205" customWidth="1"/>
    <col min="13329" max="13569" width="11.42578125" style="205"/>
    <col min="13570" max="13570" width="2.85546875" style="205" customWidth="1"/>
    <col min="13571" max="13571" width="5.28515625" style="205" customWidth="1"/>
    <col min="13572" max="13572" width="7.5703125" style="205" customWidth="1"/>
    <col min="13573" max="13573" width="14.7109375" style="205" customWidth="1"/>
    <col min="13574" max="13574" width="0.7109375" style="205" customWidth="1"/>
    <col min="13575" max="13575" width="6.5703125" style="205" customWidth="1"/>
    <col min="13576" max="13576" width="7.85546875" style="205" customWidth="1"/>
    <col min="13577" max="13577" width="0.85546875" style="205" customWidth="1"/>
    <col min="13578" max="13578" width="13.7109375" style="205" customWidth="1"/>
    <col min="13579" max="13579" width="8.28515625" style="205" customWidth="1"/>
    <col min="13580" max="13580" width="0.7109375" style="205" customWidth="1"/>
    <col min="13581" max="13581" width="34" style="205" customWidth="1"/>
    <col min="13582" max="13582" width="3" style="205" customWidth="1"/>
    <col min="13583" max="13583" width="11.42578125" style="205"/>
    <col min="13584" max="13584" width="19.5703125" style="205" customWidth="1"/>
    <col min="13585" max="13825" width="11.42578125" style="205"/>
    <col min="13826" max="13826" width="2.85546875" style="205" customWidth="1"/>
    <col min="13827" max="13827" width="5.28515625" style="205" customWidth="1"/>
    <col min="13828" max="13828" width="7.5703125" style="205" customWidth="1"/>
    <col min="13829" max="13829" width="14.7109375" style="205" customWidth="1"/>
    <col min="13830" max="13830" width="0.7109375" style="205" customWidth="1"/>
    <col min="13831" max="13831" width="6.5703125" style="205" customWidth="1"/>
    <col min="13832" max="13832" width="7.85546875" style="205" customWidth="1"/>
    <col min="13833" max="13833" width="0.85546875" style="205" customWidth="1"/>
    <col min="13834" max="13834" width="13.7109375" style="205" customWidth="1"/>
    <col min="13835" max="13835" width="8.28515625" style="205" customWidth="1"/>
    <col min="13836" max="13836" width="0.7109375" style="205" customWidth="1"/>
    <col min="13837" max="13837" width="34" style="205" customWidth="1"/>
    <col min="13838" max="13838" width="3" style="205" customWidth="1"/>
    <col min="13839" max="13839" width="11.42578125" style="205"/>
    <col min="13840" max="13840" width="19.5703125" style="205" customWidth="1"/>
    <col min="13841" max="14081" width="11.42578125" style="205"/>
    <col min="14082" max="14082" width="2.85546875" style="205" customWidth="1"/>
    <col min="14083" max="14083" width="5.28515625" style="205" customWidth="1"/>
    <col min="14084" max="14084" width="7.5703125" style="205" customWidth="1"/>
    <col min="14085" max="14085" width="14.7109375" style="205" customWidth="1"/>
    <col min="14086" max="14086" width="0.7109375" style="205" customWidth="1"/>
    <col min="14087" max="14087" width="6.5703125" style="205" customWidth="1"/>
    <col min="14088" max="14088" width="7.85546875" style="205" customWidth="1"/>
    <col min="14089" max="14089" width="0.85546875" style="205" customWidth="1"/>
    <col min="14090" max="14090" width="13.7109375" style="205" customWidth="1"/>
    <col min="14091" max="14091" width="8.28515625" style="205" customWidth="1"/>
    <col min="14092" max="14092" width="0.7109375" style="205" customWidth="1"/>
    <col min="14093" max="14093" width="34" style="205" customWidth="1"/>
    <col min="14094" max="14094" width="3" style="205" customWidth="1"/>
    <col min="14095" max="14095" width="11.42578125" style="205"/>
    <col min="14096" max="14096" width="19.5703125" style="205" customWidth="1"/>
    <col min="14097" max="14337" width="11.42578125" style="205"/>
    <col min="14338" max="14338" width="2.85546875" style="205" customWidth="1"/>
    <col min="14339" max="14339" width="5.28515625" style="205" customWidth="1"/>
    <col min="14340" max="14340" width="7.5703125" style="205" customWidth="1"/>
    <col min="14341" max="14341" width="14.7109375" style="205" customWidth="1"/>
    <col min="14342" max="14342" width="0.7109375" style="205" customWidth="1"/>
    <col min="14343" max="14343" width="6.5703125" style="205" customWidth="1"/>
    <col min="14344" max="14344" width="7.85546875" style="205" customWidth="1"/>
    <col min="14345" max="14345" width="0.85546875" style="205" customWidth="1"/>
    <col min="14346" max="14346" width="13.7109375" style="205" customWidth="1"/>
    <col min="14347" max="14347" width="8.28515625" style="205" customWidth="1"/>
    <col min="14348" max="14348" width="0.7109375" style="205" customWidth="1"/>
    <col min="14349" max="14349" width="34" style="205" customWidth="1"/>
    <col min="14350" max="14350" width="3" style="205" customWidth="1"/>
    <col min="14351" max="14351" width="11.42578125" style="205"/>
    <col min="14352" max="14352" width="19.5703125" style="205" customWidth="1"/>
    <col min="14353" max="14593" width="11.42578125" style="205"/>
    <col min="14594" max="14594" width="2.85546875" style="205" customWidth="1"/>
    <col min="14595" max="14595" width="5.28515625" style="205" customWidth="1"/>
    <col min="14596" max="14596" width="7.5703125" style="205" customWidth="1"/>
    <col min="14597" max="14597" width="14.7109375" style="205" customWidth="1"/>
    <col min="14598" max="14598" width="0.7109375" style="205" customWidth="1"/>
    <col min="14599" max="14599" width="6.5703125" style="205" customWidth="1"/>
    <col min="14600" max="14600" width="7.85546875" style="205" customWidth="1"/>
    <col min="14601" max="14601" width="0.85546875" style="205" customWidth="1"/>
    <col min="14602" max="14602" width="13.7109375" style="205" customWidth="1"/>
    <col min="14603" max="14603" width="8.28515625" style="205" customWidth="1"/>
    <col min="14604" max="14604" width="0.7109375" style="205" customWidth="1"/>
    <col min="14605" max="14605" width="34" style="205" customWidth="1"/>
    <col min="14606" max="14606" width="3" style="205" customWidth="1"/>
    <col min="14607" max="14607" width="11.42578125" style="205"/>
    <col min="14608" max="14608" width="19.5703125" style="205" customWidth="1"/>
    <col min="14609" max="14849" width="11.42578125" style="205"/>
    <col min="14850" max="14850" width="2.85546875" style="205" customWidth="1"/>
    <col min="14851" max="14851" width="5.28515625" style="205" customWidth="1"/>
    <col min="14852" max="14852" width="7.5703125" style="205" customWidth="1"/>
    <col min="14853" max="14853" width="14.7109375" style="205" customWidth="1"/>
    <col min="14854" max="14854" width="0.7109375" style="205" customWidth="1"/>
    <col min="14855" max="14855" width="6.5703125" style="205" customWidth="1"/>
    <col min="14856" max="14856" width="7.85546875" style="205" customWidth="1"/>
    <col min="14857" max="14857" width="0.85546875" style="205" customWidth="1"/>
    <col min="14858" max="14858" width="13.7109375" style="205" customWidth="1"/>
    <col min="14859" max="14859" width="8.28515625" style="205" customWidth="1"/>
    <col min="14860" max="14860" width="0.7109375" style="205" customWidth="1"/>
    <col min="14861" max="14861" width="34" style="205" customWidth="1"/>
    <col min="14862" max="14862" width="3" style="205" customWidth="1"/>
    <col min="14863" max="14863" width="11.42578125" style="205"/>
    <col min="14864" max="14864" width="19.5703125" style="205" customWidth="1"/>
    <col min="14865" max="15105" width="11.42578125" style="205"/>
    <col min="15106" max="15106" width="2.85546875" style="205" customWidth="1"/>
    <col min="15107" max="15107" width="5.28515625" style="205" customWidth="1"/>
    <col min="15108" max="15108" width="7.5703125" style="205" customWidth="1"/>
    <col min="15109" max="15109" width="14.7109375" style="205" customWidth="1"/>
    <col min="15110" max="15110" width="0.7109375" style="205" customWidth="1"/>
    <col min="15111" max="15111" width="6.5703125" style="205" customWidth="1"/>
    <col min="15112" max="15112" width="7.85546875" style="205" customWidth="1"/>
    <col min="15113" max="15113" width="0.85546875" style="205" customWidth="1"/>
    <col min="15114" max="15114" width="13.7109375" style="205" customWidth="1"/>
    <col min="15115" max="15115" width="8.28515625" style="205" customWidth="1"/>
    <col min="15116" max="15116" width="0.7109375" style="205" customWidth="1"/>
    <col min="15117" max="15117" width="34" style="205" customWidth="1"/>
    <col min="15118" max="15118" width="3" style="205" customWidth="1"/>
    <col min="15119" max="15119" width="11.42578125" style="205"/>
    <col min="15120" max="15120" width="19.5703125" style="205" customWidth="1"/>
    <col min="15121" max="15361" width="11.42578125" style="205"/>
    <col min="15362" max="15362" width="2.85546875" style="205" customWidth="1"/>
    <col min="15363" max="15363" width="5.28515625" style="205" customWidth="1"/>
    <col min="15364" max="15364" width="7.5703125" style="205" customWidth="1"/>
    <col min="15365" max="15365" width="14.7109375" style="205" customWidth="1"/>
    <col min="15366" max="15366" width="0.7109375" style="205" customWidth="1"/>
    <col min="15367" max="15367" width="6.5703125" style="205" customWidth="1"/>
    <col min="15368" max="15368" width="7.85546875" style="205" customWidth="1"/>
    <col min="15369" max="15369" width="0.85546875" style="205" customWidth="1"/>
    <col min="15370" max="15370" width="13.7109375" style="205" customWidth="1"/>
    <col min="15371" max="15371" width="8.28515625" style="205" customWidth="1"/>
    <col min="15372" max="15372" width="0.7109375" style="205" customWidth="1"/>
    <col min="15373" max="15373" width="34" style="205" customWidth="1"/>
    <col min="15374" max="15374" width="3" style="205" customWidth="1"/>
    <col min="15375" max="15375" width="11.42578125" style="205"/>
    <col min="15376" max="15376" width="19.5703125" style="205" customWidth="1"/>
    <col min="15377" max="15617" width="11.42578125" style="205"/>
    <col min="15618" max="15618" width="2.85546875" style="205" customWidth="1"/>
    <col min="15619" max="15619" width="5.28515625" style="205" customWidth="1"/>
    <col min="15620" max="15620" width="7.5703125" style="205" customWidth="1"/>
    <col min="15621" max="15621" width="14.7109375" style="205" customWidth="1"/>
    <col min="15622" max="15622" width="0.7109375" style="205" customWidth="1"/>
    <col min="15623" max="15623" width="6.5703125" style="205" customWidth="1"/>
    <col min="15624" max="15624" width="7.85546875" style="205" customWidth="1"/>
    <col min="15625" max="15625" width="0.85546875" style="205" customWidth="1"/>
    <col min="15626" max="15626" width="13.7109375" style="205" customWidth="1"/>
    <col min="15627" max="15627" width="8.28515625" style="205" customWidth="1"/>
    <col min="15628" max="15628" width="0.7109375" style="205" customWidth="1"/>
    <col min="15629" max="15629" width="34" style="205" customWidth="1"/>
    <col min="15630" max="15630" width="3" style="205" customWidth="1"/>
    <col min="15631" max="15631" width="11.42578125" style="205"/>
    <col min="15632" max="15632" width="19.5703125" style="205" customWidth="1"/>
    <col min="15633" max="15873" width="11.42578125" style="205"/>
    <col min="15874" max="15874" width="2.85546875" style="205" customWidth="1"/>
    <col min="15875" max="15875" width="5.28515625" style="205" customWidth="1"/>
    <col min="15876" max="15876" width="7.5703125" style="205" customWidth="1"/>
    <col min="15877" max="15877" width="14.7109375" style="205" customWidth="1"/>
    <col min="15878" max="15878" width="0.7109375" style="205" customWidth="1"/>
    <col min="15879" max="15879" width="6.5703125" style="205" customWidth="1"/>
    <col min="15880" max="15880" width="7.85546875" style="205" customWidth="1"/>
    <col min="15881" max="15881" width="0.85546875" style="205" customWidth="1"/>
    <col min="15882" max="15882" width="13.7109375" style="205" customWidth="1"/>
    <col min="15883" max="15883" width="8.28515625" style="205" customWidth="1"/>
    <col min="15884" max="15884" width="0.7109375" style="205" customWidth="1"/>
    <col min="15885" max="15885" width="34" style="205" customWidth="1"/>
    <col min="15886" max="15886" width="3" style="205" customWidth="1"/>
    <col min="15887" max="15887" width="11.42578125" style="205"/>
    <col min="15888" max="15888" width="19.5703125" style="205" customWidth="1"/>
    <col min="15889" max="16129" width="11.42578125" style="205"/>
    <col min="16130" max="16130" width="2.85546875" style="205" customWidth="1"/>
    <col min="16131" max="16131" width="5.28515625" style="205" customWidth="1"/>
    <col min="16132" max="16132" width="7.5703125" style="205" customWidth="1"/>
    <col min="16133" max="16133" width="14.7109375" style="205" customWidth="1"/>
    <col min="16134" max="16134" width="0.7109375" style="205" customWidth="1"/>
    <col min="16135" max="16135" width="6.5703125" style="205" customWidth="1"/>
    <col min="16136" max="16136" width="7.85546875" style="205" customWidth="1"/>
    <col min="16137" max="16137" width="0.85546875" style="205" customWidth="1"/>
    <col min="16138" max="16138" width="13.7109375" style="205" customWidth="1"/>
    <col min="16139" max="16139" width="8.28515625" style="205" customWidth="1"/>
    <col min="16140" max="16140" width="0.7109375" style="205" customWidth="1"/>
    <col min="16141" max="16141" width="34" style="205" customWidth="1"/>
    <col min="16142" max="16142" width="3" style="205" customWidth="1"/>
    <col min="16143" max="16143" width="11.42578125" style="205"/>
    <col min="16144" max="16144" width="19.5703125" style="205" customWidth="1"/>
    <col min="16145" max="16384" width="11.42578125" style="205"/>
  </cols>
  <sheetData>
    <row r="1" spans="1:16" x14ac:dyDescent="0.25">
      <c r="A1" s="223" t="s">
        <v>1115</v>
      </c>
    </row>
    <row r="2" spans="1:16" ht="58.5" customHeight="1" x14ac:dyDescent="0.25"/>
    <row r="3" spans="1:16" ht="27" customHeight="1" x14ac:dyDescent="0.25">
      <c r="B3" s="813" t="s">
        <v>1054</v>
      </c>
      <c r="C3" s="813"/>
      <c r="D3" s="813"/>
      <c r="E3" s="813"/>
      <c r="F3" s="813"/>
      <c r="G3" s="813"/>
      <c r="H3" s="813"/>
      <c r="I3" s="813"/>
      <c r="J3" s="813"/>
      <c r="K3" s="813"/>
      <c r="L3" s="813"/>
      <c r="M3" s="813"/>
      <c r="N3" s="813"/>
    </row>
    <row r="4" spans="1:16" x14ac:dyDescent="0.25">
      <c r="B4" s="811" t="s">
        <v>1055</v>
      </c>
      <c r="C4" s="811"/>
      <c r="D4" s="811"/>
      <c r="E4" s="811"/>
      <c r="F4" s="811"/>
      <c r="G4" s="811"/>
      <c r="H4" s="811"/>
      <c r="I4" s="811"/>
      <c r="J4" s="811"/>
      <c r="K4" s="811"/>
      <c r="L4" s="811"/>
      <c r="M4" s="811"/>
      <c r="N4" s="811"/>
    </row>
    <row r="5" spans="1:16" x14ac:dyDescent="0.25">
      <c r="B5" s="814" t="s">
        <v>1056</v>
      </c>
      <c r="C5" s="814"/>
      <c r="D5" s="814"/>
      <c r="E5" s="814"/>
      <c r="F5" s="814"/>
      <c r="G5" s="814"/>
      <c r="H5" s="814"/>
      <c r="I5" s="814"/>
      <c r="J5" s="814"/>
      <c r="K5" s="814"/>
      <c r="L5" s="814"/>
      <c r="M5" s="814"/>
      <c r="N5" s="814"/>
    </row>
    <row r="6" spans="1:16" ht="8.1" customHeight="1" x14ac:dyDescent="0.25">
      <c r="B6" s="224"/>
      <c r="C6" s="224"/>
      <c r="D6" s="224"/>
      <c r="E6" s="224"/>
      <c r="F6" s="224"/>
      <c r="G6" s="224"/>
      <c r="H6" s="224"/>
      <c r="I6" s="224"/>
      <c r="J6" s="224"/>
      <c r="K6" s="224"/>
      <c r="L6" s="244"/>
      <c r="M6" s="244"/>
      <c r="N6" s="225"/>
    </row>
    <row r="7" spans="1:16" ht="27" x14ac:dyDescent="0.35">
      <c r="B7" s="225"/>
      <c r="C7" s="225"/>
      <c r="D7" s="225"/>
      <c r="E7" s="225"/>
      <c r="F7" s="225"/>
      <c r="G7" s="225"/>
      <c r="H7" s="225"/>
      <c r="I7" s="225"/>
      <c r="J7" s="815" t="s">
        <v>1057</v>
      </c>
      <c r="K7" s="815"/>
      <c r="L7" s="225" t="s">
        <v>1029</v>
      </c>
      <c r="M7" s="245"/>
      <c r="N7" s="225"/>
      <c r="O7" s="227"/>
      <c r="P7" s="228"/>
    </row>
    <row r="8" spans="1:16" ht="27" x14ac:dyDescent="0.35">
      <c r="B8" s="225"/>
      <c r="C8" s="225"/>
      <c r="D8" s="225"/>
      <c r="E8" s="225"/>
      <c r="F8" s="225"/>
      <c r="G8" s="225"/>
      <c r="H8" s="225"/>
      <c r="I8" s="225"/>
      <c r="J8" s="225"/>
      <c r="K8" s="226" t="s">
        <v>1020</v>
      </c>
      <c r="L8" s="225" t="s">
        <v>1029</v>
      </c>
      <c r="M8" s="246"/>
      <c r="N8" s="225"/>
      <c r="O8" s="229"/>
    </row>
    <row r="9" spans="1:16" ht="18.75" customHeight="1" x14ac:dyDescent="0.3">
      <c r="B9" s="225"/>
      <c r="C9" s="225"/>
      <c r="D9" s="225"/>
      <c r="E9" s="225"/>
      <c r="F9" s="225"/>
      <c r="G9" s="225"/>
      <c r="H9" s="225"/>
      <c r="I9" s="225"/>
      <c r="J9" s="225"/>
      <c r="K9" s="230" t="s">
        <v>1022</v>
      </c>
      <c r="L9" s="225" t="s">
        <v>1029</v>
      </c>
      <c r="M9" s="226">
        <f>VLOOKUP(A1,'Datos inicio'!B4:BE1153,5)</f>
        <v>0</v>
      </c>
      <c r="N9" s="225"/>
      <c r="P9" s="231"/>
    </row>
    <row r="10" spans="1:16" ht="18.75" customHeight="1" x14ac:dyDescent="0.25">
      <c r="B10" s="225"/>
      <c r="C10" s="225"/>
      <c r="D10" s="225"/>
      <c r="E10" s="225"/>
      <c r="F10" s="225"/>
      <c r="G10" s="225"/>
      <c r="H10" s="225"/>
      <c r="I10" s="225"/>
      <c r="J10" s="225"/>
      <c r="K10" s="230" t="s">
        <v>1058</v>
      </c>
      <c r="L10" s="225" t="s">
        <v>1029</v>
      </c>
      <c r="M10" s="777">
        <f>VLOOKUP(A1,'Datos inicio'!B4:BE1153,3)</f>
        <v>0</v>
      </c>
      <c r="N10" s="777"/>
    </row>
    <row r="11" spans="1:16" ht="8.1" customHeight="1" x14ac:dyDescent="0.25">
      <c r="B11" s="225"/>
      <c r="C11" s="225"/>
      <c r="D11" s="225"/>
      <c r="E11" s="225"/>
      <c r="F11" s="225"/>
      <c r="G11" s="225"/>
      <c r="H11" s="225"/>
      <c r="I11" s="225"/>
      <c r="J11" s="225"/>
      <c r="K11" s="230"/>
      <c r="L11" s="225"/>
      <c r="M11" s="226"/>
      <c r="N11" s="225"/>
    </row>
    <row r="12" spans="1:16" ht="47.25" customHeight="1" x14ac:dyDescent="0.25">
      <c r="B12" s="778" t="s">
        <v>1109</v>
      </c>
      <c r="C12" s="778"/>
      <c r="D12" s="778"/>
      <c r="E12" s="778"/>
      <c r="F12" s="778"/>
      <c r="G12" s="778"/>
      <c r="H12" s="778"/>
      <c r="I12" s="778"/>
      <c r="J12" s="778"/>
      <c r="K12" s="778"/>
      <c r="L12" s="778"/>
      <c r="M12" s="778"/>
      <c r="N12" s="778"/>
    </row>
    <row r="13" spans="1:16" ht="10.5" customHeight="1" x14ac:dyDescent="0.25">
      <c r="B13" s="225"/>
      <c r="C13" s="225"/>
      <c r="D13" s="225"/>
      <c r="E13" s="225"/>
      <c r="F13" s="225"/>
      <c r="G13" s="225"/>
      <c r="H13" s="225"/>
      <c r="I13" s="225"/>
      <c r="J13" s="225"/>
      <c r="K13" s="225"/>
      <c r="L13" s="225"/>
      <c r="M13" s="225"/>
      <c r="N13" s="225"/>
    </row>
    <row r="14" spans="1:16" ht="15.75" x14ac:dyDescent="0.25">
      <c r="B14" s="779" t="s">
        <v>1059</v>
      </c>
      <c r="C14" s="780"/>
      <c r="D14" s="781"/>
      <c r="E14" s="782" t="str">
        <f>"2014-AZEA-GU-"&amp;VLOOKUP(A1,'Datos inicio'!B4:BE1153,2)</f>
        <v>2014-AZEA-GU-124</v>
      </c>
      <c r="F14" s="783"/>
      <c r="G14" s="784"/>
      <c r="H14" s="779" t="s">
        <v>1060</v>
      </c>
      <c r="I14" s="780"/>
      <c r="J14" s="780"/>
      <c r="K14" s="785">
        <f>VLOOKUP(A1,'Datos inicio'!B4:BE1153,4)</f>
        <v>0</v>
      </c>
      <c r="L14" s="786"/>
      <c r="M14" s="786"/>
      <c r="N14" s="787"/>
    </row>
    <row r="15" spans="1:16" ht="8.25" customHeight="1" x14ac:dyDescent="0.25">
      <c r="B15" s="225"/>
      <c r="C15" s="225"/>
      <c r="D15" s="225"/>
      <c r="E15" s="225"/>
      <c r="F15" s="225"/>
      <c r="G15" s="225"/>
      <c r="H15" s="225"/>
      <c r="I15" s="225"/>
      <c r="J15" s="225"/>
      <c r="K15" s="225"/>
      <c r="L15" s="225"/>
      <c r="M15" s="225"/>
      <c r="N15" s="225"/>
    </row>
    <row r="16" spans="1:16" ht="11.25" customHeight="1" x14ac:dyDescent="0.25">
      <c r="B16" s="232" t="s">
        <v>1061</v>
      </c>
      <c r="C16" s="232"/>
      <c r="D16" s="225"/>
      <c r="E16" s="225"/>
      <c r="F16" s="225"/>
      <c r="G16" s="225"/>
      <c r="H16" s="225"/>
      <c r="I16" s="225"/>
      <c r="J16" s="225"/>
      <c r="K16" s="225"/>
      <c r="L16" s="225"/>
      <c r="M16" s="225"/>
      <c r="N16" s="225"/>
    </row>
    <row r="17" spans="2:27" ht="12.75" customHeight="1" x14ac:dyDescent="0.25">
      <c r="B17" s="225"/>
      <c r="C17" s="225"/>
      <c r="D17" s="225"/>
      <c r="E17" s="788">
        <f>VLOOKUP(A1,'Datos inicio'!B4:BE1153,12)</f>
        <v>0</v>
      </c>
      <c r="F17" s="789"/>
      <c r="G17" s="789"/>
      <c r="H17" s="789"/>
      <c r="I17" s="789"/>
      <c r="J17" s="789"/>
      <c r="K17" s="789"/>
      <c r="L17" s="789"/>
      <c r="M17" s="789"/>
      <c r="N17" s="790"/>
    </row>
    <row r="18" spans="2:27" ht="12.75" customHeight="1" x14ac:dyDescent="0.25">
      <c r="B18" s="232" t="s">
        <v>1062</v>
      </c>
      <c r="C18" s="225"/>
      <c r="D18" s="225"/>
      <c r="E18" s="225"/>
      <c r="F18" s="225"/>
      <c r="G18" s="225"/>
      <c r="H18" s="225"/>
      <c r="I18" s="225"/>
      <c r="J18" s="225"/>
      <c r="K18" s="225"/>
      <c r="L18" s="247"/>
      <c r="M18" s="247"/>
      <c r="N18" s="225"/>
    </row>
    <row r="19" spans="2:27" x14ac:dyDescent="0.25">
      <c r="B19" s="225"/>
      <c r="C19" s="225"/>
      <c r="D19" s="225"/>
      <c r="E19" s="788">
        <f>VLOOKUP(A1,'Datos inicio'!B4:BE1153,13)</f>
        <v>0</v>
      </c>
      <c r="F19" s="789"/>
      <c r="G19" s="789"/>
      <c r="H19" s="789"/>
      <c r="I19" s="789"/>
      <c r="J19" s="789"/>
      <c r="K19" s="789"/>
      <c r="L19" s="789"/>
      <c r="M19" s="789"/>
      <c r="N19" s="790"/>
    </row>
    <row r="20" spans="2:27" ht="12" customHeight="1" x14ac:dyDescent="0.25">
      <c r="B20" s="232" t="s">
        <v>1063</v>
      </c>
      <c r="C20" s="232"/>
      <c r="D20" s="232"/>
      <c r="E20" s="232"/>
      <c r="F20" s="232"/>
      <c r="G20" s="791" t="s">
        <v>1064</v>
      </c>
      <c r="H20" s="791"/>
      <c r="I20" s="232"/>
      <c r="J20" s="792" t="s">
        <v>1065</v>
      </c>
      <c r="K20" s="792"/>
      <c r="L20" s="232"/>
      <c r="M20" s="233" t="str">
        <f>IF(VLOOKUP(A1,[1]Datos!B4:AU5681,6)="VALLA", "No. de pantallas","No. de rótulos")</f>
        <v>No. de rótulos</v>
      </c>
      <c r="N20" s="225"/>
    </row>
    <row r="21" spans="2:27" x14ac:dyDescent="0.25">
      <c r="B21" s="225"/>
      <c r="C21" s="225"/>
      <c r="D21" s="225"/>
      <c r="E21" s="234">
        <f>VLOOKUP(A1,'Datos inicio'!B4:BE1153,10)</f>
        <v>0</v>
      </c>
      <c r="F21" s="235"/>
      <c r="G21" s="793">
        <f>VLOOKUP(A1,'Datos inicio'!B4:BE1153,11)</f>
        <v>0</v>
      </c>
      <c r="H21" s="794"/>
      <c r="I21" s="236"/>
      <c r="J21" s="793">
        <f>VLOOKUP(A1,'Datos inicio'!B4:BE1153,16)</f>
        <v>0</v>
      </c>
      <c r="K21" s="794"/>
      <c r="L21" s="237"/>
      <c r="M21" s="793">
        <f>VLOOKUP(A1,'Datos inicio'!B4:BE1153,38)</f>
        <v>0</v>
      </c>
      <c r="N21" s="794"/>
    </row>
    <row r="22" spans="2:27" x14ac:dyDescent="0.25">
      <c r="B22" s="232" t="s">
        <v>1066</v>
      </c>
      <c r="E22" s="225"/>
      <c r="F22" s="225"/>
      <c r="G22" s="225"/>
      <c r="H22" s="225"/>
      <c r="I22" s="225"/>
      <c r="J22" s="225"/>
      <c r="K22" s="225"/>
      <c r="L22" s="225"/>
      <c r="M22" s="225"/>
      <c r="N22" s="225"/>
      <c r="Q22" s="232"/>
      <c r="R22" s="225"/>
      <c r="S22" s="225"/>
      <c r="T22" s="225"/>
      <c r="U22" s="225"/>
      <c r="V22" s="225"/>
      <c r="W22" s="225"/>
      <c r="X22" s="225"/>
      <c r="Y22" s="225"/>
    </row>
    <row r="23" spans="2:27" x14ac:dyDescent="0.25">
      <c r="B23" s="225"/>
      <c r="C23" s="225"/>
      <c r="D23" s="225"/>
      <c r="E23" s="800">
        <f>VLOOKUP(A1,'Datos inicio'!B4:BE1153,7)</f>
        <v>0</v>
      </c>
      <c r="F23" s="801"/>
      <c r="G23" s="801"/>
      <c r="H23" s="801"/>
      <c r="I23" s="801"/>
      <c r="J23" s="801"/>
      <c r="K23" s="801"/>
      <c r="L23" s="801"/>
      <c r="M23" s="801"/>
      <c r="N23" s="802"/>
      <c r="Q23" s="232"/>
      <c r="R23" s="225"/>
      <c r="S23" s="788"/>
      <c r="T23" s="789"/>
      <c r="U23" s="789"/>
      <c r="V23" s="789"/>
      <c r="W23" s="789"/>
      <c r="X23" s="789"/>
      <c r="Y23" s="789"/>
      <c r="Z23" s="803"/>
      <c r="AA23" s="804"/>
    </row>
    <row r="24" spans="2:27" ht="11.25" customHeight="1" x14ac:dyDescent="0.25">
      <c r="B24" s="232" t="s">
        <v>1067</v>
      </c>
      <c r="C24" s="232"/>
      <c r="D24" s="225"/>
      <c r="E24" s="225"/>
      <c r="F24" s="225"/>
      <c r="G24" s="225"/>
      <c r="H24" s="225"/>
      <c r="I24" s="225"/>
      <c r="J24" s="225"/>
      <c r="K24" s="225"/>
      <c r="L24" s="225"/>
      <c r="M24" s="225" t="s">
        <v>1068</v>
      </c>
      <c r="N24" s="225"/>
    </row>
    <row r="25" spans="2:27" x14ac:dyDescent="0.25">
      <c r="B25" s="225"/>
      <c r="C25" s="225"/>
      <c r="D25" s="225"/>
      <c r="E25" s="788" t="str">
        <f>VLOOKUP(A1,'Datos inicio'!B4:BE1153,39)&amp;" m2"</f>
        <v xml:space="preserve"> m2</v>
      </c>
      <c r="F25" s="789"/>
      <c r="G25" s="789"/>
      <c r="H25" s="789"/>
      <c r="I25" s="789"/>
      <c r="J25" s="789"/>
      <c r="K25" s="789"/>
      <c r="L25" s="789"/>
      <c r="M25" s="789"/>
      <c r="N25" s="790"/>
    </row>
    <row r="26" spans="2:27" ht="9" customHeight="1" x14ac:dyDescent="0.25">
      <c r="B26" s="225"/>
      <c r="C26" s="225"/>
      <c r="D26" s="225"/>
      <c r="E26" s="225"/>
      <c r="F26" s="225"/>
      <c r="G26" s="225"/>
      <c r="H26" s="225"/>
      <c r="I26" s="225"/>
      <c r="J26" s="225"/>
      <c r="K26" s="225"/>
      <c r="L26" s="225"/>
      <c r="M26" s="225"/>
      <c r="N26" s="225"/>
    </row>
    <row r="27" spans="2:27" x14ac:dyDescent="0.25">
      <c r="B27" s="232" t="s">
        <v>1069</v>
      </c>
      <c r="C27" s="232"/>
      <c r="D27" s="232"/>
      <c r="E27" s="225"/>
      <c r="F27" s="225"/>
      <c r="G27" s="225"/>
      <c r="H27" s="225"/>
      <c r="I27" s="225"/>
      <c r="J27" s="225"/>
      <c r="K27" s="225"/>
      <c r="L27" s="225"/>
      <c r="M27" s="225"/>
      <c r="N27" s="225"/>
    </row>
    <row r="28" spans="2:27" x14ac:dyDescent="0.25">
      <c r="B28" s="805">
        <f>VLOOKUP(A1,'Datos inicio'!B4:BE1153,25)</f>
        <v>0</v>
      </c>
      <c r="C28" s="806"/>
      <c r="D28" s="806"/>
      <c r="E28" s="806"/>
      <c r="F28" s="806"/>
      <c r="G28" s="806"/>
      <c r="H28" s="806"/>
      <c r="I28" s="806"/>
      <c r="J28" s="806"/>
      <c r="K28" s="806"/>
      <c r="L28" s="806"/>
      <c r="M28" s="806"/>
      <c r="N28" s="807"/>
    </row>
    <row r="29" spans="2:27" x14ac:dyDescent="0.25">
      <c r="B29" s="232" t="s">
        <v>1070</v>
      </c>
      <c r="C29" s="232"/>
      <c r="D29" s="225"/>
      <c r="E29" s="225"/>
      <c r="F29" s="225"/>
      <c r="G29" s="225"/>
      <c r="H29" s="225"/>
      <c r="I29" s="225"/>
      <c r="J29" s="225"/>
      <c r="K29" s="225"/>
      <c r="L29" s="225"/>
      <c r="M29" s="225"/>
      <c r="N29" s="225"/>
    </row>
    <row r="30" spans="2:27" x14ac:dyDescent="0.25">
      <c r="B30" s="805">
        <f>VLOOKUP(A1,'Datos inicio'!B4:BE1153,26)</f>
        <v>0</v>
      </c>
      <c r="C30" s="806"/>
      <c r="D30" s="806"/>
      <c r="E30" s="806"/>
      <c r="F30" s="806"/>
      <c r="G30" s="806"/>
      <c r="H30" s="806"/>
      <c r="I30" s="806"/>
      <c r="J30" s="806"/>
      <c r="K30" s="806"/>
      <c r="L30" s="806"/>
      <c r="M30" s="806"/>
      <c r="N30" s="807"/>
    </row>
    <row r="31" spans="2:27" ht="15.75" customHeight="1" x14ac:dyDescent="0.25">
      <c r="B31" s="232" t="s">
        <v>1071</v>
      </c>
      <c r="C31" s="248"/>
      <c r="D31" s="248"/>
      <c r="E31" s="248"/>
      <c r="F31" s="248"/>
      <c r="G31" s="248"/>
      <c r="H31" s="248"/>
      <c r="I31" s="248"/>
      <c r="J31" s="248"/>
      <c r="K31" s="248"/>
      <c r="L31" s="248"/>
      <c r="M31" s="248"/>
      <c r="N31" s="225"/>
    </row>
    <row r="32" spans="2:27" ht="27.75" customHeight="1" x14ac:dyDescent="0.25">
      <c r="B32" s="808" t="s">
        <v>1108</v>
      </c>
      <c r="C32" s="809"/>
      <c r="D32" s="809"/>
      <c r="E32" s="809"/>
      <c r="F32" s="809"/>
      <c r="G32" s="809"/>
      <c r="H32" s="809"/>
      <c r="I32" s="809"/>
      <c r="J32" s="809"/>
      <c r="K32" s="809"/>
      <c r="L32" s="809"/>
      <c r="M32" s="809"/>
      <c r="N32" s="810"/>
    </row>
    <row r="33" spans="2:14" x14ac:dyDescent="0.25">
      <c r="B33" s="232" t="s">
        <v>1072</v>
      </c>
      <c r="C33" s="232"/>
      <c r="D33" s="225"/>
      <c r="E33" s="225"/>
      <c r="F33" s="225"/>
      <c r="G33" s="225"/>
      <c r="H33" s="225"/>
      <c r="I33" s="225"/>
      <c r="J33" s="225"/>
      <c r="K33" s="225"/>
      <c r="L33" s="225"/>
      <c r="M33" s="225"/>
      <c r="N33" s="225"/>
    </row>
    <row r="34" spans="2:14" x14ac:dyDescent="0.25">
      <c r="B34" s="818">
        <f>VLOOKUP(A1,'Datos inicio'!B4:BE1153,14)</f>
        <v>0</v>
      </c>
      <c r="C34" s="819"/>
      <c r="D34" s="819"/>
      <c r="E34" s="819"/>
      <c r="F34" s="820" t="s">
        <v>1073</v>
      </c>
      <c r="G34" s="819"/>
      <c r="H34" s="821">
        <f>VLOOKUP(A1,'Datos inicio'!B4:BE1153,15)</f>
        <v>0</v>
      </c>
      <c r="I34" s="821"/>
      <c r="J34" s="821"/>
      <c r="K34" s="821"/>
      <c r="L34" s="821"/>
      <c r="M34" s="821"/>
      <c r="N34" s="822"/>
    </row>
    <row r="35" spans="2:14" x14ac:dyDescent="0.25">
      <c r="B35" s="232" t="s">
        <v>1074</v>
      </c>
      <c r="C35" s="249"/>
      <c r="D35" s="249"/>
      <c r="E35" s="249"/>
      <c r="F35" s="232"/>
      <c r="G35" s="249" t="s">
        <v>1082</v>
      </c>
      <c r="H35" s="249"/>
      <c r="I35" s="249"/>
      <c r="J35" s="232"/>
      <c r="K35" s="232"/>
      <c r="L35" s="249"/>
      <c r="M35" s="249" t="s">
        <v>1075</v>
      </c>
      <c r="N35" s="225"/>
    </row>
    <row r="36" spans="2:14" ht="28.5" customHeight="1" x14ac:dyDescent="0.25">
      <c r="B36" s="823">
        <f>VLOOKUP(A1,'Datos inicio'!B4:BE1153,28)</f>
        <v>0</v>
      </c>
      <c r="C36" s="824"/>
      <c r="D36" s="824"/>
      <c r="E36" s="825"/>
      <c r="F36" s="238"/>
      <c r="G36" s="795">
        <f>VLOOKUP(A1,'Datos inicio'!B4:BE1153,29)</f>
        <v>0</v>
      </c>
      <c r="H36" s="796"/>
      <c r="I36" s="796"/>
      <c r="J36" s="796"/>
      <c r="K36" s="797"/>
      <c r="L36" s="238"/>
      <c r="M36" s="798">
        <f>VLOOKUP(A1,'Datos inicio'!B4:BE1153,30)</f>
        <v>0</v>
      </c>
      <c r="N36" s="799"/>
    </row>
    <row r="37" spans="2:14" ht="24" customHeight="1" x14ac:dyDescent="0.25">
      <c r="B37" s="239" t="s">
        <v>1076</v>
      </c>
      <c r="C37" s="232"/>
      <c r="D37" s="225"/>
      <c r="E37" s="225"/>
      <c r="F37" s="225"/>
      <c r="G37" s="225"/>
      <c r="H37" s="225"/>
      <c r="I37" s="225"/>
      <c r="J37" s="225"/>
      <c r="K37" s="225"/>
      <c r="L37" s="225"/>
      <c r="M37" s="225"/>
      <c r="N37" s="225"/>
    </row>
    <row r="38" spans="2:14" ht="71.25" customHeight="1" x14ac:dyDescent="0.25">
      <c r="B38" s="240" t="s">
        <v>1077</v>
      </c>
      <c r="C38" s="816">
        <f>VLOOKUP(A1,'Datos inicio'!B4:BE1153,32)</f>
        <v>0</v>
      </c>
      <c r="D38" s="816"/>
      <c r="E38" s="816"/>
      <c r="F38" s="816"/>
      <c r="G38" s="816"/>
      <c r="H38" s="816"/>
      <c r="I38" s="816"/>
      <c r="J38" s="816"/>
      <c r="K38" s="816"/>
      <c r="L38" s="816"/>
      <c r="M38" s="816"/>
      <c r="N38" s="816"/>
    </row>
    <row r="39" spans="2:14" ht="60.75" customHeight="1" x14ac:dyDescent="0.25">
      <c r="B39" s="240" t="s">
        <v>1078</v>
      </c>
      <c r="C39" s="816">
        <f>VLOOKUP(A1,'Datos inicio'!B4:BE1153,33)</f>
        <v>0</v>
      </c>
      <c r="D39" s="816"/>
      <c r="E39" s="816"/>
      <c r="F39" s="816"/>
      <c r="G39" s="816"/>
      <c r="H39" s="816"/>
      <c r="I39" s="816"/>
      <c r="J39" s="816"/>
      <c r="K39" s="816"/>
      <c r="L39" s="816"/>
      <c r="M39" s="816"/>
      <c r="N39" s="816"/>
    </row>
    <row r="40" spans="2:14" ht="49.5" customHeight="1" x14ac:dyDescent="0.25">
      <c r="B40" s="240" t="s">
        <v>1079</v>
      </c>
      <c r="C40" s="816">
        <f>VLOOKUP(A1,'Datos inicio'!B4:BE1153,34)</f>
        <v>0</v>
      </c>
      <c r="D40" s="816"/>
      <c r="E40" s="816"/>
      <c r="F40" s="816"/>
      <c r="G40" s="816"/>
      <c r="H40" s="816"/>
      <c r="I40" s="816"/>
      <c r="J40" s="816"/>
      <c r="K40" s="816"/>
      <c r="L40" s="816"/>
      <c r="M40" s="816"/>
      <c r="N40" s="816"/>
    </row>
    <row r="41" spans="2:14" ht="105.75" customHeight="1" x14ac:dyDescent="0.25">
      <c r="B41" s="240" t="s">
        <v>1080</v>
      </c>
      <c r="C41" s="816">
        <f>VLOOKUP(A1,'Datos inicio'!B4:BE1153,35)</f>
        <v>0</v>
      </c>
      <c r="D41" s="816"/>
      <c r="E41" s="816"/>
      <c r="F41" s="816"/>
      <c r="G41" s="816"/>
      <c r="H41" s="816"/>
      <c r="I41" s="816"/>
      <c r="J41" s="816"/>
      <c r="K41" s="816"/>
      <c r="L41" s="816"/>
      <c r="M41" s="816"/>
      <c r="N41" s="816"/>
    </row>
    <row r="42" spans="2:14" ht="108.75" hidden="1" customHeight="1" x14ac:dyDescent="0.25">
      <c r="B42" s="240"/>
      <c r="C42" s="241"/>
      <c r="D42" s="241"/>
      <c r="E42" s="241"/>
      <c r="F42" s="241"/>
      <c r="G42" s="241"/>
      <c r="H42" s="241"/>
      <c r="I42" s="241"/>
      <c r="J42" s="241"/>
      <c r="K42" s="241"/>
      <c r="L42" s="242"/>
      <c r="M42" s="242"/>
    </row>
    <row r="43" spans="2:14" ht="108.75" customHeight="1" x14ac:dyDescent="0.25">
      <c r="B43" s="225"/>
      <c r="C43" s="225"/>
      <c r="D43" s="225"/>
      <c r="E43" s="225"/>
      <c r="F43" s="225"/>
      <c r="G43" s="225"/>
      <c r="H43" s="225"/>
      <c r="I43" s="225"/>
      <c r="J43" s="225"/>
      <c r="K43" s="225"/>
      <c r="L43" s="225"/>
      <c r="M43" s="225"/>
      <c r="N43" s="225"/>
    </row>
    <row r="44" spans="2:14" ht="57" customHeight="1" x14ac:dyDescent="0.25">
      <c r="B44" s="817" t="s">
        <v>1081</v>
      </c>
      <c r="C44" s="817"/>
      <c r="D44" s="817"/>
      <c r="E44" s="817"/>
      <c r="F44" s="817"/>
      <c r="G44" s="817"/>
      <c r="H44" s="817"/>
      <c r="I44" s="817"/>
      <c r="J44" s="817"/>
      <c r="K44" s="817"/>
      <c r="L44" s="812"/>
      <c r="M44" s="812"/>
      <c r="N44" s="225"/>
    </row>
    <row r="45" spans="2:14" ht="13.5" customHeight="1" x14ac:dyDescent="0.25">
      <c r="B45" s="811">
        <f>VLOOKUP(A1,'Datos inicio'!B4:BE1153,47)</f>
        <v>0</v>
      </c>
      <c r="C45" s="811"/>
      <c r="D45" s="811"/>
      <c r="E45" s="811"/>
      <c r="F45" s="811"/>
      <c r="G45" s="811"/>
      <c r="H45" s="811"/>
      <c r="I45" s="811"/>
      <c r="J45" s="811"/>
      <c r="K45" s="811"/>
      <c r="L45" s="812"/>
      <c r="M45" s="812"/>
      <c r="N45" s="225"/>
    </row>
    <row r="46" spans="2:14" ht="12" customHeight="1" x14ac:dyDescent="0.25">
      <c r="B46" s="811">
        <f>VLOOKUP(A1,'Datos inicio'!B4:BE1153,48)</f>
        <v>0</v>
      </c>
      <c r="C46" s="811"/>
      <c r="D46" s="811"/>
      <c r="E46" s="811"/>
      <c r="F46" s="811"/>
      <c r="G46" s="811"/>
      <c r="H46" s="811"/>
      <c r="I46" s="811"/>
      <c r="J46" s="811"/>
      <c r="K46" s="811"/>
      <c r="L46" s="812"/>
      <c r="M46" s="812"/>
      <c r="N46" s="225"/>
    </row>
    <row r="47" spans="2:14" ht="13.5" customHeight="1" x14ac:dyDescent="0.25">
      <c r="B47" s="811"/>
      <c r="C47" s="811"/>
      <c r="D47" s="811"/>
      <c r="E47" s="811"/>
      <c r="F47" s="811"/>
      <c r="G47" s="811"/>
      <c r="H47" s="811"/>
      <c r="I47" s="811"/>
      <c r="J47" s="811"/>
      <c r="K47" s="811"/>
      <c r="L47" s="812"/>
      <c r="M47" s="812"/>
      <c r="N47" s="225"/>
    </row>
    <row r="48" spans="2:14" ht="6.75" hidden="1" customHeight="1" x14ac:dyDescent="0.25">
      <c r="B48" s="225"/>
      <c r="C48" s="225"/>
      <c r="D48" s="225"/>
      <c r="E48" s="225"/>
      <c r="F48" s="225"/>
      <c r="G48" s="225"/>
      <c r="H48" s="225"/>
      <c r="I48" s="225"/>
      <c r="J48" s="225"/>
      <c r="K48" s="225"/>
      <c r="L48" s="225"/>
      <c r="M48" s="225"/>
      <c r="N48" s="225"/>
    </row>
    <row r="49" spans="2:14" ht="12" customHeight="1" x14ac:dyDescent="0.25">
      <c r="B49" s="243">
        <f>VLOOKUP(A1,'Datos inicio'!B4:BE1153,20)</f>
        <v>0</v>
      </c>
      <c r="C49" s="243"/>
      <c r="D49" s="243"/>
      <c r="E49" s="250"/>
      <c r="F49" s="251"/>
      <c r="G49" s="225"/>
      <c r="H49" s="225"/>
      <c r="I49" s="225"/>
      <c r="J49" s="225"/>
      <c r="K49" s="225"/>
      <c r="L49" s="225"/>
      <c r="M49" s="225"/>
      <c r="N49" s="225"/>
    </row>
  </sheetData>
  <mergeCells count="37">
    <mergeCell ref="B46:M46"/>
    <mergeCell ref="B47:M47"/>
    <mergeCell ref="B3:N3"/>
    <mergeCell ref="B4:N4"/>
    <mergeCell ref="B5:N5"/>
    <mergeCell ref="J7:K7"/>
    <mergeCell ref="C38:N38"/>
    <mergeCell ref="C39:N39"/>
    <mergeCell ref="C40:N40"/>
    <mergeCell ref="C41:N41"/>
    <mergeCell ref="B44:M44"/>
    <mergeCell ref="B45:M45"/>
    <mergeCell ref="B34:E34"/>
    <mergeCell ref="F34:G34"/>
    <mergeCell ref="H34:N34"/>
    <mergeCell ref="B36:E36"/>
    <mergeCell ref="G36:K36"/>
    <mergeCell ref="M36:N36"/>
    <mergeCell ref="E23:N23"/>
    <mergeCell ref="S23:AA23"/>
    <mergeCell ref="E25:N25"/>
    <mergeCell ref="B28:N28"/>
    <mergeCell ref="B30:N30"/>
    <mergeCell ref="B32:N32"/>
    <mergeCell ref="E17:N17"/>
    <mergeCell ref="E19:N19"/>
    <mergeCell ref="G20:H20"/>
    <mergeCell ref="J20:K20"/>
    <mergeCell ref="G21:H21"/>
    <mergeCell ref="J21:K21"/>
    <mergeCell ref="M21:N21"/>
    <mergeCell ref="M10:N10"/>
    <mergeCell ref="B12:N12"/>
    <mergeCell ref="B14:D14"/>
    <mergeCell ref="E14:G14"/>
    <mergeCell ref="H14:J14"/>
    <mergeCell ref="K14:N14"/>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T45"/>
  <sheetViews>
    <sheetView view="pageBreakPreview" topLeftCell="A7" zoomScale="90" zoomScaleNormal="100" zoomScaleSheetLayoutView="90" workbookViewId="0">
      <selection activeCell="N44" sqref="N44"/>
    </sheetView>
  </sheetViews>
  <sheetFormatPr baseColWidth="10" defaultRowHeight="15" x14ac:dyDescent="0.25"/>
  <cols>
    <col min="1" max="1" width="4.7109375" customWidth="1"/>
    <col min="2" max="2" width="6.42578125" customWidth="1"/>
    <col min="3" max="3" width="2.85546875" customWidth="1"/>
    <col min="4" max="4" width="4.28515625" customWidth="1"/>
    <col min="5" max="5" width="3.42578125" customWidth="1"/>
    <col min="6" max="6" width="7.28515625" customWidth="1"/>
    <col min="7" max="7" width="1.42578125" customWidth="1"/>
    <col min="8" max="8" width="6.28515625" customWidth="1"/>
    <col min="9" max="9" width="3" customWidth="1"/>
    <col min="10" max="10" width="5.140625" customWidth="1"/>
    <col min="11" max="11" width="9.140625" customWidth="1"/>
    <col min="12" max="12" width="3" customWidth="1"/>
    <col min="13" max="13" width="1.5703125" customWidth="1"/>
    <col min="14" max="14" width="6.85546875" customWidth="1"/>
    <col min="15" max="15" width="2" customWidth="1"/>
    <col min="16" max="16" width="1" customWidth="1"/>
    <col min="17" max="17" width="7.140625" customWidth="1"/>
    <col min="18" max="18" width="16" customWidth="1"/>
    <col min="257" max="257" width="4.7109375" customWidth="1"/>
    <col min="258" max="258" width="6.42578125" customWidth="1"/>
    <col min="259" max="259" width="2.85546875" customWidth="1"/>
    <col min="260" max="260" width="4.28515625" customWidth="1"/>
    <col min="261" max="261" width="3.42578125" customWidth="1"/>
    <col min="262" max="262" width="5.85546875" customWidth="1"/>
    <col min="263" max="263" width="1.42578125" customWidth="1"/>
    <col min="264" max="264" width="6.28515625" customWidth="1"/>
    <col min="265" max="265" width="3" customWidth="1"/>
    <col min="266" max="266" width="5.140625" customWidth="1"/>
    <col min="267" max="267" width="9.140625" customWidth="1"/>
    <col min="268" max="268" width="3" customWidth="1"/>
    <col min="269" max="269" width="3.7109375" customWidth="1"/>
    <col min="270" max="270" width="7.85546875" customWidth="1"/>
    <col min="271" max="271" width="2" customWidth="1"/>
    <col min="272" max="272" width="1" customWidth="1"/>
    <col min="273" max="273" width="7.140625" customWidth="1"/>
    <col min="274" max="274" width="16" customWidth="1"/>
    <col min="513" max="513" width="4.7109375" customWidth="1"/>
    <col min="514" max="514" width="6.42578125" customWidth="1"/>
    <col min="515" max="515" width="2.85546875" customWidth="1"/>
    <col min="516" max="516" width="4.28515625" customWidth="1"/>
    <col min="517" max="517" width="3.42578125" customWidth="1"/>
    <col min="518" max="518" width="5.85546875" customWidth="1"/>
    <col min="519" max="519" width="1.42578125" customWidth="1"/>
    <col min="520" max="520" width="6.28515625" customWidth="1"/>
    <col min="521" max="521" width="3" customWidth="1"/>
    <col min="522" max="522" width="5.140625" customWidth="1"/>
    <col min="523" max="523" width="9.140625" customWidth="1"/>
    <col min="524" max="524" width="3" customWidth="1"/>
    <col min="525" max="525" width="3.7109375" customWidth="1"/>
    <col min="526" max="526" width="7.85546875" customWidth="1"/>
    <col min="527" max="527" width="2" customWidth="1"/>
    <col min="528" max="528" width="1" customWidth="1"/>
    <col min="529" max="529" width="7.140625" customWidth="1"/>
    <col min="530" max="530" width="16" customWidth="1"/>
    <col min="769" max="769" width="4.7109375" customWidth="1"/>
    <col min="770" max="770" width="6.42578125" customWidth="1"/>
    <col min="771" max="771" width="2.85546875" customWidth="1"/>
    <col min="772" max="772" width="4.28515625" customWidth="1"/>
    <col min="773" max="773" width="3.42578125" customWidth="1"/>
    <col min="774" max="774" width="5.85546875" customWidth="1"/>
    <col min="775" max="775" width="1.42578125" customWidth="1"/>
    <col min="776" max="776" width="6.28515625" customWidth="1"/>
    <col min="777" max="777" width="3" customWidth="1"/>
    <col min="778" max="778" width="5.140625" customWidth="1"/>
    <col min="779" max="779" width="9.140625" customWidth="1"/>
    <col min="780" max="780" width="3" customWidth="1"/>
    <col min="781" max="781" width="3.7109375" customWidth="1"/>
    <col min="782" max="782" width="7.85546875" customWidth="1"/>
    <col min="783" max="783" width="2" customWidth="1"/>
    <col min="784" max="784" width="1" customWidth="1"/>
    <col min="785" max="785" width="7.140625" customWidth="1"/>
    <col min="786" max="786" width="16" customWidth="1"/>
    <col min="1025" max="1025" width="4.7109375" customWidth="1"/>
    <col min="1026" max="1026" width="6.42578125" customWidth="1"/>
    <col min="1027" max="1027" width="2.85546875" customWidth="1"/>
    <col min="1028" max="1028" width="4.28515625" customWidth="1"/>
    <col min="1029" max="1029" width="3.42578125" customWidth="1"/>
    <col min="1030" max="1030" width="5.85546875" customWidth="1"/>
    <col min="1031" max="1031" width="1.42578125" customWidth="1"/>
    <col min="1032" max="1032" width="6.28515625" customWidth="1"/>
    <col min="1033" max="1033" width="3" customWidth="1"/>
    <col min="1034" max="1034" width="5.140625" customWidth="1"/>
    <col min="1035" max="1035" width="9.140625" customWidth="1"/>
    <col min="1036" max="1036" width="3" customWidth="1"/>
    <col min="1037" max="1037" width="3.7109375" customWidth="1"/>
    <col min="1038" max="1038" width="7.85546875" customWidth="1"/>
    <col min="1039" max="1039" width="2" customWidth="1"/>
    <col min="1040" max="1040" width="1" customWidth="1"/>
    <col min="1041" max="1041" width="7.140625" customWidth="1"/>
    <col min="1042" max="1042" width="16" customWidth="1"/>
    <col min="1281" max="1281" width="4.7109375" customWidth="1"/>
    <col min="1282" max="1282" width="6.42578125" customWidth="1"/>
    <col min="1283" max="1283" width="2.85546875" customWidth="1"/>
    <col min="1284" max="1284" width="4.28515625" customWidth="1"/>
    <col min="1285" max="1285" width="3.42578125" customWidth="1"/>
    <col min="1286" max="1286" width="5.85546875" customWidth="1"/>
    <col min="1287" max="1287" width="1.42578125" customWidth="1"/>
    <col min="1288" max="1288" width="6.28515625" customWidth="1"/>
    <col min="1289" max="1289" width="3" customWidth="1"/>
    <col min="1290" max="1290" width="5.140625" customWidth="1"/>
    <col min="1291" max="1291" width="9.140625" customWidth="1"/>
    <col min="1292" max="1292" width="3" customWidth="1"/>
    <col min="1293" max="1293" width="3.7109375" customWidth="1"/>
    <col min="1294" max="1294" width="7.85546875" customWidth="1"/>
    <col min="1295" max="1295" width="2" customWidth="1"/>
    <col min="1296" max="1296" width="1" customWidth="1"/>
    <col min="1297" max="1297" width="7.140625" customWidth="1"/>
    <col min="1298" max="1298" width="16" customWidth="1"/>
    <col min="1537" max="1537" width="4.7109375" customWidth="1"/>
    <col min="1538" max="1538" width="6.42578125" customWidth="1"/>
    <col min="1539" max="1539" width="2.85546875" customWidth="1"/>
    <col min="1540" max="1540" width="4.28515625" customWidth="1"/>
    <col min="1541" max="1541" width="3.42578125" customWidth="1"/>
    <col min="1542" max="1542" width="5.85546875" customWidth="1"/>
    <col min="1543" max="1543" width="1.42578125" customWidth="1"/>
    <col min="1544" max="1544" width="6.28515625" customWidth="1"/>
    <col min="1545" max="1545" width="3" customWidth="1"/>
    <col min="1546" max="1546" width="5.140625" customWidth="1"/>
    <col min="1547" max="1547" width="9.140625" customWidth="1"/>
    <col min="1548" max="1548" width="3" customWidth="1"/>
    <col min="1549" max="1549" width="3.7109375" customWidth="1"/>
    <col min="1550" max="1550" width="7.85546875" customWidth="1"/>
    <col min="1551" max="1551" width="2" customWidth="1"/>
    <col min="1552" max="1552" width="1" customWidth="1"/>
    <col min="1553" max="1553" width="7.140625" customWidth="1"/>
    <col min="1554" max="1554" width="16" customWidth="1"/>
    <col min="1793" max="1793" width="4.7109375" customWidth="1"/>
    <col min="1794" max="1794" width="6.42578125" customWidth="1"/>
    <col min="1795" max="1795" width="2.85546875" customWidth="1"/>
    <col min="1796" max="1796" width="4.28515625" customWidth="1"/>
    <col min="1797" max="1797" width="3.42578125" customWidth="1"/>
    <col min="1798" max="1798" width="5.85546875" customWidth="1"/>
    <col min="1799" max="1799" width="1.42578125" customWidth="1"/>
    <col min="1800" max="1800" width="6.28515625" customWidth="1"/>
    <col min="1801" max="1801" width="3" customWidth="1"/>
    <col min="1802" max="1802" width="5.140625" customWidth="1"/>
    <col min="1803" max="1803" width="9.140625" customWidth="1"/>
    <col min="1804" max="1804" width="3" customWidth="1"/>
    <col min="1805" max="1805" width="3.7109375" customWidth="1"/>
    <col min="1806" max="1806" width="7.85546875" customWidth="1"/>
    <col min="1807" max="1807" width="2" customWidth="1"/>
    <col min="1808" max="1808" width="1" customWidth="1"/>
    <col min="1809" max="1809" width="7.140625" customWidth="1"/>
    <col min="1810" max="1810" width="16" customWidth="1"/>
    <col min="2049" max="2049" width="4.7109375" customWidth="1"/>
    <col min="2050" max="2050" width="6.42578125" customWidth="1"/>
    <col min="2051" max="2051" width="2.85546875" customWidth="1"/>
    <col min="2052" max="2052" width="4.28515625" customWidth="1"/>
    <col min="2053" max="2053" width="3.42578125" customWidth="1"/>
    <col min="2054" max="2054" width="5.85546875" customWidth="1"/>
    <col min="2055" max="2055" width="1.42578125" customWidth="1"/>
    <col min="2056" max="2056" width="6.28515625" customWidth="1"/>
    <col min="2057" max="2057" width="3" customWidth="1"/>
    <col min="2058" max="2058" width="5.140625" customWidth="1"/>
    <col min="2059" max="2059" width="9.140625" customWidth="1"/>
    <col min="2060" max="2060" width="3" customWidth="1"/>
    <col min="2061" max="2061" width="3.7109375" customWidth="1"/>
    <col min="2062" max="2062" width="7.85546875" customWidth="1"/>
    <col min="2063" max="2063" width="2" customWidth="1"/>
    <col min="2064" max="2064" width="1" customWidth="1"/>
    <col min="2065" max="2065" width="7.140625" customWidth="1"/>
    <col min="2066" max="2066" width="16" customWidth="1"/>
    <col min="2305" max="2305" width="4.7109375" customWidth="1"/>
    <col min="2306" max="2306" width="6.42578125" customWidth="1"/>
    <col min="2307" max="2307" width="2.85546875" customWidth="1"/>
    <col min="2308" max="2308" width="4.28515625" customWidth="1"/>
    <col min="2309" max="2309" width="3.42578125" customWidth="1"/>
    <col min="2310" max="2310" width="5.85546875" customWidth="1"/>
    <col min="2311" max="2311" width="1.42578125" customWidth="1"/>
    <col min="2312" max="2312" width="6.28515625" customWidth="1"/>
    <col min="2313" max="2313" width="3" customWidth="1"/>
    <col min="2314" max="2314" width="5.140625" customWidth="1"/>
    <col min="2315" max="2315" width="9.140625" customWidth="1"/>
    <col min="2316" max="2316" width="3" customWidth="1"/>
    <col min="2317" max="2317" width="3.7109375" customWidth="1"/>
    <col min="2318" max="2318" width="7.85546875" customWidth="1"/>
    <col min="2319" max="2319" width="2" customWidth="1"/>
    <col min="2320" max="2320" width="1" customWidth="1"/>
    <col min="2321" max="2321" width="7.140625" customWidth="1"/>
    <col min="2322" max="2322" width="16" customWidth="1"/>
    <col min="2561" max="2561" width="4.7109375" customWidth="1"/>
    <col min="2562" max="2562" width="6.42578125" customWidth="1"/>
    <col min="2563" max="2563" width="2.85546875" customWidth="1"/>
    <col min="2564" max="2564" width="4.28515625" customWidth="1"/>
    <col min="2565" max="2565" width="3.42578125" customWidth="1"/>
    <col min="2566" max="2566" width="5.85546875" customWidth="1"/>
    <col min="2567" max="2567" width="1.42578125" customWidth="1"/>
    <col min="2568" max="2568" width="6.28515625" customWidth="1"/>
    <col min="2569" max="2569" width="3" customWidth="1"/>
    <col min="2570" max="2570" width="5.140625" customWidth="1"/>
    <col min="2571" max="2571" width="9.140625" customWidth="1"/>
    <col min="2572" max="2572" width="3" customWidth="1"/>
    <col min="2573" max="2573" width="3.7109375" customWidth="1"/>
    <col min="2574" max="2574" width="7.85546875" customWidth="1"/>
    <col min="2575" max="2575" width="2" customWidth="1"/>
    <col min="2576" max="2576" width="1" customWidth="1"/>
    <col min="2577" max="2577" width="7.140625" customWidth="1"/>
    <col min="2578" max="2578" width="16" customWidth="1"/>
    <col min="2817" max="2817" width="4.7109375" customWidth="1"/>
    <col min="2818" max="2818" width="6.42578125" customWidth="1"/>
    <col min="2819" max="2819" width="2.85546875" customWidth="1"/>
    <col min="2820" max="2820" width="4.28515625" customWidth="1"/>
    <col min="2821" max="2821" width="3.42578125" customWidth="1"/>
    <col min="2822" max="2822" width="5.85546875" customWidth="1"/>
    <col min="2823" max="2823" width="1.42578125" customWidth="1"/>
    <col min="2824" max="2824" width="6.28515625" customWidth="1"/>
    <col min="2825" max="2825" width="3" customWidth="1"/>
    <col min="2826" max="2826" width="5.140625" customWidth="1"/>
    <col min="2827" max="2827" width="9.140625" customWidth="1"/>
    <col min="2828" max="2828" width="3" customWidth="1"/>
    <col min="2829" max="2829" width="3.7109375" customWidth="1"/>
    <col min="2830" max="2830" width="7.85546875" customWidth="1"/>
    <col min="2831" max="2831" width="2" customWidth="1"/>
    <col min="2832" max="2832" width="1" customWidth="1"/>
    <col min="2833" max="2833" width="7.140625" customWidth="1"/>
    <col min="2834" max="2834" width="16" customWidth="1"/>
    <col min="3073" max="3073" width="4.7109375" customWidth="1"/>
    <col min="3074" max="3074" width="6.42578125" customWidth="1"/>
    <col min="3075" max="3075" width="2.85546875" customWidth="1"/>
    <col min="3076" max="3076" width="4.28515625" customWidth="1"/>
    <col min="3077" max="3077" width="3.42578125" customWidth="1"/>
    <col min="3078" max="3078" width="5.85546875" customWidth="1"/>
    <col min="3079" max="3079" width="1.42578125" customWidth="1"/>
    <col min="3080" max="3080" width="6.28515625" customWidth="1"/>
    <col min="3081" max="3081" width="3" customWidth="1"/>
    <col min="3082" max="3082" width="5.140625" customWidth="1"/>
    <col min="3083" max="3083" width="9.140625" customWidth="1"/>
    <col min="3084" max="3084" width="3" customWidth="1"/>
    <col min="3085" max="3085" width="3.7109375" customWidth="1"/>
    <col min="3086" max="3086" width="7.85546875" customWidth="1"/>
    <col min="3087" max="3087" width="2" customWidth="1"/>
    <col min="3088" max="3088" width="1" customWidth="1"/>
    <col min="3089" max="3089" width="7.140625" customWidth="1"/>
    <col min="3090" max="3090" width="16" customWidth="1"/>
    <col min="3329" max="3329" width="4.7109375" customWidth="1"/>
    <col min="3330" max="3330" width="6.42578125" customWidth="1"/>
    <col min="3331" max="3331" width="2.85546875" customWidth="1"/>
    <col min="3332" max="3332" width="4.28515625" customWidth="1"/>
    <col min="3333" max="3333" width="3.42578125" customWidth="1"/>
    <col min="3334" max="3334" width="5.85546875" customWidth="1"/>
    <col min="3335" max="3335" width="1.42578125" customWidth="1"/>
    <col min="3336" max="3336" width="6.28515625" customWidth="1"/>
    <col min="3337" max="3337" width="3" customWidth="1"/>
    <col min="3338" max="3338" width="5.140625" customWidth="1"/>
    <col min="3339" max="3339" width="9.140625" customWidth="1"/>
    <col min="3340" max="3340" width="3" customWidth="1"/>
    <col min="3341" max="3341" width="3.7109375" customWidth="1"/>
    <col min="3342" max="3342" width="7.85546875" customWidth="1"/>
    <col min="3343" max="3343" width="2" customWidth="1"/>
    <col min="3344" max="3344" width="1" customWidth="1"/>
    <col min="3345" max="3345" width="7.140625" customWidth="1"/>
    <col min="3346" max="3346" width="16" customWidth="1"/>
    <col min="3585" max="3585" width="4.7109375" customWidth="1"/>
    <col min="3586" max="3586" width="6.42578125" customWidth="1"/>
    <col min="3587" max="3587" width="2.85546875" customWidth="1"/>
    <col min="3588" max="3588" width="4.28515625" customWidth="1"/>
    <col min="3589" max="3589" width="3.42578125" customWidth="1"/>
    <col min="3590" max="3590" width="5.85546875" customWidth="1"/>
    <col min="3591" max="3591" width="1.42578125" customWidth="1"/>
    <col min="3592" max="3592" width="6.28515625" customWidth="1"/>
    <col min="3593" max="3593" width="3" customWidth="1"/>
    <col min="3594" max="3594" width="5.140625" customWidth="1"/>
    <col min="3595" max="3595" width="9.140625" customWidth="1"/>
    <col min="3596" max="3596" width="3" customWidth="1"/>
    <col min="3597" max="3597" width="3.7109375" customWidth="1"/>
    <col min="3598" max="3598" width="7.85546875" customWidth="1"/>
    <col min="3599" max="3599" width="2" customWidth="1"/>
    <col min="3600" max="3600" width="1" customWidth="1"/>
    <col min="3601" max="3601" width="7.140625" customWidth="1"/>
    <col min="3602" max="3602" width="16" customWidth="1"/>
    <col min="3841" max="3841" width="4.7109375" customWidth="1"/>
    <col min="3842" max="3842" width="6.42578125" customWidth="1"/>
    <col min="3843" max="3843" width="2.85546875" customWidth="1"/>
    <col min="3844" max="3844" width="4.28515625" customWidth="1"/>
    <col min="3845" max="3845" width="3.42578125" customWidth="1"/>
    <col min="3846" max="3846" width="5.85546875" customWidth="1"/>
    <col min="3847" max="3847" width="1.42578125" customWidth="1"/>
    <col min="3848" max="3848" width="6.28515625" customWidth="1"/>
    <col min="3849" max="3849" width="3" customWidth="1"/>
    <col min="3850" max="3850" width="5.140625" customWidth="1"/>
    <col min="3851" max="3851" width="9.140625" customWidth="1"/>
    <col min="3852" max="3852" width="3" customWidth="1"/>
    <col min="3853" max="3853" width="3.7109375" customWidth="1"/>
    <col min="3854" max="3854" width="7.85546875" customWidth="1"/>
    <col min="3855" max="3855" width="2" customWidth="1"/>
    <col min="3856" max="3856" width="1" customWidth="1"/>
    <col min="3857" max="3857" width="7.140625" customWidth="1"/>
    <col min="3858" max="3858" width="16" customWidth="1"/>
    <col min="4097" max="4097" width="4.7109375" customWidth="1"/>
    <col min="4098" max="4098" width="6.42578125" customWidth="1"/>
    <col min="4099" max="4099" width="2.85546875" customWidth="1"/>
    <col min="4100" max="4100" width="4.28515625" customWidth="1"/>
    <col min="4101" max="4101" width="3.42578125" customWidth="1"/>
    <col min="4102" max="4102" width="5.85546875" customWidth="1"/>
    <col min="4103" max="4103" width="1.42578125" customWidth="1"/>
    <col min="4104" max="4104" width="6.28515625" customWidth="1"/>
    <col min="4105" max="4105" width="3" customWidth="1"/>
    <col min="4106" max="4106" width="5.140625" customWidth="1"/>
    <col min="4107" max="4107" width="9.140625" customWidth="1"/>
    <col min="4108" max="4108" width="3" customWidth="1"/>
    <col min="4109" max="4109" width="3.7109375" customWidth="1"/>
    <col min="4110" max="4110" width="7.85546875" customWidth="1"/>
    <col min="4111" max="4111" width="2" customWidth="1"/>
    <col min="4112" max="4112" width="1" customWidth="1"/>
    <col min="4113" max="4113" width="7.140625" customWidth="1"/>
    <col min="4114" max="4114" width="16" customWidth="1"/>
    <col min="4353" max="4353" width="4.7109375" customWidth="1"/>
    <col min="4354" max="4354" width="6.42578125" customWidth="1"/>
    <col min="4355" max="4355" width="2.85546875" customWidth="1"/>
    <col min="4356" max="4356" width="4.28515625" customWidth="1"/>
    <col min="4357" max="4357" width="3.42578125" customWidth="1"/>
    <col min="4358" max="4358" width="5.85546875" customWidth="1"/>
    <col min="4359" max="4359" width="1.42578125" customWidth="1"/>
    <col min="4360" max="4360" width="6.28515625" customWidth="1"/>
    <col min="4361" max="4361" width="3" customWidth="1"/>
    <col min="4362" max="4362" width="5.140625" customWidth="1"/>
    <col min="4363" max="4363" width="9.140625" customWidth="1"/>
    <col min="4364" max="4364" width="3" customWidth="1"/>
    <col min="4365" max="4365" width="3.7109375" customWidth="1"/>
    <col min="4366" max="4366" width="7.85546875" customWidth="1"/>
    <col min="4367" max="4367" width="2" customWidth="1"/>
    <col min="4368" max="4368" width="1" customWidth="1"/>
    <col min="4369" max="4369" width="7.140625" customWidth="1"/>
    <col min="4370" max="4370" width="16" customWidth="1"/>
    <col min="4609" max="4609" width="4.7109375" customWidth="1"/>
    <col min="4610" max="4610" width="6.42578125" customWidth="1"/>
    <col min="4611" max="4611" width="2.85546875" customWidth="1"/>
    <col min="4612" max="4612" width="4.28515625" customWidth="1"/>
    <col min="4613" max="4613" width="3.42578125" customWidth="1"/>
    <col min="4614" max="4614" width="5.85546875" customWidth="1"/>
    <col min="4615" max="4615" width="1.42578125" customWidth="1"/>
    <col min="4616" max="4616" width="6.28515625" customWidth="1"/>
    <col min="4617" max="4617" width="3" customWidth="1"/>
    <col min="4618" max="4618" width="5.140625" customWidth="1"/>
    <col min="4619" max="4619" width="9.140625" customWidth="1"/>
    <col min="4620" max="4620" width="3" customWidth="1"/>
    <col min="4621" max="4621" width="3.7109375" customWidth="1"/>
    <col min="4622" max="4622" width="7.85546875" customWidth="1"/>
    <col min="4623" max="4623" width="2" customWidth="1"/>
    <col min="4624" max="4624" width="1" customWidth="1"/>
    <col min="4625" max="4625" width="7.140625" customWidth="1"/>
    <col min="4626" max="4626" width="16" customWidth="1"/>
    <col min="4865" max="4865" width="4.7109375" customWidth="1"/>
    <col min="4866" max="4866" width="6.42578125" customWidth="1"/>
    <col min="4867" max="4867" width="2.85546875" customWidth="1"/>
    <col min="4868" max="4868" width="4.28515625" customWidth="1"/>
    <col min="4869" max="4869" width="3.42578125" customWidth="1"/>
    <col min="4870" max="4870" width="5.85546875" customWidth="1"/>
    <col min="4871" max="4871" width="1.42578125" customWidth="1"/>
    <col min="4872" max="4872" width="6.28515625" customWidth="1"/>
    <col min="4873" max="4873" width="3" customWidth="1"/>
    <col min="4874" max="4874" width="5.140625" customWidth="1"/>
    <col min="4875" max="4875" width="9.140625" customWidth="1"/>
    <col min="4876" max="4876" width="3" customWidth="1"/>
    <col min="4877" max="4877" width="3.7109375" customWidth="1"/>
    <col min="4878" max="4878" width="7.85546875" customWidth="1"/>
    <col min="4879" max="4879" width="2" customWidth="1"/>
    <col min="4880" max="4880" width="1" customWidth="1"/>
    <col min="4881" max="4881" width="7.140625" customWidth="1"/>
    <col min="4882" max="4882" width="16" customWidth="1"/>
    <col min="5121" max="5121" width="4.7109375" customWidth="1"/>
    <col min="5122" max="5122" width="6.42578125" customWidth="1"/>
    <col min="5123" max="5123" width="2.85546875" customWidth="1"/>
    <col min="5124" max="5124" width="4.28515625" customWidth="1"/>
    <col min="5125" max="5125" width="3.42578125" customWidth="1"/>
    <col min="5126" max="5126" width="5.85546875" customWidth="1"/>
    <col min="5127" max="5127" width="1.42578125" customWidth="1"/>
    <col min="5128" max="5128" width="6.28515625" customWidth="1"/>
    <col min="5129" max="5129" width="3" customWidth="1"/>
    <col min="5130" max="5130" width="5.140625" customWidth="1"/>
    <col min="5131" max="5131" width="9.140625" customWidth="1"/>
    <col min="5132" max="5132" width="3" customWidth="1"/>
    <col min="5133" max="5133" width="3.7109375" customWidth="1"/>
    <col min="5134" max="5134" width="7.85546875" customWidth="1"/>
    <col min="5135" max="5135" width="2" customWidth="1"/>
    <col min="5136" max="5136" width="1" customWidth="1"/>
    <col min="5137" max="5137" width="7.140625" customWidth="1"/>
    <col min="5138" max="5138" width="16" customWidth="1"/>
    <col min="5377" max="5377" width="4.7109375" customWidth="1"/>
    <col min="5378" max="5378" width="6.42578125" customWidth="1"/>
    <col min="5379" max="5379" width="2.85546875" customWidth="1"/>
    <col min="5380" max="5380" width="4.28515625" customWidth="1"/>
    <col min="5381" max="5381" width="3.42578125" customWidth="1"/>
    <col min="5382" max="5382" width="5.85546875" customWidth="1"/>
    <col min="5383" max="5383" width="1.42578125" customWidth="1"/>
    <col min="5384" max="5384" width="6.28515625" customWidth="1"/>
    <col min="5385" max="5385" width="3" customWidth="1"/>
    <col min="5386" max="5386" width="5.140625" customWidth="1"/>
    <col min="5387" max="5387" width="9.140625" customWidth="1"/>
    <col min="5388" max="5388" width="3" customWidth="1"/>
    <col min="5389" max="5389" width="3.7109375" customWidth="1"/>
    <col min="5390" max="5390" width="7.85546875" customWidth="1"/>
    <col min="5391" max="5391" width="2" customWidth="1"/>
    <col min="5392" max="5392" width="1" customWidth="1"/>
    <col min="5393" max="5393" width="7.140625" customWidth="1"/>
    <col min="5394" max="5394" width="16" customWidth="1"/>
    <col min="5633" max="5633" width="4.7109375" customWidth="1"/>
    <col min="5634" max="5634" width="6.42578125" customWidth="1"/>
    <col min="5635" max="5635" width="2.85546875" customWidth="1"/>
    <col min="5636" max="5636" width="4.28515625" customWidth="1"/>
    <col min="5637" max="5637" width="3.42578125" customWidth="1"/>
    <col min="5638" max="5638" width="5.85546875" customWidth="1"/>
    <col min="5639" max="5639" width="1.42578125" customWidth="1"/>
    <col min="5640" max="5640" width="6.28515625" customWidth="1"/>
    <col min="5641" max="5641" width="3" customWidth="1"/>
    <col min="5642" max="5642" width="5.140625" customWidth="1"/>
    <col min="5643" max="5643" width="9.140625" customWidth="1"/>
    <col min="5644" max="5644" width="3" customWidth="1"/>
    <col min="5645" max="5645" width="3.7109375" customWidth="1"/>
    <col min="5646" max="5646" width="7.85546875" customWidth="1"/>
    <col min="5647" max="5647" width="2" customWidth="1"/>
    <col min="5648" max="5648" width="1" customWidth="1"/>
    <col min="5649" max="5649" width="7.140625" customWidth="1"/>
    <col min="5650" max="5650" width="16" customWidth="1"/>
    <col min="5889" max="5889" width="4.7109375" customWidth="1"/>
    <col min="5890" max="5890" width="6.42578125" customWidth="1"/>
    <col min="5891" max="5891" width="2.85546875" customWidth="1"/>
    <col min="5892" max="5892" width="4.28515625" customWidth="1"/>
    <col min="5893" max="5893" width="3.42578125" customWidth="1"/>
    <col min="5894" max="5894" width="5.85546875" customWidth="1"/>
    <col min="5895" max="5895" width="1.42578125" customWidth="1"/>
    <col min="5896" max="5896" width="6.28515625" customWidth="1"/>
    <col min="5897" max="5897" width="3" customWidth="1"/>
    <col min="5898" max="5898" width="5.140625" customWidth="1"/>
    <col min="5899" max="5899" width="9.140625" customWidth="1"/>
    <col min="5900" max="5900" width="3" customWidth="1"/>
    <col min="5901" max="5901" width="3.7109375" customWidth="1"/>
    <col min="5902" max="5902" width="7.85546875" customWidth="1"/>
    <col min="5903" max="5903" width="2" customWidth="1"/>
    <col min="5904" max="5904" width="1" customWidth="1"/>
    <col min="5905" max="5905" width="7.140625" customWidth="1"/>
    <col min="5906" max="5906" width="16" customWidth="1"/>
    <col min="6145" max="6145" width="4.7109375" customWidth="1"/>
    <col min="6146" max="6146" width="6.42578125" customWidth="1"/>
    <col min="6147" max="6147" width="2.85546875" customWidth="1"/>
    <col min="6148" max="6148" width="4.28515625" customWidth="1"/>
    <col min="6149" max="6149" width="3.42578125" customWidth="1"/>
    <col min="6150" max="6150" width="5.85546875" customWidth="1"/>
    <col min="6151" max="6151" width="1.42578125" customWidth="1"/>
    <col min="6152" max="6152" width="6.28515625" customWidth="1"/>
    <col min="6153" max="6153" width="3" customWidth="1"/>
    <col min="6154" max="6154" width="5.140625" customWidth="1"/>
    <col min="6155" max="6155" width="9.140625" customWidth="1"/>
    <col min="6156" max="6156" width="3" customWidth="1"/>
    <col min="6157" max="6157" width="3.7109375" customWidth="1"/>
    <col min="6158" max="6158" width="7.85546875" customWidth="1"/>
    <col min="6159" max="6159" width="2" customWidth="1"/>
    <col min="6160" max="6160" width="1" customWidth="1"/>
    <col min="6161" max="6161" width="7.140625" customWidth="1"/>
    <col min="6162" max="6162" width="16" customWidth="1"/>
    <col min="6401" max="6401" width="4.7109375" customWidth="1"/>
    <col min="6402" max="6402" width="6.42578125" customWidth="1"/>
    <col min="6403" max="6403" width="2.85546875" customWidth="1"/>
    <col min="6404" max="6404" width="4.28515625" customWidth="1"/>
    <col min="6405" max="6405" width="3.42578125" customWidth="1"/>
    <col min="6406" max="6406" width="5.85546875" customWidth="1"/>
    <col min="6407" max="6407" width="1.42578125" customWidth="1"/>
    <col min="6408" max="6408" width="6.28515625" customWidth="1"/>
    <col min="6409" max="6409" width="3" customWidth="1"/>
    <col min="6410" max="6410" width="5.140625" customWidth="1"/>
    <col min="6411" max="6411" width="9.140625" customWidth="1"/>
    <col min="6412" max="6412" width="3" customWidth="1"/>
    <col min="6413" max="6413" width="3.7109375" customWidth="1"/>
    <col min="6414" max="6414" width="7.85546875" customWidth="1"/>
    <col min="6415" max="6415" width="2" customWidth="1"/>
    <col min="6416" max="6416" width="1" customWidth="1"/>
    <col min="6417" max="6417" width="7.140625" customWidth="1"/>
    <col min="6418" max="6418" width="16" customWidth="1"/>
    <col min="6657" max="6657" width="4.7109375" customWidth="1"/>
    <col min="6658" max="6658" width="6.42578125" customWidth="1"/>
    <col min="6659" max="6659" width="2.85546875" customWidth="1"/>
    <col min="6660" max="6660" width="4.28515625" customWidth="1"/>
    <col min="6661" max="6661" width="3.42578125" customWidth="1"/>
    <col min="6662" max="6662" width="5.85546875" customWidth="1"/>
    <col min="6663" max="6663" width="1.42578125" customWidth="1"/>
    <col min="6664" max="6664" width="6.28515625" customWidth="1"/>
    <col min="6665" max="6665" width="3" customWidth="1"/>
    <col min="6666" max="6666" width="5.140625" customWidth="1"/>
    <col min="6667" max="6667" width="9.140625" customWidth="1"/>
    <col min="6668" max="6668" width="3" customWidth="1"/>
    <col min="6669" max="6669" width="3.7109375" customWidth="1"/>
    <col min="6670" max="6670" width="7.85546875" customWidth="1"/>
    <col min="6671" max="6671" width="2" customWidth="1"/>
    <col min="6672" max="6672" width="1" customWidth="1"/>
    <col min="6673" max="6673" width="7.140625" customWidth="1"/>
    <col min="6674" max="6674" width="16" customWidth="1"/>
    <col min="6913" max="6913" width="4.7109375" customWidth="1"/>
    <col min="6914" max="6914" width="6.42578125" customWidth="1"/>
    <col min="6915" max="6915" width="2.85546875" customWidth="1"/>
    <col min="6916" max="6916" width="4.28515625" customWidth="1"/>
    <col min="6917" max="6917" width="3.42578125" customWidth="1"/>
    <col min="6918" max="6918" width="5.85546875" customWidth="1"/>
    <col min="6919" max="6919" width="1.42578125" customWidth="1"/>
    <col min="6920" max="6920" width="6.28515625" customWidth="1"/>
    <col min="6921" max="6921" width="3" customWidth="1"/>
    <col min="6922" max="6922" width="5.140625" customWidth="1"/>
    <col min="6923" max="6923" width="9.140625" customWidth="1"/>
    <col min="6924" max="6924" width="3" customWidth="1"/>
    <col min="6925" max="6925" width="3.7109375" customWidth="1"/>
    <col min="6926" max="6926" width="7.85546875" customWidth="1"/>
    <col min="6927" max="6927" width="2" customWidth="1"/>
    <col min="6928" max="6928" width="1" customWidth="1"/>
    <col min="6929" max="6929" width="7.140625" customWidth="1"/>
    <col min="6930" max="6930" width="16" customWidth="1"/>
    <col min="7169" max="7169" width="4.7109375" customWidth="1"/>
    <col min="7170" max="7170" width="6.42578125" customWidth="1"/>
    <col min="7171" max="7171" width="2.85546875" customWidth="1"/>
    <col min="7172" max="7172" width="4.28515625" customWidth="1"/>
    <col min="7173" max="7173" width="3.42578125" customWidth="1"/>
    <col min="7174" max="7174" width="5.85546875" customWidth="1"/>
    <col min="7175" max="7175" width="1.42578125" customWidth="1"/>
    <col min="7176" max="7176" width="6.28515625" customWidth="1"/>
    <col min="7177" max="7177" width="3" customWidth="1"/>
    <col min="7178" max="7178" width="5.140625" customWidth="1"/>
    <col min="7179" max="7179" width="9.140625" customWidth="1"/>
    <col min="7180" max="7180" width="3" customWidth="1"/>
    <col min="7181" max="7181" width="3.7109375" customWidth="1"/>
    <col min="7182" max="7182" width="7.85546875" customWidth="1"/>
    <col min="7183" max="7183" width="2" customWidth="1"/>
    <col min="7184" max="7184" width="1" customWidth="1"/>
    <col min="7185" max="7185" width="7.140625" customWidth="1"/>
    <col min="7186" max="7186" width="16" customWidth="1"/>
    <col min="7425" max="7425" width="4.7109375" customWidth="1"/>
    <col min="7426" max="7426" width="6.42578125" customWidth="1"/>
    <col min="7427" max="7427" width="2.85546875" customWidth="1"/>
    <col min="7428" max="7428" width="4.28515625" customWidth="1"/>
    <col min="7429" max="7429" width="3.42578125" customWidth="1"/>
    <col min="7430" max="7430" width="5.85546875" customWidth="1"/>
    <col min="7431" max="7431" width="1.42578125" customWidth="1"/>
    <col min="7432" max="7432" width="6.28515625" customWidth="1"/>
    <col min="7433" max="7433" width="3" customWidth="1"/>
    <col min="7434" max="7434" width="5.140625" customWidth="1"/>
    <col min="7435" max="7435" width="9.140625" customWidth="1"/>
    <col min="7436" max="7436" width="3" customWidth="1"/>
    <col min="7437" max="7437" width="3.7109375" customWidth="1"/>
    <col min="7438" max="7438" width="7.85546875" customWidth="1"/>
    <col min="7439" max="7439" width="2" customWidth="1"/>
    <col min="7440" max="7440" width="1" customWidth="1"/>
    <col min="7441" max="7441" width="7.140625" customWidth="1"/>
    <col min="7442" max="7442" width="16" customWidth="1"/>
    <col min="7681" max="7681" width="4.7109375" customWidth="1"/>
    <col min="7682" max="7682" width="6.42578125" customWidth="1"/>
    <col min="7683" max="7683" width="2.85546875" customWidth="1"/>
    <col min="7684" max="7684" width="4.28515625" customWidth="1"/>
    <col min="7685" max="7685" width="3.42578125" customWidth="1"/>
    <col min="7686" max="7686" width="5.85546875" customWidth="1"/>
    <col min="7687" max="7687" width="1.42578125" customWidth="1"/>
    <col min="7688" max="7688" width="6.28515625" customWidth="1"/>
    <col min="7689" max="7689" width="3" customWidth="1"/>
    <col min="7690" max="7690" width="5.140625" customWidth="1"/>
    <col min="7691" max="7691" width="9.140625" customWidth="1"/>
    <col min="7692" max="7692" width="3" customWidth="1"/>
    <col min="7693" max="7693" width="3.7109375" customWidth="1"/>
    <col min="7694" max="7694" width="7.85546875" customWidth="1"/>
    <col min="7695" max="7695" width="2" customWidth="1"/>
    <col min="7696" max="7696" width="1" customWidth="1"/>
    <col min="7697" max="7697" width="7.140625" customWidth="1"/>
    <col min="7698" max="7698" width="16" customWidth="1"/>
    <col min="7937" max="7937" width="4.7109375" customWidth="1"/>
    <col min="7938" max="7938" width="6.42578125" customWidth="1"/>
    <col min="7939" max="7939" width="2.85546875" customWidth="1"/>
    <col min="7940" max="7940" width="4.28515625" customWidth="1"/>
    <col min="7941" max="7941" width="3.42578125" customWidth="1"/>
    <col min="7942" max="7942" width="5.85546875" customWidth="1"/>
    <col min="7943" max="7943" width="1.42578125" customWidth="1"/>
    <col min="7944" max="7944" width="6.28515625" customWidth="1"/>
    <col min="7945" max="7945" width="3" customWidth="1"/>
    <col min="7946" max="7946" width="5.140625" customWidth="1"/>
    <col min="7947" max="7947" width="9.140625" customWidth="1"/>
    <col min="7948" max="7948" width="3" customWidth="1"/>
    <col min="7949" max="7949" width="3.7109375" customWidth="1"/>
    <col min="7950" max="7950" width="7.85546875" customWidth="1"/>
    <col min="7951" max="7951" width="2" customWidth="1"/>
    <col min="7952" max="7952" width="1" customWidth="1"/>
    <col min="7953" max="7953" width="7.140625" customWidth="1"/>
    <col min="7954" max="7954" width="16" customWidth="1"/>
    <col min="8193" max="8193" width="4.7109375" customWidth="1"/>
    <col min="8194" max="8194" width="6.42578125" customWidth="1"/>
    <col min="8195" max="8195" width="2.85546875" customWidth="1"/>
    <col min="8196" max="8196" width="4.28515625" customWidth="1"/>
    <col min="8197" max="8197" width="3.42578125" customWidth="1"/>
    <col min="8198" max="8198" width="5.85546875" customWidth="1"/>
    <col min="8199" max="8199" width="1.42578125" customWidth="1"/>
    <col min="8200" max="8200" width="6.28515625" customWidth="1"/>
    <col min="8201" max="8201" width="3" customWidth="1"/>
    <col min="8202" max="8202" width="5.140625" customWidth="1"/>
    <col min="8203" max="8203" width="9.140625" customWidth="1"/>
    <col min="8204" max="8204" width="3" customWidth="1"/>
    <col min="8205" max="8205" width="3.7109375" customWidth="1"/>
    <col min="8206" max="8206" width="7.85546875" customWidth="1"/>
    <col min="8207" max="8207" width="2" customWidth="1"/>
    <col min="8208" max="8208" width="1" customWidth="1"/>
    <col min="8209" max="8209" width="7.140625" customWidth="1"/>
    <col min="8210" max="8210" width="16" customWidth="1"/>
    <col min="8449" max="8449" width="4.7109375" customWidth="1"/>
    <col min="8450" max="8450" width="6.42578125" customWidth="1"/>
    <col min="8451" max="8451" width="2.85546875" customWidth="1"/>
    <col min="8452" max="8452" width="4.28515625" customWidth="1"/>
    <col min="8453" max="8453" width="3.42578125" customWidth="1"/>
    <col min="8454" max="8454" width="5.85546875" customWidth="1"/>
    <col min="8455" max="8455" width="1.42578125" customWidth="1"/>
    <col min="8456" max="8456" width="6.28515625" customWidth="1"/>
    <col min="8457" max="8457" width="3" customWidth="1"/>
    <col min="8458" max="8458" width="5.140625" customWidth="1"/>
    <col min="8459" max="8459" width="9.140625" customWidth="1"/>
    <col min="8460" max="8460" width="3" customWidth="1"/>
    <col min="8461" max="8461" width="3.7109375" customWidth="1"/>
    <col min="8462" max="8462" width="7.85546875" customWidth="1"/>
    <col min="8463" max="8463" width="2" customWidth="1"/>
    <col min="8464" max="8464" width="1" customWidth="1"/>
    <col min="8465" max="8465" width="7.140625" customWidth="1"/>
    <col min="8466" max="8466" width="16" customWidth="1"/>
    <col min="8705" max="8705" width="4.7109375" customWidth="1"/>
    <col min="8706" max="8706" width="6.42578125" customWidth="1"/>
    <col min="8707" max="8707" width="2.85546875" customWidth="1"/>
    <col min="8708" max="8708" width="4.28515625" customWidth="1"/>
    <col min="8709" max="8709" width="3.42578125" customWidth="1"/>
    <col min="8710" max="8710" width="5.85546875" customWidth="1"/>
    <col min="8711" max="8711" width="1.42578125" customWidth="1"/>
    <col min="8712" max="8712" width="6.28515625" customWidth="1"/>
    <col min="8713" max="8713" width="3" customWidth="1"/>
    <col min="8714" max="8714" width="5.140625" customWidth="1"/>
    <col min="8715" max="8715" width="9.140625" customWidth="1"/>
    <col min="8716" max="8716" width="3" customWidth="1"/>
    <col min="8717" max="8717" width="3.7109375" customWidth="1"/>
    <col min="8718" max="8718" width="7.85546875" customWidth="1"/>
    <col min="8719" max="8719" width="2" customWidth="1"/>
    <col min="8720" max="8720" width="1" customWidth="1"/>
    <col min="8721" max="8721" width="7.140625" customWidth="1"/>
    <col min="8722" max="8722" width="16" customWidth="1"/>
    <col min="8961" max="8961" width="4.7109375" customWidth="1"/>
    <col min="8962" max="8962" width="6.42578125" customWidth="1"/>
    <col min="8963" max="8963" width="2.85546875" customWidth="1"/>
    <col min="8964" max="8964" width="4.28515625" customWidth="1"/>
    <col min="8965" max="8965" width="3.42578125" customWidth="1"/>
    <col min="8966" max="8966" width="5.85546875" customWidth="1"/>
    <col min="8967" max="8967" width="1.42578125" customWidth="1"/>
    <col min="8968" max="8968" width="6.28515625" customWidth="1"/>
    <col min="8969" max="8969" width="3" customWidth="1"/>
    <col min="8970" max="8970" width="5.140625" customWidth="1"/>
    <col min="8971" max="8971" width="9.140625" customWidth="1"/>
    <col min="8972" max="8972" width="3" customWidth="1"/>
    <col min="8973" max="8973" width="3.7109375" customWidth="1"/>
    <col min="8974" max="8974" width="7.85546875" customWidth="1"/>
    <col min="8975" max="8975" width="2" customWidth="1"/>
    <col min="8976" max="8976" width="1" customWidth="1"/>
    <col min="8977" max="8977" width="7.140625" customWidth="1"/>
    <col min="8978" max="8978" width="16" customWidth="1"/>
    <col min="9217" max="9217" width="4.7109375" customWidth="1"/>
    <col min="9218" max="9218" width="6.42578125" customWidth="1"/>
    <col min="9219" max="9219" width="2.85546875" customWidth="1"/>
    <col min="9220" max="9220" width="4.28515625" customWidth="1"/>
    <col min="9221" max="9221" width="3.42578125" customWidth="1"/>
    <col min="9222" max="9222" width="5.85546875" customWidth="1"/>
    <col min="9223" max="9223" width="1.42578125" customWidth="1"/>
    <col min="9224" max="9224" width="6.28515625" customWidth="1"/>
    <col min="9225" max="9225" width="3" customWidth="1"/>
    <col min="9226" max="9226" width="5.140625" customWidth="1"/>
    <col min="9227" max="9227" width="9.140625" customWidth="1"/>
    <col min="9228" max="9228" width="3" customWidth="1"/>
    <col min="9229" max="9229" width="3.7109375" customWidth="1"/>
    <col min="9230" max="9230" width="7.85546875" customWidth="1"/>
    <col min="9231" max="9231" width="2" customWidth="1"/>
    <col min="9232" max="9232" width="1" customWidth="1"/>
    <col min="9233" max="9233" width="7.140625" customWidth="1"/>
    <col min="9234" max="9234" width="16" customWidth="1"/>
    <col min="9473" max="9473" width="4.7109375" customWidth="1"/>
    <col min="9474" max="9474" width="6.42578125" customWidth="1"/>
    <col min="9475" max="9475" width="2.85546875" customWidth="1"/>
    <col min="9476" max="9476" width="4.28515625" customWidth="1"/>
    <col min="9477" max="9477" width="3.42578125" customWidth="1"/>
    <col min="9478" max="9478" width="5.85546875" customWidth="1"/>
    <col min="9479" max="9479" width="1.42578125" customWidth="1"/>
    <col min="9480" max="9480" width="6.28515625" customWidth="1"/>
    <col min="9481" max="9481" width="3" customWidth="1"/>
    <col min="9482" max="9482" width="5.140625" customWidth="1"/>
    <col min="9483" max="9483" width="9.140625" customWidth="1"/>
    <col min="9484" max="9484" width="3" customWidth="1"/>
    <col min="9485" max="9485" width="3.7109375" customWidth="1"/>
    <col min="9486" max="9486" width="7.85546875" customWidth="1"/>
    <col min="9487" max="9487" width="2" customWidth="1"/>
    <col min="9488" max="9488" width="1" customWidth="1"/>
    <col min="9489" max="9489" width="7.140625" customWidth="1"/>
    <col min="9490" max="9490" width="16" customWidth="1"/>
    <col min="9729" max="9729" width="4.7109375" customWidth="1"/>
    <col min="9730" max="9730" width="6.42578125" customWidth="1"/>
    <col min="9731" max="9731" width="2.85546875" customWidth="1"/>
    <col min="9732" max="9732" width="4.28515625" customWidth="1"/>
    <col min="9733" max="9733" width="3.42578125" customWidth="1"/>
    <col min="9734" max="9734" width="5.85546875" customWidth="1"/>
    <col min="9735" max="9735" width="1.42578125" customWidth="1"/>
    <col min="9736" max="9736" width="6.28515625" customWidth="1"/>
    <col min="9737" max="9737" width="3" customWidth="1"/>
    <col min="9738" max="9738" width="5.140625" customWidth="1"/>
    <col min="9739" max="9739" width="9.140625" customWidth="1"/>
    <col min="9740" max="9740" width="3" customWidth="1"/>
    <col min="9741" max="9741" width="3.7109375" customWidth="1"/>
    <col min="9742" max="9742" width="7.85546875" customWidth="1"/>
    <col min="9743" max="9743" width="2" customWidth="1"/>
    <col min="9744" max="9744" width="1" customWidth="1"/>
    <col min="9745" max="9745" width="7.140625" customWidth="1"/>
    <col min="9746" max="9746" width="16" customWidth="1"/>
    <col min="9985" max="9985" width="4.7109375" customWidth="1"/>
    <col min="9986" max="9986" width="6.42578125" customWidth="1"/>
    <col min="9987" max="9987" width="2.85546875" customWidth="1"/>
    <col min="9988" max="9988" width="4.28515625" customWidth="1"/>
    <col min="9989" max="9989" width="3.42578125" customWidth="1"/>
    <col min="9990" max="9990" width="5.85546875" customWidth="1"/>
    <col min="9991" max="9991" width="1.42578125" customWidth="1"/>
    <col min="9992" max="9992" width="6.28515625" customWidth="1"/>
    <col min="9993" max="9993" width="3" customWidth="1"/>
    <col min="9994" max="9994" width="5.140625" customWidth="1"/>
    <col min="9995" max="9995" width="9.140625" customWidth="1"/>
    <col min="9996" max="9996" width="3" customWidth="1"/>
    <col min="9997" max="9997" width="3.7109375" customWidth="1"/>
    <col min="9998" max="9998" width="7.85546875" customWidth="1"/>
    <col min="9999" max="9999" width="2" customWidth="1"/>
    <col min="10000" max="10000" width="1" customWidth="1"/>
    <col min="10001" max="10001" width="7.140625" customWidth="1"/>
    <col min="10002" max="10002" width="16" customWidth="1"/>
    <col min="10241" max="10241" width="4.7109375" customWidth="1"/>
    <col min="10242" max="10242" width="6.42578125" customWidth="1"/>
    <col min="10243" max="10243" width="2.85546875" customWidth="1"/>
    <col min="10244" max="10244" width="4.28515625" customWidth="1"/>
    <col min="10245" max="10245" width="3.42578125" customWidth="1"/>
    <col min="10246" max="10246" width="5.85546875" customWidth="1"/>
    <col min="10247" max="10247" width="1.42578125" customWidth="1"/>
    <col min="10248" max="10248" width="6.28515625" customWidth="1"/>
    <col min="10249" max="10249" width="3" customWidth="1"/>
    <col min="10250" max="10250" width="5.140625" customWidth="1"/>
    <col min="10251" max="10251" width="9.140625" customWidth="1"/>
    <col min="10252" max="10252" width="3" customWidth="1"/>
    <col min="10253" max="10253" width="3.7109375" customWidth="1"/>
    <col min="10254" max="10254" width="7.85546875" customWidth="1"/>
    <col min="10255" max="10255" width="2" customWidth="1"/>
    <col min="10256" max="10256" width="1" customWidth="1"/>
    <col min="10257" max="10257" width="7.140625" customWidth="1"/>
    <col min="10258" max="10258" width="16" customWidth="1"/>
    <col min="10497" max="10497" width="4.7109375" customWidth="1"/>
    <col min="10498" max="10498" width="6.42578125" customWidth="1"/>
    <col min="10499" max="10499" width="2.85546875" customWidth="1"/>
    <col min="10500" max="10500" width="4.28515625" customWidth="1"/>
    <col min="10501" max="10501" width="3.42578125" customWidth="1"/>
    <col min="10502" max="10502" width="5.85546875" customWidth="1"/>
    <col min="10503" max="10503" width="1.42578125" customWidth="1"/>
    <col min="10504" max="10504" width="6.28515625" customWidth="1"/>
    <col min="10505" max="10505" width="3" customWidth="1"/>
    <col min="10506" max="10506" width="5.140625" customWidth="1"/>
    <col min="10507" max="10507" width="9.140625" customWidth="1"/>
    <col min="10508" max="10508" width="3" customWidth="1"/>
    <col min="10509" max="10509" width="3.7109375" customWidth="1"/>
    <col min="10510" max="10510" width="7.85546875" customWidth="1"/>
    <col min="10511" max="10511" width="2" customWidth="1"/>
    <col min="10512" max="10512" width="1" customWidth="1"/>
    <col min="10513" max="10513" width="7.140625" customWidth="1"/>
    <col min="10514" max="10514" width="16" customWidth="1"/>
    <col min="10753" max="10753" width="4.7109375" customWidth="1"/>
    <col min="10754" max="10754" width="6.42578125" customWidth="1"/>
    <col min="10755" max="10755" width="2.85546875" customWidth="1"/>
    <col min="10756" max="10756" width="4.28515625" customWidth="1"/>
    <col min="10757" max="10757" width="3.42578125" customWidth="1"/>
    <col min="10758" max="10758" width="5.85546875" customWidth="1"/>
    <col min="10759" max="10759" width="1.42578125" customWidth="1"/>
    <col min="10760" max="10760" width="6.28515625" customWidth="1"/>
    <col min="10761" max="10761" width="3" customWidth="1"/>
    <col min="10762" max="10762" width="5.140625" customWidth="1"/>
    <col min="10763" max="10763" width="9.140625" customWidth="1"/>
    <col min="10764" max="10764" width="3" customWidth="1"/>
    <col min="10765" max="10765" width="3.7109375" customWidth="1"/>
    <col min="10766" max="10766" width="7.85546875" customWidth="1"/>
    <col min="10767" max="10767" width="2" customWidth="1"/>
    <col min="10768" max="10768" width="1" customWidth="1"/>
    <col min="10769" max="10769" width="7.140625" customWidth="1"/>
    <col min="10770" max="10770" width="16" customWidth="1"/>
    <col min="11009" max="11009" width="4.7109375" customWidth="1"/>
    <col min="11010" max="11010" width="6.42578125" customWidth="1"/>
    <col min="11011" max="11011" width="2.85546875" customWidth="1"/>
    <col min="11012" max="11012" width="4.28515625" customWidth="1"/>
    <col min="11013" max="11013" width="3.42578125" customWidth="1"/>
    <col min="11014" max="11014" width="5.85546875" customWidth="1"/>
    <col min="11015" max="11015" width="1.42578125" customWidth="1"/>
    <col min="11016" max="11016" width="6.28515625" customWidth="1"/>
    <col min="11017" max="11017" width="3" customWidth="1"/>
    <col min="11018" max="11018" width="5.140625" customWidth="1"/>
    <col min="11019" max="11019" width="9.140625" customWidth="1"/>
    <col min="11020" max="11020" width="3" customWidth="1"/>
    <col min="11021" max="11021" width="3.7109375" customWidth="1"/>
    <col min="11022" max="11022" width="7.85546875" customWidth="1"/>
    <col min="11023" max="11023" width="2" customWidth="1"/>
    <col min="11024" max="11024" width="1" customWidth="1"/>
    <col min="11025" max="11025" width="7.140625" customWidth="1"/>
    <col min="11026" max="11026" width="16" customWidth="1"/>
    <col min="11265" max="11265" width="4.7109375" customWidth="1"/>
    <col min="11266" max="11266" width="6.42578125" customWidth="1"/>
    <col min="11267" max="11267" width="2.85546875" customWidth="1"/>
    <col min="11268" max="11268" width="4.28515625" customWidth="1"/>
    <col min="11269" max="11269" width="3.42578125" customWidth="1"/>
    <col min="11270" max="11270" width="5.85546875" customWidth="1"/>
    <col min="11271" max="11271" width="1.42578125" customWidth="1"/>
    <col min="11272" max="11272" width="6.28515625" customWidth="1"/>
    <col min="11273" max="11273" width="3" customWidth="1"/>
    <col min="11274" max="11274" width="5.140625" customWidth="1"/>
    <col min="11275" max="11275" width="9.140625" customWidth="1"/>
    <col min="11276" max="11276" width="3" customWidth="1"/>
    <col min="11277" max="11277" width="3.7109375" customWidth="1"/>
    <col min="11278" max="11278" width="7.85546875" customWidth="1"/>
    <col min="11279" max="11279" width="2" customWidth="1"/>
    <col min="11280" max="11280" width="1" customWidth="1"/>
    <col min="11281" max="11281" width="7.140625" customWidth="1"/>
    <col min="11282" max="11282" width="16" customWidth="1"/>
    <col min="11521" max="11521" width="4.7109375" customWidth="1"/>
    <col min="11522" max="11522" width="6.42578125" customWidth="1"/>
    <col min="11523" max="11523" width="2.85546875" customWidth="1"/>
    <col min="11524" max="11524" width="4.28515625" customWidth="1"/>
    <col min="11525" max="11525" width="3.42578125" customWidth="1"/>
    <col min="11526" max="11526" width="5.85546875" customWidth="1"/>
    <col min="11527" max="11527" width="1.42578125" customWidth="1"/>
    <col min="11528" max="11528" width="6.28515625" customWidth="1"/>
    <col min="11529" max="11529" width="3" customWidth="1"/>
    <col min="11530" max="11530" width="5.140625" customWidth="1"/>
    <col min="11531" max="11531" width="9.140625" customWidth="1"/>
    <col min="11532" max="11532" width="3" customWidth="1"/>
    <col min="11533" max="11533" width="3.7109375" customWidth="1"/>
    <col min="11534" max="11534" width="7.85546875" customWidth="1"/>
    <col min="11535" max="11535" width="2" customWidth="1"/>
    <col min="11536" max="11536" width="1" customWidth="1"/>
    <col min="11537" max="11537" width="7.140625" customWidth="1"/>
    <col min="11538" max="11538" width="16" customWidth="1"/>
    <col min="11777" max="11777" width="4.7109375" customWidth="1"/>
    <col min="11778" max="11778" width="6.42578125" customWidth="1"/>
    <col min="11779" max="11779" width="2.85546875" customWidth="1"/>
    <col min="11780" max="11780" width="4.28515625" customWidth="1"/>
    <col min="11781" max="11781" width="3.42578125" customWidth="1"/>
    <col min="11782" max="11782" width="5.85546875" customWidth="1"/>
    <col min="11783" max="11783" width="1.42578125" customWidth="1"/>
    <col min="11784" max="11784" width="6.28515625" customWidth="1"/>
    <col min="11785" max="11785" width="3" customWidth="1"/>
    <col min="11786" max="11786" width="5.140625" customWidth="1"/>
    <col min="11787" max="11787" width="9.140625" customWidth="1"/>
    <col min="11788" max="11788" width="3" customWidth="1"/>
    <col min="11789" max="11789" width="3.7109375" customWidth="1"/>
    <col min="11790" max="11790" width="7.85546875" customWidth="1"/>
    <col min="11791" max="11791" width="2" customWidth="1"/>
    <col min="11792" max="11792" width="1" customWidth="1"/>
    <col min="11793" max="11793" width="7.140625" customWidth="1"/>
    <col min="11794" max="11794" width="16" customWidth="1"/>
    <col min="12033" max="12033" width="4.7109375" customWidth="1"/>
    <col min="12034" max="12034" width="6.42578125" customWidth="1"/>
    <col min="12035" max="12035" width="2.85546875" customWidth="1"/>
    <col min="12036" max="12036" width="4.28515625" customWidth="1"/>
    <col min="12037" max="12037" width="3.42578125" customWidth="1"/>
    <col min="12038" max="12038" width="5.85546875" customWidth="1"/>
    <col min="12039" max="12039" width="1.42578125" customWidth="1"/>
    <col min="12040" max="12040" width="6.28515625" customWidth="1"/>
    <col min="12041" max="12041" width="3" customWidth="1"/>
    <col min="12042" max="12042" width="5.140625" customWidth="1"/>
    <col min="12043" max="12043" width="9.140625" customWidth="1"/>
    <col min="12044" max="12044" width="3" customWidth="1"/>
    <col min="12045" max="12045" width="3.7109375" customWidth="1"/>
    <col min="12046" max="12046" width="7.85546875" customWidth="1"/>
    <col min="12047" max="12047" width="2" customWidth="1"/>
    <col min="12048" max="12048" width="1" customWidth="1"/>
    <col min="12049" max="12049" width="7.140625" customWidth="1"/>
    <col min="12050" max="12050" width="16" customWidth="1"/>
    <col min="12289" max="12289" width="4.7109375" customWidth="1"/>
    <col min="12290" max="12290" width="6.42578125" customWidth="1"/>
    <col min="12291" max="12291" width="2.85546875" customWidth="1"/>
    <col min="12292" max="12292" width="4.28515625" customWidth="1"/>
    <col min="12293" max="12293" width="3.42578125" customWidth="1"/>
    <col min="12294" max="12294" width="5.85546875" customWidth="1"/>
    <col min="12295" max="12295" width="1.42578125" customWidth="1"/>
    <col min="12296" max="12296" width="6.28515625" customWidth="1"/>
    <col min="12297" max="12297" width="3" customWidth="1"/>
    <col min="12298" max="12298" width="5.140625" customWidth="1"/>
    <col min="12299" max="12299" width="9.140625" customWidth="1"/>
    <col min="12300" max="12300" width="3" customWidth="1"/>
    <col min="12301" max="12301" width="3.7109375" customWidth="1"/>
    <col min="12302" max="12302" width="7.85546875" customWidth="1"/>
    <col min="12303" max="12303" width="2" customWidth="1"/>
    <col min="12304" max="12304" width="1" customWidth="1"/>
    <col min="12305" max="12305" width="7.140625" customWidth="1"/>
    <col min="12306" max="12306" width="16" customWidth="1"/>
    <col min="12545" max="12545" width="4.7109375" customWidth="1"/>
    <col min="12546" max="12546" width="6.42578125" customWidth="1"/>
    <col min="12547" max="12547" width="2.85546875" customWidth="1"/>
    <col min="12548" max="12548" width="4.28515625" customWidth="1"/>
    <col min="12549" max="12549" width="3.42578125" customWidth="1"/>
    <col min="12550" max="12550" width="5.85546875" customWidth="1"/>
    <col min="12551" max="12551" width="1.42578125" customWidth="1"/>
    <col min="12552" max="12552" width="6.28515625" customWidth="1"/>
    <col min="12553" max="12553" width="3" customWidth="1"/>
    <col min="12554" max="12554" width="5.140625" customWidth="1"/>
    <col min="12555" max="12555" width="9.140625" customWidth="1"/>
    <col min="12556" max="12556" width="3" customWidth="1"/>
    <col min="12557" max="12557" width="3.7109375" customWidth="1"/>
    <col min="12558" max="12558" width="7.85546875" customWidth="1"/>
    <col min="12559" max="12559" width="2" customWidth="1"/>
    <col min="12560" max="12560" width="1" customWidth="1"/>
    <col min="12561" max="12561" width="7.140625" customWidth="1"/>
    <col min="12562" max="12562" width="16" customWidth="1"/>
    <col min="12801" max="12801" width="4.7109375" customWidth="1"/>
    <col min="12802" max="12802" width="6.42578125" customWidth="1"/>
    <col min="12803" max="12803" width="2.85546875" customWidth="1"/>
    <col min="12804" max="12804" width="4.28515625" customWidth="1"/>
    <col min="12805" max="12805" width="3.42578125" customWidth="1"/>
    <col min="12806" max="12806" width="5.85546875" customWidth="1"/>
    <col min="12807" max="12807" width="1.42578125" customWidth="1"/>
    <col min="12808" max="12808" width="6.28515625" customWidth="1"/>
    <col min="12809" max="12809" width="3" customWidth="1"/>
    <col min="12810" max="12810" width="5.140625" customWidth="1"/>
    <col min="12811" max="12811" width="9.140625" customWidth="1"/>
    <col min="12812" max="12812" width="3" customWidth="1"/>
    <col min="12813" max="12813" width="3.7109375" customWidth="1"/>
    <col min="12814" max="12814" width="7.85546875" customWidth="1"/>
    <col min="12815" max="12815" width="2" customWidth="1"/>
    <col min="12816" max="12816" width="1" customWidth="1"/>
    <col min="12817" max="12817" width="7.140625" customWidth="1"/>
    <col min="12818" max="12818" width="16" customWidth="1"/>
    <col min="13057" max="13057" width="4.7109375" customWidth="1"/>
    <col min="13058" max="13058" width="6.42578125" customWidth="1"/>
    <col min="13059" max="13059" width="2.85546875" customWidth="1"/>
    <col min="13060" max="13060" width="4.28515625" customWidth="1"/>
    <col min="13061" max="13061" width="3.42578125" customWidth="1"/>
    <col min="13062" max="13062" width="5.85546875" customWidth="1"/>
    <col min="13063" max="13063" width="1.42578125" customWidth="1"/>
    <col min="13064" max="13064" width="6.28515625" customWidth="1"/>
    <col min="13065" max="13065" width="3" customWidth="1"/>
    <col min="13066" max="13066" width="5.140625" customWidth="1"/>
    <col min="13067" max="13067" width="9.140625" customWidth="1"/>
    <col min="13068" max="13068" width="3" customWidth="1"/>
    <col min="13069" max="13069" width="3.7109375" customWidth="1"/>
    <col min="13070" max="13070" width="7.85546875" customWidth="1"/>
    <col min="13071" max="13071" width="2" customWidth="1"/>
    <col min="13072" max="13072" width="1" customWidth="1"/>
    <col min="13073" max="13073" width="7.140625" customWidth="1"/>
    <col min="13074" max="13074" width="16" customWidth="1"/>
    <col min="13313" max="13313" width="4.7109375" customWidth="1"/>
    <col min="13314" max="13314" width="6.42578125" customWidth="1"/>
    <col min="13315" max="13315" width="2.85546875" customWidth="1"/>
    <col min="13316" max="13316" width="4.28515625" customWidth="1"/>
    <col min="13317" max="13317" width="3.42578125" customWidth="1"/>
    <col min="13318" max="13318" width="5.85546875" customWidth="1"/>
    <col min="13319" max="13319" width="1.42578125" customWidth="1"/>
    <col min="13320" max="13320" width="6.28515625" customWidth="1"/>
    <col min="13321" max="13321" width="3" customWidth="1"/>
    <col min="13322" max="13322" width="5.140625" customWidth="1"/>
    <col min="13323" max="13323" width="9.140625" customWidth="1"/>
    <col min="13324" max="13324" width="3" customWidth="1"/>
    <col min="13325" max="13325" width="3.7109375" customWidth="1"/>
    <col min="13326" max="13326" width="7.85546875" customWidth="1"/>
    <col min="13327" max="13327" width="2" customWidth="1"/>
    <col min="13328" max="13328" width="1" customWidth="1"/>
    <col min="13329" max="13329" width="7.140625" customWidth="1"/>
    <col min="13330" max="13330" width="16" customWidth="1"/>
    <col min="13569" max="13569" width="4.7109375" customWidth="1"/>
    <col min="13570" max="13570" width="6.42578125" customWidth="1"/>
    <col min="13571" max="13571" width="2.85546875" customWidth="1"/>
    <col min="13572" max="13572" width="4.28515625" customWidth="1"/>
    <col min="13573" max="13573" width="3.42578125" customWidth="1"/>
    <col min="13574" max="13574" width="5.85546875" customWidth="1"/>
    <col min="13575" max="13575" width="1.42578125" customWidth="1"/>
    <col min="13576" max="13576" width="6.28515625" customWidth="1"/>
    <col min="13577" max="13577" width="3" customWidth="1"/>
    <col min="13578" max="13578" width="5.140625" customWidth="1"/>
    <col min="13579" max="13579" width="9.140625" customWidth="1"/>
    <col min="13580" max="13580" width="3" customWidth="1"/>
    <col min="13581" max="13581" width="3.7109375" customWidth="1"/>
    <col min="13582" max="13582" width="7.85546875" customWidth="1"/>
    <col min="13583" max="13583" width="2" customWidth="1"/>
    <col min="13584" max="13584" width="1" customWidth="1"/>
    <col min="13585" max="13585" width="7.140625" customWidth="1"/>
    <col min="13586" max="13586" width="16" customWidth="1"/>
    <col min="13825" max="13825" width="4.7109375" customWidth="1"/>
    <col min="13826" max="13826" width="6.42578125" customWidth="1"/>
    <col min="13827" max="13827" width="2.85546875" customWidth="1"/>
    <col min="13828" max="13828" width="4.28515625" customWidth="1"/>
    <col min="13829" max="13829" width="3.42578125" customWidth="1"/>
    <col min="13830" max="13830" width="5.85546875" customWidth="1"/>
    <col min="13831" max="13831" width="1.42578125" customWidth="1"/>
    <col min="13832" max="13832" width="6.28515625" customWidth="1"/>
    <col min="13833" max="13833" width="3" customWidth="1"/>
    <col min="13834" max="13834" width="5.140625" customWidth="1"/>
    <col min="13835" max="13835" width="9.140625" customWidth="1"/>
    <col min="13836" max="13836" width="3" customWidth="1"/>
    <col min="13837" max="13837" width="3.7109375" customWidth="1"/>
    <col min="13838" max="13838" width="7.85546875" customWidth="1"/>
    <col min="13839" max="13839" width="2" customWidth="1"/>
    <col min="13840" max="13840" width="1" customWidth="1"/>
    <col min="13841" max="13841" width="7.140625" customWidth="1"/>
    <col min="13842" max="13842" width="16" customWidth="1"/>
    <col min="14081" max="14081" width="4.7109375" customWidth="1"/>
    <col min="14082" max="14082" width="6.42578125" customWidth="1"/>
    <col min="14083" max="14083" width="2.85546875" customWidth="1"/>
    <col min="14084" max="14084" width="4.28515625" customWidth="1"/>
    <col min="14085" max="14085" width="3.42578125" customWidth="1"/>
    <col min="14086" max="14086" width="5.85546875" customWidth="1"/>
    <col min="14087" max="14087" width="1.42578125" customWidth="1"/>
    <col min="14088" max="14088" width="6.28515625" customWidth="1"/>
    <col min="14089" max="14089" width="3" customWidth="1"/>
    <col min="14090" max="14090" width="5.140625" customWidth="1"/>
    <col min="14091" max="14091" width="9.140625" customWidth="1"/>
    <col min="14092" max="14092" width="3" customWidth="1"/>
    <col min="14093" max="14093" width="3.7109375" customWidth="1"/>
    <col min="14094" max="14094" width="7.85546875" customWidth="1"/>
    <col min="14095" max="14095" width="2" customWidth="1"/>
    <col min="14096" max="14096" width="1" customWidth="1"/>
    <col min="14097" max="14097" width="7.140625" customWidth="1"/>
    <col min="14098" max="14098" width="16" customWidth="1"/>
    <col min="14337" max="14337" width="4.7109375" customWidth="1"/>
    <col min="14338" max="14338" width="6.42578125" customWidth="1"/>
    <col min="14339" max="14339" width="2.85546875" customWidth="1"/>
    <col min="14340" max="14340" width="4.28515625" customWidth="1"/>
    <col min="14341" max="14341" width="3.42578125" customWidth="1"/>
    <col min="14342" max="14342" width="5.85546875" customWidth="1"/>
    <col min="14343" max="14343" width="1.42578125" customWidth="1"/>
    <col min="14344" max="14344" width="6.28515625" customWidth="1"/>
    <col min="14345" max="14345" width="3" customWidth="1"/>
    <col min="14346" max="14346" width="5.140625" customWidth="1"/>
    <col min="14347" max="14347" width="9.140625" customWidth="1"/>
    <col min="14348" max="14348" width="3" customWidth="1"/>
    <col min="14349" max="14349" width="3.7109375" customWidth="1"/>
    <col min="14350" max="14350" width="7.85546875" customWidth="1"/>
    <col min="14351" max="14351" width="2" customWidth="1"/>
    <col min="14352" max="14352" width="1" customWidth="1"/>
    <col min="14353" max="14353" width="7.140625" customWidth="1"/>
    <col min="14354" max="14354" width="16" customWidth="1"/>
    <col min="14593" max="14593" width="4.7109375" customWidth="1"/>
    <col min="14594" max="14594" width="6.42578125" customWidth="1"/>
    <col min="14595" max="14595" width="2.85546875" customWidth="1"/>
    <col min="14596" max="14596" width="4.28515625" customWidth="1"/>
    <col min="14597" max="14597" width="3.42578125" customWidth="1"/>
    <col min="14598" max="14598" width="5.85546875" customWidth="1"/>
    <col min="14599" max="14599" width="1.42578125" customWidth="1"/>
    <col min="14600" max="14600" width="6.28515625" customWidth="1"/>
    <col min="14601" max="14601" width="3" customWidth="1"/>
    <col min="14602" max="14602" width="5.140625" customWidth="1"/>
    <col min="14603" max="14603" width="9.140625" customWidth="1"/>
    <col min="14604" max="14604" width="3" customWidth="1"/>
    <col min="14605" max="14605" width="3.7109375" customWidth="1"/>
    <col min="14606" max="14606" width="7.85546875" customWidth="1"/>
    <col min="14607" max="14607" width="2" customWidth="1"/>
    <col min="14608" max="14608" width="1" customWidth="1"/>
    <col min="14609" max="14609" width="7.140625" customWidth="1"/>
    <col min="14610" max="14610" width="16" customWidth="1"/>
    <col min="14849" max="14849" width="4.7109375" customWidth="1"/>
    <col min="14850" max="14850" width="6.42578125" customWidth="1"/>
    <col min="14851" max="14851" width="2.85546875" customWidth="1"/>
    <col min="14852" max="14852" width="4.28515625" customWidth="1"/>
    <col min="14853" max="14853" width="3.42578125" customWidth="1"/>
    <col min="14854" max="14854" width="5.85546875" customWidth="1"/>
    <col min="14855" max="14855" width="1.42578125" customWidth="1"/>
    <col min="14856" max="14856" width="6.28515625" customWidth="1"/>
    <col min="14857" max="14857" width="3" customWidth="1"/>
    <col min="14858" max="14858" width="5.140625" customWidth="1"/>
    <col min="14859" max="14859" width="9.140625" customWidth="1"/>
    <col min="14860" max="14860" width="3" customWidth="1"/>
    <col min="14861" max="14861" width="3.7109375" customWidth="1"/>
    <col min="14862" max="14862" width="7.85546875" customWidth="1"/>
    <col min="14863" max="14863" width="2" customWidth="1"/>
    <col min="14864" max="14864" width="1" customWidth="1"/>
    <col min="14865" max="14865" width="7.140625" customWidth="1"/>
    <col min="14866" max="14866" width="16" customWidth="1"/>
    <col min="15105" max="15105" width="4.7109375" customWidth="1"/>
    <col min="15106" max="15106" width="6.42578125" customWidth="1"/>
    <col min="15107" max="15107" width="2.85546875" customWidth="1"/>
    <col min="15108" max="15108" width="4.28515625" customWidth="1"/>
    <col min="15109" max="15109" width="3.42578125" customWidth="1"/>
    <col min="15110" max="15110" width="5.85546875" customWidth="1"/>
    <col min="15111" max="15111" width="1.42578125" customWidth="1"/>
    <col min="15112" max="15112" width="6.28515625" customWidth="1"/>
    <col min="15113" max="15113" width="3" customWidth="1"/>
    <col min="15114" max="15114" width="5.140625" customWidth="1"/>
    <col min="15115" max="15115" width="9.140625" customWidth="1"/>
    <col min="15116" max="15116" width="3" customWidth="1"/>
    <col min="15117" max="15117" width="3.7109375" customWidth="1"/>
    <col min="15118" max="15118" width="7.85546875" customWidth="1"/>
    <col min="15119" max="15119" width="2" customWidth="1"/>
    <col min="15120" max="15120" width="1" customWidth="1"/>
    <col min="15121" max="15121" width="7.140625" customWidth="1"/>
    <col min="15122" max="15122" width="16" customWidth="1"/>
    <col min="15361" max="15361" width="4.7109375" customWidth="1"/>
    <col min="15362" max="15362" width="6.42578125" customWidth="1"/>
    <col min="15363" max="15363" width="2.85546875" customWidth="1"/>
    <col min="15364" max="15364" width="4.28515625" customWidth="1"/>
    <col min="15365" max="15365" width="3.42578125" customWidth="1"/>
    <col min="15366" max="15366" width="5.85546875" customWidth="1"/>
    <col min="15367" max="15367" width="1.42578125" customWidth="1"/>
    <col min="15368" max="15368" width="6.28515625" customWidth="1"/>
    <col min="15369" max="15369" width="3" customWidth="1"/>
    <col min="15370" max="15370" width="5.140625" customWidth="1"/>
    <col min="15371" max="15371" width="9.140625" customWidth="1"/>
    <col min="15372" max="15372" width="3" customWidth="1"/>
    <col min="15373" max="15373" width="3.7109375" customWidth="1"/>
    <col min="15374" max="15374" width="7.85546875" customWidth="1"/>
    <col min="15375" max="15375" width="2" customWidth="1"/>
    <col min="15376" max="15376" width="1" customWidth="1"/>
    <col min="15377" max="15377" width="7.140625" customWidth="1"/>
    <col min="15378" max="15378" width="16" customWidth="1"/>
    <col min="15617" max="15617" width="4.7109375" customWidth="1"/>
    <col min="15618" max="15618" width="6.42578125" customWidth="1"/>
    <col min="15619" max="15619" width="2.85546875" customWidth="1"/>
    <col min="15620" max="15620" width="4.28515625" customWidth="1"/>
    <col min="15621" max="15621" width="3.42578125" customWidth="1"/>
    <col min="15622" max="15622" width="5.85546875" customWidth="1"/>
    <col min="15623" max="15623" width="1.42578125" customWidth="1"/>
    <col min="15624" max="15624" width="6.28515625" customWidth="1"/>
    <col min="15625" max="15625" width="3" customWidth="1"/>
    <col min="15626" max="15626" width="5.140625" customWidth="1"/>
    <col min="15627" max="15627" width="9.140625" customWidth="1"/>
    <col min="15628" max="15628" width="3" customWidth="1"/>
    <col min="15629" max="15629" width="3.7109375" customWidth="1"/>
    <col min="15630" max="15630" width="7.85546875" customWidth="1"/>
    <col min="15631" max="15631" width="2" customWidth="1"/>
    <col min="15632" max="15632" width="1" customWidth="1"/>
    <col min="15633" max="15633" width="7.140625" customWidth="1"/>
    <col min="15634" max="15634" width="16" customWidth="1"/>
    <col min="15873" max="15873" width="4.7109375" customWidth="1"/>
    <col min="15874" max="15874" width="6.42578125" customWidth="1"/>
    <col min="15875" max="15875" width="2.85546875" customWidth="1"/>
    <col min="15876" max="15876" width="4.28515625" customWidth="1"/>
    <col min="15877" max="15877" width="3.42578125" customWidth="1"/>
    <col min="15878" max="15878" width="5.85546875" customWidth="1"/>
    <col min="15879" max="15879" width="1.42578125" customWidth="1"/>
    <col min="15880" max="15880" width="6.28515625" customWidth="1"/>
    <col min="15881" max="15881" width="3" customWidth="1"/>
    <col min="15882" max="15882" width="5.140625" customWidth="1"/>
    <col min="15883" max="15883" width="9.140625" customWidth="1"/>
    <col min="15884" max="15884" width="3" customWidth="1"/>
    <col min="15885" max="15885" width="3.7109375" customWidth="1"/>
    <col min="15886" max="15886" width="7.85546875" customWidth="1"/>
    <col min="15887" max="15887" width="2" customWidth="1"/>
    <col min="15888" max="15888" width="1" customWidth="1"/>
    <col min="15889" max="15889" width="7.140625" customWidth="1"/>
    <col min="15890" max="15890" width="16" customWidth="1"/>
    <col min="16129" max="16129" width="4.7109375" customWidth="1"/>
    <col min="16130" max="16130" width="6.42578125" customWidth="1"/>
    <col min="16131" max="16131" width="2.85546875" customWidth="1"/>
    <col min="16132" max="16132" width="4.28515625" customWidth="1"/>
    <col min="16133" max="16133" width="3.42578125" customWidth="1"/>
    <col min="16134" max="16134" width="5.85546875" customWidth="1"/>
    <col min="16135" max="16135" width="1.42578125" customWidth="1"/>
    <col min="16136" max="16136" width="6.28515625" customWidth="1"/>
    <col min="16137" max="16137" width="3" customWidth="1"/>
    <col min="16138" max="16138" width="5.140625" customWidth="1"/>
    <col min="16139" max="16139" width="9.140625" customWidth="1"/>
    <col min="16140" max="16140" width="3" customWidth="1"/>
    <col min="16141" max="16141" width="3.7109375" customWidth="1"/>
    <col min="16142" max="16142" width="7.85546875" customWidth="1"/>
    <col min="16143" max="16143" width="2" customWidth="1"/>
    <col min="16144" max="16144" width="1" customWidth="1"/>
    <col min="16145" max="16145" width="7.140625" customWidth="1"/>
    <col min="16146" max="16146" width="16" customWidth="1"/>
  </cols>
  <sheetData>
    <row r="1" spans="1:20" x14ac:dyDescent="0.25">
      <c r="A1" s="252"/>
    </row>
    <row r="2" spans="1:20" ht="20.25" x14ac:dyDescent="0.25">
      <c r="B2" s="829" t="s">
        <v>1035</v>
      </c>
      <c r="C2" s="829"/>
      <c r="D2" s="829"/>
      <c r="E2" s="829"/>
      <c r="F2" s="829"/>
      <c r="G2" s="829"/>
      <c r="H2" s="829"/>
      <c r="I2" s="829"/>
      <c r="J2" s="829"/>
      <c r="K2" s="829"/>
      <c r="L2" s="829"/>
      <c r="M2" s="829"/>
      <c r="N2" s="829"/>
      <c r="O2" s="829"/>
      <c r="P2" s="829"/>
      <c r="Q2" s="829"/>
      <c r="R2" s="253"/>
    </row>
    <row r="3" spans="1:20" ht="9.9499999999999993" customHeight="1" x14ac:dyDescent="0.25">
      <c r="B3" s="253"/>
      <c r="C3" s="253"/>
      <c r="D3" s="253"/>
      <c r="E3" s="253"/>
      <c r="F3" s="253"/>
      <c r="G3" s="253"/>
      <c r="H3" s="253"/>
      <c r="I3" s="253"/>
      <c r="J3" s="253"/>
      <c r="K3" s="253"/>
      <c r="L3" s="253"/>
      <c r="M3" s="253"/>
      <c r="N3" s="253"/>
      <c r="O3" s="253"/>
      <c r="P3" s="253"/>
      <c r="Q3" s="253"/>
      <c r="R3" s="253"/>
    </row>
    <row r="4" spans="1:20" ht="15" customHeight="1" x14ac:dyDescent="0.25">
      <c r="B4" s="253"/>
      <c r="C4" s="253"/>
      <c r="D4" s="253"/>
      <c r="E4" s="253"/>
      <c r="F4" s="253"/>
      <c r="G4" s="253"/>
      <c r="H4" s="253"/>
      <c r="I4" s="253"/>
      <c r="J4" s="253"/>
      <c r="K4" s="267" t="s">
        <v>1057</v>
      </c>
      <c r="L4" s="267"/>
      <c r="M4" s="266" t="s">
        <v>1029</v>
      </c>
      <c r="N4" s="254"/>
      <c r="O4" s="254"/>
      <c r="P4" s="254"/>
      <c r="Q4" s="255"/>
      <c r="R4" s="253"/>
      <c r="T4" s="253"/>
    </row>
    <row r="5" spans="1:20" ht="16.5" customHeight="1" x14ac:dyDescent="0.3">
      <c r="B5" s="256"/>
      <c r="C5" s="256"/>
      <c r="D5" s="253"/>
      <c r="E5" s="257"/>
      <c r="F5" s="257"/>
      <c r="G5" s="257"/>
      <c r="H5" s="257"/>
      <c r="I5" s="257"/>
      <c r="J5" s="257"/>
      <c r="K5" s="828" t="s">
        <v>1020</v>
      </c>
      <c r="L5" s="828"/>
      <c r="M5" s="266" t="s">
        <v>1029</v>
      </c>
      <c r="N5" s="254"/>
      <c r="O5" s="254"/>
      <c r="P5" s="254"/>
      <c r="Q5" s="259"/>
      <c r="R5" s="254"/>
      <c r="T5" s="255"/>
    </row>
    <row r="6" spans="1:20" ht="9.9499999999999993" customHeight="1" x14ac:dyDescent="0.3">
      <c r="B6" s="256"/>
      <c r="C6" s="256"/>
      <c r="D6" s="253"/>
      <c r="E6" s="257"/>
      <c r="F6" s="257"/>
      <c r="G6" s="257"/>
      <c r="H6" s="257"/>
      <c r="I6" s="257"/>
      <c r="J6" s="257"/>
      <c r="K6" s="258"/>
      <c r="L6" s="257"/>
      <c r="M6" s="257"/>
      <c r="N6" s="257"/>
      <c r="O6" s="257"/>
      <c r="P6" s="257"/>
      <c r="Q6" s="257"/>
      <c r="R6" s="257"/>
    </row>
    <row r="7" spans="1:20" ht="15.75" x14ac:dyDescent="0.25">
      <c r="B7" s="826"/>
      <c r="C7" s="826"/>
      <c r="D7" s="826"/>
      <c r="E7" s="826"/>
      <c r="F7" s="826"/>
      <c r="G7" s="826"/>
      <c r="H7" s="826"/>
      <c r="I7" s="260"/>
      <c r="J7" s="260"/>
      <c r="K7" s="828" t="s">
        <v>1083</v>
      </c>
      <c r="L7" s="828"/>
      <c r="M7" s="828"/>
      <c r="N7" s="828"/>
      <c r="O7" s="828"/>
      <c r="P7" s="262" t="s">
        <v>1029</v>
      </c>
      <c r="Q7" s="830" t="str">
        <f>"2014-AZEA-GU-"&amp;VLOOKUP(Favorable!A1,'Datos inicio'!B4:BE1153,2)</f>
        <v>2014-AZEA-GU-124</v>
      </c>
      <c r="R7" s="830"/>
    </row>
    <row r="8" spans="1:20" ht="15.75" x14ac:dyDescent="0.25">
      <c r="B8" s="826"/>
      <c r="C8" s="826"/>
      <c r="D8" s="826"/>
      <c r="E8" s="826"/>
      <c r="F8" s="826"/>
      <c r="G8" s="826"/>
      <c r="H8" s="826"/>
      <c r="I8" s="260"/>
      <c r="J8" s="260"/>
      <c r="K8" s="828" t="s">
        <v>1022</v>
      </c>
      <c r="L8" s="828"/>
      <c r="M8" s="828"/>
      <c r="N8" s="828"/>
      <c r="O8" s="828"/>
      <c r="P8" s="262" t="s">
        <v>1029</v>
      </c>
      <c r="Q8" s="827">
        <f>VLOOKUP(Favorable!A1,'Datos inicio'!B4:BE1153,5)</f>
        <v>0</v>
      </c>
      <c r="R8" s="827"/>
    </row>
    <row r="9" spans="1:20" ht="15.75" x14ac:dyDescent="0.25">
      <c r="B9" s="826"/>
      <c r="C9" s="826"/>
      <c r="D9" s="826"/>
      <c r="E9" s="826"/>
      <c r="F9" s="826"/>
      <c r="G9" s="826"/>
      <c r="H9" s="826"/>
      <c r="I9" s="260"/>
      <c r="J9" s="260"/>
      <c r="K9" s="828" t="s">
        <v>7</v>
      </c>
      <c r="L9" s="828"/>
      <c r="M9" s="828"/>
      <c r="N9" s="828"/>
      <c r="O9" s="828"/>
      <c r="P9" s="262" t="s">
        <v>1029</v>
      </c>
      <c r="Q9" s="827">
        <f>VLOOKUP(Favorable!A1,'Datos inicio'!B4:BE1153,3)</f>
        <v>0</v>
      </c>
      <c r="R9" s="827"/>
    </row>
    <row r="10" spans="1:20" ht="15.75" x14ac:dyDescent="0.25">
      <c r="B10" s="260"/>
      <c r="C10" s="260"/>
      <c r="D10" s="260"/>
      <c r="E10" s="260"/>
      <c r="F10" s="260"/>
      <c r="G10" s="260"/>
      <c r="H10" s="260"/>
      <c r="I10" s="260"/>
      <c r="J10" s="828" t="s">
        <v>8</v>
      </c>
      <c r="K10" s="828"/>
      <c r="L10" s="828"/>
      <c r="M10" s="828"/>
      <c r="N10" s="828"/>
      <c r="O10" s="828"/>
      <c r="P10" s="262" t="s">
        <v>1029</v>
      </c>
      <c r="Q10" s="827">
        <f>VLOOKUP(Favorable!A1,'Datos inicio'!B4:BE1153,4)</f>
        <v>0</v>
      </c>
      <c r="R10" s="827"/>
    </row>
    <row r="11" spans="1:20" ht="13.5" customHeight="1" x14ac:dyDescent="0.25">
      <c r="B11" s="260"/>
      <c r="C11" s="260"/>
      <c r="D11" s="260"/>
      <c r="E11" s="260"/>
      <c r="F11" s="260"/>
      <c r="G11" s="260"/>
      <c r="H11" s="260"/>
      <c r="I11" s="260"/>
      <c r="J11" s="260"/>
      <c r="K11" s="260"/>
      <c r="L11" s="260"/>
      <c r="M11" s="260"/>
      <c r="N11" s="260"/>
      <c r="O11" s="260"/>
      <c r="P11" s="260"/>
      <c r="Q11" s="260"/>
      <c r="R11" s="260"/>
    </row>
    <row r="12" spans="1:20" x14ac:dyDescent="0.25">
      <c r="B12" s="835" t="s">
        <v>1036</v>
      </c>
      <c r="C12" s="836"/>
      <c r="D12" s="836"/>
      <c r="E12" s="836"/>
      <c r="F12" s="836"/>
      <c r="G12" s="836"/>
      <c r="H12" s="836"/>
      <c r="I12" s="836"/>
      <c r="J12" s="836"/>
      <c r="K12" s="836"/>
      <c r="L12" s="836"/>
      <c r="M12" s="836"/>
      <c r="N12" s="260"/>
      <c r="O12" s="260"/>
      <c r="P12" s="260"/>
      <c r="Q12" s="260"/>
      <c r="R12" s="260"/>
    </row>
    <row r="13" spans="1:20" x14ac:dyDescent="0.25">
      <c r="B13" s="837">
        <f>VLOOKUP(Favorable!A1,'Datos inicio'!B4:BE1153,26)</f>
        <v>0</v>
      </c>
      <c r="C13" s="838"/>
      <c r="D13" s="838"/>
      <c r="E13" s="838"/>
      <c r="F13" s="838"/>
      <c r="G13" s="838"/>
      <c r="H13" s="838"/>
      <c r="I13" s="838"/>
      <c r="J13" s="838"/>
      <c r="K13" s="838"/>
      <c r="L13" s="838"/>
      <c r="M13" s="838"/>
      <c r="N13" s="838"/>
      <c r="O13" s="838"/>
      <c r="P13" s="838"/>
      <c r="Q13" s="838"/>
      <c r="R13" s="839"/>
    </row>
    <row r="14" spans="1:20" x14ac:dyDescent="0.25">
      <c r="B14" s="837">
        <f>VLOOKUP(Favorable!A1,'Datos inicio'!B4:BE1153,25)</f>
        <v>0</v>
      </c>
      <c r="C14" s="838"/>
      <c r="D14" s="838"/>
      <c r="E14" s="838"/>
      <c r="F14" s="838"/>
      <c r="G14" s="838"/>
      <c r="H14" s="838"/>
      <c r="I14" s="838"/>
      <c r="J14" s="838"/>
      <c r="K14" s="838"/>
      <c r="L14" s="838"/>
      <c r="M14" s="838"/>
      <c r="N14" s="838"/>
      <c r="O14" s="838"/>
      <c r="P14" s="838"/>
      <c r="Q14" s="838"/>
      <c r="R14" s="839"/>
    </row>
    <row r="15" spans="1:20" x14ac:dyDescent="0.25">
      <c r="B15" s="837" t="s">
        <v>30</v>
      </c>
      <c r="C15" s="839"/>
      <c r="D15" s="839"/>
      <c r="E15" s="839"/>
      <c r="F15" s="839"/>
      <c r="G15" s="839"/>
      <c r="H15" s="839"/>
      <c r="I15" s="839"/>
      <c r="J15" s="839"/>
      <c r="K15" s="839"/>
      <c r="L15" s="839"/>
      <c r="M15" s="839"/>
      <c r="N15" s="839"/>
      <c r="O15" s="839"/>
      <c r="P15" s="839"/>
      <c r="Q15" s="839"/>
      <c r="R15" s="839"/>
    </row>
    <row r="16" spans="1:20" x14ac:dyDescent="0.25">
      <c r="B16" s="260"/>
      <c r="C16" s="260"/>
      <c r="D16" s="260"/>
      <c r="E16" s="260"/>
      <c r="F16" s="260"/>
      <c r="G16" s="260"/>
      <c r="H16" s="260"/>
      <c r="I16" s="260"/>
      <c r="J16" s="260"/>
      <c r="K16" s="260"/>
      <c r="L16" s="260"/>
      <c r="M16" s="260"/>
      <c r="N16" s="260"/>
      <c r="O16" s="260"/>
      <c r="P16" s="260"/>
      <c r="Q16" s="260"/>
      <c r="R16" s="260"/>
    </row>
    <row r="17" spans="2:18" ht="15.75" x14ac:dyDescent="0.25">
      <c r="B17" s="840" t="s">
        <v>1084</v>
      </c>
      <c r="C17" s="841"/>
      <c r="D17" s="841"/>
      <c r="E17" s="841"/>
      <c r="F17" s="841"/>
      <c r="G17" s="841"/>
      <c r="H17" s="841"/>
      <c r="I17" s="841"/>
      <c r="J17" s="841"/>
      <c r="K17" s="841"/>
      <c r="L17" s="841"/>
      <c r="M17" s="841"/>
      <c r="N17" s="841"/>
      <c r="O17" s="841"/>
      <c r="P17" s="841"/>
      <c r="Q17" s="841"/>
      <c r="R17" s="263"/>
    </row>
    <row r="18" spans="2:18" ht="9.9499999999999993" customHeight="1" x14ac:dyDescent="0.25">
      <c r="B18" s="835"/>
      <c r="C18" s="835"/>
      <c r="D18" s="836"/>
      <c r="E18" s="836"/>
      <c r="F18" s="836"/>
      <c r="G18" s="836"/>
      <c r="H18" s="836"/>
      <c r="I18" s="836"/>
      <c r="J18" s="836"/>
      <c r="K18" s="836"/>
      <c r="L18" s="836"/>
      <c r="M18" s="836"/>
      <c r="N18" s="260"/>
      <c r="O18" s="260"/>
      <c r="P18" s="260"/>
      <c r="Q18" s="260"/>
      <c r="R18" s="260"/>
    </row>
    <row r="19" spans="2:18" ht="9.9499999999999993" customHeight="1" x14ac:dyDescent="0.25">
      <c r="B19" s="260"/>
      <c r="C19" s="260"/>
      <c r="D19" s="260"/>
      <c r="E19" s="260"/>
      <c r="F19" s="260"/>
      <c r="G19" s="260"/>
      <c r="H19" s="260"/>
      <c r="I19" s="260"/>
      <c r="J19" s="260"/>
      <c r="K19" s="260"/>
      <c r="L19" s="260"/>
      <c r="M19" s="260"/>
      <c r="N19" s="260"/>
      <c r="O19" s="260"/>
      <c r="P19" s="260"/>
      <c r="Q19" s="260"/>
      <c r="R19" s="260"/>
    </row>
    <row r="20" spans="2:18" ht="15.75" x14ac:dyDescent="0.25">
      <c r="B20" s="261" t="s">
        <v>1085</v>
      </c>
      <c r="C20" s="261"/>
      <c r="D20" s="261"/>
      <c r="E20" s="261"/>
      <c r="F20" s="261"/>
      <c r="G20" s="257"/>
      <c r="H20" s="257"/>
      <c r="I20" s="257"/>
      <c r="J20" s="257"/>
      <c r="K20" s="257"/>
      <c r="L20" s="257"/>
      <c r="M20" s="260"/>
      <c r="N20" s="260"/>
      <c r="O20" s="260"/>
      <c r="P20" s="260"/>
      <c r="Q20" s="260"/>
      <c r="R20" s="260"/>
    </row>
    <row r="21" spans="2:18" x14ac:dyDescent="0.25">
      <c r="B21" s="260"/>
      <c r="C21" s="260"/>
      <c r="D21" s="260"/>
      <c r="E21" s="260"/>
      <c r="F21" s="260"/>
      <c r="G21" s="260"/>
      <c r="H21" s="260"/>
      <c r="I21" s="260"/>
      <c r="J21" s="260"/>
      <c r="K21" s="260"/>
      <c r="L21" s="260"/>
      <c r="M21" s="260"/>
      <c r="N21" s="260"/>
      <c r="O21" s="260"/>
      <c r="P21" s="260"/>
      <c r="Q21" s="260"/>
      <c r="R21" s="260"/>
    </row>
    <row r="22" spans="2:18" x14ac:dyDescent="0.25">
      <c r="B22" s="842" t="s">
        <v>1086</v>
      </c>
      <c r="C22" s="842"/>
      <c r="D22" s="842"/>
      <c r="E22" s="842"/>
      <c r="F22" s="842"/>
      <c r="G22" s="264" t="s">
        <v>1029</v>
      </c>
      <c r="H22" s="843">
        <f>VLOOKUP(Favorable!A1,'Datos inicio'!B4:BE1153,31)</f>
        <v>0</v>
      </c>
      <c r="I22" s="844"/>
      <c r="J22" s="844"/>
      <c r="K22" s="844"/>
      <c r="L22" s="844"/>
      <c r="M22" s="260"/>
      <c r="N22" s="260"/>
      <c r="O22" s="260"/>
      <c r="P22" s="260"/>
      <c r="Q22" s="260"/>
      <c r="R22" s="260"/>
    </row>
    <row r="23" spans="2:18" ht="33" customHeight="1" x14ac:dyDescent="0.25">
      <c r="B23" s="845" t="s">
        <v>1027</v>
      </c>
      <c r="C23" s="845"/>
      <c r="D23" s="845"/>
      <c r="E23" s="845"/>
      <c r="F23" s="845"/>
      <c r="G23" s="265" t="s">
        <v>1029</v>
      </c>
      <c r="H23" s="846">
        <f>VLOOKUP(Favorable!A1,'Datos inicio'!B4:BE1153,12)</f>
        <v>0</v>
      </c>
      <c r="I23" s="847"/>
      <c r="J23" s="847"/>
      <c r="K23" s="847"/>
      <c r="L23" s="847"/>
      <c r="M23" s="847"/>
      <c r="N23" s="847"/>
      <c r="O23" s="847"/>
      <c r="P23" s="847"/>
      <c r="Q23" s="847"/>
      <c r="R23" s="847"/>
    </row>
    <row r="24" spans="2:18" x14ac:dyDescent="0.25">
      <c r="B24" s="831" t="s">
        <v>13</v>
      </c>
      <c r="C24" s="831"/>
      <c r="D24" s="831"/>
      <c r="E24" s="831"/>
      <c r="F24" s="831"/>
      <c r="G24" s="264" t="s">
        <v>1029</v>
      </c>
      <c r="H24" s="832">
        <f>VLOOKUP(Favorable!A1,'Datos inicio'!B4:BE1153,9)</f>
        <v>0</v>
      </c>
      <c r="I24" s="833"/>
      <c r="J24" s="833"/>
      <c r="K24" s="833"/>
      <c r="L24" s="833"/>
      <c r="M24" s="834"/>
      <c r="N24" s="834"/>
      <c r="O24" s="834"/>
      <c r="P24" s="834"/>
      <c r="Q24" s="834"/>
      <c r="R24" s="834"/>
    </row>
    <row r="25" spans="2:18" ht="30" customHeight="1" x14ac:dyDescent="0.25">
      <c r="B25" s="831" t="s">
        <v>1031</v>
      </c>
      <c r="C25" s="831"/>
      <c r="D25" s="831"/>
      <c r="E25" s="831"/>
      <c r="F25" s="831"/>
      <c r="G25" s="264" t="s">
        <v>1029</v>
      </c>
      <c r="H25" s="850">
        <f>VLOOKUP(Favorable!A1,'Datos inicio'!B4:BE1153,6)</f>
        <v>0</v>
      </c>
      <c r="I25" s="850"/>
      <c r="J25" s="850"/>
      <c r="K25" s="850"/>
      <c r="L25" s="850"/>
      <c r="M25" s="850"/>
      <c r="N25" s="850"/>
      <c r="O25" s="850"/>
      <c r="P25" s="850"/>
      <c r="Q25" s="850"/>
      <c r="R25" s="850"/>
    </row>
    <row r="26" spans="2:18" x14ac:dyDescent="0.25">
      <c r="B26" s="831" t="s">
        <v>40</v>
      </c>
      <c r="C26" s="831"/>
      <c r="D26" s="831"/>
      <c r="E26" s="831"/>
      <c r="F26" s="831"/>
      <c r="G26" s="264" t="s">
        <v>1029</v>
      </c>
      <c r="H26" s="851">
        <f>VLOOKUP(Favorable!A1,'Datos inicio'!B4:BE1153,36)</f>
        <v>0</v>
      </c>
      <c r="I26" s="851"/>
      <c r="J26" s="851"/>
      <c r="K26" s="851"/>
      <c r="L26" s="852"/>
      <c r="M26" s="852"/>
      <c r="N26" s="852"/>
      <c r="O26" s="852"/>
      <c r="P26" s="852"/>
      <c r="Q26" s="852"/>
      <c r="R26" s="853"/>
    </row>
    <row r="27" spans="2:18" x14ac:dyDescent="0.25">
      <c r="B27" s="831" t="s">
        <v>1087</v>
      </c>
      <c r="C27" s="831"/>
      <c r="D27" s="831"/>
      <c r="E27" s="831"/>
      <c r="F27" s="831"/>
      <c r="G27" s="264" t="s">
        <v>1029</v>
      </c>
      <c r="H27" s="854" t="str">
        <f>VLOOKUP(Favorable!A1,'Datos inicio'!B4:BE1153,39)&amp;" m2"</f>
        <v xml:space="preserve"> m2</v>
      </c>
      <c r="I27" s="855"/>
      <c r="J27" s="855"/>
      <c r="K27" s="855"/>
      <c r="L27" s="260"/>
      <c r="M27" s="260"/>
      <c r="N27" s="260"/>
      <c r="O27" s="260"/>
      <c r="P27" s="260"/>
      <c r="Q27" s="260"/>
      <c r="R27" s="260"/>
    </row>
    <row r="28" spans="2:18" x14ac:dyDescent="0.25">
      <c r="B28" s="831" t="s">
        <v>1088</v>
      </c>
      <c r="C28" s="831"/>
      <c r="D28" s="831"/>
      <c r="E28" s="831"/>
      <c r="F28" s="831"/>
      <c r="G28" s="264" t="s">
        <v>1029</v>
      </c>
      <c r="H28" s="866">
        <f>VLOOKUP(Favorable!A1,'Datos inicio'!B4:BE1153,14)</f>
        <v>0</v>
      </c>
      <c r="I28" s="867"/>
      <c r="J28" s="867"/>
      <c r="K28" s="867"/>
      <c r="L28" s="260"/>
      <c r="M28" s="260"/>
      <c r="N28" s="260"/>
      <c r="O28" s="260"/>
      <c r="P28" s="260"/>
      <c r="Q28" s="260"/>
      <c r="R28" s="260"/>
    </row>
    <row r="29" spans="2:18" x14ac:dyDescent="0.25">
      <c r="B29" s="831" t="s">
        <v>46</v>
      </c>
      <c r="C29" s="831"/>
      <c r="D29" s="831"/>
      <c r="E29" s="831"/>
      <c r="F29" s="831"/>
      <c r="G29" s="264" t="s">
        <v>1029</v>
      </c>
      <c r="H29" s="848" t="str">
        <f>"USD  $  "&amp;ROUND(VLOOKUP(Favorable!A1,'Datos inicio'!B4:BE1153,42),2)</f>
        <v>USD  $  0</v>
      </c>
      <c r="I29" s="849"/>
      <c r="J29" s="849"/>
      <c r="K29" s="849"/>
      <c r="L29" s="260"/>
      <c r="M29" s="260"/>
      <c r="N29" s="260"/>
      <c r="O29" s="260"/>
      <c r="P29" s="260"/>
      <c r="Q29" s="260"/>
      <c r="R29" s="260"/>
    </row>
    <row r="30" spans="2:18" x14ac:dyDescent="0.25">
      <c r="B30" s="831" t="s">
        <v>1089</v>
      </c>
      <c r="C30" s="831"/>
      <c r="D30" s="831"/>
      <c r="E30" s="831"/>
      <c r="F30" s="831"/>
      <c r="G30" s="264" t="s">
        <v>1029</v>
      </c>
      <c r="H30" s="268" t="str">
        <f>"USD  $  "&amp;ROUND(VLOOKUP(Favorable!A1,'Datos inicio'!B4:BE1153,41)/12,2)</f>
        <v>USD  $  0</v>
      </c>
      <c r="I30" s="260"/>
      <c r="J30" s="260"/>
      <c r="K30" s="260"/>
      <c r="L30" s="260"/>
      <c r="M30" s="260"/>
      <c r="N30" s="260"/>
      <c r="O30" s="260"/>
      <c r="P30" s="260"/>
      <c r="Q30" s="260"/>
      <c r="R30" s="260"/>
    </row>
    <row r="31" spans="2:18" x14ac:dyDescent="0.25">
      <c r="B31" s="831" t="s">
        <v>1090</v>
      </c>
      <c r="C31" s="831"/>
      <c r="D31" s="831"/>
      <c r="E31" s="831"/>
      <c r="F31" s="831"/>
      <c r="G31" s="264" t="s">
        <v>1029</v>
      </c>
      <c r="H31" s="260" t="str">
        <f>"USD  $  "&amp;ROUND(VLOOKUP(Favorable!A1,'Datos inicio'!B4:BE1153,43),3)</f>
        <v>USD  $  0</v>
      </c>
      <c r="I31" s="269"/>
      <c r="J31" s="260"/>
      <c r="K31" s="260"/>
      <c r="L31" s="260"/>
      <c r="M31" s="260"/>
      <c r="N31" s="260"/>
      <c r="O31" s="260"/>
      <c r="P31" s="260"/>
      <c r="Q31" s="260"/>
      <c r="R31" s="260"/>
    </row>
    <row r="32" spans="2:18" ht="15.75" x14ac:dyDescent="0.25">
      <c r="B32" s="831" t="s">
        <v>1091</v>
      </c>
      <c r="C32" s="831"/>
      <c r="D32" s="831"/>
      <c r="E32" s="831"/>
      <c r="F32" s="831"/>
      <c r="G32" s="264" t="s">
        <v>1029</v>
      </c>
      <c r="H32" s="862" t="str">
        <f>"USD  $  "&amp;ROUND(VLOOKUP(Favorable!A1,'Datos inicio'!B4:BE1153,45),2)</f>
        <v>USD  $  0</v>
      </c>
      <c r="I32" s="862"/>
      <c r="J32" s="862"/>
      <c r="K32" s="862"/>
      <c r="L32" s="260"/>
      <c r="M32" s="260"/>
      <c r="N32" s="260"/>
      <c r="O32" s="260"/>
      <c r="P32" s="260"/>
      <c r="Q32" s="260"/>
      <c r="R32" s="260"/>
    </row>
    <row r="33" spans="2:18" x14ac:dyDescent="0.25">
      <c r="B33" s="863" t="s">
        <v>1092</v>
      </c>
      <c r="C33" s="863"/>
      <c r="D33" s="863"/>
      <c r="E33" s="863"/>
      <c r="F33" s="863"/>
      <c r="G33" s="264" t="s">
        <v>1029</v>
      </c>
      <c r="H33" s="842" t="s">
        <v>1093</v>
      </c>
      <c r="I33" s="842"/>
      <c r="J33" s="842"/>
      <c r="K33" s="864"/>
      <c r="L33" s="864"/>
      <c r="M33" s="864"/>
      <c r="N33" s="864"/>
      <c r="O33" s="864"/>
      <c r="P33" s="864"/>
      <c r="Q33" s="864"/>
      <c r="R33" s="865"/>
    </row>
    <row r="34" spans="2:18" ht="15.75" x14ac:dyDescent="0.25">
      <c r="B34" s="840" t="s">
        <v>49</v>
      </c>
      <c r="C34" s="840"/>
      <c r="D34" s="840"/>
      <c r="E34" s="840"/>
      <c r="F34" s="840"/>
      <c r="G34" s="264" t="s">
        <v>1029</v>
      </c>
      <c r="H34" s="856">
        <f>VLOOKUP(Favorable!A1,'Datos inicio'!B4:BE1153,46)</f>
        <v>0</v>
      </c>
      <c r="I34" s="856"/>
      <c r="J34" s="856"/>
      <c r="K34" s="856"/>
      <c r="L34" s="856"/>
      <c r="M34" s="856"/>
      <c r="N34" s="856"/>
      <c r="O34" s="856"/>
      <c r="P34" s="856"/>
      <c r="Q34" s="856"/>
      <c r="R34" s="857"/>
    </row>
    <row r="35" spans="2:18" x14ac:dyDescent="0.25">
      <c r="B35" s="260"/>
      <c r="C35" s="260"/>
      <c r="D35" s="260"/>
      <c r="E35" s="260"/>
      <c r="F35" s="260"/>
      <c r="G35" s="260"/>
      <c r="H35" s="856"/>
      <c r="I35" s="856"/>
      <c r="J35" s="856"/>
      <c r="K35" s="856"/>
      <c r="L35" s="856"/>
      <c r="M35" s="856"/>
      <c r="N35" s="856"/>
      <c r="O35" s="856"/>
      <c r="P35" s="856"/>
      <c r="Q35" s="856"/>
      <c r="R35" s="857"/>
    </row>
    <row r="36" spans="2:18" x14ac:dyDescent="0.25">
      <c r="B36" s="260"/>
      <c r="C36" s="260"/>
      <c r="D36" s="260"/>
      <c r="E36" s="260"/>
      <c r="F36" s="260"/>
      <c r="G36" s="260"/>
      <c r="H36" s="260"/>
      <c r="I36" s="260"/>
      <c r="J36" s="260"/>
      <c r="K36" s="260"/>
      <c r="L36" s="260"/>
      <c r="M36" s="260"/>
      <c r="N36" s="260"/>
      <c r="O36" s="260"/>
      <c r="P36" s="260"/>
      <c r="Q36" s="260"/>
      <c r="R36" s="260"/>
    </row>
    <row r="37" spans="2:18" x14ac:dyDescent="0.25">
      <c r="B37" s="260"/>
      <c r="C37" s="260"/>
      <c r="D37" s="260"/>
      <c r="E37" s="260"/>
      <c r="F37" s="260"/>
      <c r="G37" s="260"/>
      <c r="H37" s="260"/>
      <c r="I37" s="260"/>
      <c r="J37" s="260"/>
      <c r="K37" s="260"/>
      <c r="L37" s="260"/>
      <c r="M37" s="260"/>
      <c r="N37" s="260"/>
      <c r="O37" s="260"/>
      <c r="P37" s="260"/>
      <c r="Q37" s="260"/>
      <c r="R37" s="260"/>
    </row>
    <row r="38" spans="2:18" x14ac:dyDescent="0.25">
      <c r="B38" s="260"/>
      <c r="C38" s="260"/>
      <c r="D38" s="260"/>
      <c r="E38" s="260"/>
      <c r="F38" s="260"/>
      <c r="G38" s="260"/>
      <c r="H38" s="260"/>
      <c r="I38" s="260"/>
      <c r="J38" s="260"/>
      <c r="K38" s="260"/>
      <c r="L38" s="260"/>
      <c r="M38" s="260"/>
      <c r="N38" s="260"/>
      <c r="O38" s="260"/>
      <c r="P38" s="260"/>
      <c r="Q38" s="260"/>
      <c r="R38" s="260"/>
    </row>
    <row r="39" spans="2:18" x14ac:dyDescent="0.25">
      <c r="B39" s="260"/>
      <c r="C39" s="260"/>
      <c r="D39" s="260"/>
      <c r="E39" s="260"/>
      <c r="F39" s="260"/>
      <c r="G39" s="260"/>
      <c r="H39" s="260"/>
      <c r="I39" s="260"/>
      <c r="J39" s="260"/>
      <c r="K39" s="260"/>
      <c r="L39" s="260"/>
      <c r="M39" s="260"/>
      <c r="N39" s="260"/>
      <c r="O39" s="260"/>
      <c r="P39" s="260"/>
      <c r="Q39" s="260"/>
      <c r="R39" s="260"/>
    </row>
    <row r="40" spans="2:18" x14ac:dyDescent="0.25">
      <c r="B40" s="260"/>
      <c r="C40" s="260"/>
      <c r="D40" s="260"/>
      <c r="E40" s="260"/>
      <c r="F40" s="260"/>
      <c r="G40" s="260"/>
      <c r="H40" s="260"/>
      <c r="I40" s="260"/>
      <c r="J40" s="260"/>
      <c r="K40" s="260"/>
      <c r="L40" s="260"/>
      <c r="M40" s="260"/>
      <c r="N40" s="260"/>
      <c r="O40" s="260"/>
      <c r="P40" s="260"/>
      <c r="Q40" s="260"/>
      <c r="R40" s="260"/>
    </row>
    <row r="41" spans="2:18" ht="31.5" customHeight="1" x14ac:dyDescent="0.25">
      <c r="B41" s="858">
        <f>VLOOKUP(Favorable!A1,'Datos inicio'!B4:BE1153,47)</f>
        <v>0</v>
      </c>
      <c r="C41" s="858"/>
      <c r="D41" s="858"/>
      <c r="E41" s="858"/>
      <c r="F41" s="858"/>
      <c r="G41" s="859"/>
      <c r="H41" s="859"/>
      <c r="I41" s="860"/>
      <c r="J41" s="860"/>
      <c r="K41" s="860"/>
      <c r="L41" s="261"/>
      <c r="M41" s="261"/>
      <c r="N41" s="260"/>
      <c r="O41" s="261"/>
      <c r="P41" s="261"/>
      <c r="Q41" s="261"/>
      <c r="R41" s="261"/>
    </row>
    <row r="42" spans="2:18" ht="15.75" customHeight="1" x14ac:dyDescent="0.25">
      <c r="B42" s="261">
        <f>VLOOKUP(Favorable!A1,'Datos inicio'!B4:BE1153,48)</f>
        <v>0</v>
      </c>
      <c r="C42" s="261"/>
      <c r="D42" s="261"/>
      <c r="E42" s="261"/>
      <c r="F42" s="261"/>
      <c r="G42" s="261"/>
      <c r="H42" s="261"/>
      <c r="I42" s="261"/>
      <c r="J42" s="261"/>
      <c r="K42" s="261"/>
      <c r="L42" s="260"/>
      <c r="M42" s="261"/>
      <c r="N42" s="260"/>
      <c r="O42" s="261"/>
      <c r="P42" s="261"/>
      <c r="Q42" s="261"/>
      <c r="R42" s="261"/>
    </row>
    <row r="43" spans="2:18" ht="15.75" x14ac:dyDescent="0.25">
      <c r="B43" s="261"/>
      <c r="C43" s="260"/>
      <c r="D43" s="260"/>
      <c r="E43" s="260"/>
      <c r="F43" s="260"/>
      <c r="G43" s="257"/>
      <c r="H43" s="257"/>
      <c r="I43" s="257"/>
      <c r="J43" s="257"/>
      <c r="K43" s="257"/>
      <c r="L43" s="257"/>
      <c r="M43" s="260"/>
      <c r="N43" s="260"/>
      <c r="O43" s="260"/>
      <c r="P43" s="260"/>
      <c r="Q43" s="260"/>
      <c r="R43" s="260"/>
    </row>
    <row r="44" spans="2:18" ht="29.25" customHeight="1" x14ac:dyDescent="0.25">
      <c r="B44" s="861" t="str">
        <f>"Elaborado por:  "&amp;VLOOKUP(Favorable!A1,'Datos inicio'!B4:BE1153,20)</f>
        <v xml:space="preserve">Elaborado por:  </v>
      </c>
      <c r="C44" s="861"/>
      <c r="D44" s="861"/>
      <c r="E44" s="861"/>
      <c r="F44" s="861"/>
      <c r="G44" s="861"/>
      <c r="H44" s="861"/>
      <c r="I44" s="260"/>
      <c r="J44" s="260"/>
      <c r="K44" s="260"/>
      <c r="L44" s="260"/>
      <c r="M44" s="260"/>
      <c r="N44" s="260"/>
      <c r="O44" s="260"/>
      <c r="P44" s="260"/>
      <c r="Q44" s="260"/>
      <c r="R44" s="260"/>
    </row>
    <row r="45" spans="2:18" x14ac:dyDescent="0.25">
      <c r="B45" s="260"/>
      <c r="C45" s="260"/>
      <c r="D45" s="260"/>
      <c r="E45" s="260"/>
      <c r="F45" s="260"/>
      <c r="G45" s="260"/>
      <c r="H45" s="260"/>
      <c r="I45" s="260"/>
      <c r="J45" s="260"/>
      <c r="K45" s="260"/>
      <c r="L45" s="260"/>
      <c r="M45" s="260"/>
      <c r="N45" s="260"/>
      <c r="O45" s="260"/>
      <c r="P45" s="260"/>
      <c r="Q45" s="260"/>
      <c r="R45" s="260"/>
    </row>
  </sheetData>
  <mergeCells count="45">
    <mergeCell ref="B34:F34"/>
    <mergeCell ref="H34:R35"/>
    <mergeCell ref="B41:K41"/>
    <mergeCell ref="B44:H44"/>
    <mergeCell ref="K7:O7"/>
    <mergeCell ref="K8:O8"/>
    <mergeCell ref="K9:O9"/>
    <mergeCell ref="J10:O10"/>
    <mergeCell ref="H32:K32"/>
    <mergeCell ref="B31:F31"/>
    <mergeCell ref="B32:F32"/>
    <mergeCell ref="B33:F33"/>
    <mergeCell ref="H33:R33"/>
    <mergeCell ref="B28:F28"/>
    <mergeCell ref="H28:K28"/>
    <mergeCell ref="B29:F29"/>
    <mergeCell ref="H29:K29"/>
    <mergeCell ref="B30:F30"/>
    <mergeCell ref="B25:F25"/>
    <mergeCell ref="H25:R25"/>
    <mergeCell ref="B26:F26"/>
    <mergeCell ref="H26:R26"/>
    <mergeCell ref="B27:F27"/>
    <mergeCell ref="H27:K27"/>
    <mergeCell ref="B24:F24"/>
    <mergeCell ref="H24:R24"/>
    <mergeCell ref="Q10:R10"/>
    <mergeCell ref="B12:M12"/>
    <mergeCell ref="B13:R13"/>
    <mergeCell ref="B14:R14"/>
    <mergeCell ref="B15:R15"/>
    <mergeCell ref="B17:Q17"/>
    <mergeCell ref="B18:M18"/>
    <mergeCell ref="B22:F22"/>
    <mergeCell ref="H22:L22"/>
    <mergeCell ref="B23:F23"/>
    <mergeCell ref="H23:R23"/>
    <mergeCell ref="B9:H9"/>
    <mergeCell ref="Q9:R9"/>
    <mergeCell ref="K5:L5"/>
    <mergeCell ref="B2:Q2"/>
    <mergeCell ref="B7:H7"/>
    <mergeCell ref="Q7:R7"/>
    <mergeCell ref="B8:H8"/>
    <mergeCell ref="Q8:R8"/>
  </mergeCells>
  <pageMargins left="0.7" right="0.7" top="0.75" bottom="0.75" header="0.3" footer="0.3"/>
  <pageSetup paperSize="9" scale="98" orientation="portrait" r:id="rId1"/>
  <ignoredErrors>
    <ignoredError sqref="Q9"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T102"/>
  <sheetViews>
    <sheetView view="pageBreakPreview" topLeftCell="A76" zoomScale="120" zoomScaleNormal="100" zoomScaleSheetLayoutView="120" workbookViewId="0">
      <selection activeCell="B3" sqref="B3:T102"/>
    </sheetView>
  </sheetViews>
  <sheetFormatPr baseColWidth="10" defaultColWidth="11.42578125" defaultRowHeight="15" x14ac:dyDescent="0.25"/>
  <cols>
    <col min="1" max="1" width="5.28515625" style="205" customWidth="1"/>
    <col min="2" max="4" width="2.28515625" style="205" customWidth="1"/>
    <col min="5" max="6" width="4.140625" style="205" customWidth="1"/>
    <col min="7" max="7" width="9.140625" style="205" customWidth="1"/>
    <col min="8" max="8" width="1.42578125" style="205" customWidth="1"/>
    <col min="9" max="9" width="5" style="205" customWidth="1"/>
    <col min="10" max="10" width="6.42578125" style="205" customWidth="1"/>
    <col min="11" max="11" width="9.140625" style="205" customWidth="1"/>
    <col min="12" max="12" width="7.7109375" style="205" customWidth="1"/>
    <col min="13" max="13" width="18.28515625" style="205" customWidth="1"/>
    <col min="14" max="14" width="1.85546875" style="205" customWidth="1"/>
    <col min="15" max="15" width="4.5703125" style="205" customWidth="1"/>
    <col min="16" max="16" width="1.5703125" style="205" customWidth="1"/>
    <col min="17" max="17" width="5.28515625" style="205" customWidth="1"/>
    <col min="18" max="18" width="8.5703125" style="205" customWidth="1"/>
    <col min="19" max="19" width="5.28515625" style="205" customWidth="1"/>
    <col min="20" max="20" width="3.7109375" style="205" customWidth="1"/>
    <col min="21" max="16384" width="11.42578125" style="205"/>
  </cols>
  <sheetData>
    <row r="1" spans="1:20" x14ac:dyDescent="0.25">
      <c r="A1" s="215" t="s">
        <v>1341</v>
      </c>
    </row>
    <row r="3" spans="1:20" ht="15.75" x14ac:dyDescent="0.25">
      <c r="B3" s="207"/>
      <c r="C3" s="207"/>
      <c r="D3" s="207"/>
      <c r="E3" s="207"/>
      <c r="F3" s="207"/>
      <c r="G3" s="207"/>
      <c r="H3" s="207"/>
      <c r="I3" s="207"/>
      <c r="J3" s="207"/>
      <c r="K3" s="207"/>
      <c r="L3" s="207"/>
      <c r="M3" s="221" t="s">
        <v>1019</v>
      </c>
      <c r="N3" s="207" t="s">
        <v>1029</v>
      </c>
      <c r="O3" s="207"/>
      <c r="P3" s="207"/>
      <c r="Q3" s="207"/>
      <c r="R3" s="207"/>
      <c r="S3" s="207"/>
      <c r="T3" s="207"/>
    </row>
    <row r="4" spans="1:20" ht="15.75" x14ac:dyDescent="0.25">
      <c r="B4" s="207"/>
      <c r="C4" s="207"/>
      <c r="D4" s="207"/>
      <c r="E4" s="207"/>
      <c r="F4" s="207"/>
      <c r="G4" s="207"/>
      <c r="H4" s="207"/>
      <c r="I4" s="207"/>
      <c r="J4" s="207"/>
      <c r="K4" s="207"/>
      <c r="L4" s="207"/>
      <c r="M4" s="208"/>
      <c r="N4" s="207"/>
      <c r="O4" s="207"/>
      <c r="P4" s="207"/>
      <c r="Q4" s="207"/>
      <c r="R4" s="207"/>
      <c r="S4" s="207"/>
      <c r="T4" s="207"/>
    </row>
    <row r="5" spans="1:20" ht="15.75" x14ac:dyDescent="0.25">
      <c r="B5" s="207"/>
      <c r="C5" s="207"/>
      <c r="D5" s="207"/>
      <c r="E5" s="207"/>
      <c r="F5" s="207"/>
      <c r="G5" s="207"/>
      <c r="H5" s="207"/>
      <c r="I5" s="207"/>
      <c r="J5" s="207"/>
      <c r="K5" s="207"/>
      <c r="L5" s="207"/>
      <c r="M5" s="221" t="s">
        <v>1020</v>
      </c>
      <c r="N5" s="207" t="s">
        <v>1029</v>
      </c>
      <c r="O5" s="207"/>
      <c r="P5" s="207"/>
      <c r="Q5" s="207"/>
      <c r="R5" s="207"/>
      <c r="S5" s="207"/>
      <c r="T5" s="207"/>
    </row>
    <row r="6" spans="1:20" x14ac:dyDescent="0.25">
      <c r="B6" s="207"/>
      <c r="C6" s="207"/>
      <c r="D6" s="207"/>
      <c r="E6" s="207"/>
      <c r="F6" s="207"/>
      <c r="G6" s="207"/>
      <c r="H6" s="207"/>
      <c r="I6" s="207"/>
      <c r="J6" s="207"/>
      <c r="K6" s="207"/>
      <c r="L6" s="207"/>
      <c r="M6" s="209"/>
      <c r="N6" s="207"/>
      <c r="O6" s="207"/>
      <c r="P6" s="207"/>
      <c r="Q6" s="207"/>
      <c r="R6" s="207"/>
      <c r="S6" s="207"/>
      <c r="T6" s="207"/>
    </row>
    <row r="7" spans="1:20" x14ac:dyDescent="0.25">
      <c r="B7" s="207"/>
      <c r="C7" s="207"/>
      <c r="D7" s="207"/>
      <c r="E7" s="207"/>
      <c r="F7" s="207"/>
      <c r="G7" s="207"/>
      <c r="H7" s="207"/>
      <c r="I7" s="207"/>
      <c r="J7" s="207"/>
      <c r="K7" s="207"/>
      <c r="L7" s="207"/>
      <c r="M7" s="873" t="s">
        <v>1021</v>
      </c>
      <c r="N7" s="873"/>
      <c r="O7" s="873"/>
      <c r="P7" s="207" t="s">
        <v>1029</v>
      </c>
      <c r="Q7" s="870" t="str">
        <f>"2018-AZEA-UGU-"&amp;VLOOKUP(A1,'Datos inicio'!B4:BE1153,2)</f>
        <v>2018-AZEA-UGU-057</v>
      </c>
      <c r="R7" s="870"/>
      <c r="S7" s="870"/>
      <c r="T7" s="870"/>
    </row>
    <row r="8" spans="1:20" x14ac:dyDescent="0.25">
      <c r="B8" s="207"/>
      <c r="C8" s="207"/>
      <c r="D8" s="207"/>
      <c r="E8" s="207"/>
      <c r="F8" s="207"/>
      <c r="G8" s="207"/>
      <c r="H8" s="207"/>
      <c r="I8" s="207"/>
      <c r="J8" s="207"/>
      <c r="K8" s="207"/>
      <c r="L8" s="207"/>
      <c r="M8" s="873" t="s">
        <v>1022</v>
      </c>
      <c r="N8" s="873"/>
      <c r="O8" s="873"/>
      <c r="P8" s="207" t="s">
        <v>1029</v>
      </c>
      <c r="Q8" s="870" t="str">
        <f>VLOOKUP(A1,'Datos inicio'!B4:BE1153,5)</f>
        <v>2019-027219 ( 0000615 )</v>
      </c>
      <c r="R8" s="870"/>
      <c r="S8" s="870"/>
      <c r="T8" s="870"/>
    </row>
    <row r="9" spans="1:20" x14ac:dyDescent="0.25">
      <c r="B9" s="207"/>
      <c r="C9" s="207"/>
      <c r="D9" s="207"/>
      <c r="E9" s="207"/>
      <c r="F9" s="207"/>
      <c r="G9" s="207"/>
      <c r="H9" s="207"/>
      <c r="I9" s="207"/>
      <c r="J9" s="207"/>
      <c r="K9" s="207"/>
      <c r="L9" s="207"/>
      <c r="M9" s="873" t="s">
        <v>7</v>
      </c>
      <c r="N9" s="873"/>
      <c r="O9" s="873"/>
      <c r="P9" s="207" t="s">
        <v>1029</v>
      </c>
      <c r="Q9" s="871">
        <f>VLOOKUP(A1,'Datos inicio'!B4:BE1153,3)</f>
        <v>43521</v>
      </c>
      <c r="R9" s="871"/>
      <c r="S9" s="871"/>
      <c r="T9" s="871"/>
    </row>
    <row r="10" spans="1:20" x14ac:dyDescent="0.25">
      <c r="B10" s="207"/>
      <c r="C10" s="207"/>
      <c r="D10" s="207"/>
      <c r="E10" s="207"/>
      <c r="F10" s="207"/>
      <c r="G10" s="207"/>
      <c r="H10" s="207"/>
      <c r="I10" s="207"/>
      <c r="J10" s="207"/>
      <c r="K10" s="207"/>
      <c r="L10" s="207"/>
      <c r="M10" s="873" t="s">
        <v>1030</v>
      </c>
      <c r="N10" s="873"/>
      <c r="O10" s="873"/>
      <c r="P10" s="207" t="s">
        <v>1029</v>
      </c>
      <c r="Q10" s="871">
        <v>43521</v>
      </c>
      <c r="R10" s="871"/>
      <c r="S10" s="871"/>
      <c r="T10" s="871"/>
    </row>
    <row r="11" spans="1:20" ht="8.25" customHeight="1" x14ac:dyDescent="0.25">
      <c r="B11" s="207"/>
      <c r="C11" s="207"/>
      <c r="D11" s="207"/>
      <c r="E11" s="207"/>
      <c r="F11" s="207"/>
      <c r="G11" s="207"/>
      <c r="H11" s="207"/>
      <c r="I11" s="207"/>
      <c r="J11" s="207"/>
      <c r="K11" s="207"/>
      <c r="L11" s="207"/>
      <c r="M11" s="207"/>
      <c r="N11" s="207"/>
      <c r="O11" s="207"/>
      <c r="P11" s="207"/>
      <c r="Q11" s="207"/>
      <c r="R11" s="207"/>
      <c r="S11" s="207"/>
      <c r="T11" s="207"/>
    </row>
    <row r="12" spans="1:20" hidden="1" x14ac:dyDescent="0.25">
      <c r="B12" s="207"/>
      <c r="C12" s="207"/>
      <c r="D12" s="207"/>
      <c r="E12" s="207"/>
      <c r="F12" s="207"/>
      <c r="G12" s="207"/>
      <c r="H12" s="207"/>
      <c r="I12" s="207"/>
      <c r="J12" s="207"/>
      <c r="K12" s="207"/>
      <c r="L12" s="207"/>
      <c r="M12" s="207"/>
      <c r="N12" s="207"/>
      <c r="O12" s="207"/>
      <c r="P12" s="207"/>
      <c r="Q12" s="207"/>
      <c r="R12" s="207"/>
      <c r="S12" s="207"/>
      <c r="T12" s="207"/>
    </row>
    <row r="13" spans="1:20" x14ac:dyDescent="0.25">
      <c r="B13" s="210" t="s">
        <v>1036</v>
      </c>
      <c r="C13" s="210"/>
      <c r="D13" s="210"/>
      <c r="E13" s="207"/>
      <c r="F13" s="207"/>
      <c r="G13" s="207"/>
      <c r="H13" s="207"/>
      <c r="I13" s="207"/>
      <c r="J13" s="207"/>
      <c r="K13" s="207"/>
      <c r="L13" s="207"/>
      <c r="M13" s="207"/>
      <c r="N13" s="207"/>
      <c r="O13" s="207"/>
      <c r="P13" s="207"/>
      <c r="Q13" s="207"/>
      <c r="R13" s="207"/>
      <c r="S13" s="207"/>
      <c r="T13" s="207"/>
    </row>
    <row r="14" spans="1:20" ht="15.75" hidden="1" x14ac:dyDescent="0.25">
      <c r="B14" s="222" t="str">
        <f>VLOOKUP(A1,'Datos inicio'!B4:BE1153,26)</f>
        <v>GUALLICHICO GUAYASAMÍN MARITZA</v>
      </c>
      <c r="C14" s="222"/>
      <c r="D14" s="222"/>
      <c r="E14" s="222"/>
      <c r="F14" s="222"/>
      <c r="G14" s="222"/>
      <c r="H14" s="222"/>
      <c r="I14" s="222"/>
      <c r="J14" s="222"/>
      <c r="K14" s="222"/>
      <c r="L14" s="207"/>
      <c r="M14" s="207"/>
      <c r="N14" s="207"/>
      <c r="O14" s="207"/>
      <c r="P14" s="207"/>
      <c r="Q14" s="207"/>
      <c r="R14" s="207"/>
      <c r="S14" s="207"/>
      <c r="T14" s="207"/>
    </row>
    <row r="15" spans="1:20" ht="15.75" x14ac:dyDescent="0.25">
      <c r="B15" s="222" t="str">
        <f>VLOOKUP(A1,'Datos inicio'!B4:BE1153,25)</f>
        <v>COOPERATIVA DE AHORRO Y CRÉDITO COOPAD</v>
      </c>
      <c r="C15" s="222"/>
      <c r="D15" s="222"/>
      <c r="E15" s="222"/>
      <c r="F15" s="222"/>
      <c r="G15" s="222"/>
      <c r="H15" s="222"/>
      <c r="I15" s="222"/>
      <c r="J15" s="222"/>
      <c r="K15" s="222"/>
      <c r="L15" s="207"/>
      <c r="M15" s="207"/>
      <c r="N15" s="207"/>
      <c r="O15" s="207"/>
      <c r="P15" s="207"/>
      <c r="Q15" s="207"/>
      <c r="R15" s="207"/>
      <c r="S15" s="207"/>
      <c r="T15" s="207"/>
    </row>
    <row r="16" spans="1:20" x14ac:dyDescent="0.25">
      <c r="B16" s="875" t="s">
        <v>1023</v>
      </c>
      <c r="C16" s="875"/>
      <c r="D16" s="875"/>
      <c r="E16" s="875"/>
      <c r="F16" s="207"/>
      <c r="G16" s="207"/>
      <c r="H16" s="207"/>
      <c r="I16" s="207"/>
      <c r="J16" s="207"/>
      <c r="K16" s="207"/>
      <c r="L16" s="207"/>
      <c r="M16" s="207"/>
      <c r="N16" s="207"/>
      <c r="O16" s="207"/>
      <c r="P16" s="207"/>
      <c r="Q16" s="207"/>
      <c r="R16" s="207"/>
      <c r="S16" s="207"/>
      <c r="T16" s="207"/>
    </row>
    <row r="17" spans="2:20" ht="5.25" customHeight="1" x14ac:dyDescent="0.25">
      <c r="B17" s="207"/>
      <c r="C17" s="207"/>
      <c r="D17" s="207"/>
      <c r="E17" s="207"/>
      <c r="F17" s="207"/>
      <c r="G17" s="207"/>
      <c r="H17" s="207"/>
      <c r="I17" s="207"/>
      <c r="J17" s="207"/>
      <c r="K17" s="207"/>
      <c r="L17" s="207"/>
      <c r="M17" s="207"/>
      <c r="N17" s="207"/>
      <c r="O17" s="207"/>
      <c r="P17" s="207"/>
      <c r="Q17" s="207"/>
      <c r="R17" s="207"/>
      <c r="S17" s="207"/>
      <c r="T17" s="207"/>
    </row>
    <row r="18" spans="2:20" ht="18" customHeight="1" x14ac:dyDescent="0.25">
      <c r="B18" s="875" t="s">
        <v>1052</v>
      </c>
      <c r="C18" s="875"/>
      <c r="D18" s="875"/>
      <c r="E18" s="875"/>
      <c r="F18" s="875"/>
      <c r="G18" s="875"/>
      <c r="H18" s="207"/>
      <c r="I18" s="207"/>
      <c r="J18" s="207"/>
      <c r="K18" s="207"/>
      <c r="L18" s="207"/>
      <c r="M18" s="207"/>
      <c r="N18" s="207"/>
      <c r="O18" s="207"/>
      <c r="P18" s="207"/>
      <c r="Q18" s="207"/>
      <c r="R18" s="207"/>
      <c r="S18" s="207"/>
      <c r="T18" s="207"/>
    </row>
    <row r="19" spans="2:20" x14ac:dyDescent="0.25">
      <c r="B19" s="207"/>
      <c r="C19" s="207"/>
      <c r="D19" s="207"/>
      <c r="E19" s="207"/>
      <c r="F19" s="207"/>
      <c r="G19" s="207"/>
      <c r="H19" s="207"/>
      <c r="I19" s="207"/>
      <c r="J19" s="207"/>
      <c r="K19" s="207"/>
      <c r="L19" s="207"/>
      <c r="M19" s="207"/>
      <c r="N19" s="207"/>
      <c r="O19" s="207"/>
      <c r="P19" s="207"/>
      <c r="Q19" s="207"/>
      <c r="R19" s="207"/>
      <c r="S19" s="207"/>
      <c r="T19" s="207"/>
    </row>
    <row r="20" spans="2:20" ht="15" customHeight="1" x14ac:dyDescent="0.25">
      <c r="B20" s="874" t="s">
        <v>1122</v>
      </c>
      <c r="C20" s="874"/>
      <c r="D20" s="874"/>
      <c r="E20" s="874"/>
      <c r="F20" s="874"/>
      <c r="G20" s="874"/>
      <c r="H20" s="874"/>
      <c r="I20" s="874"/>
      <c r="J20" s="874"/>
      <c r="K20" s="874"/>
      <c r="L20" s="874"/>
      <c r="M20" s="874"/>
      <c r="N20" s="874"/>
      <c r="O20" s="874"/>
      <c r="P20" s="874"/>
      <c r="Q20" s="874"/>
      <c r="R20" s="874"/>
      <c r="S20" s="874"/>
      <c r="T20" s="874"/>
    </row>
    <row r="21" spans="2:20" x14ac:dyDescent="0.25">
      <c r="B21" s="874"/>
      <c r="C21" s="874"/>
      <c r="D21" s="874"/>
      <c r="E21" s="874"/>
      <c r="F21" s="874"/>
      <c r="G21" s="874"/>
      <c r="H21" s="874"/>
      <c r="I21" s="874"/>
      <c r="J21" s="874"/>
      <c r="K21" s="874"/>
      <c r="L21" s="874"/>
      <c r="M21" s="874"/>
      <c r="N21" s="874"/>
      <c r="O21" s="874"/>
      <c r="P21" s="874"/>
      <c r="Q21" s="874"/>
      <c r="R21" s="874"/>
      <c r="S21" s="874"/>
      <c r="T21" s="874"/>
    </row>
    <row r="22" spans="2:20" ht="33" customHeight="1" x14ac:dyDescent="0.25">
      <c r="B22" s="874"/>
      <c r="C22" s="874"/>
      <c r="D22" s="874"/>
      <c r="E22" s="874"/>
      <c r="F22" s="874"/>
      <c r="G22" s="874"/>
      <c r="H22" s="874"/>
      <c r="I22" s="874"/>
      <c r="J22" s="874"/>
      <c r="K22" s="874"/>
      <c r="L22" s="874"/>
      <c r="M22" s="874"/>
      <c r="N22" s="874"/>
      <c r="O22" s="874"/>
      <c r="P22" s="874"/>
      <c r="Q22" s="874"/>
      <c r="R22" s="874"/>
      <c r="S22" s="874"/>
      <c r="T22" s="874"/>
    </row>
    <row r="23" spans="2:20" x14ac:dyDescent="0.25">
      <c r="B23" s="278"/>
      <c r="C23" s="278"/>
      <c r="D23" s="278"/>
      <c r="E23" s="278"/>
      <c r="F23" s="278"/>
      <c r="G23" s="278"/>
      <c r="H23" s="278"/>
      <c r="I23" s="278"/>
      <c r="J23" s="278"/>
      <c r="K23" s="278"/>
      <c r="L23" s="278"/>
      <c r="M23" s="278"/>
      <c r="N23" s="278"/>
      <c r="O23" s="278"/>
      <c r="P23" s="278"/>
      <c r="Q23" s="278"/>
      <c r="R23" s="278"/>
      <c r="S23" s="278"/>
      <c r="T23" s="278"/>
    </row>
    <row r="24" spans="2:20" ht="15.75" x14ac:dyDescent="0.25">
      <c r="B24" s="222" t="s">
        <v>1024</v>
      </c>
      <c r="C24" s="222"/>
      <c r="D24" s="222"/>
      <c r="E24" s="222"/>
      <c r="F24" s="222"/>
      <c r="G24" s="222"/>
      <c r="H24" s="222"/>
      <c r="I24" s="222"/>
      <c r="J24" s="222"/>
      <c r="K24" s="222"/>
      <c r="L24" s="222"/>
      <c r="M24" s="222"/>
      <c r="N24" s="207"/>
      <c r="O24" s="207"/>
      <c r="P24" s="207"/>
      <c r="Q24" s="207"/>
      <c r="R24" s="207"/>
      <c r="S24" s="207"/>
      <c r="T24" s="207"/>
    </row>
    <row r="25" spans="2:20" hidden="1" x14ac:dyDescent="0.25">
      <c r="B25" s="207"/>
      <c r="C25" s="207"/>
      <c r="D25" s="207"/>
      <c r="E25" s="207"/>
      <c r="F25" s="207"/>
      <c r="G25" s="207"/>
      <c r="H25" s="207"/>
      <c r="I25" s="207"/>
      <c r="J25" s="207"/>
      <c r="K25" s="207"/>
      <c r="L25" s="207"/>
      <c r="M25" s="207"/>
      <c r="N25" s="207"/>
      <c r="O25" s="207"/>
      <c r="P25" s="207"/>
      <c r="Q25" s="207"/>
      <c r="R25" s="207"/>
      <c r="S25" s="207"/>
      <c r="T25" s="207"/>
    </row>
    <row r="26" spans="2:20" x14ac:dyDescent="0.25">
      <c r="B26" s="868" t="s">
        <v>1025</v>
      </c>
      <c r="C26" s="868"/>
      <c r="D26" s="868"/>
      <c r="E26" s="868"/>
      <c r="F26" s="868"/>
      <c r="G26" s="868"/>
      <c r="H26" s="207" t="s">
        <v>1029</v>
      </c>
      <c r="I26" s="217" t="str">
        <f>VLOOKUP(A1,'Datos inicio'!B4:BE1153,8)&amp;" mts."</f>
        <v>10 mts.</v>
      </c>
      <c r="J26" s="207"/>
      <c r="K26" s="207"/>
      <c r="L26" s="207"/>
      <c r="M26" s="895" t="s">
        <v>1031</v>
      </c>
      <c r="N26" s="895"/>
      <c r="O26" s="895"/>
      <c r="P26" s="207" t="s">
        <v>1029</v>
      </c>
      <c r="Q26" s="869" t="str">
        <f>VLOOKUP(A1,'Datos inicio'!B4:BE1153,6)</f>
        <v>VALLA</v>
      </c>
      <c r="R26" s="869"/>
      <c r="S26" s="869"/>
      <c r="T26" s="207"/>
    </row>
    <row r="27" spans="2:20" ht="24.75" customHeight="1" x14ac:dyDescent="0.25">
      <c r="B27" s="869" t="s">
        <v>20</v>
      </c>
      <c r="C27" s="869"/>
      <c r="D27" s="869"/>
      <c r="E27" s="869"/>
      <c r="F27" s="869"/>
      <c r="G27" s="869"/>
      <c r="H27" s="218" t="s">
        <v>1029</v>
      </c>
      <c r="I27" s="894" t="str">
        <f>VLOOKUP(A1,'Datos inicio'!B4:BE1153,16)</f>
        <v>D3( D203-80 ) SU</v>
      </c>
      <c r="J27" s="894"/>
      <c r="K27" s="894"/>
      <c r="L27" s="210"/>
      <c r="M27" s="872" t="s">
        <v>1032</v>
      </c>
      <c r="N27" s="872"/>
      <c r="O27" s="872"/>
      <c r="P27" s="272" t="s">
        <v>1029</v>
      </c>
      <c r="Q27" s="869" t="str">
        <f>VLOOKUP(A1,'Datos inicio'!B4:BE1153,7)</f>
        <v>METÁLICA</v>
      </c>
      <c r="R27" s="869"/>
      <c r="S27" s="869"/>
      <c r="T27" s="207"/>
    </row>
    <row r="28" spans="2:20" x14ac:dyDescent="0.25">
      <c r="B28" s="868" t="s">
        <v>14</v>
      </c>
      <c r="C28" s="868"/>
      <c r="D28" s="868"/>
      <c r="E28" s="868"/>
      <c r="F28" s="868"/>
      <c r="G28" s="868"/>
      <c r="H28" s="207" t="s">
        <v>1029</v>
      </c>
      <c r="I28" s="212" t="str">
        <f>VLOOKUP(A1,'Datos inicio'!B4:BE1153,10)</f>
        <v>20702 18 013</v>
      </c>
      <c r="J28" s="207"/>
      <c r="K28" s="207"/>
      <c r="L28" s="207"/>
      <c r="M28" s="207"/>
      <c r="N28" s="207"/>
      <c r="O28" s="211" t="s">
        <v>15</v>
      </c>
      <c r="P28" s="207" t="s">
        <v>1029</v>
      </c>
      <c r="Q28" s="868">
        <f>VLOOKUP(A1,'Datos inicio'!B4:BE1153,11)</f>
        <v>201658</v>
      </c>
      <c r="R28" s="868"/>
      <c r="S28" s="868"/>
      <c r="T28" s="207"/>
    </row>
    <row r="29" spans="2:20" x14ac:dyDescent="0.25">
      <c r="B29" s="868" t="s">
        <v>13</v>
      </c>
      <c r="C29" s="868"/>
      <c r="D29" s="868"/>
      <c r="E29" s="868"/>
      <c r="F29" s="868"/>
      <c r="G29" s="868"/>
      <c r="H29" s="207" t="s">
        <v>1029</v>
      </c>
      <c r="I29" s="212" t="str">
        <f>VLOOKUP(A1,'Datos inicio'!B4:BE1153,9)</f>
        <v>ANCLADO AL PISO</v>
      </c>
      <c r="J29" s="207"/>
      <c r="K29" s="207"/>
      <c r="L29" s="207"/>
      <c r="M29" s="207"/>
      <c r="N29" s="207"/>
      <c r="O29" s="207"/>
      <c r="P29" s="207"/>
      <c r="Q29" s="207"/>
      <c r="R29" s="207"/>
      <c r="S29" s="207"/>
      <c r="T29" s="207"/>
    </row>
    <row r="30" spans="2:20" x14ac:dyDescent="0.25">
      <c r="B30" s="869" t="s">
        <v>1026</v>
      </c>
      <c r="C30" s="869"/>
      <c r="D30" s="869"/>
      <c r="E30" s="869"/>
      <c r="F30" s="869"/>
      <c r="G30" s="869"/>
      <c r="H30" s="218" t="s">
        <v>1029</v>
      </c>
      <c r="I30" s="874" t="str">
        <f>VLOOKUP(A1,'Datos inicio'!B4:BE1153,37)&amp;" M 2"</f>
        <v>8.00*3.00 M 2</v>
      </c>
      <c r="J30" s="874"/>
      <c r="K30" s="874"/>
      <c r="L30" s="874"/>
      <c r="M30" s="874"/>
      <c r="N30" s="874"/>
      <c r="O30" s="874"/>
      <c r="P30" s="874"/>
      <c r="Q30" s="874"/>
      <c r="R30" s="874"/>
      <c r="S30" s="874"/>
      <c r="T30" s="207"/>
    </row>
    <row r="31" spans="2:20" ht="16.5" customHeight="1" x14ac:dyDescent="0.25">
      <c r="B31" s="869" t="s">
        <v>1027</v>
      </c>
      <c r="C31" s="869"/>
      <c r="D31" s="869"/>
      <c r="E31" s="869"/>
      <c r="F31" s="869"/>
      <c r="G31" s="869"/>
      <c r="H31" s="218" t="s">
        <v>1029</v>
      </c>
      <c r="I31" s="874" t="str">
        <f>VLOOKUP(A1,'Datos inicio'!B4:BE1153,12)</f>
        <v>FRANCISCO OLMOS N33 Y J. BAUTISTA AGUIRRE</v>
      </c>
      <c r="J31" s="874"/>
      <c r="K31" s="874"/>
      <c r="L31" s="874"/>
      <c r="M31" s="874"/>
      <c r="N31" s="874"/>
      <c r="O31" s="874"/>
      <c r="P31" s="874"/>
      <c r="Q31" s="874"/>
      <c r="R31" s="874"/>
      <c r="S31" s="874"/>
      <c r="T31" s="207"/>
    </row>
    <row r="32" spans="2:20" ht="6" customHeight="1" x14ac:dyDescent="0.25">
      <c r="B32" s="207"/>
      <c r="C32" s="207"/>
      <c r="D32" s="207"/>
      <c r="E32" s="207"/>
      <c r="F32" s="207"/>
      <c r="G32" s="207"/>
      <c r="H32" s="207"/>
      <c r="I32" s="207"/>
      <c r="J32" s="207"/>
      <c r="K32" s="207"/>
      <c r="L32" s="207"/>
      <c r="M32" s="207"/>
      <c r="N32" s="207"/>
      <c r="O32" s="207"/>
      <c r="P32" s="207"/>
      <c r="Q32" s="207"/>
      <c r="R32" s="207"/>
      <c r="S32" s="207"/>
      <c r="T32" s="207"/>
    </row>
    <row r="33" spans="2:20" x14ac:dyDescent="0.25">
      <c r="B33" s="209" t="s">
        <v>1028</v>
      </c>
      <c r="C33" s="209"/>
      <c r="D33" s="209"/>
      <c r="E33" s="209"/>
      <c r="F33" s="209"/>
      <c r="G33" s="207"/>
      <c r="H33" s="207"/>
      <c r="I33" s="207"/>
      <c r="J33" s="207"/>
      <c r="K33" s="207"/>
      <c r="L33" s="207"/>
      <c r="M33" s="207"/>
      <c r="N33" s="207"/>
      <c r="O33" s="207"/>
      <c r="P33" s="207"/>
      <c r="Q33" s="207"/>
      <c r="R33" s="207"/>
      <c r="S33" s="207"/>
      <c r="T33" s="207"/>
    </row>
    <row r="34" spans="2:20" ht="6.75" customHeight="1" x14ac:dyDescent="0.25">
      <c r="B34" s="207"/>
      <c r="C34" s="207"/>
      <c r="D34" s="207"/>
      <c r="E34" s="207"/>
      <c r="F34" s="207"/>
      <c r="G34" s="207"/>
      <c r="H34" s="207"/>
      <c r="I34" s="207"/>
      <c r="J34" s="207"/>
      <c r="K34" s="207"/>
      <c r="L34" s="207"/>
      <c r="M34" s="207"/>
      <c r="N34" s="207"/>
      <c r="O34" s="207"/>
      <c r="P34" s="207"/>
      <c r="Q34" s="207"/>
      <c r="R34" s="207"/>
      <c r="S34" s="207"/>
      <c r="T34" s="207"/>
    </row>
    <row r="35" spans="2:20" ht="90.75" customHeight="1" x14ac:dyDescent="0.25">
      <c r="B35" s="218">
        <v>1</v>
      </c>
      <c r="C35" s="218" t="s">
        <v>1033</v>
      </c>
      <c r="D35" s="874" t="str">
        <f>VLOOKUP(A1,'Datos inicio'!B4:BE1153,32)</f>
        <v>SE EMITE INFORME TÉCNICO DESFAVORABLE. LA ORDENANZA 0119 DE PUBLICIDAD EXTERIOR NO PERMITE PUBLICIDAD DE  VALLAS SOBRE LAS CONSTRUCCIONES ( TERRAZAS ).ART. ( 9 ) : " Prohibiciones particulares para la publicidad exterior fija " lit. ( h ) ; lit. ( n ) ( copias adjuntas ).</v>
      </c>
      <c r="E35" s="874"/>
      <c r="F35" s="874"/>
      <c r="G35" s="874"/>
      <c r="H35" s="874"/>
      <c r="I35" s="874"/>
      <c r="J35" s="874"/>
      <c r="K35" s="874"/>
      <c r="L35" s="874"/>
      <c r="M35" s="874"/>
      <c r="N35" s="874"/>
      <c r="O35" s="874"/>
      <c r="P35" s="874"/>
      <c r="Q35" s="874"/>
      <c r="R35" s="874"/>
      <c r="S35" s="874"/>
      <c r="T35" s="874"/>
    </row>
    <row r="36" spans="2:20" ht="29.25" customHeight="1" x14ac:dyDescent="0.25">
      <c r="B36" s="218"/>
      <c r="C36" s="218"/>
      <c r="D36" s="874"/>
      <c r="E36" s="874"/>
      <c r="F36" s="874"/>
      <c r="G36" s="874"/>
      <c r="H36" s="874"/>
      <c r="I36" s="874"/>
      <c r="J36" s="874"/>
      <c r="K36" s="874"/>
      <c r="L36" s="874"/>
      <c r="M36" s="874"/>
      <c r="N36" s="874"/>
      <c r="O36" s="874"/>
      <c r="P36" s="874"/>
      <c r="Q36" s="874"/>
      <c r="R36" s="874"/>
      <c r="S36" s="874"/>
      <c r="T36" s="874"/>
    </row>
    <row r="37" spans="2:20" ht="11.25" customHeight="1" x14ac:dyDescent="0.25">
      <c r="B37" s="207"/>
      <c r="C37" s="207"/>
      <c r="D37" s="207"/>
      <c r="E37" s="207"/>
      <c r="F37" s="207"/>
      <c r="G37" s="207"/>
      <c r="H37" s="207"/>
      <c r="I37" s="207"/>
      <c r="J37" s="207"/>
      <c r="K37" s="207"/>
      <c r="L37" s="207"/>
      <c r="M37" s="207"/>
      <c r="N37" s="207"/>
      <c r="O37" s="207"/>
      <c r="P37" s="207"/>
      <c r="Q37" s="207"/>
      <c r="R37" s="207"/>
      <c r="S37" s="207"/>
      <c r="T37" s="207"/>
    </row>
    <row r="38" spans="2:20" ht="33" customHeight="1" x14ac:dyDescent="0.25">
      <c r="B38" s="207" t="s">
        <v>1034</v>
      </c>
      <c r="C38" s="207"/>
      <c r="D38" s="207"/>
      <c r="E38" s="207"/>
      <c r="F38" s="207"/>
      <c r="G38" s="207"/>
      <c r="H38" s="207"/>
      <c r="I38" s="207"/>
      <c r="J38" s="207"/>
      <c r="K38" s="207"/>
      <c r="L38" s="207"/>
      <c r="M38" s="207"/>
      <c r="N38" s="207"/>
      <c r="O38" s="207"/>
      <c r="P38" s="207"/>
      <c r="Q38" s="207"/>
      <c r="R38" s="207"/>
      <c r="S38" s="207"/>
      <c r="T38" s="207"/>
    </row>
    <row r="39" spans="2:20" x14ac:dyDescent="0.25">
      <c r="B39" s="207"/>
      <c r="C39" s="207"/>
      <c r="D39" s="207"/>
      <c r="E39" s="207"/>
      <c r="F39" s="207"/>
      <c r="G39" s="207"/>
      <c r="H39" s="207"/>
      <c r="I39" s="207"/>
      <c r="J39" s="207"/>
      <c r="K39" s="207"/>
      <c r="L39" s="207"/>
      <c r="M39" s="207"/>
      <c r="N39" s="207"/>
      <c r="O39" s="207"/>
      <c r="P39" s="207"/>
      <c r="Q39" s="207"/>
      <c r="R39" s="207"/>
      <c r="S39" s="207"/>
      <c r="T39" s="207"/>
    </row>
    <row r="40" spans="2:20" x14ac:dyDescent="0.25">
      <c r="B40" s="207"/>
      <c r="C40" s="207"/>
      <c r="D40" s="207"/>
      <c r="E40" s="207"/>
      <c r="F40" s="207"/>
      <c r="G40" s="207"/>
      <c r="H40" s="207"/>
      <c r="I40" s="207"/>
      <c r="J40" s="207"/>
      <c r="K40" s="207"/>
      <c r="L40" s="207"/>
      <c r="M40" s="207"/>
      <c r="N40" s="207"/>
      <c r="O40" s="207"/>
      <c r="P40" s="207"/>
      <c r="Q40" s="207"/>
      <c r="R40" s="207"/>
      <c r="S40" s="207"/>
      <c r="T40" s="207"/>
    </row>
    <row r="41" spans="2:20" ht="39" customHeight="1" x14ac:dyDescent="0.25">
      <c r="B41" s="207"/>
      <c r="C41" s="207"/>
      <c r="D41" s="207"/>
      <c r="E41" s="207"/>
      <c r="F41" s="207"/>
      <c r="G41" s="207"/>
      <c r="H41" s="207"/>
      <c r="I41" s="207"/>
      <c r="J41" s="207"/>
      <c r="K41" s="207"/>
      <c r="L41" s="207"/>
      <c r="M41" s="207"/>
      <c r="N41" s="207"/>
      <c r="O41" s="207"/>
      <c r="P41" s="207"/>
      <c r="Q41" s="207"/>
      <c r="R41" s="207"/>
      <c r="S41" s="207"/>
      <c r="T41" s="207"/>
    </row>
    <row r="42" spans="2:20" x14ac:dyDescent="0.25">
      <c r="B42" s="877" t="s">
        <v>1110</v>
      </c>
      <c r="C42" s="877"/>
      <c r="D42" s="877"/>
      <c r="E42" s="877"/>
      <c r="F42" s="877"/>
      <c r="G42" s="877"/>
      <c r="H42" s="877"/>
      <c r="I42" s="877"/>
      <c r="J42" s="877"/>
      <c r="K42" s="877"/>
      <c r="L42" s="207"/>
      <c r="M42" s="207"/>
      <c r="N42" s="207"/>
      <c r="O42" s="207"/>
      <c r="P42" s="207"/>
      <c r="Q42" s="207"/>
      <c r="R42" s="207"/>
      <c r="S42" s="207"/>
      <c r="T42" s="207"/>
    </row>
    <row r="43" spans="2:20" x14ac:dyDescent="0.25">
      <c r="B43" s="876" t="s">
        <v>1111</v>
      </c>
      <c r="C43" s="876"/>
      <c r="D43" s="876"/>
      <c r="E43" s="876"/>
      <c r="F43" s="876"/>
      <c r="G43" s="876"/>
      <c r="H43" s="876"/>
      <c r="I43" s="876"/>
      <c r="J43" s="876"/>
      <c r="K43" s="876"/>
      <c r="L43" s="207"/>
      <c r="M43" s="207"/>
      <c r="N43" s="207"/>
      <c r="O43" s="207"/>
      <c r="P43" s="207"/>
      <c r="Q43" s="207"/>
      <c r="R43" s="207"/>
      <c r="S43" s="207"/>
      <c r="T43" s="207"/>
    </row>
    <row r="44" spans="2:20" x14ac:dyDescent="0.25">
      <c r="B44" s="279"/>
      <c r="C44" s="279"/>
      <c r="D44" s="279"/>
      <c r="E44" s="300"/>
      <c r="F44" s="300"/>
      <c r="G44" s="279"/>
      <c r="H44" s="301" t="s">
        <v>1112</v>
      </c>
      <c r="I44" s="300"/>
      <c r="J44" s="279"/>
      <c r="K44" s="279"/>
      <c r="L44" s="207"/>
      <c r="M44" s="207"/>
      <c r="N44" s="207"/>
      <c r="O44" s="207"/>
      <c r="P44" s="207"/>
      <c r="Q44" s="207"/>
      <c r="R44" s="207"/>
      <c r="S44" s="207"/>
      <c r="T44" s="207"/>
    </row>
    <row r="45" spans="2:20" x14ac:dyDescent="0.25">
      <c r="B45" s="300"/>
      <c r="C45" s="300"/>
      <c r="D45" s="300"/>
      <c r="E45" s="300"/>
      <c r="F45" s="300"/>
      <c r="G45" s="300"/>
      <c r="H45" s="301"/>
      <c r="I45" s="300"/>
      <c r="J45" s="300"/>
      <c r="K45" s="300"/>
      <c r="L45" s="207"/>
      <c r="M45" s="207"/>
      <c r="N45" s="207"/>
      <c r="O45" s="207"/>
      <c r="P45" s="207"/>
      <c r="Q45" s="207"/>
      <c r="R45" s="207"/>
      <c r="S45" s="207"/>
      <c r="T45" s="207"/>
    </row>
    <row r="46" spans="2:20" x14ac:dyDescent="0.25">
      <c r="B46" s="279"/>
      <c r="C46" s="881"/>
      <c r="D46" s="881"/>
      <c r="E46" s="881"/>
      <c r="F46" s="881"/>
      <c r="G46" s="881"/>
      <c r="H46" s="878" t="s">
        <v>1100</v>
      </c>
      <c r="I46" s="878"/>
      <c r="J46" s="878"/>
      <c r="K46" s="879"/>
      <c r="L46" s="878" t="s">
        <v>1101</v>
      </c>
      <c r="M46" s="879"/>
      <c r="N46" s="880" t="s">
        <v>1102</v>
      </c>
      <c r="O46" s="878"/>
      <c r="P46" s="878"/>
      <c r="Q46" s="879"/>
      <c r="R46" s="880" t="s">
        <v>1103</v>
      </c>
      <c r="S46" s="879"/>
      <c r="T46" s="207"/>
    </row>
    <row r="47" spans="2:20" x14ac:dyDescent="0.25">
      <c r="B47" s="279"/>
      <c r="C47" s="887" t="s">
        <v>1104</v>
      </c>
      <c r="D47" s="888"/>
      <c r="E47" s="888"/>
      <c r="F47" s="888"/>
      <c r="G47" s="889"/>
      <c r="H47" s="897" t="s">
        <v>1179</v>
      </c>
      <c r="I47" s="898"/>
      <c r="J47" s="898"/>
      <c r="K47" s="899"/>
      <c r="L47" s="882">
        <v>43521</v>
      </c>
      <c r="M47" s="883"/>
      <c r="N47" s="890" t="s">
        <v>1105</v>
      </c>
      <c r="O47" s="891"/>
      <c r="P47" s="891"/>
      <c r="Q47" s="892"/>
      <c r="R47" s="890"/>
      <c r="S47" s="892"/>
      <c r="T47" s="207"/>
    </row>
    <row r="48" spans="2:20" x14ac:dyDescent="0.25">
      <c r="B48" s="219"/>
      <c r="C48" s="207"/>
      <c r="D48" s="207"/>
      <c r="E48" s="207"/>
      <c r="F48" s="207"/>
      <c r="G48" s="207"/>
      <c r="H48" s="207"/>
      <c r="I48" s="207"/>
      <c r="J48" s="207"/>
      <c r="K48" s="207"/>
      <c r="L48" s="207"/>
      <c r="M48" s="207"/>
      <c r="N48" s="207"/>
      <c r="O48" s="207"/>
      <c r="P48" s="207"/>
      <c r="Q48" s="207"/>
      <c r="R48" s="207"/>
      <c r="S48" s="207"/>
      <c r="T48" s="207"/>
    </row>
    <row r="49" spans="2:20" x14ac:dyDescent="0.25">
      <c r="B49" s="207"/>
      <c r="C49" s="207"/>
      <c r="D49" s="207"/>
      <c r="E49" s="207"/>
      <c r="F49" s="207"/>
      <c r="G49" s="207"/>
      <c r="H49" s="207"/>
      <c r="I49" s="207"/>
      <c r="J49" s="207"/>
      <c r="K49" s="207"/>
      <c r="L49" s="207"/>
      <c r="M49" s="207"/>
      <c r="N49" s="207"/>
      <c r="O49" s="207"/>
      <c r="P49" s="207"/>
      <c r="Q49" s="207"/>
      <c r="R49" s="207"/>
      <c r="S49" s="207"/>
      <c r="T49" s="207"/>
    </row>
    <row r="50" spans="2:20" x14ac:dyDescent="0.25">
      <c r="B50" s="207"/>
      <c r="C50" s="207"/>
      <c r="D50" s="207"/>
      <c r="E50" s="207"/>
      <c r="F50" s="207"/>
      <c r="G50" s="207"/>
      <c r="H50" s="207"/>
      <c r="I50" s="207"/>
      <c r="J50" s="207"/>
      <c r="K50" s="207"/>
      <c r="L50" s="207"/>
      <c r="M50" s="207"/>
      <c r="N50" s="207"/>
      <c r="O50" s="207"/>
      <c r="P50" s="207"/>
      <c r="Q50" s="207"/>
      <c r="R50" s="207"/>
      <c r="S50" s="207"/>
      <c r="T50" s="207"/>
    </row>
    <row r="51" spans="2:20" ht="21" thickBot="1" x14ac:dyDescent="0.35">
      <c r="B51" s="896" t="s">
        <v>1035</v>
      </c>
      <c r="C51" s="896"/>
      <c r="D51" s="896"/>
      <c r="E51" s="896"/>
      <c r="F51" s="896"/>
      <c r="G51" s="896"/>
      <c r="H51" s="896"/>
      <c r="I51" s="896"/>
      <c r="J51" s="896"/>
      <c r="K51" s="896"/>
      <c r="L51" s="896"/>
      <c r="M51" s="896"/>
      <c r="N51" s="896"/>
      <c r="O51" s="896"/>
      <c r="P51" s="896"/>
      <c r="Q51" s="896"/>
      <c r="R51" s="896"/>
      <c r="S51" s="896"/>
      <c r="T51" s="207"/>
    </row>
    <row r="52" spans="2:20" ht="15.75" thickTop="1" x14ac:dyDescent="0.25">
      <c r="B52" s="207"/>
      <c r="C52" s="207"/>
      <c r="D52" s="207"/>
      <c r="E52" s="207"/>
      <c r="F52" s="207"/>
      <c r="G52" s="207"/>
      <c r="H52" s="207"/>
      <c r="I52" s="207"/>
      <c r="J52" s="207"/>
      <c r="K52" s="207"/>
      <c r="L52" s="207"/>
      <c r="M52" s="207"/>
      <c r="N52" s="207"/>
      <c r="O52" s="207"/>
      <c r="P52" s="207"/>
      <c r="Q52" s="207"/>
      <c r="R52" s="207"/>
      <c r="S52" s="207"/>
      <c r="T52" s="207"/>
    </row>
    <row r="53" spans="2:20" x14ac:dyDescent="0.25">
      <c r="B53" s="207"/>
      <c r="C53" s="207"/>
      <c r="D53" s="207"/>
      <c r="E53" s="207"/>
      <c r="F53" s="207"/>
      <c r="G53" s="207"/>
      <c r="H53" s="207"/>
      <c r="I53" s="207"/>
      <c r="J53" s="207"/>
      <c r="K53" s="207"/>
      <c r="L53" s="207"/>
      <c r="M53" s="207"/>
      <c r="N53" s="207"/>
      <c r="O53" s="207"/>
      <c r="P53" s="207"/>
      <c r="Q53" s="207"/>
      <c r="R53" s="207"/>
      <c r="S53" s="207"/>
      <c r="T53" s="207"/>
    </row>
    <row r="54" spans="2:20" ht="15.75" x14ac:dyDescent="0.25">
      <c r="B54" s="207"/>
      <c r="C54" s="207"/>
      <c r="D54" s="207"/>
      <c r="E54" s="207"/>
      <c r="F54" s="207"/>
      <c r="G54" s="207"/>
      <c r="H54" s="207"/>
      <c r="I54" s="207"/>
      <c r="J54" s="207"/>
      <c r="K54" s="207"/>
      <c r="L54" s="207"/>
      <c r="M54" s="221" t="s">
        <v>1019</v>
      </c>
      <c r="N54" s="207" t="s">
        <v>1029</v>
      </c>
      <c r="O54" s="207"/>
      <c r="P54" s="207"/>
      <c r="Q54" s="207"/>
      <c r="R54" s="207"/>
      <c r="S54" s="207"/>
      <c r="T54" s="207"/>
    </row>
    <row r="55" spans="2:20" ht="15.75" x14ac:dyDescent="0.25">
      <c r="B55" s="207"/>
      <c r="C55" s="207"/>
      <c r="D55" s="207"/>
      <c r="E55" s="207"/>
      <c r="F55" s="207"/>
      <c r="G55" s="207"/>
      <c r="H55" s="207"/>
      <c r="I55" s="207"/>
      <c r="J55" s="207"/>
      <c r="K55" s="207"/>
      <c r="L55" s="207"/>
      <c r="M55" s="208"/>
      <c r="N55" s="207"/>
      <c r="O55" s="207"/>
      <c r="P55" s="207"/>
      <c r="Q55" s="207"/>
      <c r="R55" s="207"/>
      <c r="S55" s="207"/>
      <c r="T55" s="207"/>
    </row>
    <row r="56" spans="2:20" ht="15.75" x14ac:dyDescent="0.25">
      <c r="B56" s="207"/>
      <c r="C56" s="207"/>
      <c r="D56" s="207"/>
      <c r="E56" s="207"/>
      <c r="F56" s="207"/>
      <c r="G56" s="207"/>
      <c r="H56" s="207"/>
      <c r="I56" s="207"/>
      <c r="J56" s="207"/>
      <c r="K56" s="207"/>
      <c r="L56" s="207"/>
      <c r="M56" s="221" t="s">
        <v>1020</v>
      </c>
      <c r="N56" s="207" t="s">
        <v>1029</v>
      </c>
      <c r="O56" s="207"/>
      <c r="P56" s="207"/>
      <c r="Q56" s="207"/>
      <c r="R56" s="207"/>
      <c r="S56" s="207"/>
      <c r="T56" s="207"/>
    </row>
    <row r="57" spans="2:20" x14ac:dyDescent="0.25">
      <c r="B57" s="207"/>
      <c r="C57" s="207"/>
      <c r="D57" s="207"/>
      <c r="E57" s="207"/>
      <c r="F57" s="207"/>
      <c r="G57" s="207"/>
      <c r="H57" s="207"/>
      <c r="I57" s="207"/>
      <c r="J57" s="207"/>
      <c r="K57" s="207"/>
      <c r="L57" s="207"/>
      <c r="M57" s="209"/>
      <c r="N57" s="207"/>
      <c r="O57" s="207"/>
      <c r="P57" s="207"/>
      <c r="Q57" s="207"/>
      <c r="R57" s="207"/>
      <c r="S57" s="207"/>
      <c r="T57" s="207"/>
    </row>
    <row r="58" spans="2:20" x14ac:dyDescent="0.25">
      <c r="B58" s="207"/>
      <c r="C58" s="207"/>
      <c r="D58" s="207"/>
      <c r="E58" s="207"/>
      <c r="F58" s="207"/>
      <c r="G58" s="207"/>
      <c r="H58" s="207"/>
      <c r="I58" s="207"/>
      <c r="J58" s="207"/>
      <c r="K58" s="207"/>
      <c r="L58" s="207"/>
      <c r="M58" s="886" t="s">
        <v>1021</v>
      </c>
      <c r="N58" s="886"/>
      <c r="O58" s="886"/>
      <c r="P58" s="207" t="s">
        <v>1029</v>
      </c>
      <c r="Q58" s="893" t="str">
        <f>Q7</f>
        <v>2018-AZEA-UGU-057</v>
      </c>
      <c r="R58" s="893"/>
      <c r="S58" s="893"/>
      <c r="T58" s="207"/>
    </row>
    <row r="59" spans="2:20" x14ac:dyDescent="0.25">
      <c r="B59" s="207"/>
      <c r="C59" s="207"/>
      <c r="D59" s="207"/>
      <c r="E59" s="207"/>
      <c r="F59" s="207"/>
      <c r="G59" s="207"/>
      <c r="H59" s="207"/>
      <c r="I59" s="207"/>
      <c r="J59" s="207"/>
      <c r="K59" s="207"/>
      <c r="L59" s="207"/>
      <c r="M59" s="886" t="s">
        <v>1022</v>
      </c>
      <c r="N59" s="886"/>
      <c r="O59" s="886"/>
      <c r="P59" s="207" t="s">
        <v>1029</v>
      </c>
      <c r="Q59" s="280" t="str">
        <f>Q8</f>
        <v>2019-027219 ( 0000615 )</v>
      </c>
      <c r="R59" s="280"/>
      <c r="S59" s="280"/>
      <c r="T59" s="207"/>
    </row>
    <row r="60" spans="2:20" x14ac:dyDescent="0.25">
      <c r="B60" s="207"/>
      <c r="C60" s="207"/>
      <c r="D60" s="207"/>
      <c r="E60" s="207"/>
      <c r="F60" s="207"/>
      <c r="G60" s="207"/>
      <c r="H60" s="207"/>
      <c r="I60" s="207"/>
      <c r="J60" s="207"/>
      <c r="K60" s="207"/>
      <c r="L60" s="207"/>
      <c r="M60" s="886" t="s">
        <v>7</v>
      </c>
      <c r="N60" s="886"/>
      <c r="O60" s="886"/>
      <c r="P60" s="207" t="s">
        <v>1029</v>
      </c>
      <c r="Q60" s="871">
        <f>Q9</f>
        <v>43521</v>
      </c>
      <c r="R60" s="871"/>
      <c r="S60" s="871"/>
      <c r="T60" s="207"/>
    </row>
    <row r="61" spans="2:20" x14ac:dyDescent="0.25">
      <c r="B61" s="207"/>
      <c r="C61" s="207"/>
      <c r="D61" s="207"/>
      <c r="E61" s="207"/>
      <c r="F61" s="207"/>
      <c r="G61" s="207"/>
      <c r="H61" s="207"/>
      <c r="I61" s="207"/>
      <c r="J61" s="207"/>
      <c r="K61" s="207"/>
      <c r="L61" s="207"/>
      <c r="M61" s="886" t="s">
        <v>1030</v>
      </c>
      <c r="N61" s="886"/>
      <c r="O61" s="886"/>
      <c r="P61" s="207" t="s">
        <v>1029</v>
      </c>
      <c r="Q61" s="871">
        <v>43516</v>
      </c>
      <c r="R61" s="871"/>
      <c r="S61" s="871"/>
      <c r="T61" s="207"/>
    </row>
    <row r="62" spans="2:20" x14ac:dyDescent="0.25">
      <c r="B62" s="207"/>
      <c r="C62" s="207"/>
      <c r="D62" s="207"/>
      <c r="E62" s="207"/>
      <c r="F62" s="207"/>
      <c r="G62" s="207"/>
      <c r="H62" s="207"/>
      <c r="I62" s="207"/>
      <c r="J62" s="207"/>
      <c r="K62" s="207"/>
      <c r="L62" s="207"/>
      <c r="M62" s="207"/>
      <c r="N62" s="207"/>
      <c r="O62" s="207"/>
      <c r="P62" s="207"/>
      <c r="Q62" s="207"/>
      <c r="R62" s="207"/>
      <c r="S62" s="207"/>
      <c r="T62" s="207"/>
    </row>
    <row r="63" spans="2:20" x14ac:dyDescent="0.25">
      <c r="B63" s="875" t="s">
        <v>1036</v>
      </c>
      <c r="C63" s="875"/>
      <c r="D63" s="875"/>
      <c r="E63" s="875"/>
      <c r="F63" s="207"/>
      <c r="G63" s="207"/>
      <c r="H63" s="207"/>
      <c r="I63" s="207"/>
      <c r="J63" s="207"/>
      <c r="K63" s="207"/>
      <c r="L63" s="207"/>
      <c r="M63" s="207"/>
      <c r="N63" s="207"/>
      <c r="O63" s="207"/>
      <c r="P63" s="207"/>
      <c r="Q63" s="207"/>
      <c r="R63" s="207"/>
      <c r="S63" s="207"/>
      <c r="T63" s="207"/>
    </row>
    <row r="64" spans="2:20" x14ac:dyDescent="0.25">
      <c r="B64" s="209" t="s">
        <v>1037</v>
      </c>
      <c r="C64" s="209"/>
      <c r="D64" s="209"/>
      <c r="E64" s="209"/>
      <c r="F64" s="209"/>
      <c r="G64" s="209"/>
      <c r="H64" s="207"/>
      <c r="I64" s="207"/>
      <c r="J64" s="207"/>
      <c r="K64" s="207"/>
      <c r="L64" s="207"/>
      <c r="M64" s="207"/>
      <c r="N64" s="207"/>
      <c r="O64" s="207"/>
      <c r="P64" s="207"/>
      <c r="Q64" s="207"/>
      <c r="R64" s="207"/>
      <c r="S64" s="207"/>
      <c r="T64" s="207"/>
    </row>
    <row r="65" spans="2:20" x14ac:dyDescent="0.25">
      <c r="B65" s="875" t="s">
        <v>1023</v>
      </c>
      <c r="C65" s="875"/>
      <c r="D65" s="875"/>
      <c r="E65" s="875"/>
      <c r="F65" s="207"/>
      <c r="G65" s="207"/>
      <c r="H65" s="207"/>
      <c r="I65" s="207"/>
      <c r="J65" s="207"/>
      <c r="K65" s="207"/>
      <c r="L65" s="207"/>
      <c r="M65" s="207"/>
      <c r="N65" s="207"/>
      <c r="O65" s="207"/>
      <c r="P65" s="207"/>
      <c r="Q65" s="207"/>
      <c r="R65" s="207"/>
      <c r="S65" s="207"/>
      <c r="T65" s="207"/>
    </row>
    <row r="66" spans="2:20" x14ac:dyDescent="0.25">
      <c r="B66" s="207"/>
      <c r="C66" s="207"/>
      <c r="D66" s="207"/>
      <c r="E66" s="207"/>
      <c r="F66" s="207"/>
      <c r="G66" s="207"/>
      <c r="H66" s="207"/>
      <c r="I66" s="207"/>
      <c r="J66" s="207"/>
      <c r="K66" s="207"/>
      <c r="L66" s="207"/>
      <c r="M66" s="207"/>
      <c r="N66" s="207"/>
      <c r="O66" s="207"/>
      <c r="P66" s="207"/>
      <c r="Q66" s="207"/>
      <c r="R66" s="207"/>
      <c r="S66" s="207"/>
      <c r="T66" s="207"/>
    </row>
    <row r="67" spans="2:20" x14ac:dyDescent="0.25">
      <c r="B67" s="885" t="s">
        <v>1053</v>
      </c>
      <c r="C67" s="885"/>
      <c r="D67" s="885"/>
      <c r="E67" s="885"/>
      <c r="F67" s="885"/>
      <c r="G67" s="885"/>
      <c r="H67" s="885"/>
      <c r="I67" s="885"/>
      <c r="J67" s="885"/>
      <c r="K67" s="885"/>
      <c r="L67" s="885"/>
      <c r="M67" s="885"/>
      <c r="N67" s="885"/>
      <c r="O67" s="885"/>
      <c r="P67" s="885"/>
      <c r="Q67" s="885"/>
      <c r="R67" s="885"/>
      <c r="S67" s="885"/>
      <c r="T67" s="207"/>
    </row>
    <row r="68" spans="2:20" x14ac:dyDescent="0.25">
      <c r="B68" s="885"/>
      <c r="C68" s="885"/>
      <c r="D68" s="885"/>
      <c r="E68" s="885"/>
      <c r="F68" s="885"/>
      <c r="G68" s="885"/>
      <c r="H68" s="885"/>
      <c r="I68" s="885"/>
      <c r="J68" s="885"/>
      <c r="K68" s="885"/>
      <c r="L68" s="885"/>
      <c r="M68" s="885"/>
      <c r="N68" s="885"/>
      <c r="O68" s="885"/>
      <c r="P68" s="885"/>
      <c r="Q68" s="885"/>
      <c r="R68" s="885"/>
      <c r="S68" s="885"/>
      <c r="T68" s="207"/>
    </row>
    <row r="69" spans="2:20" x14ac:dyDescent="0.25">
      <c r="B69" s="207"/>
      <c r="C69" s="207"/>
      <c r="D69" s="207"/>
      <c r="E69" s="207"/>
      <c r="F69" s="207"/>
      <c r="G69" s="207"/>
      <c r="H69" s="207"/>
      <c r="I69" s="207"/>
      <c r="J69" s="207"/>
      <c r="K69" s="207"/>
      <c r="L69" s="207"/>
      <c r="M69" s="207"/>
      <c r="N69" s="207"/>
      <c r="O69" s="207"/>
      <c r="P69" s="207"/>
      <c r="Q69" s="207"/>
      <c r="R69" s="207"/>
      <c r="S69" s="207"/>
      <c r="T69" s="207"/>
    </row>
    <row r="70" spans="2:20" x14ac:dyDescent="0.25">
      <c r="B70" s="212" t="s">
        <v>30</v>
      </c>
      <c r="C70" s="207"/>
      <c r="D70" s="207"/>
      <c r="E70" s="207"/>
      <c r="F70" s="207"/>
      <c r="G70" s="207"/>
      <c r="H70" s="207" t="s">
        <v>1029</v>
      </c>
      <c r="I70" s="209" t="str">
        <f>B14</f>
        <v>GUALLICHICO GUAYASAMÍN MARITZA</v>
      </c>
      <c r="J70" s="207"/>
      <c r="K70" s="207"/>
      <c r="L70" s="207"/>
      <c r="M70" s="207"/>
      <c r="N70" s="207"/>
      <c r="O70" s="207"/>
      <c r="P70" s="207"/>
      <c r="Q70" s="207"/>
      <c r="R70" s="207"/>
      <c r="S70" s="207"/>
      <c r="T70" s="207"/>
    </row>
    <row r="71" spans="2:20" hidden="1" x14ac:dyDescent="0.25">
      <c r="B71" s="212"/>
      <c r="C71" s="207"/>
      <c r="D71" s="207"/>
      <c r="E71" s="207"/>
      <c r="F71" s="207"/>
      <c r="G71" s="207"/>
      <c r="H71" s="207"/>
      <c r="I71" s="207"/>
      <c r="J71" s="207"/>
      <c r="K71" s="207"/>
      <c r="L71" s="207"/>
      <c r="M71" s="207"/>
      <c r="N71" s="207"/>
      <c r="O71" s="207"/>
      <c r="P71" s="207"/>
      <c r="Q71" s="207"/>
      <c r="R71" s="207"/>
      <c r="S71" s="207"/>
      <c r="T71" s="207"/>
    </row>
    <row r="72" spans="2:20" hidden="1" x14ac:dyDescent="0.25">
      <c r="B72" s="212" t="s">
        <v>1038</v>
      </c>
      <c r="C72" s="207"/>
      <c r="D72" s="207"/>
      <c r="E72" s="207"/>
      <c r="F72" s="207"/>
      <c r="G72" s="207"/>
      <c r="H72" s="207" t="s">
        <v>1029</v>
      </c>
      <c r="I72" s="207" t="str">
        <f>B15</f>
        <v>COOPERATIVA DE AHORRO Y CRÉDITO COOPAD</v>
      </c>
      <c r="J72" s="207"/>
      <c r="K72" s="207"/>
      <c r="L72" s="207"/>
      <c r="M72" s="207"/>
      <c r="N72" s="207"/>
      <c r="O72" s="207"/>
      <c r="P72" s="207"/>
      <c r="Q72" s="207"/>
      <c r="R72" s="207"/>
      <c r="S72" s="207"/>
      <c r="T72" s="207"/>
    </row>
    <row r="73" spans="2:20" x14ac:dyDescent="0.25">
      <c r="B73" s="212"/>
      <c r="C73" s="207"/>
      <c r="D73" s="207"/>
      <c r="E73" s="207"/>
      <c r="F73" s="207"/>
      <c r="G73" s="207"/>
      <c r="H73" s="207"/>
      <c r="I73" s="207"/>
      <c r="J73" s="207"/>
      <c r="K73" s="207"/>
      <c r="L73" s="207"/>
      <c r="M73" s="207"/>
      <c r="N73" s="207"/>
      <c r="O73" s="207"/>
      <c r="P73" s="207"/>
      <c r="Q73" s="207"/>
      <c r="R73" s="207"/>
      <c r="S73" s="207"/>
      <c r="T73" s="207"/>
    </row>
    <row r="74" spans="2:20" x14ac:dyDescent="0.25">
      <c r="B74" s="212" t="s">
        <v>1039</v>
      </c>
      <c r="C74" s="207"/>
      <c r="D74" s="207"/>
      <c r="E74" s="207"/>
      <c r="F74" s="207"/>
      <c r="G74" s="207"/>
      <c r="H74" s="207" t="s">
        <v>1029</v>
      </c>
      <c r="I74" s="207" t="str">
        <f>VLOOKUP(A1,'Datos inicio'!B4:BE1153,31)</f>
        <v>1791280156001</v>
      </c>
      <c r="J74" s="207"/>
      <c r="K74" s="207"/>
      <c r="L74" s="207"/>
      <c r="M74" s="207"/>
      <c r="N74" s="207"/>
      <c r="O74" s="207"/>
      <c r="P74" s="207"/>
      <c r="Q74" s="207"/>
      <c r="R74" s="207"/>
      <c r="S74" s="207"/>
      <c r="T74" s="207"/>
    </row>
    <row r="75" spans="2:20" x14ac:dyDescent="0.25">
      <c r="B75" s="212"/>
      <c r="C75" s="207"/>
      <c r="D75" s="207"/>
      <c r="E75" s="207"/>
      <c r="F75" s="207"/>
      <c r="G75" s="207"/>
      <c r="H75" s="207"/>
      <c r="I75" s="207"/>
      <c r="J75" s="207"/>
      <c r="K75" s="207"/>
      <c r="L75" s="207"/>
      <c r="M75" s="207"/>
      <c r="N75" s="207"/>
      <c r="O75" s="207"/>
      <c r="P75" s="207"/>
      <c r="Q75" s="207"/>
      <c r="R75" s="207"/>
      <c r="S75" s="207"/>
      <c r="T75" s="207"/>
    </row>
    <row r="76" spans="2:20" x14ac:dyDescent="0.25">
      <c r="B76" s="271" t="s">
        <v>1040</v>
      </c>
      <c r="C76" s="218"/>
      <c r="D76" s="218"/>
      <c r="E76" s="218"/>
      <c r="F76" s="218"/>
      <c r="G76" s="218"/>
      <c r="H76" s="218" t="s">
        <v>1029</v>
      </c>
      <c r="I76" s="885" t="str">
        <f>I31</f>
        <v>FRANCISCO OLMOS N33 Y J. BAUTISTA AGUIRRE</v>
      </c>
      <c r="J76" s="885"/>
      <c r="K76" s="885"/>
      <c r="L76" s="885"/>
      <c r="M76" s="885"/>
      <c r="N76" s="885"/>
      <c r="O76" s="885"/>
      <c r="P76" s="885"/>
      <c r="Q76" s="885"/>
      <c r="R76" s="885"/>
      <c r="S76" s="885"/>
      <c r="T76" s="207"/>
    </row>
    <row r="77" spans="2:20" x14ac:dyDescent="0.25">
      <c r="B77" s="212"/>
      <c r="C77" s="207"/>
      <c r="D77" s="207"/>
      <c r="E77" s="207"/>
      <c r="F77" s="207"/>
      <c r="G77" s="207"/>
      <c r="H77" s="207"/>
      <c r="I77" s="207"/>
      <c r="J77" s="207"/>
      <c r="K77" s="207"/>
      <c r="L77" s="207"/>
      <c r="M77" s="207"/>
      <c r="N77" s="207"/>
      <c r="O77" s="207"/>
      <c r="P77" s="207"/>
      <c r="Q77" s="207"/>
      <c r="R77" s="207"/>
      <c r="S77" s="207"/>
      <c r="T77" s="207"/>
    </row>
    <row r="78" spans="2:20" x14ac:dyDescent="0.25">
      <c r="B78" s="212" t="s">
        <v>1041</v>
      </c>
      <c r="C78" s="207"/>
      <c r="D78" s="207"/>
      <c r="E78" s="207"/>
      <c r="F78" s="207"/>
      <c r="G78" s="207"/>
      <c r="H78" s="207" t="s">
        <v>1029</v>
      </c>
      <c r="I78" s="207" t="str">
        <f>I28</f>
        <v>20702 18 013</v>
      </c>
      <c r="J78" s="207"/>
      <c r="K78" s="207"/>
      <c r="L78" s="207"/>
      <c r="M78" s="207"/>
      <c r="N78" s="207"/>
      <c r="O78" s="207"/>
      <c r="P78" s="207"/>
      <c r="Q78" s="207"/>
      <c r="R78" s="207"/>
      <c r="S78" s="207"/>
      <c r="T78" s="207"/>
    </row>
    <row r="79" spans="2:20" x14ac:dyDescent="0.25">
      <c r="B79" s="212"/>
      <c r="C79" s="207"/>
      <c r="D79" s="207"/>
      <c r="E79" s="207"/>
      <c r="F79" s="207"/>
      <c r="G79" s="207"/>
      <c r="H79" s="207"/>
      <c r="I79" s="207"/>
      <c r="J79" s="207"/>
      <c r="K79" s="207"/>
      <c r="L79" s="207"/>
      <c r="M79" s="207"/>
      <c r="N79" s="207"/>
      <c r="O79" s="207"/>
      <c r="P79" s="207"/>
      <c r="Q79" s="207"/>
      <c r="R79" s="207"/>
      <c r="S79" s="207"/>
      <c r="T79" s="207"/>
    </row>
    <row r="80" spans="2:20" x14ac:dyDescent="0.25">
      <c r="B80" s="212" t="s">
        <v>15</v>
      </c>
      <c r="C80" s="207"/>
      <c r="D80" s="207"/>
      <c r="E80" s="207"/>
      <c r="F80" s="207"/>
      <c r="G80" s="207"/>
      <c r="H80" s="207" t="s">
        <v>1029</v>
      </c>
      <c r="I80" s="875">
        <f>Q28</f>
        <v>201658</v>
      </c>
      <c r="J80" s="875"/>
      <c r="K80" s="207"/>
      <c r="L80" s="207"/>
      <c r="M80" s="207"/>
      <c r="N80" s="207"/>
      <c r="O80" s="207"/>
      <c r="P80" s="207"/>
      <c r="Q80" s="207"/>
      <c r="R80" s="207"/>
      <c r="S80" s="207"/>
      <c r="T80" s="207"/>
    </row>
    <row r="81" spans="2:20" x14ac:dyDescent="0.25">
      <c r="B81" s="212"/>
      <c r="C81" s="207"/>
      <c r="D81" s="207"/>
      <c r="E81" s="207"/>
      <c r="F81" s="207"/>
      <c r="G81" s="207"/>
      <c r="H81" s="207"/>
      <c r="I81" s="207"/>
      <c r="J81" s="207"/>
      <c r="K81" s="207"/>
      <c r="L81" s="207"/>
      <c r="M81" s="207"/>
      <c r="N81" s="207"/>
      <c r="O81" s="207"/>
      <c r="P81" s="207"/>
      <c r="Q81" s="207"/>
      <c r="R81" s="207"/>
      <c r="S81" s="207"/>
      <c r="T81" s="207"/>
    </row>
    <row r="82" spans="2:20" ht="15.75" x14ac:dyDescent="0.25">
      <c r="B82" s="212" t="s">
        <v>1042</v>
      </c>
      <c r="C82" s="207"/>
      <c r="D82" s="207"/>
      <c r="E82" s="207"/>
      <c r="F82" s="207"/>
      <c r="G82" s="207"/>
      <c r="H82" s="207" t="s">
        <v>1029</v>
      </c>
      <c r="I82" s="208" t="s">
        <v>1043</v>
      </c>
      <c r="J82" s="208"/>
      <c r="K82" s="208"/>
      <c r="L82" s="207"/>
      <c r="M82" s="207"/>
      <c r="N82" s="207"/>
      <c r="O82" s="207"/>
      <c r="P82" s="207"/>
      <c r="Q82" s="207"/>
      <c r="R82" s="207"/>
      <c r="S82" s="207"/>
      <c r="T82" s="207"/>
    </row>
    <row r="83" spans="2:20" x14ac:dyDescent="0.25">
      <c r="B83" s="207"/>
      <c r="C83" s="207"/>
      <c r="D83" s="207"/>
      <c r="E83" s="207"/>
      <c r="F83" s="207"/>
      <c r="G83" s="207"/>
      <c r="H83" s="207"/>
      <c r="I83" s="207"/>
      <c r="J83" s="207"/>
      <c r="K83" s="207"/>
      <c r="L83" s="207"/>
      <c r="M83" s="207"/>
      <c r="N83" s="207"/>
      <c r="O83" s="207"/>
      <c r="P83" s="207"/>
      <c r="Q83" s="207"/>
      <c r="R83" s="207"/>
      <c r="S83" s="207"/>
      <c r="T83" s="207"/>
    </row>
    <row r="84" spans="2:20" ht="15.75" x14ac:dyDescent="0.25">
      <c r="B84" s="208" t="s">
        <v>1044</v>
      </c>
      <c r="C84" s="207"/>
      <c r="D84" s="207"/>
      <c r="E84" s="207"/>
      <c r="F84" s="207"/>
      <c r="G84" s="207"/>
      <c r="H84" s="207"/>
      <c r="I84" s="207"/>
      <c r="J84" s="207"/>
      <c r="K84" s="207"/>
      <c r="L84" s="207"/>
      <c r="M84" s="207"/>
      <c r="N84" s="207"/>
      <c r="O84" s="207"/>
      <c r="P84" s="207"/>
      <c r="Q84" s="207"/>
      <c r="R84" s="207"/>
      <c r="S84" s="207"/>
      <c r="T84" s="207"/>
    </row>
    <row r="85" spans="2:20" x14ac:dyDescent="0.25">
      <c r="B85" s="207"/>
      <c r="C85" s="207"/>
      <c r="D85" s="207"/>
      <c r="E85" s="207"/>
      <c r="F85" s="207"/>
      <c r="G85" s="207"/>
      <c r="H85" s="207"/>
      <c r="I85" s="207"/>
      <c r="J85" s="207"/>
      <c r="K85" s="207"/>
      <c r="L85" s="207"/>
      <c r="M85" s="207"/>
      <c r="N85" s="207"/>
      <c r="O85" s="207"/>
      <c r="P85" s="207"/>
      <c r="Q85" s="207"/>
      <c r="R85" s="207"/>
      <c r="S85" s="207"/>
      <c r="T85" s="207"/>
    </row>
    <row r="86" spans="2:20" x14ac:dyDescent="0.25">
      <c r="B86" s="207" t="s">
        <v>1045</v>
      </c>
      <c r="C86" s="207"/>
      <c r="D86" s="207"/>
      <c r="E86" s="207"/>
      <c r="F86" s="207"/>
      <c r="G86" s="207"/>
      <c r="H86" s="207" t="s">
        <v>1029</v>
      </c>
      <c r="I86" s="207" t="s">
        <v>1047</v>
      </c>
      <c r="J86" s="207"/>
      <c r="K86" s="207"/>
      <c r="L86" s="207" t="s">
        <v>1049</v>
      </c>
      <c r="M86" s="207"/>
      <c r="N86" s="207"/>
      <c r="O86" s="207"/>
      <c r="P86" s="207"/>
      <c r="Q86" s="207"/>
      <c r="R86" s="207"/>
      <c r="S86" s="207"/>
      <c r="T86" s="207"/>
    </row>
    <row r="87" spans="2:20" x14ac:dyDescent="0.25">
      <c r="B87" s="207"/>
      <c r="C87" s="207"/>
      <c r="D87" s="207"/>
      <c r="E87" s="207"/>
      <c r="F87" s="207"/>
      <c r="G87" s="207"/>
      <c r="H87" s="207"/>
      <c r="I87" s="207"/>
      <c r="J87" s="207"/>
      <c r="K87" s="207"/>
      <c r="L87" s="207"/>
      <c r="M87" s="207"/>
      <c r="N87" s="207"/>
      <c r="O87" s="207"/>
      <c r="P87" s="207"/>
      <c r="Q87" s="207"/>
      <c r="R87" s="207"/>
      <c r="S87" s="207"/>
      <c r="T87" s="207"/>
    </row>
    <row r="88" spans="2:20" x14ac:dyDescent="0.25">
      <c r="B88" s="207" t="s">
        <v>1046</v>
      </c>
      <c r="C88" s="207"/>
      <c r="D88" s="207"/>
      <c r="E88" s="207"/>
      <c r="F88" s="207"/>
      <c r="G88" s="207"/>
      <c r="H88" s="207" t="s">
        <v>1029</v>
      </c>
      <c r="I88" s="207" t="s">
        <v>1048</v>
      </c>
      <c r="J88" s="207"/>
      <c r="K88" s="207"/>
      <c r="L88" s="207" t="s">
        <v>1050</v>
      </c>
      <c r="M88" s="207"/>
      <c r="N88" s="207"/>
      <c r="O88" s="207"/>
      <c r="P88" s="207"/>
      <c r="Q88" s="207"/>
      <c r="R88" s="207"/>
      <c r="S88" s="207"/>
      <c r="T88" s="207"/>
    </row>
    <row r="89" spans="2:20" x14ac:dyDescent="0.25">
      <c r="B89" s="213"/>
      <c r="C89" s="213"/>
      <c r="D89" s="213"/>
      <c r="E89" s="213"/>
      <c r="F89" s="213"/>
      <c r="G89" s="213"/>
      <c r="H89" s="213"/>
      <c r="I89" s="213"/>
      <c r="J89" s="213"/>
      <c r="K89" s="213"/>
      <c r="L89" s="213"/>
      <c r="M89" s="213"/>
      <c r="N89" s="207"/>
      <c r="O89" s="207"/>
      <c r="P89" s="207"/>
      <c r="Q89" s="207"/>
      <c r="R89" s="207"/>
      <c r="S89" s="207"/>
      <c r="T89" s="207"/>
    </row>
    <row r="90" spans="2:20" x14ac:dyDescent="0.25">
      <c r="B90" s="209" t="s">
        <v>48</v>
      </c>
      <c r="C90" s="209"/>
      <c r="D90" s="209"/>
      <c r="E90" s="209"/>
      <c r="F90" s="209"/>
      <c r="G90" s="209"/>
      <c r="H90" s="209"/>
      <c r="I90" s="209"/>
      <c r="J90" s="209"/>
      <c r="K90" s="209"/>
      <c r="L90" s="209" t="s">
        <v>1051</v>
      </c>
      <c r="M90" s="220"/>
      <c r="N90" s="207"/>
      <c r="O90" s="207"/>
      <c r="P90" s="207"/>
      <c r="Q90" s="207"/>
      <c r="R90" s="207"/>
      <c r="S90" s="207"/>
      <c r="T90" s="207"/>
    </row>
    <row r="91" spans="2:20" x14ac:dyDescent="0.25">
      <c r="B91" s="214"/>
      <c r="C91" s="214"/>
      <c r="D91" s="214"/>
      <c r="E91" s="214"/>
      <c r="F91" s="214"/>
      <c r="G91" s="214"/>
      <c r="H91" s="214"/>
      <c r="I91" s="214"/>
      <c r="J91" s="214"/>
      <c r="K91" s="214"/>
      <c r="L91" s="214"/>
      <c r="M91" s="214"/>
      <c r="N91" s="207"/>
      <c r="O91" s="207"/>
      <c r="P91" s="207"/>
      <c r="Q91" s="207"/>
      <c r="R91" s="207"/>
      <c r="S91" s="207"/>
      <c r="T91" s="207"/>
    </row>
    <row r="92" spans="2:20" x14ac:dyDescent="0.25">
      <c r="B92" s="207"/>
      <c r="C92" s="207"/>
      <c r="D92" s="207"/>
      <c r="E92" s="207"/>
      <c r="F92" s="207"/>
      <c r="G92" s="207"/>
      <c r="H92" s="207"/>
      <c r="I92" s="207"/>
      <c r="J92" s="207"/>
      <c r="K92" s="207"/>
      <c r="L92" s="207"/>
      <c r="M92" s="207"/>
      <c r="N92" s="207"/>
      <c r="O92" s="207"/>
      <c r="P92" s="207"/>
      <c r="Q92" s="207"/>
      <c r="R92" s="207"/>
      <c r="S92" s="207"/>
      <c r="T92" s="207"/>
    </row>
    <row r="93" spans="2:20" x14ac:dyDescent="0.25">
      <c r="B93" s="207"/>
      <c r="C93" s="207"/>
      <c r="D93" s="207"/>
      <c r="E93" s="207"/>
      <c r="F93" s="207"/>
      <c r="G93" s="207"/>
      <c r="H93" s="207"/>
      <c r="I93" s="207"/>
      <c r="J93" s="207"/>
      <c r="K93" s="207"/>
      <c r="L93" s="207"/>
      <c r="M93" s="207"/>
      <c r="N93" s="207"/>
      <c r="O93" s="207"/>
      <c r="P93" s="207"/>
      <c r="Q93" s="207"/>
      <c r="R93" s="207"/>
      <c r="S93" s="207"/>
      <c r="T93" s="207"/>
    </row>
    <row r="94" spans="2:20" x14ac:dyDescent="0.25">
      <c r="B94" s="207"/>
      <c r="C94" s="207"/>
      <c r="D94" s="207"/>
      <c r="E94" s="207"/>
      <c r="F94" s="207"/>
      <c r="G94" s="207"/>
      <c r="H94" s="207"/>
      <c r="I94" s="207"/>
      <c r="J94" s="207"/>
      <c r="K94" s="207"/>
      <c r="L94" s="207"/>
      <c r="M94" s="207"/>
      <c r="N94" s="207"/>
      <c r="O94" s="207"/>
      <c r="P94" s="207"/>
      <c r="Q94" s="207"/>
      <c r="R94" s="207"/>
      <c r="S94" s="207"/>
      <c r="T94" s="207"/>
    </row>
    <row r="95" spans="2:20" x14ac:dyDescent="0.25">
      <c r="B95" s="207"/>
      <c r="C95" s="207"/>
      <c r="D95" s="207"/>
      <c r="E95" s="207"/>
      <c r="F95" s="207"/>
      <c r="G95" s="207"/>
      <c r="H95" s="207"/>
      <c r="I95" s="207"/>
      <c r="J95" s="207"/>
      <c r="K95" s="207"/>
      <c r="L95" s="207"/>
      <c r="M95" s="207"/>
      <c r="N95" s="207"/>
      <c r="O95" s="207"/>
      <c r="P95" s="207"/>
      <c r="Q95" s="207"/>
      <c r="R95" s="207"/>
      <c r="S95" s="207"/>
      <c r="T95" s="207"/>
    </row>
    <row r="96" spans="2:20" x14ac:dyDescent="0.25">
      <c r="B96" s="207"/>
      <c r="C96" s="207"/>
      <c r="D96" s="207"/>
      <c r="E96" s="207"/>
      <c r="F96" s="207"/>
      <c r="G96" s="207"/>
      <c r="H96" s="207"/>
      <c r="I96" s="207"/>
      <c r="J96" s="207"/>
      <c r="K96" s="207"/>
      <c r="L96" s="207"/>
      <c r="M96" s="207"/>
      <c r="N96" s="207"/>
      <c r="O96" s="207"/>
      <c r="P96" s="207"/>
      <c r="Q96" s="207"/>
      <c r="R96" s="207"/>
      <c r="S96" s="207"/>
      <c r="T96" s="207"/>
    </row>
    <row r="97" spans="2:20" x14ac:dyDescent="0.25">
      <c r="B97" s="207"/>
      <c r="C97" s="207"/>
      <c r="D97" s="207"/>
      <c r="E97" s="207"/>
      <c r="F97" s="207"/>
      <c r="G97" s="207"/>
      <c r="H97" s="207"/>
      <c r="I97" s="207"/>
      <c r="J97" s="207"/>
      <c r="K97" s="207"/>
      <c r="L97" s="207"/>
      <c r="M97" s="207"/>
      <c r="N97" s="207"/>
      <c r="O97" s="207"/>
      <c r="P97" s="207"/>
      <c r="Q97" s="207"/>
      <c r="R97" s="207"/>
      <c r="S97" s="207"/>
      <c r="T97" s="207"/>
    </row>
    <row r="98" spans="2:20" x14ac:dyDescent="0.25">
      <c r="B98" s="207"/>
      <c r="C98" s="207"/>
      <c r="D98" s="207"/>
      <c r="E98" s="207"/>
      <c r="F98" s="207"/>
      <c r="G98" s="207"/>
      <c r="H98" s="207"/>
      <c r="I98" s="207"/>
      <c r="J98" s="207"/>
      <c r="K98" s="207"/>
      <c r="L98" s="207"/>
      <c r="M98" s="207"/>
      <c r="N98" s="207"/>
      <c r="O98" s="207"/>
      <c r="P98" s="207"/>
      <c r="Q98" s="207"/>
      <c r="R98" s="207"/>
      <c r="S98" s="207"/>
      <c r="T98" s="207"/>
    </row>
    <row r="99" spans="2:20" x14ac:dyDescent="0.25">
      <c r="B99" s="877" t="str">
        <f>VLOOKUP(A1,'Datos inicio'!B4:BE1153,47)</f>
        <v>Arq. Dino Cruz</v>
      </c>
      <c r="C99" s="877"/>
      <c r="D99" s="877"/>
      <c r="E99" s="877"/>
      <c r="F99" s="877"/>
      <c r="G99" s="877"/>
      <c r="H99" s="877"/>
      <c r="I99" s="877"/>
      <c r="J99" s="207"/>
      <c r="K99" s="207"/>
      <c r="L99" s="207"/>
      <c r="M99" s="207"/>
      <c r="N99" s="207"/>
      <c r="O99" s="207"/>
      <c r="P99" s="207"/>
      <c r="Q99" s="207"/>
      <c r="R99" s="207"/>
      <c r="S99" s="207"/>
      <c r="T99" s="207"/>
    </row>
    <row r="100" spans="2:20" x14ac:dyDescent="0.25">
      <c r="B100" s="876" t="s">
        <v>92</v>
      </c>
      <c r="C100" s="876"/>
      <c r="D100" s="876"/>
      <c r="E100" s="876"/>
      <c r="F100" s="876"/>
      <c r="G100" s="876"/>
      <c r="H100" s="876"/>
      <c r="I100" s="876"/>
      <c r="J100" s="207"/>
      <c r="K100" s="207"/>
      <c r="L100" s="207"/>
      <c r="M100" s="207"/>
      <c r="N100" s="207"/>
      <c r="O100" s="207"/>
      <c r="P100" s="207"/>
      <c r="Q100" s="207"/>
      <c r="R100" s="207"/>
      <c r="S100" s="207"/>
      <c r="T100" s="207"/>
    </row>
    <row r="101" spans="2:20" x14ac:dyDescent="0.25">
      <c r="B101" s="207"/>
      <c r="C101" s="207"/>
      <c r="D101" s="207"/>
      <c r="E101" s="207"/>
      <c r="F101" s="207"/>
      <c r="G101" s="207"/>
      <c r="H101" s="207"/>
      <c r="I101" s="207"/>
      <c r="J101" s="207"/>
      <c r="K101" s="207"/>
      <c r="L101" s="207"/>
      <c r="M101" s="207"/>
      <c r="N101" s="207"/>
      <c r="O101" s="207"/>
      <c r="P101" s="207"/>
      <c r="Q101" s="207"/>
      <c r="R101" s="207"/>
      <c r="S101" s="207"/>
      <c r="T101" s="207"/>
    </row>
    <row r="102" spans="2:20" x14ac:dyDescent="0.25">
      <c r="B102" s="884" t="str">
        <f>VLOOKUP(A1,'Datos inicio'!B4:BE1153,20)</f>
        <v>EE</v>
      </c>
      <c r="C102" s="884"/>
      <c r="D102" s="884"/>
      <c r="E102" s="207"/>
      <c r="F102" s="207"/>
      <c r="G102" s="207"/>
      <c r="H102" s="207"/>
      <c r="I102" s="207"/>
      <c r="J102" s="207"/>
      <c r="K102" s="207"/>
      <c r="L102" s="207"/>
      <c r="M102" s="207"/>
      <c r="N102" s="207"/>
      <c r="O102" s="207"/>
      <c r="P102" s="207"/>
      <c r="Q102" s="207"/>
      <c r="R102" s="207"/>
      <c r="S102" s="207"/>
      <c r="T102" s="207"/>
    </row>
  </sheetData>
  <mergeCells count="55">
    <mergeCell ref="Q60:S60"/>
    <mergeCell ref="Q58:S58"/>
    <mergeCell ref="B18:G18"/>
    <mergeCell ref="I31:S31"/>
    <mergeCell ref="I27:K27"/>
    <mergeCell ref="I30:S30"/>
    <mergeCell ref="B30:G30"/>
    <mergeCell ref="B31:G31"/>
    <mergeCell ref="M26:O26"/>
    <mergeCell ref="D35:T35"/>
    <mergeCell ref="D36:T36"/>
    <mergeCell ref="B26:G26"/>
    <mergeCell ref="B51:S51"/>
    <mergeCell ref="B29:G29"/>
    <mergeCell ref="R47:S47"/>
    <mergeCell ref="H47:K47"/>
    <mergeCell ref="L47:M47"/>
    <mergeCell ref="B99:I99"/>
    <mergeCell ref="B100:I100"/>
    <mergeCell ref="I80:J80"/>
    <mergeCell ref="B102:D102"/>
    <mergeCell ref="B63:E63"/>
    <mergeCell ref="B65:E65"/>
    <mergeCell ref="B67:S68"/>
    <mergeCell ref="I76:S76"/>
    <mergeCell ref="M61:O61"/>
    <mergeCell ref="Q61:S61"/>
    <mergeCell ref="C47:G47"/>
    <mergeCell ref="N47:Q47"/>
    <mergeCell ref="M59:O59"/>
    <mergeCell ref="M60:O60"/>
    <mergeCell ref="M58:O58"/>
    <mergeCell ref="B43:K43"/>
    <mergeCell ref="B42:K42"/>
    <mergeCell ref="L46:M46"/>
    <mergeCell ref="R46:S46"/>
    <mergeCell ref="H46:K46"/>
    <mergeCell ref="N46:Q46"/>
    <mergeCell ref="C46:G46"/>
    <mergeCell ref="B28:G28"/>
    <mergeCell ref="Q26:S26"/>
    <mergeCell ref="Q28:S28"/>
    <mergeCell ref="Q27:S27"/>
    <mergeCell ref="Q7:T7"/>
    <mergeCell ref="Q8:T8"/>
    <mergeCell ref="Q9:T9"/>
    <mergeCell ref="Q10:T10"/>
    <mergeCell ref="M27:O27"/>
    <mergeCell ref="M7:O7"/>
    <mergeCell ref="M8:O8"/>
    <mergeCell ref="M9:O9"/>
    <mergeCell ref="M10:O10"/>
    <mergeCell ref="B20:T22"/>
    <mergeCell ref="B16:E16"/>
    <mergeCell ref="B27:G27"/>
  </mergeCells>
  <printOptions horizontalCentered="1"/>
  <pageMargins left="0.44" right="0.70866141732283472" top="1.5354330708661419" bottom="0.74803149606299213" header="0.31496062992125984" footer="0.31496062992125984"/>
  <pageSetup paperSize="9" scale="85" orientation="portrait" blackAndWhite="1" r:id="rId1"/>
  <rowBreaks count="1" manualBreakCount="1">
    <brk id="47"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0</xdr:row>
                    <xdr:rowOff>9525</xdr:rowOff>
                  </from>
                  <to>
                    <xdr:col>8</xdr:col>
                    <xdr:colOff>95250</xdr:colOff>
                    <xdr:row>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R103"/>
  <sheetViews>
    <sheetView view="pageBreakPreview" topLeftCell="A65" zoomScale="89" zoomScaleNormal="80" zoomScaleSheetLayoutView="89" workbookViewId="0">
      <selection activeCell="Q59" sqref="Q59:R59"/>
    </sheetView>
  </sheetViews>
  <sheetFormatPr baseColWidth="10" defaultColWidth="11.42578125" defaultRowHeight="15" x14ac:dyDescent="0.25"/>
  <cols>
    <col min="1" max="1" width="5.28515625" style="205" customWidth="1"/>
    <col min="2" max="4" width="2.28515625" style="205" customWidth="1"/>
    <col min="5" max="6" width="4.140625" style="205" customWidth="1"/>
    <col min="7" max="7" width="9.140625" style="205" customWidth="1"/>
    <col min="8" max="8" width="1.42578125" style="205" customWidth="1"/>
    <col min="9" max="9" width="5" style="205" customWidth="1"/>
    <col min="10" max="10" width="6.42578125" style="205" customWidth="1"/>
    <col min="11" max="11" width="5.85546875" style="205" customWidth="1"/>
    <col min="12" max="12" width="7.5703125" style="205" customWidth="1"/>
    <col min="13" max="13" width="15.28515625" style="205" customWidth="1"/>
    <col min="14" max="14" width="1.85546875" style="205" customWidth="1"/>
    <col min="15" max="15" width="8" style="205" customWidth="1"/>
    <col min="16" max="16" width="1.5703125" style="205" customWidth="1"/>
    <col min="17" max="17" width="10.7109375" style="205" customWidth="1"/>
    <col min="18" max="18" width="16.7109375" style="205" customWidth="1"/>
    <col min="19" max="16384" width="11.42578125" style="205"/>
  </cols>
  <sheetData>
    <row r="1" spans="1:18" x14ac:dyDescent="0.25">
      <c r="A1" s="215" t="s">
        <v>1094</v>
      </c>
    </row>
    <row r="3" spans="1:18" ht="15.75" x14ac:dyDescent="0.25">
      <c r="B3" s="207"/>
      <c r="C3" s="207"/>
      <c r="D3" s="207"/>
      <c r="E3" s="207"/>
      <c r="F3" s="207"/>
      <c r="G3" s="207"/>
      <c r="H3" s="207"/>
      <c r="I3" s="207"/>
      <c r="J3" s="207"/>
      <c r="K3" s="207"/>
      <c r="L3" s="207"/>
      <c r="M3" s="221" t="s">
        <v>1019</v>
      </c>
      <c r="N3" s="207" t="s">
        <v>1029</v>
      </c>
      <c r="O3" s="207"/>
      <c r="P3" s="207"/>
      <c r="Q3" s="207"/>
      <c r="R3" s="207"/>
    </row>
    <row r="4" spans="1:18" ht="15.75" x14ac:dyDescent="0.25">
      <c r="B4" s="207"/>
      <c r="C4" s="207"/>
      <c r="D4" s="207"/>
      <c r="E4" s="207"/>
      <c r="F4" s="207"/>
      <c r="G4" s="207"/>
      <c r="H4" s="207"/>
      <c r="I4" s="207"/>
      <c r="J4" s="207"/>
      <c r="K4" s="207"/>
      <c r="L4" s="207"/>
      <c r="M4" s="208"/>
      <c r="N4" s="207"/>
      <c r="O4" s="207"/>
      <c r="P4" s="207"/>
      <c r="Q4" s="207"/>
      <c r="R4" s="207"/>
    </row>
    <row r="5" spans="1:18" ht="15.75" x14ac:dyDescent="0.25">
      <c r="B5" s="207"/>
      <c r="C5" s="207"/>
      <c r="D5" s="207"/>
      <c r="E5" s="207"/>
      <c r="F5" s="207"/>
      <c r="G5" s="207"/>
      <c r="H5" s="207"/>
      <c r="I5" s="207"/>
      <c r="J5" s="207"/>
      <c r="K5" s="207"/>
      <c r="L5" s="207"/>
      <c r="M5" s="221" t="s">
        <v>1020</v>
      </c>
      <c r="N5" s="207" t="s">
        <v>1029</v>
      </c>
      <c r="O5" s="207"/>
      <c r="P5" s="207"/>
      <c r="Q5" s="207"/>
      <c r="R5" s="207"/>
    </row>
    <row r="6" spans="1:18" x14ac:dyDescent="0.25">
      <c r="B6" s="207"/>
      <c r="C6" s="207"/>
      <c r="D6" s="207"/>
      <c r="E6" s="207"/>
      <c r="F6" s="207"/>
      <c r="G6" s="207"/>
      <c r="H6" s="207"/>
      <c r="I6" s="207"/>
      <c r="J6" s="207"/>
      <c r="K6" s="207"/>
      <c r="L6" s="207"/>
      <c r="M6" s="209"/>
      <c r="N6" s="207"/>
      <c r="O6" s="207"/>
      <c r="P6" s="207"/>
      <c r="Q6" s="207"/>
      <c r="R6" s="207"/>
    </row>
    <row r="7" spans="1:18" x14ac:dyDescent="0.25">
      <c r="B7" s="207"/>
      <c r="C7" s="207"/>
      <c r="D7" s="207"/>
      <c r="E7" s="207"/>
      <c r="F7" s="207"/>
      <c r="G7" s="207"/>
      <c r="H7" s="207"/>
      <c r="I7" s="207"/>
      <c r="J7" s="207"/>
      <c r="K7" s="207"/>
      <c r="L7" s="207"/>
      <c r="M7" s="873" t="s">
        <v>1021</v>
      </c>
      <c r="N7" s="873"/>
      <c r="O7" s="873"/>
      <c r="P7" s="207" t="s">
        <v>1029</v>
      </c>
      <c r="Q7" s="216" t="str">
        <f>"2014-AZEA-GU-"&amp;VLOOKUP(A1,'Datos inicio'!B4:BE1153,2)</f>
        <v>2014-AZEA-GU-048</v>
      </c>
      <c r="R7" s="206"/>
    </row>
    <row r="8" spans="1:18" x14ac:dyDescent="0.25">
      <c r="B8" s="207"/>
      <c r="C8" s="207"/>
      <c r="D8" s="207"/>
      <c r="E8" s="207"/>
      <c r="F8" s="207"/>
      <c r="G8" s="207"/>
      <c r="H8" s="207"/>
      <c r="I8" s="207"/>
      <c r="J8" s="207"/>
      <c r="K8" s="207"/>
      <c r="L8" s="207"/>
      <c r="M8" s="873" t="s">
        <v>1022</v>
      </c>
      <c r="N8" s="873"/>
      <c r="O8" s="873"/>
      <c r="P8" s="207" t="s">
        <v>1029</v>
      </c>
      <c r="Q8" s="216" t="str">
        <f>VLOOKUP(A1,'Datos inicio'!B4:BE1153,5)</f>
        <v>2019-020270 ( 0000427 )</v>
      </c>
      <c r="R8" s="206"/>
    </row>
    <row r="9" spans="1:18" x14ac:dyDescent="0.25">
      <c r="B9" s="207"/>
      <c r="C9" s="207"/>
      <c r="D9" s="207"/>
      <c r="E9" s="207"/>
      <c r="F9" s="207"/>
      <c r="G9" s="207"/>
      <c r="H9" s="207"/>
      <c r="I9" s="207"/>
      <c r="J9" s="207"/>
      <c r="K9" s="207"/>
      <c r="L9" s="207"/>
      <c r="M9" s="873" t="s">
        <v>7</v>
      </c>
      <c r="N9" s="873"/>
      <c r="O9" s="873"/>
      <c r="P9" s="207" t="s">
        <v>1029</v>
      </c>
      <c r="Q9" s="871">
        <f>VLOOKUP(A1,'Datos inicio'!B4:BE1153,3)</f>
        <v>43508</v>
      </c>
      <c r="R9" s="871"/>
    </row>
    <row r="10" spans="1:18" x14ac:dyDescent="0.25">
      <c r="B10" s="207"/>
      <c r="C10" s="207"/>
      <c r="D10" s="207"/>
      <c r="E10" s="207"/>
      <c r="F10" s="207"/>
      <c r="G10" s="207"/>
      <c r="H10" s="207"/>
      <c r="I10" s="207"/>
      <c r="J10" s="207"/>
      <c r="K10" s="207"/>
      <c r="L10" s="207"/>
      <c r="M10" s="873" t="s">
        <v>1030</v>
      </c>
      <c r="N10" s="873"/>
      <c r="O10" s="873"/>
      <c r="P10" s="207" t="s">
        <v>1029</v>
      </c>
      <c r="Q10" s="871">
        <f>VLOOKUP(A1,'Datos inicio'!B4:BE1153,4)</f>
        <v>43497</v>
      </c>
      <c r="R10" s="871"/>
    </row>
    <row r="11" spans="1:18" x14ac:dyDescent="0.25">
      <c r="B11" s="207"/>
      <c r="C11" s="207"/>
      <c r="D11" s="207"/>
      <c r="E11" s="207"/>
      <c r="F11" s="207"/>
      <c r="G11" s="207"/>
      <c r="H11" s="207"/>
      <c r="I11" s="207"/>
      <c r="J11" s="207"/>
      <c r="K11" s="207"/>
      <c r="L11" s="207"/>
      <c r="M11" s="207"/>
      <c r="N11" s="207"/>
      <c r="O11" s="207"/>
      <c r="P11" s="207"/>
      <c r="Q11" s="207"/>
      <c r="R11" s="207"/>
    </row>
    <row r="12" spans="1:18" x14ac:dyDescent="0.25">
      <c r="B12" s="207"/>
      <c r="C12" s="207"/>
      <c r="D12" s="207"/>
      <c r="E12" s="207"/>
      <c r="F12" s="207"/>
      <c r="G12" s="207"/>
      <c r="H12" s="207"/>
      <c r="I12" s="207"/>
      <c r="J12" s="207"/>
      <c r="K12" s="207"/>
      <c r="L12" s="207"/>
      <c r="M12" s="207"/>
      <c r="N12" s="207"/>
      <c r="O12" s="207"/>
      <c r="P12" s="207"/>
      <c r="Q12" s="207"/>
      <c r="R12" s="207"/>
    </row>
    <row r="13" spans="1:18" x14ac:dyDescent="0.25">
      <c r="B13" s="210" t="s">
        <v>1036</v>
      </c>
      <c r="C13" s="210"/>
      <c r="D13" s="210"/>
      <c r="E13" s="207"/>
      <c r="F13" s="207"/>
      <c r="G13" s="207"/>
      <c r="H13" s="207"/>
      <c r="I13" s="207"/>
      <c r="J13" s="207"/>
      <c r="K13" s="207"/>
      <c r="L13" s="207"/>
      <c r="M13" s="207"/>
      <c r="N13" s="207"/>
      <c r="O13" s="207"/>
      <c r="P13" s="207"/>
      <c r="Q13" s="207"/>
      <c r="R13" s="207"/>
    </row>
    <row r="14" spans="1:18" ht="15.75" x14ac:dyDescent="0.25">
      <c r="B14" s="222" t="str">
        <f>VLOOKUP(A1,'Datos inicio'!B4:BE1153,26)</f>
        <v>VITERI CEVALLOS LUIS</v>
      </c>
      <c r="C14" s="222"/>
      <c r="D14" s="222"/>
      <c r="E14" s="222"/>
      <c r="F14" s="222"/>
      <c r="G14" s="222"/>
      <c r="H14" s="222"/>
      <c r="I14" s="222"/>
      <c r="J14" s="222"/>
      <c r="K14" s="222"/>
      <c r="L14" s="207"/>
      <c r="M14" s="207"/>
      <c r="N14" s="207"/>
      <c r="O14" s="207"/>
      <c r="P14" s="207"/>
      <c r="Q14" s="207"/>
      <c r="R14" s="207"/>
    </row>
    <row r="15" spans="1:18" ht="15.75" hidden="1" x14ac:dyDescent="0.25">
      <c r="B15" s="222" t="str">
        <f>VLOOKUP(A1,'Datos inicio'!B4:BE1153,25)</f>
        <v>AKTIVARMED MEDIOS PUBLICITARIOS</v>
      </c>
      <c r="C15" s="222"/>
      <c r="D15" s="222"/>
      <c r="E15" s="222"/>
      <c r="F15" s="222"/>
      <c r="G15" s="222"/>
      <c r="H15" s="222"/>
      <c r="I15" s="222"/>
      <c r="J15" s="222"/>
      <c r="K15" s="222"/>
      <c r="L15" s="207"/>
      <c r="M15" s="207"/>
      <c r="N15" s="207"/>
      <c r="O15" s="207"/>
      <c r="P15" s="207"/>
      <c r="Q15" s="207"/>
      <c r="R15" s="207"/>
    </row>
    <row r="16" spans="1:18" x14ac:dyDescent="0.25">
      <c r="B16" s="875" t="s">
        <v>1023</v>
      </c>
      <c r="C16" s="875"/>
      <c r="D16" s="875"/>
      <c r="E16" s="875"/>
      <c r="F16" s="207"/>
      <c r="G16" s="207"/>
      <c r="H16" s="207"/>
      <c r="I16" s="207"/>
      <c r="J16" s="207"/>
      <c r="K16" s="207"/>
      <c r="L16" s="207"/>
      <c r="M16" s="207"/>
      <c r="N16" s="207"/>
      <c r="O16" s="207"/>
      <c r="P16" s="207"/>
      <c r="Q16" s="207"/>
      <c r="R16" s="207"/>
    </row>
    <row r="17" spans="2:18" x14ac:dyDescent="0.25">
      <c r="B17" s="207"/>
      <c r="C17" s="207"/>
      <c r="D17" s="207"/>
      <c r="E17" s="207"/>
      <c r="F17" s="207"/>
      <c r="G17" s="207"/>
      <c r="H17" s="207"/>
      <c r="I17" s="207"/>
      <c r="J17" s="207"/>
      <c r="K17" s="207"/>
      <c r="L17" s="207"/>
      <c r="M17" s="207"/>
      <c r="N17" s="207"/>
      <c r="O17" s="207"/>
      <c r="P17" s="207"/>
      <c r="Q17" s="207"/>
      <c r="R17" s="207"/>
    </row>
    <row r="18" spans="2:18" x14ac:dyDescent="0.25">
      <c r="B18" s="875" t="s">
        <v>1052</v>
      </c>
      <c r="C18" s="875"/>
      <c r="D18" s="875"/>
      <c r="E18" s="875"/>
      <c r="F18" s="875"/>
      <c r="G18" s="875"/>
      <c r="H18" s="207"/>
      <c r="I18" s="207"/>
      <c r="J18" s="207"/>
      <c r="K18" s="207"/>
      <c r="L18" s="207"/>
      <c r="M18" s="207"/>
      <c r="N18" s="207"/>
      <c r="O18" s="207"/>
      <c r="P18" s="207"/>
      <c r="Q18" s="207"/>
      <c r="R18" s="207"/>
    </row>
    <row r="19" spans="2:18" x14ac:dyDescent="0.25">
      <c r="B19" s="207"/>
      <c r="C19" s="207"/>
      <c r="D19" s="207"/>
      <c r="E19" s="207"/>
      <c r="F19" s="207"/>
      <c r="G19" s="207"/>
      <c r="H19" s="207"/>
      <c r="I19" s="207"/>
      <c r="J19" s="207"/>
      <c r="K19" s="207"/>
      <c r="L19" s="207"/>
      <c r="M19" s="207"/>
      <c r="N19" s="207"/>
      <c r="O19" s="207"/>
      <c r="P19" s="207"/>
      <c r="Q19" s="207"/>
      <c r="R19" s="207"/>
    </row>
    <row r="20" spans="2:18" x14ac:dyDescent="0.25">
      <c r="B20" s="874" t="s">
        <v>1095</v>
      </c>
      <c r="C20" s="874"/>
      <c r="D20" s="874"/>
      <c r="E20" s="874"/>
      <c r="F20" s="874"/>
      <c r="G20" s="874"/>
      <c r="H20" s="874"/>
      <c r="I20" s="874"/>
      <c r="J20" s="874"/>
      <c r="K20" s="874"/>
      <c r="L20" s="874"/>
      <c r="M20" s="874"/>
      <c r="N20" s="874"/>
      <c r="O20" s="874"/>
      <c r="P20" s="874"/>
      <c r="Q20" s="874"/>
      <c r="R20" s="874"/>
    </row>
    <row r="21" spans="2:18" x14ac:dyDescent="0.25">
      <c r="B21" s="874"/>
      <c r="C21" s="874"/>
      <c r="D21" s="874"/>
      <c r="E21" s="874"/>
      <c r="F21" s="874"/>
      <c r="G21" s="874"/>
      <c r="H21" s="874"/>
      <c r="I21" s="874"/>
      <c r="J21" s="874"/>
      <c r="K21" s="874"/>
      <c r="L21" s="874"/>
      <c r="M21" s="874"/>
      <c r="N21" s="874"/>
      <c r="O21" s="874"/>
      <c r="P21" s="874"/>
      <c r="Q21" s="874"/>
      <c r="R21" s="874"/>
    </row>
    <row r="22" spans="2:18" ht="34.5" customHeight="1" x14ac:dyDescent="0.25">
      <c r="B22" s="874"/>
      <c r="C22" s="874"/>
      <c r="D22" s="874"/>
      <c r="E22" s="874"/>
      <c r="F22" s="874"/>
      <c r="G22" s="874"/>
      <c r="H22" s="874"/>
      <c r="I22" s="874"/>
      <c r="J22" s="874"/>
      <c r="K22" s="874"/>
      <c r="L22" s="874"/>
      <c r="M22" s="874"/>
      <c r="N22" s="874"/>
      <c r="O22" s="874"/>
      <c r="P22" s="874"/>
      <c r="Q22" s="874"/>
      <c r="R22" s="874"/>
    </row>
    <row r="23" spans="2:18" x14ac:dyDescent="0.25">
      <c r="B23" s="207"/>
      <c r="C23" s="207"/>
      <c r="D23" s="207"/>
      <c r="E23" s="207"/>
      <c r="F23" s="207"/>
      <c r="G23" s="207"/>
      <c r="H23" s="207"/>
      <c r="I23" s="207"/>
      <c r="J23" s="207"/>
      <c r="K23" s="207"/>
      <c r="L23" s="207"/>
      <c r="M23" s="207"/>
      <c r="N23" s="207"/>
      <c r="O23" s="207"/>
      <c r="P23" s="207"/>
      <c r="Q23" s="207"/>
      <c r="R23" s="207"/>
    </row>
    <row r="24" spans="2:18" ht="15.75" x14ac:dyDescent="0.25">
      <c r="B24" s="222" t="s">
        <v>1024</v>
      </c>
      <c r="C24" s="222"/>
      <c r="D24" s="222"/>
      <c r="E24" s="222"/>
      <c r="F24" s="222"/>
      <c r="G24" s="222"/>
      <c r="H24" s="222"/>
      <c r="I24" s="222"/>
      <c r="J24" s="222"/>
      <c r="K24" s="222"/>
      <c r="L24" s="222"/>
      <c r="M24" s="222"/>
      <c r="N24" s="207"/>
      <c r="O24" s="207"/>
      <c r="P24" s="207"/>
      <c r="Q24" s="207"/>
      <c r="R24" s="207"/>
    </row>
    <row r="25" spans="2:18" x14ac:dyDescent="0.25">
      <c r="B25" s="207"/>
      <c r="C25" s="207"/>
      <c r="D25" s="207"/>
      <c r="E25" s="207"/>
      <c r="F25" s="207"/>
      <c r="G25" s="207"/>
      <c r="H25" s="207"/>
      <c r="I25" s="207"/>
      <c r="J25" s="207"/>
      <c r="K25" s="207"/>
      <c r="L25" s="207"/>
      <c r="M25" s="207"/>
      <c r="N25" s="207"/>
      <c r="O25" s="207"/>
      <c r="P25" s="207"/>
      <c r="Q25" s="207"/>
      <c r="R25" s="207"/>
    </row>
    <row r="26" spans="2:18" x14ac:dyDescent="0.25">
      <c r="B26" s="868" t="s">
        <v>1025</v>
      </c>
      <c r="C26" s="868"/>
      <c r="D26" s="868"/>
      <c r="E26" s="868"/>
      <c r="F26" s="868"/>
      <c r="G26" s="868"/>
      <c r="H26" s="207" t="s">
        <v>1029</v>
      </c>
      <c r="I26" s="273" t="str">
        <f>VLOOKUP(A1,'Datos inicio'!B4:BE1153,8)&amp;" mts."</f>
        <v>12 mts.</v>
      </c>
      <c r="J26" s="207"/>
      <c r="K26" s="207"/>
      <c r="L26" s="207"/>
      <c r="M26" s="895" t="s">
        <v>1031</v>
      </c>
      <c r="N26" s="895"/>
      <c r="O26" s="895"/>
      <c r="P26" s="207" t="s">
        <v>1029</v>
      </c>
      <c r="Q26" s="212" t="str">
        <f>VLOOKUP(A1,'Datos inicio'!B4:BE1153,6)</f>
        <v>VALLA</v>
      </c>
      <c r="R26" s="207"/>
    </row>
    <row r="27" spans="2:18" ht="24.75" customHeight="1" x14ac:dyDescent="0.25">
      <c r="B27" s="869" t="s">
        <v>20</v>
      </c>
      <c r="C27" s="869"/>
      <c r="D27" s="869"/>
      <c r="E27" s="869"/>
      <c r="F27" s="869"/>
      <c r="G27" s="869"/>
      <c r="H27" s="218" t="s">
        <v>1029</v>
      </c>
      <c r="I27" s="869" t="str">
        <f>VLOOKUP(A1,'Datos inicio'!B4:BE1153,16)</f>
        <v>D7 ( D408-70 ) SU-M.</v>
      </c>
      <c r="J27" s="869"/>
      <c r="K27" s="869"/>
      <c r="L27" s="210"/>
      <c r="M27" s="872" t="s">
        <v>1032</v>
      </c>
      <c r="N27" s="872"/>
      <c r="O27" s="872"/>
      <c r="P27" s="276" t="s">
        <v>1029</v>
      </c>
      <c r="Q27" s="900" t="str">
        <f>VLOOKUP(A1,'Datos inicio'!B4:BE1153,7)</f>
        <v>METÁLICA</v>
      </c>
      <c r="R27" s="900"/>
    </row>
    <row r="28" spans="2:18" x14ac:dyDescent="0.25">
      <c r="B28" s="868" t="s">
        <v>14</v>
      </c>
      <c r="C28" s="868"/>
      <c r="D28" s="868"/>
      <c r="E28" s="868"/>
      <c r="F28" s="868"/>
      <c r="G28" s="868"/>
      <c r="H28" s="207" t="s">
        <v>1029</v>
      </c>
      <c r="I28" s="212" t="str">
        <f>VLOOKUP(A1,'Datos inicio'!B4:BE1153,10)</f>
        <v>30503 08 013</v>
      </c>
      <c r="J28" s="207"/>
      <c r="K28" s="207"/>
      <c r="L28" s="207"/>
      <c r="M28" s="207"/>
      <c r="N28" s="207"/>
      <c r="O28" s="275" t="s">
        <v>15</v>
      </c>
      <c r="P28" s="207" t="s">
        <v>1029</v>
      </c>
      <c r="Q28" s="274">
        <f>VLOOKUP(A1,'Datos inicio'!B4:BE1153,11)</f>
        <v>15107</v>
      </c>
      <c r="R28" s="207"/>
    </row>
    <row r="29" spans="2:18" x14ac:dyDescent="0.25">
      <c r="B29" s="868" t="s">
        <v>13</v>
      </c>
      <c r="C29" s="868"/>
      <c r="D29" s="868"/>
      <c r="E29" s="868"/>
      <c r="F29" s="868"/>
      <c r="G29" s="868"/>
      <c r="H29" s="207" t="s">
        <v>1029</v>
      </c>
      <c r="I29" s="212" t="str">
        <f>VLOOKUP(A1,'Datos inicio'!B4:BE1153,9)</f>
        <v>ANCLADO AL PISO</v>
      </c>
      <c r="J29" s="207"/>
      <c r="K29" s="207"/>
      <c r="L29" s="207"/>
      <c r="M29" s="207"/>
      <c r="N29" s="207"/>
      <c r="O29" s="207"/>
      <c r="P29" s="207"/>
      <c r="Q29" s="207"/>
      <c r="R29" s="207"/>
    </row>
    <row r="30" spans="2:18" x14ac:dyDescent="0.25">
      <c r="B30" s="868" t="s">
        <v>1026</v>
      </c>
      <c r="C30" s="868"/>
      <c r="D30" s="868"/>
      <c r="E30" s="868"/>
      <c r="F30" s="868"/>
      <c r="G30" s="868"/>
      <c r="H30" s="207" t="s">
        <v>1029</v>
      </c>
      <c r="I30" s="212" t="str">
        <f>VLOOKUP(A1,'Datos inicio'!B4:BE1153,37)&amp;" mts."</f>
        <v>8.00*4.00 mts.</v>
      </c>
      <c r="J30" s="207"/>
      <c r="K30" s="207"/>
      <c r="L30" s="207"/>
      <c r="M30" s="207"/>
      <c r="N30" s="207"/>
      <c r="O30" s="207"/>
      <c r="P30" s="207"/>
      <c r="Q30" s="207"/>
      <c r="R30" s="207"/>
    </row>
    <row r="31" spans="2:18" ht="16.5" customHeight="1" x14ac:dyDescent="0.25">
      <c r="B31" s="869" t="s">
        <v>1027</v>
      </c>
      <c r="C31" s="869"/>
      <c r="D31" s="869"/>
      <c r="E31" s="869"/>
      <c r="F31" s="869"/>
      <c r="G31" s="869"/>
      <c r="H31" s="218" t="s">
        <v>1029</v>
      </c>
      <c r="I31" s="874" t="str">
        <f>VLOOKUP(A1,'Datos inicio'!B4:BE1153,12)</f>
        <v>AV. RODRIGO DE CHÁVEZ</v>
      </c>
      <c r="J31" s="874"/>
      <c r="K31" s="874"/>
      <c r="L31" s="874"/>
      <c r="M31" s="874"/>
      <c r="N31" s="874"/>
      <c r="O31" s="874"/>
      <c r="P31" s="874"/>
      <c r="Q31" s="874"/>
      <c r="R31" s="874"/>
    </row>
    <row r="32" spans="2:18" x14ac:dyDescent="0.25">
      <c r="B32" s="207"/>
      <c r="C32" s="207"/>
      <c r="D32" s="207"/>
      <c r="E32" s="207"/>
      <c r="F32" s="207"/>
      <c r="G32" s="207"/>
      <c r="H32" s="207"/>
      <c r="I32" s="207"/>
      <c r="J32" s="207"/>
      <c r="K32" s="207"/>
      <c r="L32" s="207"/>
      <c r="M32" s="207"/>
      <c r="N32" s="207"/>
      <c r="O32" s="207"/>
      <c r="P32" s="207"/>
      <c r="Q32" s="207"/>
      <c r="R32" s="207"/>
    </row>
    <row r="33" spans="2:18" x14ac:dyDescent="0.25">
      <c r="B33" s="209" t="s">
        <v>1028</v>
      </c>
      <c r="C33" s="209"/>
      <c r="D33" s="209"/>
      <c r="E33" s="209"/>
      <c r="F33" s="209"/>
      <c r="G33" s="207"/>
      <c r="H33" s="207"/>
      <c r="I33" s="207"/>
      <c r="J33" s="207"/>
      <c r="K33" s="207"/>
      <c r="L33" s="207"/>
      <c r="M33" s="207"/>
      <c r="N33" s="207"/>
      <c r="O33" s="207"/>
      <c r="P33" s="207"/>
      <c r="Q33" s="207"/>
      <c r="R33" s="207"/>
    </row>
    <row r="34" spans="2:18" x14ac:dyDescent="0.25">
      <c r="B34" s="207"/>
      <c r="C34" s="207"/>
      <c r="D34" s="207"/>
      <c r="E34" s="207"/>
      <c r="F34" s="207"/>
      <c r="G34" s="207"/>
      <c r="H34" s="207"/>
      <c r="I34" s="207"/>
      <c r="J34" s="207"/>
      <c r="K34" s="207"/>
      <c r="L34" s="207"/>
      <c r="M34" s="207"/>
      <c r="N34" s="207"/>
      <c r="O34" s="207"/>
      <c r="P34" s="207"/>
      <c r="Q34" s="207"/>
      <c r="R34" s="207"/>
    </row>
    <row r="35" spans="2:18" ht="66" customHeight="1" x14ac:dyDescent="0.25">
      <c r="B35" s="218">
        <v>1</v>
      </c>
      <c r="C35" s="218" t="s">
        <v>1033</v>
      </c>
      <c r="D35" s="874" t="str">
        <f>VLOOKUP(A1,'Datos inicio'!B4:BE1153,32)</f>
        <v>EL ADMINISTRADO MANTIENE DEUDAS PENDIENTES CON EL D.M.Q. ; SE EMITE INFORME TÉCNICO DESFAVORABLE.</v>
      </c>
      <c r="E35" s="874"/>
      <c r="F35" s="874"/>
      <c r="G35" s="874"/>
      <c r="H35" s="874"/>
      <c r="I35" s="874"/>
      <c r="J35" s="874"/>
      <c r="K35" s="874"/>
      <c r="L35" s="874"/>
      <c r="M35" s="874"/>
      <c r="N35" s="874"/>
      <c r="O35" s="874"/>
      <c r="P35" s="874"/>
      <c r="Q35" s="874"/>
      <c r="R35" s="874"/>
    </row>
    <row r="36" spans="2:18" ht="15" hidden="1" customHeight="1" x14ac:dyDescent="0.25">
      <c r="B36" s="218">
        <v>2</v>
      </c>
      <c r="C36" s="218" t="s">
        <v>1033</v>
      </c>
      <c r="D36" s="874" t="str">
        <f>VLOOKUP(A1,'Datos inicio'!B4:BE1153,33)</f>
        <v>S/N</v>
      </c>
      <c r="E36" s="874"/>
      <c r="F36" s="874"/>
      <c r="G36" s="874"/>
      <c r="H36" s="874"/>
      <c r="I36" s="874"/>
      <c r="J36" s="874"/>
      <c r="K36" s="874"/>
      <c r="L36" s="874"/>
      <c r="M36" s="874"/>
      <c r="N36" s="874"/>
      <c r="O36" s="874"/>
      <c r="P36" s="874"/>
      <c r="Q36" s="874"/>
      <c r="R36" s="874"/>
    </row>
    <row r="37" spans="2:18" ht="15" hidden="1" customHeight="1" x14ac:dyDescent="0.25">
      <c r="B37" s="218">
        <v>3</v>
      </c>
      <c r="C37" s="218" t="s">
        <v>1033</v>
      </c>
      <c r="D37" s="874" t="str">
        <f>VLOOKUP(A1,'Datos inicio'!B4:BE1153,34)</f>
        <v>S/N</v>
      </c>
      <c r="E37" s="874"/>
      <c r="F37" s="874"/>
      <c r="G37" s="874"/>
      <c r="H37" s="874"/>
      <c r="I37" s="874"/>
      <c r="J37" s="874"/>
      <c r="K37" s="874"/>
      <c r="L37" s="874"/>
      <c r="M37" s="874"/>
      <c r="N37" s="874"/>
      <c r="O37" s="874"/>
      <c r="P37" s="874"/>
      <c r="Q37" s="874"/>
      <c r="R37" s="874"/>
    </row>
    <row r="38" spans="2:18" hidden="1" x14ac:dyDescent="0.25">
      <c r="B38" s="218">
        <v>4</v>
      </c>
      <c r="C38" s="218" t="s">
        <v>1033</v>
      </c>
      <c r="D38" s="874" t="str">
        <f>VLOOKUP(A1,'Datos inicio'!B4:BE1153,35)</f>
        <v>REG. MERCANTIL N° 39857 FECHA DE INSCRIPCIÓN : 26/08/2015 NÚMERO DE INSCRPCIÓN : 13244</v>
      </c>
      <c r="E38" s="874"/>
      <c r="F38" s="874"/>
      <c r="G38" s="874"/>
      <c r="H38" s="874"/>
      <c r="I38" s="874"/>
      <c r="J38" s="874"/>
      <c r="K38" s="874"/>
      <c r="L38" s="874"/>
      <c r="M38" s="874"/>
      <c r="N38" s="874"/>
      <c r="O38" s="874"/>
      <c r="P38" s="874"/>
      <c r="Q38" s="874"/>
      <c r="R38" s="874"/>
    </row>
    <row r="39" spans="2:18" x14ac:dyDescent="0.25">
      <c r="B39" s="207"/>
      <c r="C39" s="207"/>
      <c r="D39" s="207"/>
      <c r="E39" s="207"/>
      <c r="F39" s="207"/>
      <c r="G39" s="207"/>
      <c r="H39" s="207"/>
      <c r="I39" s="207"/>
      <c r="J39" s="207"/>
      <c r="K39" s="207"/>
      <c r="L39" s="207"/>
      <c r="M39" s="207"/>
      <c r="N39" s="207"/>
      <c r="O39" s="207"/>
      <c r="P39" s="207"/>
      <c r="Q39" s="207"/>
      <c r="R39" s="207"/>
    </row>
    <row r="40" spans="2:18" x14ac:dyDescent="0.25">
      <c r="B40" s="207" t="s">
        <v>1034</v>
      </c>
      <c r="C40" s="207"/>
      <c r="D40" s="207"/>
      <c r="E40" s="207"/>
      <c r="F40" s="207"/>
      <c r="G40" s="207"/>
      <c r="H40" s="207"/>
      <c r="I40" s="207"/>
      <c r="J40" s="207"/>
      <c r="K40" s="207"/>
      <c r="L40" s="207"/>
      <c r="M40" s="207"/>
      <c r="N40" s="207"/>
      <c r="O40" s="207"/>
      <c r="P40" s="207"/>
      <c r="Q40" s="207"/>
      <c r="R40" s="207"/>
    </row>
    <row r="41" spans="2:18" x14ac:dyDescent="0.25">
      <c r="B41" s="207"/>
      <c r="C41" s="207"/>
      <c r="D41" s="207"/>
      <c r="E41" s="207"/>
      <c r="F41" s="207"/>
      <c r="G41" s="207"/>
      <c r="H41" s="207"/>
      <c r="I41" s="207"/>
      <c r="J41" s="207"/>
      <c r="K41" s="207"/>
      <c r="L41" s="207"/>
      <c r="M41" s="207"/>
      <c r="N41" s="207"/>
      <c r="O41" s="207"/>
      <c r="P41" s="207"/>
      <c r="Q41" s="207"/>
      <c r="R41" s="207"/>
    </row>
    <row r="42" spans="2:18" x14ac:dyDescent="0.25">
      <c r="B42" s="207"/>
      <c r="C42" s="207"/>
      <c r="D42" s="207"/>
      <c r="E42" s="207"/>
      <c r="F42" s="207"/>
      <c r="G42" s="207"/>
      <c r="H42" s="207"/>
      <c r="I42" s="207"/>
      <c r="J42" s="207"/>
      <c r="K42" s="207"/>
      <c r="L42" s="207"/>
      <c r="M42" s="207"/>
      <c r="N42" s="207"/>
      <c r="O42" s="207"/>
      <c r="P42" s="207"/>
      <c r="Q42" s="207"/>
      <c r="R42" s="207"/>
    </row>
    <row r="43" spans="2:18" x14ac:dyDescent="0.25">
      <c r="B43" s="207"/>
      <c r="C43" s="207"/>
      <c r="D43" s="207"/>
      <c r="E43" s="207"/>
      <c r="F43" s="207"/>
      <c r="G43" s="207"/>
      <c r="H43" s="207"/>
      <c r="I43" s="207"/>
      <c r="J43" s="207"/>
      <c r="K43" s="207"/>
      <c r="L43" s="207"/>
      <c r="M43" s="207"/>
      <c r="N43" s="207"/>
      <c r="O43" s="207"/>
      <c r="P43" s="207"/>
      <c r="Q43" s="207"/>
      <c r="R43" s="207"/>
    </row>
    <row r="44" spans="2:18" x14ac:dyDescent="0.25">
      <c r="B44" s="207"/>
      <c r="C44" s="207"/>
      <c r="D44" s="207"/>
      <c r="E44" s="207"/>
      <c r="F44" s="207"/>
      <c r="G44" s="207"/>
      <c r="H44" s="207"/>
      <c r="I44" s="207"/>
      <c r="J44" s="207"/>
      <c r="K44" s="207"/>
      <c r="L44" s="207"/>
      <c r="M44" s="207"/>
      <c r="N44" s="207"/>
      <c r="O44" s="207"/>
      <c r="P44" s="207"/>
      <c r="Q44" s="207"/>
      <c r="R44" s="207"/>
    </row>
    <row r="45" spans="2:18" x14ac:dyDescent="0.25">
      <c r="B45" s="207"/>
      <c r="C45" s="207"/>
      <c r="D45" s="207"/>
      <c r="E45" s="207"/>
      <c r="F45" s="207"/>
      <c r="G45" s="207"/>
      <c r="H45" s="207"/>
      <c r="I45" s="207"/>
      <c r="J45" s="207"/>
      <c r="K45" s="207"/>
      <c r="L45" s="207"/>
      <c r="M45" s="207"/>
      <c r="N45" s="207"/>
      <c r="O45" s="207"/>
      <c r="P45" s="207"/>
      <c r="Q45" s="207"/>
      <c r="R45" s="207"/>
    </row>
    <row r="46" spans="2:18" x14ac:dyDescent="0.25">
      <c r="B46" s="877" t="str">
        <f>VLOOKUP(A1,'Datos inicio'!B4:BE1153,47)</f>
        <v>Arq. Dino Cruz</v>
      </c>
      <c r="C46" s="877"/>
      <c r="D46" s="877"/>
      <c r="E46" s="877"/>
      <c r="F46" s="877"/>
      <c r="G46" s="877"/>
      <c r="H46" s="877"/>
      <c r="I46" s="877"/>
      <c r="J46" s="207"/>
      <c r="K46" s="207"/>
      <c r="L46" s="207"/>
      <c r="M46" s="207"/>
      <c r="N46" s="207"/>
      <c r="O46" s="207"/>
      <c r="P46" s="207"/>
      <c r="Q46" s="207"/>
      <c r="R46" s="207"/>
    </row>
    <row r="47" spans="2:18" ht="15" customHeight="1" x14ac:dyDescent="0.25">
      <c r="B47" s="876" t="str">
        <f>VLOOKUP(A1,'Datos inicio'!B4:BE1153,48)</f>
        <v>JEFE DE GESTIÓN URBANA</v>
      </c>
      <c r="C47" s="876"/>
      <c r="D47" s="876"/>
      <c r="E47" s="876"/>
      <c r="F47" s="876"/>
      <c r="G47" s="876"/>
      <c r="H47" s="876"/>
      <c r="I47" s="876"/>
      <c r="J47" s="207"/>
      <c r="K47" s="207"/>
      <c r="L47" s="207"/>
      <c r="M47" s="207"/>
      <c r="N47" s="207"/>
      <c r="O47" s="207"/>
      <c r="P47" s="207"/>
      <c r="Q47" s="207"/>
      <c r="R47" s="207"/>
    </row>
    <row r="48" spans="2:18" x14ac:dyDescent="0.25">
      <c r="B48" s="207"/>
      <c r="C48" s="207"/>
      <c r="D48" s="207"/>
      <c r="E48" s="207"/>
      <c r="F48" s="207"/>
      <c r="G48" s="207"/>
      <c r="H48" s="207"/>
      <c r="I48" s="207"/>
      <c r="J48" s="207"/>
      <c r="K48" s="207"/>
      <c r="L48" s="207"/>
      <c r="M48" s="207"/>
      <c r="N48" s="207"/>
      <c r="O48" s="207"/>
      <c r="P48" s="207"/>
      <c r="Q48" s="207"/>
      <c r="R48" s="207"/>
    </row>
    <row r="49" spans="2:18" x14ac:dyDescent="0.25">
      <c r="B49" s="219" t="str">
        <f>VLOOKUP(A1,'Datos inicio'!B4:BE1153,20)</f>
        <v>EE</v>
      </c>
      <c r="C49" s="207"/>
      <c r="D49" s="207"/>
      <c r="E49" s="207"/>
      <c r="F49" s="207"/>
      <c r="G49" s="207"/>
      <c r="H49" s="207"/>
      <c r="I49" s="207"/>
      <c r="J49" s="207"/>
      <c r="K49" s="207"/>
      <c r="L49" s="207"/>
      <c r="M49" s="207"/>
      <c r="N49" s="207"/>
      <c r="O49" s="207"/>
      <c r="P49" s="207"/>
      <c r="Q49" s="207"/>
      <c r="R49" s="207"/>
    </row>
    <row r="50" spans="2:18" x14ac:dyDescent="0.25">
      <c r="B50" s="207"/>
      <c r="C50" s="207"/>
      <c r="D50" s="207"/>
      <c r="E50" s="207"/>
      <c r="F50" s="207"/>
      <c r="G50" s="207"/>
      <c r="H50" s="207"/>
      <c r="I50" s="207"/>
      <c r="J50" s="207"/>
      <c r="K50" s="207"/>
      <c r="L50" s="207"/>
      <c r="M50" s="207"/>
      <c r="N50" s="207"/>
      <c r="O50" s="207"/>
      <c r="P50" s="207"/>
      <c r="Q50" s="207"/>
      <c r="R50" s="207"/>
    </row>
    <row r="51" spans="2:18" x14ac:dyDescent="0.25">
      <c r="B51" s="207"/>
      <c r="C51" s="207"/>
      <c r="D51" s="207"/>
      <c r="E51" s="207"/>
      <c r="F51" s="207"/>
      <c r="G51" s="207"/>
      <c r="H51" s="207"/>
      <c r="I51" s="207"/>
      <c r="J51" s="207"/>
      <c r="K51" s="207"/>
      <c r="L51" s="207"/>
      <c r="M51" s="207"/>
      <c r="N51" s="207"/>
      <c r="O51" s="207"/>
      <c r="P51" s="207"/>
      <c r="Q51" s="207"/>
      <c r="R51" s="207"/>
    </row>
    <row r="52" spans="2:18" ht="21" thickBot="1" x14ac:dyDescent="0.35">
      <c r="B52" s="896" t="s">
        <v>1035</v>
      </c>
      <c r="C52" s="896"/>
      <c r="D52" s="896"/>
      <c r="E52" s="896"/>
      <c r="F52" s="896"/>
      <c r="G52" s="896"/>
      <c r="H52" s="896"/>
      <c r="I52" s="896"/>
      <c r="J52" s="896"/>
      <c r="K52" s="896"/>
      <c r="L52" s="896"/>
      <c r="M52" s="896"/>
      <c r="N52" s="896"/>
      <c r="O52" s="896"/>
      <c r="P52" s="896"/>
      <c r="Q52" s="896"/>
      <c r="R52" s="896"/>
    </row>
    <row r="53" spans="2:18" ht="15.75" thickTop="1" x14ac:dyDescent="0.25">
      <c r="B53" s="207"/>
      <c r="C53" s="207"/>
      <c r="D53" s="207"/>
      <c r="E53" s="207"/>
      <c r="F53" s="207"/>
      <c r="G53" s="207"/>
      <c r="H53" s="207"/>
      <c r="I53" s="207"/>
      <c r="J53" s="207"/>
      <c r="K53" s="207"/>
      <c r="L53" s="207"/>
      <c r="M53" s="207"/>
      <c r="N53" s="207"/>
      <c r="O53" s="207"/>
      <c r="P53" s="207"/>
      <c r="Q53" s="207"/>
      <c r="R53" s="207"/>
    </row>
    <row r="54" spans="2:18" x14ac:dyDescent="0.25">
      <c r="B54" s="207"/>
      <c r="C54" s="207"/>
      <c r="D54" s="207"/>
      <c r="E54" s="207"/>
      <c r="F54" s="207"/>
      <c r="G54" s="207"/>
      <c r="H54" s="207"/>
      <c r="I54" s="207"/>
      <c r="J54" s="207"/>
      <c r="K54" s="207"/>
      <c r="L54" s="207"/>
      <c r="M54" s="207"/>
      <c r="N54" s="207"/>
      <c r="O54" s="207"/>
      <c r="P54" s="207"/>
      <c r="Q54" s="207"/>
      <c r="R54" s="207"/>
    </row>
    <row r="55" spans="2:18" ht="15.75" x14ac:dyDescent="0.25">
      <c r="B55" s="207"/>
      <c r="C55" s="207"/>
      <c r="D55" s="207"/>
      <c r="E55" s="207"/>
      <c r="F55" s="207"/>
      <c r="G55" s="207"/>
      <c r="H55" s="207"/>
      <c r="I55" s="207"/>
      <c r="J55" s="207"/>
      <c r="K55" s="207"/>
      <c r="L55" s="207"/>
      <c r="M55" s="221" t="s">
        <v>1019</v>
      </c>
      <c r="N55" s="207" t="s">
        <v>1029</v>
      </c>
      <c r="O55" s="207"/>
      <c r="P55" s="207"/>
      <c r="Q55" s="207"/>
      <c r="R55" s="207"/>
    </row>
    <row r="56" spans="2:18" ht="15.75" x14ac:dyDescent="0.25">
      <c r="B56" s="207"/>
      <c r="C56" s="207"/>
      <c r="D56" s="207"/>
      <c r="E56" s="207"/>
      <c r="F56" s="207"/>
      <c r="G56" s="207"/>
      <c r="H56" s="207"/>
      <c r="I56" s="207"/>
      <c r="J56" s="207"/>
      <c r="K56" s="207"/>
      <c r="L56" s="207"/>
      <c r="M56" s="208"/>
      <c r="N56" s="207"/>
      <c r="O56" s="207"/>
      <c r="P56" s="207"/>
      <c r="Q56" s="207"/>
      <c r="R56" s="207"/>
    </row>
    <row r="57" spans="2:18" ht="15.75" x14ac:dyDescent="0.25">
      <c r="B57" s="207"/>
      <c r="C57" s="207"/>
      <c r="D57" s="207"/>
      <c r="E57" s="207"/>
      <c r="F57" s="207"/>
      <c r="G57" s="207"/>
      <c r="H57" s="207"/>
      <c r="I57" s="207"/>
      <c r="J57" s="207"/>
      <c r="K57" s="207"/>
      <c r="L57" s="207"/>
      <c r="M57" s="221" t="s">
        <v>1020</v>
      </c>
      <c r="N57" s="207" t="s">
        <v>1029</v>
      </c>
      <c r="O57" s="207"/>
      <c r="P57" s="207"/>
      <c r="Q57" s="207"/>
      <c r="R57" s="207"/>
    </row>
    <row r="58" spans="2:18" x14ac:dyDescent="0.25">
      <c r="B58" s="207"/>
      <c r="C58" s="207"/>
      <c r="D58" s="207"/>
      <c r="E58" s="207"/>
      <c r="F58" s="207"/>
      <c r="G58" s="207"/>
      <c r="H58" s="207"/>
      <c r="I58" s="207"/>
      <c r="J58" s="207"/>
      <c r="K58" s="207"/>
      <c r="L58" s="207"/>
      <c r="M58" s="209"/>
      <c r="N58" s="207"/>
      <c r="O58" s="207"/>
      <c r="P58" s="207"/>
      <c r="Q58" s="207"/>
      <c r="R58" s="207"/>
    </row>
    <row r="59" spans="2:18" x14ac:dyDescent="0.25">
      <c r="B59" s="207"/>
      <c r="C59" s="207"/>
      <c r="D59" s="207"/>
      <c r="E59" s="207"/>
      <c r="F59" s="207"/>
      <c r="G59" s="207"/>
      <c r="H59" s="207"/>
      <c r="I59" s="207"/>
      <c r="J59" s="207"/>
      <c r="K59" s="207"/>
      <c r="L59" s="207"/>
      <c r="M59" s="886" t="s">
        <v>1021</v>
      </c>
      <c r="N59" s="886"/>
      <c r="O59" s="886"/>
      <c r="P59" s="207" t="s">
        <v>1029</v>
      </c>
      <c r="Q59" s="870" t="str">
        <f>Q7</f>
        <v>2014-AZEA-GU-048</v>
      </c>
      <c r="R59" s="870"/>
    </row>
    <row r="60" spans="2:18" x14ac:dyDescent="0.25">
      <c r="B60" s="207"/>
      <c r="C60" s="207"/>
      <c r="D60" s="207"/>
      <c r="E60" s="207"/>
      <c r="F60" s="207"/>
      <c r="G60" s="207"/>
      <c r="H60" s="207"/>
      <c r="I60" s="207"/>
      <c r="J60" s="207"/>
      <c r="K60" s="207"/>
      <c r="L60" s="207"/>
      <c r="M60" s="886" t="s">
        <v>1022</v>
      </c>
      <c r="N60" s="886"/>
      <c r="O60" s="886"/>
      <c r="P60" s="207" t="s">
        <v>1029</v>
      </c>
      <c r="Q60" s="870" t="str">
        <f>Q8</f>
        <v>2019-020270 ( 0000427 )</v>
      </c>
      <c r="R60" s="870"/>
    </row>
    <row r="61" spans="2:18" x14ac:dyDescent="0.25">
      <c r="B61" s="207"/>
      <c r="C61" s="207"/>
      <c r="D61" s="207"/>
      <c r="E61" s="207"/>
      <c r="F61" s="207"/>
      <c r="G61" s="207"/>
      <c r="H61" s="207"/>
      <c r="I61" s="207"/>
      <c r="J61" s="207"/>
      <c r="K61" s="207"/>
      <c r="L61" s="207"/>
      <c r="M61" s="886" t="s">
        <v>7</v>
      </c>
      <c r="N61" s="886"/>
      <c r="O61" s="886"/>
      <c r="P61" s="207" t="s">
        <v>1029</v>
      </c>
      <c r="Q61" s="871">
        <f>Q9</f>
        <v>43508</v>
      </c>
      <c r="R61" s="871"/>
    </row>
    <row r="62" spans="2:18" x14ac:dyDescent="0.25">
      <c r="B62" s="207"/>
      <c r="C62" s="207"/>
      <c r="D62" s="207"/>
      <c r="E62" s="207"/>
      <c r="F62" s="207"/>
      <c r="G62" s="207"/>
      <c r="H62" s="207"/>
      <c r="I62" s="207"/>
      <c r="J62" s="207"/>
      <c r="K62" s="207"/>
      <c r="L62" s="207"/>
      <c r="M62" s="886" t="s">
        <v>1030</v>
      </c>
      <c r="N62" s="886"/>
      <c r="O62" s="886"/>
      <c r="P62" s="207" t="s">
        <v>1029</v>
      </c>
      <c r="Q62" s="871">
        <f>Q10</f>
        <v>43497</v>
      </c>
      <c r="R62" s="871"/>
    </row>
    <row r="63" spans="2:18" x14ac:dyDescent="0.25">
      <c r="B63" s="207"/>
      <c r="C63" s="207"/>
      <c r="D63" s="207"/>
      <c r="E63" s="207"/>
      <c r="F63" s="207"/>
      <c r="G63" s="207"/>
      <c r="H63" s="207"/>
      <c r="I63" s="207"/>
      <c r="J63" s="207"/>
      <c r="K63" s="207"/>
      <c r="L63" s="207"/>
      <c r="M63" s="207"/>
      <c r="N63" s="207"/>
      <c r="O63" s="207"/>
      <c r="P63" s="207"/>
      <c r="Q63" s="207"/>
      <c r="R63" s="207"/>
    </row>
    <row r="64" spans="2:18" x14ac:dyDescent="0.25">
      <c r="B64" s="875" t="s">
        <v>1036</v>
      </c>
      <c r="C64" s="875"/>
      <c r="D64" s="875"/>
      <c r="E64" s="875"/>
      <c r="F64" s="207"/>
      <c r="G64" s="207"/>
      <c r="H64" s="207"/>
      <c r="I64" s="207"/>
      <c r="J64" s="207"/>
      <c r="K64" s="207"/>
      <c r="L64" s="207"/>
      <c r="M64" s="207"/>
      <c r="N64" s="207"/>
      <c r="O64" s="207"/>
      <c r="P64" s="207"/>
      <c r="Q64" s="207"/>
      <c r="R64" s="207"/>
    </row>
    <row r="65" spans="2:18" x14ac:dyDescent="0.25">
      <c r="B65" s="209" t="s">
        <v>1037</v>
      </c>
      <c r="C65" s="209"/>
      <c r="D65" s="209"/>
      <c r="E65" s="209"/>
      <c r="F65" s="209"/>
      <c r="G65" s="209"/>
      <c r="H65" s="207"/>
      <c r="I65" s="207"/>
      <c r="J65" s="207"/>
      <c r="K65" s="207"/>
      <c r="L65" s="207"/>
      <c r="M65" s="207"/>
      <c r="N65" s="207"/>
      <c r="O65" s="207"/>
      <c r="P65" s="207"/>
      <c r="Q65" s="207"/>
      <c r="R65" s="207"/>
    </row>
    <row r="66" spans="2:18" x14ac:dyDescent="0.25">
      <c r="B66" s="875" t="s">
        <v>1023</v>
      </c>
      <c r="C66" s="875"/>
      <c r="D66" s="875"/>
      <c r="E66" s="875"/>
      <c r="F66" s="207"/>
      <c r="G66" s="207"/>
      <c r="H66" s="207"/>
      <c r="I66" s="207"/>
      <c r="J66" s="207"/>
      <c r="K66" s="207"/>
      <c r="L66" s="207"/>
      <c r="M66" s="207"/>
      <c r="N66" s="207"/>
      <c r="O66" s="207"/>
      <c r="P66" s="207"/>
      <c r="Q66" s="207"/>
      <c r="R66" s="207"/>
    </row>
    <row r="67" spans="2:18" x14ac:dyDescent="0.25">
      <c r="B67" s="207"/>
      <c r="C67" s="207"/>
      <c r="D67" s="207"/>
      <c r="E67" s="207"/>
      <c r="F67" s="207"/>
      <c r="G67" s="207"/>
      <c r="H67" s="207"/>
      <c r="I67" s="207"/>
      <c r="J67" s="207"/>
      <c r="K67" s="207"/>
      <c r="L67" s="207"/>
      <c r="M67" s="207"/>
      <c r="N67" s="207"/>
      <c r="O67" s="207"/>
      <c r="P67" s="207"/>
      <c r="Q67" s="207"/>
      <c r="R67" s="207"/>
    </row>
    <row r="68" spans="2:18" x14ac:dyDescent="0.25">
      <c r="B68" s="885" t="s">
        <v>1096</v>
      </c>
      <c r="C68" s="885"/>
      <c r="D68" s="885"/>
      <c r="E68" s="885"/>
      <c r="F68" s="885"/>
      <c r="G68" s="885"/>
      <c r="H68" s="885"/>
      <c r="I68" s="885"/>
      <c r="J68" s="885"/>
      <c r="K68" s="885"/>
      <c r="L68" s="885"/>
      <c r="M68" s="885"/>
      <c r="N68" s="885"/>
      <c r="O68" s="885"/>
      <c r="P68" s="885"/>
      <c r="Q68" s="885"/>
      <c r="R68" s="885"/>
    </row>
    <row r="69" spans="2:18" x14ac:dyDescent="0.25">
      <c r="B69" s="885"/>
      <c r="C69" s="885"/>
      <c r="D69" s="885"/>
      <c r="E69" s="885"/>
      <c r="F69" s="885"/>
      <c r="G69" s="885"/>
      <c r="H69" s="885"/>
      <c r="I69" s="885"/>
      <c r="J69" s="885"/>
      <c r="K69" s="885"/>
      <c r="L69" s="885"/>
      <c r="M69" s="885"/>
      <c r="N69" s="885"/>
      <c r="O69" s="885"/>
      <c r="P69" s="885"/>
      <c r="Q69" s="885"/>
      <c r="R69" s="885"/>
    </row>
    <row r="70" spans="2:18" x14ac:dyDescent="0.25">
      <c r="B70" s="207"/>
      <c r="C70" s="207"/>
      <c r="D70" s="207"/>
      <c r="E70" s="207"/>
      <c r="F70" s="207"/>
      <c r="G70" s="207"/>
      <c r="H70" s="207"/>
      <c r="I70" s="207"/>
      <c r="J70" s="207"/>
      <c r="K70" s="207"/>
      <c r="L70" s="207"/>
      <c r="M70" s="207"/>
      <c r="N70" s="207"/>
      <c r="O70" s="207"/>
      <c r="P70" s="207"/>
      <c r="Q70" s="207"/>
      <c r="R70" s="207"/>
    </row>
    <row r="71" spans="2:18" x14ac:dyDescent="0.25">
      <c r="B71" s="212" t="s">
        <v>30</v>
      </c>
      <c r="C71" s="207"/>
      <c r="D71" s="207"/>
      <c r="E71" s="207"/>
      <c r="F71" s="207"/>
      <c r="G71" s="207"/>
      <c r="H71" s="207" t="s">
        <v>1029</v>
      </c>
      <c r="I71" s="207" t="str">
        <f>B14</f>
        <v>VITERI CEVALLOS LUIS</v>
      </c>
      <c r="J71" s="207"/>
      <c r="K71" s="207"/>
      <c r="L71" s="207"/>
      <c r="M71" s="207"/>
      <c r="N71" s="207"/>
      <c r="O71" s="207"/>
      <c r="P71" s="207"/>
      <c r="Q71" s="207"/>
      <c r="R71" s="207"/>
    </row>
    <row r="72" spans="2:18" hidden="1" x14ac:dyDescent="0.25">
      <c r="B72" s="212"/>
      <c r="C72" s="207"/>
      <c r="D72" s="207"/>
      <c r="E72" s="207"/>
      <c r="F72" s="207"/>
      <c r="G72" s="207"/>
      <c r="H72" s="207"/>
      <c r="I72" s="207"/>
      <c r="J72" s="207"/>
      <c r="K72" s="207"/>
      <c r="L72" s="207"/>
      <c r="M72" s="207"/>
      <c r="N72" s="207"/>
      <c r="O72" s="207"/>
      <c r="P72" s="207"/>
      <c r="Q72" s="207"/>
      <c r="R72" s="207"/>
    </row>
    <row r="73" spans="2:18" hidden="1" x14ac:dyDescent="0.25">
      <c r="B73" s="212" t="s">
        <v>1038</v>
      </c>
      <c r="C73" s="207"/>
      <c r="D73" s="207"/>
      <c r="E73" s="207"/>
      <c r="F73" s="207"/>
      <c r="G73" s="207"/>
      <c r="H73" s="207" t="s">
        <v>1029</v>
      </c>
      <c r="I73" s="207" t="str">
        <f>B15</f>
        <v>AKTIVARMED MEDIOS PUBLICITARIOS</v>
      </c>
      <c r="J73" s="207"/>
      <c r="K73" s="207"/>
      <c r="L73" s="207"/>
      <c r="M73" s="207"/>
      <c r="N73" s="207"/>
      <c r="O73" s="207"/>
      <c r="P73" s="207"/>
      <c r="Q73" s="207"/>
      <c r="R73" s="207"/>
    </row>
    <row r="74" spans="2:18" x14ac:dyDescent="0.25">
      <c r="B74" s="212"/>
      <c r="C74" s="207"/>
      <c r="D74" s="207"/>
      <c r="E74" s="207"/>
      <c r="F74" s="207"/>
      <c r="G74" s="207"/>
      <c r="H74" s="207"/>
      <c r="I74" s="207"/>
      <c r="J74" s="207"/>
      <c r="K74" s="207"/>
      <c r="L74" s="207"/>
      <c r="M74" s="207"/>
      <c r="N74" s="207"/>
      <c r="O74" s="207"/>
      <c r="P74" s="207"/>
      <c r="Q74" s="207"/>
      <c r="R74" s="207"/>
    </row>
    <row r="75" spans="2:18" x14ac:dyDescent="0.25">
      <c r="B75" s="212" t="s">
        <v>1039</v>
      </c>
      <c r="C75" s="207"/>
      <c r="D75" s="207"/>
      <c r="E75" s="207"/>
      <c r="F75" s="207"/>
      <c r="G75" s="207"/>
      <c r="H75" s="207" t="s">
        <v>1029</v>
      </c>
      <c r="I75" s="207" t="str">
        <f>VLOOKUP(A1,'Datos inicio'!B4:BE1153,31)</f>
        <v>1792337143001</v>
      </c>
      <c r="J75" s="207"/>
      <c r="K75" s="207"/>
      <c r="L75" s="207"/>
      <c r="M75" s="207"/>
      <c r="N75" s="207"/>
      <c r="O75" s="207"/>
      <c r="P75" s="207"/>
      <c r="Q75" s="207"/>
      <c r="R75" s="207"/>
    </row>
    <row r="76" spans="2:18" x14ac:dyDescent="0.25">
      <c r="B76" s="212"/>
      <c r="C76" s="207"/>
      <c r="D76" s="207"/>
      <c r="E76" s="207"/>
      <c r="F76" s="207"/>
      <c r="G76" s="207"/>
      <c r="H76" s="207"/>
      <c r="I76" s="207"/>
      <c r="J76" s="207"/>
      <c r="K76" s="207"/>
      <c r="L76" s="207"/>
      <c r="M76" s="207"/>
      <c r="N76" s="207"/>
      <c r="O76" s="207"/>
      <c r="P76" s="207"/>
      <c r="Q76" s="207"/>
      <c r="R76" s="207"/>
    </row>
    <row r="77" spans="2:18" x14ac:dyDescent="0.25">
      <c r="B77" s="271" t="s">
        <v>1040</v>
      </c>
      <c r="C77" s="218"/>
      <c r="D77" s="218"/>
      <c r="E77" s="218"/>
      <c r="F77" s="218"/>
      <c r="G77" s="218"/>
      <c r="H77" s="218" t="s">
        <v>1029</v>
      </c>
      <c r="I77" s="885" t="str">
        <f>I31</f>
        <v>AV. RODRIGO DE CHÁVEZ</v>
      </c>
      <c r="J77" s="885"/>
      <c r="K77" s="885"/>
      <c r="L77" s="885"/>
      <c r="M77" s="885"/>
      <c r="N77" s="885"/>
      <c r="O77" s="885"/>
      <c r="P77" s="885"/>
      <c r="Q77" s="885"/>
      <c r="R77" s="885"/>
    </row>
    <row r="78" spans="2:18" x14ac:dyDescent="0.25">
      <c r="B78" s="212"/>
      <c r="C78" s="207"/>
      <c r="D78" s="207"/>
      <c r="E78" s="207"/>
      <c r="F78" s="207"/>
      <c r="G78" s="207"/>
      <c r="H78" s="207"/>
      <c r="I78" s="207"/>
      <c r="J78" s="207"/>
      <c r="K78" s="207"/>
      <c r="L78" s="207"/>
      <c r="M78" s="207"/>
      <c r="N78" s="207"/>
      <c r="O78" s="207"/>
      <c r="P78" s="207"/>
      <c r="Q78" s="207"/>
      <c r="R78" s="207"/>
    </row>
    <row r="79" spans="2:18" x14ac:dyDescent="0.25">
      <c r="B79" s="212" t="s">
        <v>1041</v>
      </c>
      <c r="C79" s="207"/>
      <c r="D79" s="207"/>
      <c r="E79" s="207"/>
      <c r="F79" s="207"/>
      <c r="G79" s="207"/>
      <c r="H79" s="207" t="s">
        <v>1029</v>
      </c>
      <c r="I79" s="207" t="str">
        <f>I28</f>
        <v>30503 08 013</v>
      </c>
      <c r="J79" s="207"/>
      <c r="K79" s="207"/>
      <c r="L79" s="207"/>
      <c r="M79" s="207"/>
      <c r="N79" s="207"/>
      <c r="O79" s="207"/>
      <c r="P79" s="207"/>
      <c r="Q79" s="207"/>
      <c r="R79" s="207"/>
    </row>
    <row r="80" spans="2:18" x14ac:dyDescent="0.25">
      <c r="B80" s="212"/>
      <c r="C80" s="207"/>
      <c r="D80" s="207"/>
      <c r="E80" s="207"/>
      <c r="F80" s="207"/>
      <c r="G80" s="207"/>
      <c r="H80" s="207"/>
      <c r="I80" s="207"/>
      <c r="J80" s="207"/>
      <c r="K80" s="207"/>
      <c r="L80" s="207"/>
      <c r="M80" s="207"/>
      <c r="N80" s="207"/>
      <c r="O80" s="207"/>
      <c r="P80" s="207"/>
      <c r="Q80" s="207"/>
      <c r="R80" s="207"/>
    </row>
    <row r="81" spans="2:18" x14ac:dyDescent="0.25">
      <c r="B81" s="212" t="s">
        <v>15</v>
      </c>
      <c r="C81" s="207"/>
      <c r="D81" s="207"/>
      <c r="E81" s="207"/>
      <c r="F81" s="207"/>
      <c r="G81" s="207"/>
      <c r="H81" s="207" t="s">
        <v>1029</v>
      </c>
      <c r="I81" s="875">
        <f>Q28</f>
        <v>15107</v>
      </c>
      <c r="J81" s="875"/>
      <c r="K81" s="207"/>
      <c r="L81" s="207"/>
      <c r="M81" s="207"/>
      <c r="N81" s="207"/>
      <c r="O81" s="207"/>
      <c r="P81" s="207"/>
      <c r="Q81" s="207"/>
      <c r="R81" s="207"/>
    </row>
    <row r="82" spans="2:18" x14ac:dyDescent="0.25">
      <c r="B82" s="212"/>
      <c r="C82" s="207"/>
      <c r="D82" s="207"/>
      <c r="E82" s="207"/>
      <c r="F82" s="207"/>
      <c r="G82" s="207"/>
      <c r="H82" s="207"/>
      <c r="I82" s="207"/>
      <c r="J82" s="207"/>
      <c r="K82" s="207"/>
      <c r="L82" s="207"/>
      <c r="M82" s="207"/>
      <c r="N82" s="207"/>
      <c r="O82" s="207"/>
      <c r="P82" s="207"/>
      <c r="Q82" s="207"/>
      <c r="R82" s="207"/>
    </row>
    <row r="83" spans="2:18" ht="15.75" x14ac:dyDescent="0.25">
      <c r="B83" s="212" t="s">
        <v>1042</v>
      </c>
      <c r="C83" s="207"/>
      <c r="D83" s="207"/>
      <c r="E83" s="207"/>
      <c r="F83" s="207"/>
      <c r="G83" s="207"/>
      <c r="H83" s="207" t="s">
        <v>1029</v>
      </c>
      <c r="I83" s="208" t="s">
        <v>1043</v>
      </c>
      <c r="J83" s="208"/>
      <c r="K83" s="208"/>
      <c r="L83" s="207"/>
      <c r="M83" s="207"/>
      <c r="N83" s="207"/>
      <c r="O83" s="207"/>
      <c r="P83" s="207"/>
      <c r="Q83" s="207"/>
      <c r="R83" s="207"/>
    </row>
    <row r="84" spans="2:18" x14ac:dyDescent="0.25">
      <c r="B84" s="207"/>
      <c r="C84" s="207"/>
      <c r="D84" s="207"/>
      <c r="E84" s="207"/>
      <c r="F84" s="207"/>
      <c r="G84" s="207"/>
      <c r="H84" s="207"/>
      <c r="I84" s="207"/>
      <c r="J84" s="207"/>
      <c r="K84" s="207"/>
      <c r="L84" s="207"/>
      <c r="M84" s="207"/>
      <c r="N84" s="207"/>
      <c r="O84" s="207"/>
      <c r="P84" s="207"/>
      <c r="Q84" s="207"/>
      <c r="R84" s="207"/>
    </row>
    <row r="85" spans="2:18" ht="15.75" x14ac:dyDescent="0.25">
      <c r="B85" s="208" t="s">
        <v>1044</v>
      </c>
      <c r="C85" s="207"/>
      <c r="D85" s="207"/>
      <c r="E85" s="207"/>
      <c r="F85" s="207"/>
      <c r="G85" s="207"/>
      <c r="H85" s="207"/>
      <c r="I85" s="207"/>
      <c r="J85" s="207"/>
      <c r="K85" s="207"/>
      <c r="L85" s="207"/>
      <c r="M85" s="207"/>
      <c r="N85" s="207"/>
      <c r="O85" s="207"/>
      <c r="P85" s="207"/>
      <c r="Q85" s="207"/>
      <c r="R85" s="207"/>
    </row>
    <row r="86" spans="2:18" x14ac:dyDescent="0.25">
      <c r="B86" s="207"/>
      <c r="C86" s="207"/>
      <c r="D86" s="207"/>
      <c r="E86" s="207"/>
      <c r="F86" s="207"/>
      <c r="G86" s="207"/>
      <c r="H86" s="207"/>
      <c r="I86" s="207"/>
      <c r="J86" s="207"/>
      <c r="K86" s="207"/>
      <c r="L86" s="207"/>
      <c r="M86" s="207"/>
      <c r="N86" s="207"/>
      <c r="O86" s="207"/>
      <c r="P86" s="207"/>
      <c r="Q86" s="207"/>
      <c r="R86" s="207"/>
    </row>
    <row r="87" spans="2:18" x14ac:dyDescent="0.25">
      <c r="B87" s="207" t="s">
        <v>1045</v>
      </c>
      <c r="C87" s="207"/>
      <c r="D87" s="207"/>
      <c r="E87" s="207"/>
      <c r="F87" s="207"/>
      <c r="G87" s="207"/>
      <c r="H87" s="207" t="s">
        <v>1029</v>
      </c>
      <c r="I87" s="207" t="s">
        <v>1047</v>
      </c>
      <c r="J87" s="207"/>
      <c r="K87" s="207"/>
      <c r="L87" s="207" t="s">
        <v>1049</v>
      </c>
      <c r="M87" s="207"/>
      <c r="N87" s="207"/>
      <c r="O87" s="207"/>
      <c r="P87" s="207"/>
      <c r="Q87" s="207"/>
      <c r="R87" s="207"/>
    </row>
    <row r="88" spans="2:18" x14ac:dyDescent="0.25">
      <c r="B88" s="207"/>
      <c r="C88" s="207"/>
      <c r="D88" s="207"/>
      <c r="E88" s="207"/>
      <c r="F88" s="207"/>
      <c r="G88" s="207"/>
      <c r="H88" s="207"/>
      <c r="I88" s="207"/>
      <c r="J88" s="207"/>
      <c r="K88" s="207"/>
      <c r="L88" s="207"/>
      <c r="M88" s="207"/>
      <c r="N88" s="207"/>
      <c r="O88" s="207"/>
      <c r="P88" s="207"/>
      <c r="Q88" s="207"/>
      <c r="R88" s="207"/>
    </row>
    <row r="89" spans="2:18" x14ac:dyDescent="0.25">
      <c r="B89" s="207" t="s">
        <v>1046</v>
      </c>
      <c r="C89" s="207"/>
      <c r="D89" s="207"/>
      <c r="E89" s="207"/>
      <c r="F89" s="207"/>
      <c r="G89" s="207"/>
      <c r="H89" s="207" t="s">
        <v>1029</v>
      </c>
      <c r="I89" s="207" t="s">
        <v>1048</v>
      </c>
      <c r="J89" s="207"/>
      <c r="K89" s="207"/>
      <c r="L89" s="207" t="s">
        <v>1050</v>
      </c>
      <c r="M89" s="207"/>
      <c r="N89" s="207"/>
      <c r="O89" s="207"/>
      <c r="P89" s="207"/>
      <c r="Q89" s="207"/>
      <c r="R89" s="207"/>
    </row>
    <row r="90" spans="2:18" x14ac:dyDescent="0.25">
      <c r="B90" s="213"/>
      <c r="C90" s="213"/>
      <c r="D90" s="213"/>
      <c r="E90" s="213"/>
      <c r="F90" s="213"/>
      <c r="G90" s="213"/>
      <c r="H90" s="213"/>
      <c r="I90" s="213"/>
      <c r="J90" s="213"/>
      <c r="K90" s="213"/>
      <c r="L90" s="213"/>
      <c r="M90" s="213"/>
      <c r="N90" s="207"/>
      <c r="O90" s="207"/>
      <c r="P90" s="207"/>
      <c r="Q90" s="207"/>
      <c r="R90" s="207"/>
    </row>
    <row r="91" spans="2:18" x14ac:dyDescent="0.25">
      <c r="B91" s="209" t="s">
        <v>48</v>
      </c>
      <c r="C91" s="209"/>
      <c r="D91" s="209"/>
      <c r="E91" s="209"/>
      <c r="F91" s="209"/>
      <c r="G91" s="209"/>
      <c r="H91" s="209"/>
      <c r="I91" s="209"/>
      <c r="J91" s="209"/>
      <c r="K91" s="209"/>
      <c r="L91" s="209" t="s">
        <v>1051</v>
      </c>
      <c r="M91" s="220"/>
      <c r="N91" s="207"/>
      <c r="O91" s="207"/>
      <c r="P91" s="207"/>
      <c r="Q91" s="207"/>
      <c r="R91" s="207"/>
    </row>
    <row r="92" spans="2:18" x14ac:dyDescent="0.25">
      <c r="B92" s="214"/>
      <c r="C92" s="214"/>
      <c r="D92" s="214"/>
      <c r="E92" s="214"/>
      <c r="F92" s="214"/>
      <c r="G92" s="214"/>
      <c r="H92" s="214"/>
      <c r="I92" s="214"/>
      <c r="J92" s="214"/>
      <c r="K92" s="214"/>
      <c r="L92" s="214"/>
      <c r="M92" s="214"/>
      <c r="N92" s="207"/>
      <c r="O92" s="207"/>
      <c r="P92" s="207"/>
      <c r="Q92" s="207"/>
      <c r="R92" s="207"/>
    </row>
    <row r="93" spans="2:18" x14ac:dyDescent="0.25">
      <c r="B93" s="207"/>
      <c r="C93" s="207"/>
      <c r="D93" s="207"/>
      <c r="E93" s="207"/>
      <c r="F93" s="207"/>
      <c r="G93" s="207"/>
      <c r="H93" s="207"/>
      <c r="I93" s="207"/>
      <c r="J93" s="207"/>
      <c r="K93" s="207"/>
      <c r="L93" s="207"/>
      <c r="M93" s="207"/>
      <c r="N93" s="207"/>
      <c r="O93" s="207"/>
      <c r="P93" s="207"/>
      <c r="Q93" s="207"/>
      <c r="R93" s="207"/>
    </row>
    <row r="94" spans="2:18" x14ac:dyDescent="0.25">
      <c r="B94" s="207"/>
      <c r="C94" s="207"/>
      <c r="D94" s="207"/>
      <c r="E94" s="207"/>
      <c r="F94" s="207"/>
      <c r="G94" s="207"/>
      <c r="H94" s="207"/>
      <c r="I94" s="207"/>
      <c r="J94" s="207"/>
      <c r="K94" s="207"/>
      <c r="L94" s="207"/>
      <c r="M94" s="207"/>
      <c r="N94" s="207"/>
      <c r="O94" s="207"/>
      <c r="P94" s="207"/>
      <c r="Q94" s="207"/>
      <c r="R94" s="207"/>
    </row>
    <row r="95" spans="2:18" x14ac:dyDescent="0.25">
      <c r="B95" s="207"/>
      <c r="C95" s="207"/>
      <c r="D95" s="207"/>
      <c r="E95" s="207"/>
      <c r="F95" s="207"/>
      <c r="G95" s="207"/>
      <c r="H95" s="207"/>
      <c r="I95" s="207"/>
      <c r="J95" s="207"/>
      <c r="K95" s="207"/>
      <c r="L95" s="207"/>
      <c r="M95" s="207"/>
      <c r="N95" s="207"/>
      <c r="O95" s="207"/>
      <c r="P95" s="207"/>
      <c r="Q95" s="207"/>
      <c r="R95" s="207"/>
    </row>
    <row r="96" spans="2:18" x14ac:dyDescent="0.25">
      <c r="B96" s="207"/>
      <c r="C96" s="207"/>
      <c r="D96" s="207"/>
      <c r="E96" s="207"/>
      <c r="F96" s="207"/>
      <c r="G96" s="207"/>
      <c r="H96" s="207"/>
      <c r="I96" s="207"/>
      <c r="J96" s="207"/>
      <c r="K96" s="207"/>
      <c r="L96" s="207"/>
      <c r="M96" s="207"/>
      <c r="N96" s="207"/>
      <c r="O96" s="207"/>
      <c r="P96" s="207"/>
      <c r="Q96" s="207"/>
      <c r="R96" s="207"/>
    </row>
    <row r="97" spans="2:18" x14ac:dyDescent="0.25">
      <c r="B97" s="207"/>
      <c r="C97" s="207"/>
      <c r="D97" s="207"/>
      <c r="E97" s="207"/>
      <c r="F97" s="207"/>
      <c r="G97" s="207"/>
      <c r="H97" s="207"/>
      <c r="I97" s="207"/>
      <c r="J97" s="207"/>
      <c r="K97" s="207"/>
      <c r="L97" s="207"/>
      <c r="M97" s="207"/>
      <c r="N97" s="207"/>
      <c r="O97" s="207"/>
      <c r="P97" s="207"/>
      <c r="Q97" s="207"/>
      <c r="R97" s="207"/>
    </row>
    <row r="98" spans="2:18" x14ac:dyDescent="0.25">
      <c r="B98" s="207"/>
      <c r="C98" s="207"/>
      <c r="D98" s="207"/>
      <c r="E98" s="207"/>
      <c r="F98" s="207"/>
      <c r="G98" s="207"/>
      <c r="H98" s="207"/>
      <c r="I98" s="207"/>
      <c r="J98" s="207"/>
      <c r="K98" s="207"/>
      <c r="L98" s="207"/>
      <c r="M98" s="207"/>
      <c r="N98" s="207"/>
      <c r="O98" s="207"/>
      <c r="P98" s="207"/>
      <c r="Q98" s="207"/>
      <c r="R98" s="207"/>
    </row>
    <row r="99" spans="2:18" x14ac:dyDescent="0.25">
      <c r="B99" s="207"/>
      <c r="C99" s="207"/>
      <c r="D99" s="207"/>
      <c r="E99" s="207"/>
      <c r="F99" s="207"/>
      <c r="G99" s="207"/>
      <c r="H99" s="207"/>
      <c r="I99" s="207"/>
      <c r="J99" s="207"/>
      <c r="K99" s="207"/>
      <c r="L99" s="207"/>
      <c r="M99" s="207"/>
      <c r="N99" s="207"/>
      <c r="O99" s="207"/>
      <c r="P99" s="207"/>
      <c r="Q99" s="207"/>
      <c r="R99" s="207"/>
    </row>
    <row r="100" spans="2:18" x14ac:dyDescent="0.25">
      <c r="B100" s="877" t="str">
        <f>B46</f>
        <v>Arq. Dino Cruz</v>
      </c>
      <c r="C100" s="877"/>
      <c r="D100" s="877"/>
      <c r="E100" s="877"/>
      <c r="F100" s="877"/>
      <c r="G100" s="877"/>
      <c r="H100" s="877"/>
      <c r="I100" s="877"/>
      <c r="J100" s="207"/>
      <c r="K100" s="207"/>
      <c r="L100" s="207"/>
      <c r="M100" s="207"/>
      <c r="N100" s="207"/>
      <c r="O100" s="207"/>
      <c r="P100" s="207"/>
      <c r="Q100" s="207"/>
      <c r="R100" s="207"/>
    </row>
    <row r="101" spans="2:18" x14ac:dyDescent="0.25">
      <c r="B101" s="876" t="str">
        <f>B47</f>
        <v>JEFE DE GESTIÓN URBANA</v>
      </c>
      <c r="C101" s="876"/>
      <c r="D101" s="876"/>
      <c r="E101" s="876"/>
      <c r="F101" s="876"/>
      <c r="G101" s="876"/>
      <c r="H101" s="876"/>
      <c r="I101" s="876"/>
      <c r="J101" s="207"/>
      <c r="K101" s="207"/>
      <c r="L101" s="207"/>
      <c r="M101" s="207"/>
      <c r="N101" s="207"/>
      <c r="O101" s="207"/>
      <c r="P101" s="207"/>
      <c r="Q101" s="207"/>
      <c r="R101" s="207"/>
    </row>
    <row r="102" spans="2:18" x14ac:dyDescent="0.25">
      <c r="B102" s="207"/>
      <c r="C102" s="207"/>
      <c r="D102" s="207"/>
      <c r="E102" s="207"/>
      <c r="F102" s="207"/>
      <c r="G102" s="207"/>
      <c r="H102" s="207"/>
      <c r="I102" s="207"/>
      <c r="J102" s="207"/>
      <c r="K102" s="207"/>
      <c r="L102" s="207"/>
      <c r="M102" s="207"/>
      <c r="N102" s="207"/>
      <c r="O102" s="207"/>
      <c r="P102" s="207"/>
      <c r="Q102" s="207"/>
      <c r="R102" s="207"/>
    </row>
    <row r="103" spans="2:18" x14ac:dyDescent="0.25">
      <c r="B103" s="884" t="str">
        <f>B49</f>
        <v>EE</v>
      </c>
      <c r="C103" s="884"/>
      <c r="D103" s="884"/>
      <c r="E103" s="207"/>
      <c r="F103" s="207"/>
      <c r="G103" s="207"/>
      <c r="H103" s="207"/>
      <c r="I103" s="207"/>
      <c r="J103" s="207"/>
      <c r="K103" s="207"/>
      <c r="L103" s="207"/>
      <c r="M103" s="207"/>
      <c r="N103" s="207"/>
      <c r="O103" s="207"/>
      <c r="P103" s="207"/>
      <c r="Q103" s="207"/>
      <c r="R103" s="207"/>
    </row>
  </sheetData>
  <mergeCells count="43">
    <mergeCell ref="I31:R31"/>
    <mergeCell ref="B31:G31"/>
    <mergeCell ref="B30:G30"/>
    <mergeCell ref="B29:G29"/>
    <mergeCell ref="B28:G28"/>
    <mergeCell ref="B27:G27"/>
    <mergeCell ref="I27:K27"/>
    <mergeCell ref="M27:O27"/>
    <mergeCell ref="Q27:R27"/>
    <mergeCell ref="M7:O7"/>
    <mergeCell ref="M8:O8"/>
    <mergeCell ref="M9:O9"/>
    <mergeCell ref="Q9:R9"/>
    <mergeCell ref="M10:O10"/>
    <mergeCell ref="Q10:R10"/>
    <mergeCell ref="B16:E16"/>
    <mergeCell ref="B18:G18"/>
    <mergeCell ref="B20:R22"/>
    <mergeCell ref="B26:G26"/>
    <mergeCell ref="M26:O26"/>
    <mergeCell ref="B52:R52"/>
    <mergeCell ref="D35:R35"/>
    <mergeCell ref="D36:R36"/>
    <mergeCell ref="D37:R37"/>
    <mergeCell ref="D38:R38"/>
    <mergeCell ref="B46:I46"/>
    <mergeCell ref="B47:I47"/>
    <mergeCell ref="M59:O59"/>
    <mergeCell ref="Q59:R59"/>
    <mergeCell ref="M60:O60"/>
    <mergeCell ref="Q60:R60"/>
    <mergeCell ref="M61:O61"/>
    <mergeCell ref="Q61:R61"/>
    <mergeCell ref="Q62:R62"/>
    <mergeCell ref="B64:E64"/>
    <mergeCell ref="B66:E66"/>
    <mergeCell ref="B68:R69"/>
    <mergeCell ref="I77:R77"/>
    <mergeCell ref="I81:J81"/>
    <mergeCell ref="B100:I100"/>
    <mergeCell ref="B101:I101"/>
    <mergeCell ref="B103:D103"/>
    <mergeCell ref="M62:O62"/>
  </mergeCells>
  <pageMargins left="0.7" right="0.7" top="1.65" bottom="0.75" header="0.3" footer="0.3"/>
  <pageSetup paperSize="9" scale="83" orientation="portrait" r:id="rId1"/>
  <rowBreaks count="1" manualBreakCount="1">
    <brk id="50" min="1"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6</vt:i4>
      </vt:variant>
      <vt:variant>
        <vt:lpstr>Gráficos</vt:lpstr>
      </vt:variant>
      <vt:variant>
        <vt:i4>1</vt:i4>
      </vt:variant>
      <vt:variant>
        <vt:lpstr>Rangos con nombre</vt:lpstr>
      </vt:variant>
      <vt:variant>
        <vt:i4>5</vt:i4>
      </vt:variant>
    </vt:vector>
  </HeadingPairs>
  <TitlesOfParts>
    <vt:vector size="12" baseType="lpstr">
      <vt:lpstr>Datos inicio</vt:lpstr>
      <vt:lpstr>Favorable</vt:lpstr>
      <vt:lpstr>Tasa</vt:lpstr>
      <vt:lpstr>Negado</vt:lpstr>
      <vt:lpstr>Oficio_Publico</vt:lpstr>
      <vt:lpstr>Hoja1</vt:lpstr>
      <vt:lpstr>Gráfico1</vt:lpstr>
      <vt:lpstr>Favorable!Área_de_impresión</vt:lpstr>
      <vt:lpstr>Negado!Área_de_impresión</vt:lpstr>
      <vt:lpstr>Oficio_Publico!Área_de_impresión</vt:lpstr>
      <vt:lpstr>Tasa!Área_de_impresión</vt:lpstr>
      <vt:lpstr>Favorable!DATOS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Fausto Patricio Naranjo Cordova</dc:creator>
  <cp:lastModifiedBy>leespinosa</cp:lastModifiedBy>
  <cp:lastPrinted>2019-02-25T21:39:28Z</cp:lastPrinted>
  <dcterms:created xsi:type="dcterms:W3CDTF">2014-10-23T12:59:15Z</dcterms:created>
  <dcterms:modified xsi:type="dcterms:W3CDTF">2019-02-26T17:53:15Z</dcterms:modified>
</cp:coreProperties>
</file>