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ecretaría General\2014-2019\Comisiones del Concejo\Uso de Suelo\2018\Mesas de Trabajo\2018-10-30\Presentacione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3" i="1"/>
  <c r="J3" i="1" s="1"/>
  <c r="H3" i="1"/>
  <c r="H5" i="1"/>
  <c r="K5" i="1" s="1"/>
  <c r="H12" i="1" l="1"/>
  <c r="L12" i="1" s="1"/>
  <c r="H9" i="1"/>
  <c r="M9" i="1" s="1"/>
  <c r="O9" i="1" s="1"/>
  <c r="H8" i="1"/>
  <c r="L8" i="1" s="1"/>
  <c r="H7" i="1"/>
  <c r="M7" i="1" s="1"/>
  <c r="O7" i="1" s="1"/>
  <c r="H6" i="1"/>
  <c r="M6" i="1" s="1"/>
  <c r="O6" i="1" s="1"/>
  <c r="H4" i="1"/>
  <c r="L4" i="1" s="1"/>
  <c r="H11" i="1"/>
  <c r="L11" i="1" s="1"/>
  <c r="H10" i="1"/>
  <c r="L10" i="1"/>
  <c r="M10" i="1"/>
  <c r="M11" i="1"/>
  <c r="M12" i="1"/>
  <c r="O12" i="1" s="1"/>
  <c r="M3" i="1"/>
  <c r="O3" i="1" s="1"/>
  <c r="L3" i="1"/>
  <c r="L5" i="1"/>
  <c r="M5" i="1"/>
  <c r="O5" i="1" s="1"/>
  <c r="N11" i="1" l="1"/>
  <c r="O11" i="1"/>
  <c r="P11" i="1" s="1"/>
  <c r="Q11" i="1"/>
  <c r="R11" i="1" s="1"/>
  <c r="Q5" i="1"/>
  <c r="P5" i="1"/>
  <c r="P12" i="1"/>
  <c r="Q12" i="1"/>
  <c r="P7" i="1"/>
  <c r="Q7" i="1"/>
  <c r="Q9" i="1"/>
  <c r="P9" i="1"/>
  <c r="N10" i="1"/>
  <c r="O10" i="1"/>
  <c r="P3" i="1"/>
  <c r="Q3" i="1"/>
  <c r="Q6" i="1"/>
  <c r="P6" i="1"/>
  <c r="M4" i="1"/>
  <c r="N7" i="1"/>
  <c r="L7" i="1"/>
  <c r="L9" i="1"/>
  <c r="N9" i="1" s="1"/>
  <c r="L6" i="1"/>
  <c r="N6" i="1" s="1"/>
  <c r="N12" i="1"/>
  <c r="N3" i="1"/>
  <c r="N5" i="1"/>
  <c r="M8" i="1"/>
  <c r="N8" i="1" l="1"/>
  <c r="O8" i="1"/>
  <c r="N4" i="1"/>
  <c r="O4" i="1"/>
  <c r="Q10" i="1"/>
  <c r="P10" i="1"/>
  <c r="Q8" i="1" l="1"/>
  <c r="P8" i="1"/>
  <c r="Q4" i="1"/>
  <c r="P4" i="1"/>
</calcChain>
</file>

<file path=xl/sharedStrings.xml><?xml version="1.0" encoding="utf-8"?>
<sst xmlns="http://schemas.openxmlformats.org/spreadsheetml/2006/main" count="33" uniqueCount="32">
  <si>
    <t>Superficie del terreno</t>
  </si>
  <si>
    <t>Área útil total asignada por el PUOS</t>
  </si>
  <si>
    <t>Área Útil a Incrementarse</t>
  </si>
  <si>
    <t>Edificio</t>
  </si>
  <si>
    <t>Go Quito</t>
  </si>
  <si>
    <t>Nezu Bamboo</t>
  </si>
  <si>
    <t>AIVA 2016-2017</t>
  </si>
  <si>
    <t>AIVA 2018-2019</t>
  </si>
  <si>
    <t>Contribución Especial 2016-2017</t>
  </si>
  <si>
    <t>Contribución Especial 2018-2019</t>
  </si>
  <si>
    <t>COS PB</t>
  </si>
  <si>
    <t>COS TOTAL</t>
  </si>
  <si>
    <t>ONE</t>
  </si>
  <si>
    <t>LAFE</t>
  </si>
  <si>
    <t>Eloy Alfaro y Catalina Aldaz</t>
  </si>
  <si>
    <t>Calle Pablo Herrera, sector Granda Centeno</t>
  </si>
  <si>
    <t>Naciones Unidas y Amazonas</t>
  </si>
  <si>
    <t>Sector La Gasca</t>
  </si>
  <si>
    <t xml:space="preserve">Sector  </t>
  </si>
  <si>
    <t>NAIA</t>
  </si>
  <si>
    <t>La Portugal</t>
  </si>
  <si>
    <t>El Pedregal</t>
  </si>
  <si>
    <t>HUMA</t>
  </si>
  <si>
    <t>IMAGINE</t>
  </si>
  <si>
    <t>IQON</t>
  </si>
  <si>
    <t>Muros</t>
  </si>
  <si>
    <t>Rumipamba</t>
  </si>
  <si>
    <t>González Suárez</t>
  </si>
  <si>
    <t>Shyris y Suiza</t>
  </si>
  <si>
    <t>República del Salvador (calle Rusia)</t>
  </si>
  <si>
    <t>Calle Muros (Sector González Suárez)</t>
  </si>
  <si>
    <t>Diferencia del pago de la Contribución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</si>
</sst>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4" fontId="2" fillId="0" borderId="0" xfId="2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0" fillId="0" borderId="0" xfId="0" applyNumberFormat="1"/>
    <xf numFmtId="9" fontId="0" fillId="0" borderId="0" xfId="1" applyFont="1"/>
    <xf numFmtId="4" fontId="4" fillId="0" borderId="0" xfId="0" applyNumberFormat="1" applyFont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tabSelected="1" zoomScale="110" zoomScaleNormal="110" workbookViewId="0">
      <selection activeCell="H5" sqref="H5"/>
    </sheetView>
  </sheetViews>
  <sheetFormatPr baseColWidth="10" defaultRowHeight="15" x14ac:dyDescent="0.25"/>
  <cols>
    <col min="2" max="2" width="15.7109375" customWidth="1"/>
    <col min="8" max="8" width="12.7109375" customWidth="1"/>
    <col min="9" max="9" width="12.7109375" hidden="1" customWidth="1"/>
    <col min="10" max="10" width="12.7109375" customWidth="1"/>
    <col min="11" max="11" width="11" customWidth="1"/>
    <col min="12" max="13" width="18" customWidth="1"/>
    <col min="14" max="14" width="17.85546875" customWidth="1"/>
    <col min="15" max="15" width="14.85546875" customWidth="1"/>
    <col min="17" max="17" width="11.85546875" bestFit="1" customWidth="1"/>
  </cols>
  <sheetData>
    <row r="2" spans="1:18" s="12" customFormat="1" ht="60" x14ac:dyDescent="0.25">
      <c r="A2" s="11" t="s">
        <v>3</v>
      </c>
      <c r="B2" s="11" t="s">
        <v>18</v>
      </c>
      <c r="C2" s="6" t="s">
        <v>0</v>
      </c>
      <c r="D2" s="6" t="s">
        <v>6</v>
      </c>
      <c r="E2" s="6" t="s">
        <v>7</v>
      </c>
      <c r="F2" s="6" t="s">
        <v>10</v>
      </c>
      <c r="G2" s="6" t="s">
        <v>11</v>
      </c>
      <c r="H2" s="6" t="s">
        <v>1</v>
      </c>
      <c r="I2" s="6"/>
      <c r="J2" s="6" t="s">
        <v>1</v>
      </c>
      <c r="K2" s="6" t="s">
        <v>2</v>
      </c>
      <c r="L2" s="5" t="s">
        <v>8</v>
      </c>
      <c r="M2" s="5" t="s">
        <v>9</v>
      </c>
      <c r="N2" s="6" t="s">
        <v>31</v>
      </c>
    </row>
    <row r="3" spans="1:18" ht="30" x14ac:dyDescent="0.25">
      <c r="A3" s="1" t="s">
        <v>4</v>
      </c>
      <c r="B3" s="4" t="s">
        <v>14</v>
      </c>
      <c r="C3" s="1">
        <v>3609.92</v>
      </c>
      <c r="D3" s="1">
        <v>395</v>
      </c>
      <c r="E3" s="1">
        <v>1110</v>
      </c>
      <c r="F3" s="3">
        <v>0.5</v>
      </c>
      <c r="G3" s="3">
        <v>4</v>
      </c>
      <c r="H3" s="1">
        <f>(C3*0.5)*4</f>
        <v>7219.84</v>
      </c>
      <c r="I3" s="7">
        <f>(C3*F3)</f>
        <v>1804.96</v>
      </c>
      <c r="J3" s="7">
        <f>(I3*8)</f>
        <v>14439.68</v>
      </c>
      <c r="K3" s="1">
        <v>2354.8000000000002</v>
      </c>
      <c r="L3" s="9">
        <f t="shared" ref="L3:L12" si="0">((C3*D3)/H3)*K3</f>
        <v>465073.00000000012</v>
      </c>
      <c r="M3" s="9">
        <f t="shared" ref="M3:M12" si="1">((C3*E3)/H3)*K3</f>
        <v>1306914</v>
      </c>
      <c r="N3" s="10">
        <f>M3-L3</f>
        <v>841840.99999999988</v>
      </c>
      <c r="O3" s="13">
        <f>M3/K3</f>
        <v>555</v>
      </c>
      <c r="P3" s="14">
        <f>O3/E3</f>
        <v>0.5</v>
      </c>
      <c r="Q3" s="15">
        <f t="shared" ref="Q3:Q10" si="2">+O3*0.27</f>
        <v>149.85000000000002</v>
      </c>
    </row>
    <row r="4" spans="1:18" ht="45" x14ac:dyDescent="0.25">
      <c r="A4" s="2" t="s">
        <v>5</v>
      </c>
      <c r="B4" s="4" t="s">
        <v>15</v>
      </c>
      <c r="C4" s="1">
        <v>531.89</v>
      </c>
      <c r="D4" s="1">
        <v>220</v>
      </c>
      <c r="E4" s="1">
        <v>260</v>
      </c>
      <c r="F4" s="3">
        <v>0.5</v>
      </c>
      <c r="G4" s="3">
        <v>2</v>
      </c>
      <c r="H4" s="1">
        <f>(C4*0.5)*2</f>
        <v>531.89</v>
      </c>
      <c r="I4" s="7">
        <f t="shared" ref="I4:I12" si="3">(C4*F4)</f>
        <v>265.94499999999999</v>
      </c>
      <c r="J4" s="7">
        <f>(I4*4)</f>
        <v>1063.78</v>
      </c>
      <c r="K4" s="1">
        <v>493.6</v>
      </c>
      <c r="L4" s="9">
        <f t="shared" si="0"/>
        <v>108592</v>
      </c>
      <c r="M4" s="9">
        <f t="shared" si="1"/>
        <v>128336</v>
      </c>
      <c r="N4" s="10">
        <f t="shared" ref="N4:N7" si="4">M4-L4</f>
        <v>19744</v>
      </c>
      <c r="O4" s="13">
        <f t="shared" ref="O4:O12" si="5">M4/K4</f>
        <v>260</v>
      </c>
      <c r="P4" s="14">
        <f t="shared" ref="P4:P12" si="6">O4/E4</f>
        <v>1</v>
      </c>
      <c r="Q4" s="15">
        <f t="shared" si="2"/>
        <v>70.2</v>
      </c>
    </row>
    <row r="5" spans="1:18" ht="30" x14ac:dyDescent="0.25">
      <c r="A5" s="1" t="s">
        <v>12</v>
      </c>
      <c r="B5" s="4" t="s">
        <v>16</v>
      </c>
      <c r="C5" s="1">
        <v>1850.17</v>
      </c>
      <c r="D5" s="1">
        <v>620</v>
      </c>
      <c r="E5" s="1">
        <v>1430</v>
      </c>
      <c r="F5" s="3">
        <v>0.4</v>
      </c>
      <c r="G5" s="3">
        <v>6.4</v>
      </c>
      <c r="H5" s="1">
        <f>(C5*0.4)*16</f>
        <v>11841.088000000002</v>
      </c>
      <c r="I5" s="7">
        <f t="shared" si="3"/>
        <v>740.0680000000001</v>
      </c>
      <c r="J5" s="7">
        <f>(I5*16)</f>
        <v>11841.088000000002</v>
      </c>
      <c r="K5" s="1">
        <f>H5/2</f>
        <v>5920.5440000000008</v>
      </c>
      <c r="L5" s="9">
        <f t="shared" si="0"/>
        <v>573552.70000000007</v>
      </c>
      <c r="M5" s="9">
        <f t="shared" si="1"/>
        <v>1322871.55</v>
      </c>
      <c r="N5" s="10">
        <f t="shared" si="4"/>
        <v>749318.85</v>
      </c>
      <c r="O5" s="13">
        <f t="shared" si="5"/>
        <v>223.43749999999997</v>
      </c>
      <c r="P5" s="14">
        <f t="shared" si="6"/>
        <v>0.15624999999999997</v>
      </c>
      <c r="Q5" s="15">
        <f t="shared" si="2"/>
        <v>60.328124999999993</v>
      </c>
    </row>
    <row r="6" spans="1:18" ht="15.75" x14ac:dyDescent="0.25">
      <c r="A6" s="1" t="s">
        <v>13</v>
      </c>
      <c r="B6" s="4" t="s">
        <v>17</v>
      </c>
      <c r="C6" s="1">
        <v>1022.43</v>
      </c>
      <c r="D6" s="1">
        <v>125</v>
      </c>
      <c r="E6" s="1">
        <v>215</v>
      </c>
      <c r="F6" s="3">
        <v>0.5</v>
      </c>
      <c r="G6" s="3">
        <v>2</v>
      </c>
      <c r="H6" s="1">
        <f>(C6*0.5)*2</f>
        <v>1022.43</v>
      </c>
      <c r="I6" s="7">
        <f t="shared" si="3"/>
        <v>511.21499999999997</v>
      </c>
      <c r="J6" s="7">
        <f>(I6*4)</f>
        <v>2044.86</v>
      </c>
      <c r="K6" s="1">
        <v>1022.42</v>
      </c>
      <c r="L6" s="9">
        <f t="shared" si="0"/>
        <v>127802.5</v>
      </c>
      <c r="M6" s="9">
        <f t="shared" si="1"/>
        <v>219820.3</v>
      </c>
      <c r="N6" s="10">
        <f t="shared" si="4"/>
        <v>92017.799999999988</v>
      </c>
      <c r="O6" s="13">
        <f t="shared" si="5"/>
        <v>215</v>
      </c>
      <c r="P6" s="14">
        <f t="shared" si="6"/>
        <v>1</v>
      </c>
      <c r="Q6" s="15">
        <f t="shared" si="2"/>
        <v>58.050000000000004</v>
      </c>
    </row>
    <row r="7" spans="1:18" ht="15.75" x14ac:dyDescent="0.25">
      <c r="A7" s="1" t="s">
        <v>19</v>
      </c>
      <c r="B7" s="1" t="s">
        <v>20</v>
      </c>
      <c r="C7" s="1">
        <v>1398.89</v>
      </c>
      <c r="D7" s="1">
        <v>370</v>
      </c>
      <c r="E7" s="1">
        <v>490</v>
      </c>
      <c r="F7" s="3">
        <v>0.5</v>
      </c>
      <c r="G7" s="3">
        <v>3</v>
      </c>
      <c r="H7" s="1">
        <f>(C7*0.5)*3</f>
        <v>2098.335</v>
      </c>
      <c r="I7" s="7">
        <f t="shared" si="3"/>
        <v>699.44500000000005</v>
      </c>
      <c r="J7" s="7">
        <f>(I7*6)</f>
        <v>4196.67</v>
      </c>
      <c r="K7" s="1">
        <v>1636.48</v>
      </c>
      <c r="L7" s="9">
        <f t="shared" si="0"/>
        <v>403665.06666666671</v>
      </c>
      <c r="M7" s="9">
        <f t="shared" si="1"/>
        <v>534583.46666666667</v>
      </c>
      <c r="N7" s="10">
        <f t="shared" si="4"/>
        <v>130918.39999999997</v>
      </c>
      <c r="O7" s="13">
        <f t="shared" si="5"/>
        <v>326.66666666666669</v>
      </c>
      <c r="P7" s="14">
        <f t="shared" si="6"/>
        <v>0.66666666666666674</v>
      </c>
      <c r="Q7" s="15">
        <f t="shared" si="2"/>
        <v>88.200000000000017</v>
      </c>
    </row>
    <row r="8" spans="1:18" ht="15.75" x14ac:dyDescent="0.25">
      <c r="A8" s="1" t="s">
        <v>21</v>
      </c>
      <c r="B8" s="2" t="s">
        <v>26</v>
      </c>
      <c r="C8" s="1">
        <v>693.59</v>
      </c>
      <c r="D8" s="1">
        <v>180</v>
      </c>
      <c r="E8" s="1">
        <v>230</v>
      </c>
      <c r="F8" s="3">
        <v>0.5</v>
      </c>
      <c r="G8" s="3">
        <v>3</v>
      </c>
      <c r="H8" s="1">
        <f>(C8*0.5)*3</f>
        <v>1040.385</v>
      </c>
      <c r="I8" s="7">
        <f t="shared" si="3"/>
        <v>346.79500000000002</v>
      </c>
      <c r="J8" s="7">
        <f>(I8*6)</f>
        <v>2080.77</v>
      </c>
      <c r="K8" s="1">
        <v>571.78</v>
      </c>
      <c r="L8" s="9">
        <f t="shared" si="0"/>
        <v>68613.600000000006</v>
      </c>
      <c r="M8" s="9">
        <f t="shared" si="1"/>
        <v>87672.933333333334</v>
      </c>
      <c r="N8" s="10">
        <f t="shared" ref="N8:N12" si="7">M8-L8</f>
        <v>19059.333333333328</v>
      </c>
      <c r="O8" s="13">
        <f t="shared" si="5"/>
        <v>153.33333333333334</v>
      </c>
      <c r="P8" s="14">
        <f t="shared" si="6"/>
        <v>0.66666666666666674</v>
      </c>
      <c r="Q8" s="15">
        <f t="shared" si="2"/>
        <v>41.400000000000006</v>
      </c>
    </row>
    <row r="9" spans="1:18" ht="45" x14ac:dyDescent="0.25">
      <c r="A9" s="1" t="s">
        <v>22</v>
      </c>
      <c r="B9" s="4" t="s">
        <v>29</v>
      </c>
      <c r="C9" s="1">
        <v>610.69000000000005</v>
      </c>
      <c r="D9" s="1">
        <v>460</v>
      </c>
      <c r="E9" s="1">
        <v>1300</v>
      </c>
      <c r="F9" s="3">
        <v>0.5</v>
      </c>
      <c r="G9" s="3">
        <v>5</v>
      </c>
      <c r="H9" s="1">
        <f>(C9*0.5)*5</f>
        <v>1526.7250000000001</v>
      </c>
      <c r="I9" s="7">
        <f t="shared" si="3"/>
        <v>305.34500000000003</v>
      </c>
      <c r="J9" s="7">
        <f>(I9*10)</f>
        <v>3053.4500000000003</v>
      </c>
      <c r="K9" s="1">
        <v>873.32</v>
      </c>
      <c r="L9" s="9">
        <f t="shared" si="0"/>
        <v>160690.88</v>
      </c>
      <c r="M9" s="9">
        <f t="shared" si="1"/>
        <v>454126.4</v>
      </c>
      <c r="N9" s="10">
        <f t="shared" si="7"/>
        <v>293435.52000000002</v>
      </c>
      <c r="O9" s="13">
        <f t="shared" si="5"/>
        <v>520</v>
      </c>
      <c r="P9" s="14">
        <f t="shared" si="6"/>
        <v>0.4</v>
      </c>
      <c r="Q9" s="15">
        <f t="shared" si="2"/>
        <v>140.4</v>
      </c>
    </row>
    <row r="10" spans="1:18" ht="15.75" x14ac:dyDescent="0.25">
      <c r="A10" s="1" t="s">
        <v>23</v>
      </c>
      <c r="B10" s="4" t="s">
        <v>27</v>
      </c>
      <c r="C10" s="1">
        <v>521.35</v>
      </c>
      <c r="D10" s="1">
        <v>550</v>
      </c>
      <c r="E10" s="1">
        <v>1105</v>
      </c>
      <c r="F10" s="3">
        <v>0.4</v>
      </c>
      <c r="G10" s="3">
        <v>6.4</v>
      </c>
      <c r="H10" s="1">
        <f>(C10*0.4)*6.4</f>
        <v>1334.6560000000002</v>
      </c>
      <c r="I10" s="7">
        <f t="shared" si="3"/>
        <v>208.54000000000002</v>
      </c>
      <c r="J10" s="7">
        <f>(I10*16)</f>
        <v>3336.6400000000003</v>
      </c>
      <c r="K10" s="1">
        <v>1787.92</v>
      </c>
      <c r="L10" s="9">
        <f t="shared" si="0"/>
        <v>384123.43749999994</v>
      </c>
      <c r="M10" s="9">
        <f t="shared" si="1"/>
        <v>771738.90624999988</v>
      </c>
      <c r="N10" s="10">
        <f t="shared" si="7"/>
        <v>387615.46874999994</v>
      </c>
      <c r="O10" s="13">
        <f t="shared" si="5"/>
        <v>431.64062499999994</v>
      </c>
      <c r="P10" s="14">
        <f t="shared" si="6"/>
        <v>0.39062499999999994</v>
      </c>
      <c r="Q10" s="15">
        <f t="shared" si="2"/>
        <v>116.54296874999999</v>
      </c>
    </row>
    <row r="11" spans="1:18" ht="15.75" x14ac:dyDescent="0.25">
      <c r="A11" s="1" t="s">
        <v>24</v>
      </c>
      <c r="B11" s="4" t="s">
        <v>28</v>
      </c>
      <c r="C11" s="1">
        <v>2197.5300000000002</v>
      </c>
      <c r="D11" s="1">
        <v>485</v>
      </c>
      <c r="E11" s="1">
        <v>1255</v>
      </c>
      <c r="F11" s="3">
        <v>0.4</v>
      </c>
      <c r="G11" s="3">
        <v>6.4</v>
      </c>
      <c r="H11" s="1">
        <f>(C11*0.4)*6.4</f>
        <v>5625.6768000000011</v>
      </c>
      <c r="I11" s="7">
        <f t="shared" si="3"/>
        <v>879.01200000000017</v>
      </c>
      <c r="J11" s="7">
        <f>(I11*86)</f>
        <v>75595.032000000021</v>
      </c>
      <c r="K11" s="1">
        <v>14255</v>
      </c>
      <c r="L11" s="9">
        <f t="shared" si="0"/>
        <v>2700654.2968749995</v>
      </c>
      <c r="M11" s="9">
        <f t="shared" si="1"/>
        <v>6988291.0156249991</v>
      </c>
      <c r="N11" s="10">
        <f t="shared" si="7"/>
        <v>4287636.71875</v>
      </c>
      <c r="O11" s="13">
        <f t="shared" si="5"/>
        <v>490.23437499999994</v>
      </c>
      <c r="P11" s="14">
        <f t="shared" si="6"/>
        <v>0.39062499999999994</v>
      </c>
      <c r="Q11" s="15">
        <f>0.27/0.39*M11</f>
        <v>4838047.6262019221</v>
      </c>
      <c r="R11">
        <f>Q11/K11</f>
        <v>339.39302884615375</v>
      </c>
    </row>
    <row r="12" spans="1:18" ht="45" x14ac:dyDescent="0.25">
      <c r="A12" s="1" t="s">
        <v>25</v>
      </c>
      <c r="B12" s="4" t="s">
        <v>30</v>
      </c>
      <c r="C12" s="1">
        <v>486.72</v>
      </c>
      <c r="D12" s="1">
        <v>450</v>
      </c>
      <c r="E12" s="1">
        <v>830</v>
      </c>
      <c r="F12" s="3">
        <v>0.5</v>
      </c>
      <c r="G12" s="3">
        <v>3</v>
      </c>
      <c r="H12" s="1">
        <f>(C12*0.5)*3</f>
        <v>730.08</v>
      </c>
      <c r="I12" s="7">
        <f t="shared" si="3"/>
        <v>243.36</v>
      </c>
      <c r="J12" s="7">
        <f>(I12*6)</f>
        <v>1460.16</v>
      </c>
      <c r="K12" s="1">
        <v>518.76</v>
      </c>
      <c r="L12" s="9">
        <f t="shared" si="0"/>
        <v>155628</v>
      </c>
      <c r="M12" s="9">
        <f t="shared" si="1"/>
        <v>287047.2</v>
      </c>
      <c r="N12" s="10">
        <f t="shared" si="7"/>
        <v>131419.20000000001</v>
      </c>
      <c r="O12" s="13">
        <f t="shared" si="5"/>
        <v>553.33333333333337</v>
      </c>
      <c r="P12" s="14">
        <f t="shared" si="6"/>
        <v>0.66666666666666674</v>
      </c>
      <c r="Q12" s="15">
        <f>+O12*0.27</f>
        <v>149.40000000000003</v>
      </c>
    </row>
    <row r="13" spans="1:18" x14ac:dyDescent="0.25">
      <c r="M13" s="8"/>
      <c r="N13" s="7"/>
      <c r="O13" s="7"/>
    </row>
    <row r="15" spans="1:18" x14ac:dyDescent="0.25">
      <c r="M15" s="8"/>
      <c r="N15" s="8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Jose Madera Arends</dc:creator>
  <cp:lastModifiedBy>Veronica Patricia Loachamin Jarrin</cp:lastModifiedBy>
  <dcterms:created xsi:type="dcterms:W3CDTF">2018-02-19T17:45:16Z</dcterms:created>
  <dcterms:modified xsi:type="dcterms:W3CDTF">2018-10-30T21:08:46Z</dcterms:modified>
</cp:coreProperties>
</file>