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360" windowHeight="7590"/>
  </bookViews>
  <sheets>
    <sheet name="CAMBIO DE USO DE SUELO" sheetId="3" r:id="rId1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4" i="3" l="1"/>
  <c r="W44" i="3"/>
  <c r="V44" i="3"/>
  <c r="U44" i="3"/>
  <c r="T44" i="3"/>
  <c r="M44" i="3"/>
  <c r="D44" i="3"/>
  <c r="L44" i="3"/>
  <c r="K44" i="3"/>
  <c r="S39" i="3"/>
  <c r="S40" i="3"/>
  <c r="S41" i="3"/>
  <c r="S42" i="3"/>
  <c r="S38" i="3"/>
  <c r="K48" i="3"/>
  <c r="L48" i="3"/>
  <c r="M48" i="3"/>
  <c r="N48" i="3"/>
  <c r="P48" i="3"/>
  <c r="K49" i="3"/>
  <c r="L49" i="3"/>
  <c r="M49" i="3"/>
  <c r="N49" i="3"/>
  <c r="P49" i="3"/>
  <c r="K50" i="3"/>
  <c r="L50" i="3"/>
  <c r="M50" i="3"/>
  <c r="N50" i="3"/>
  <c r="P50" i="3"/>
  <c r="K51" i="3"/>
  <c r="L51" i="3"/>
  <c r="M51" i="3"/>
  <c r="N51" i="3"/>
  <c r="P51" i="3"/>
  <c r="K52" i="3"/>
  <c r="L52" i="3"/>
  <c r="M52" i="3"/>
  <c r="N52" i="3"/>
  <c r="P52" i="3"/>
  <c r="K53" i="3"/>
  <c r="L53" i="3"/>
  <c r="M53" i="3"/>
  <c r="N53" i="3"/>
  <c r="P53" i="3"/>
  <c r="P55" i="3"/>
  <c r="K46" i="3"/>
  <c r="L46" i="3"/>
  <c r="M46" i="3"/>
  <c r="N46" i="3"/>
  <c r="P46" i="3"/>
  <c r="K38" i="3"/>
  <c r="L38" i="3"/>
  <c r="M38" i="3"/>
  <c r="N38" i="3"/>
  <c r="P38" i="3"/>
  <c r="K39" i="3"/>
  <c r="L39" i="3"/>
  <c r="M39" i="3"/>
  <c r="N39" i="3"/>
  <c r="P39" i="3"/>
  <c r="K40" i="3"/>
  <c r="L40" i="3"/>
  <c r="M40" i="3"/>
  <c r="N40" i="3"/>
  <c r="P40" i="3"/>
  <c r="K41" i="3"/>
  <c r="L41" i="3"/>
  <c r="M41" i="3"/>
  <c r="N41" i="3"/>
  <c r="P41" i="3"/>
  <c r="K42" i="3"/>
  <c r="L42" i="3"/>
  <c r="M42" i="3"/>
  <c r="N42" i="3"/>
  <c r="P42" i="3"/>
  <c r="P44" i="3"/>
  <c r="K35" i="3"/>
  <c r="L35" i="3"/>
  <c r="M35" i="3"/>
  <c r="N35" i="3"/>
  <c r="P35" i="3"/>
  <c r="Q48" i="3"/>
  <c r="Q49" i="3"/>
  <c r="Q50" i="3"/>
  <c r="Q51" i="3"/>
  <c r="Q52" i="3"/>
  <c r="Q53" i="3"/>
  <c r="Q55" i="3"/>
  <c r="R48" i="3"/>
  <c r="R49" i="3"/>
  <c r="R50" i="3"/>
  <c r="R51" i="3"/>
  <c r="R52" i="3"/>
  <c r="R53" i="3"/>
  <c r="R55" i="3"/>
  <c r="N55" i="3"/>
  <c r="Q46" i="3"/>
  <c r="R46" i="3"/>
  <c r="Q38" i="3"/>
  <c r="Q39" i="3"/>
  <c r="Q40" i="3"/>
  <c r="Q41" i="3"/>
  <c r="Q42" i="3"/>
  <c r="Q44" i="3"/>
  <c r="R38" i="3"/>
  <c r="R39" i="3"/>
  <c r="R40" i="3"/>
  <c r="R41" i="3"/>
  <c r="R42" i="3"/>
  <c r="R43" i="3"/>
  <c r="R44" i="3"/>
  <c r="N44" i="3"/>
  <c r="Q35" i="3"/>
  <c r="R35" i="3"/>
  <c r="L9" i="3"/>
  <c r="K9" i="3"/>
  <c r="M9" i="3"/>
  <c r="N9" i="3"/>
  <c r="K32" i="3"/>
  <c r="L32" i="3"/>
  <c r="M32" i="3"/>
  <c r="K4" i="3"/>
  <c r="L4" i="3"/>
  <c r="M4" i="3"/>
  <c r="K5" i="3"/>
  <c r="L5" i="3"/>
  <c r="M5" i="3"/>
  <c r="K6" i="3"/>
  <c r="L6" i="3"/>
  <c r="M6" i="3"/>
  <c r="K7" i="3"/>
  <c r="L7" i="3"/>
  <c r="M7" i="3"/>
  <c r="K8" i="3"/>
  <c r="L8" i="3"/>
  <c r="M8" i="3"/>
  <c r="K10" i="3"/>
  <c r="L10" i="3"/>
  <c r="M10" i="3"/>
  <c r="K11" i="3"/>
  <c r="L11" i="3"/>
  <c r="M11" i="3"/>
  <c r="M12" i="3"/>
  <c r="K13" i="3"/>
  <c r="L13" i="3"/>
  <c r="M13" i="3"/>
  <c r="K14" i="3"/>
  <c r="L14" i="3"/>
  <c r="M14" i="3"/>
  <c r="M15" i="3"/>
  <c r="K16" i="3"/>
  <c r="L16" i="3"/>
  <c r="M16" i="3"/>
  <c r="K17" i="3"/>
  <c r="L17" i="3"/>
  <c r="M17" i="3"/>
  <c r="K18" i="3"/>
  <c r="L18" i="3"/>
  <c r="M18" i="3"/>
  <c r="K19" i="3"/>
  <c r="L19" i="3"/>
  <c r="M19" i="3"/>
  <c r="K20" i="3"/>
  <c r="L20" i="3"/>
  <c r="M20" i="3"/>
  <c r="M21" i="3"/>
  <c r="K22" i="3"/>
  <c r="L22" i="3"/>
  <c r="M22" i="3"/>
  <c r="K23" i="3"/>
  <c r="L23" i="3"/>
  <c r="M23" i="3"/>
  <c r="M24" i="3"/>
  <c r="K25" i="3"/>
  <c r="L25" i="3"/>
  <c r="M25" i="3"/>
  <c r="K26" i="3"/>
  <c r="L26" i="3"/>
  <c r="M26" i="3"/>
  <c r="M27" i="3"/>
  <c r="K28" i="3"/>
  <c r="L28" i="3"/>
  <c r="M28" i="3"/>
  <c r="K29" i="3"/>
  <c r="L29" i="3"/>
  <c r="M29" i="3"/>
  <c r="K30" i="3"/>
  <c r="L30" i="3"/>
  <c r="M30" i="3"/>
  <c r="K31" i="3"/>
  <c r="L31" i="3"/>
  <c r="M31" i="3"/>
  <c r="K3" i="3"/>
  <c r="L3" i="3"/>
  <c r="M3" i="3"/>
  <c r="H3" i="3"/>
  <c r="H4" i="3"/>
  <c r="H5" i="3"/>
  <c r="H6" i="3"/>
  <c r="H7" i="3"/>
  <c r="H8" i="3"/>
  <c r="H9" i="3"/>
  <c r="H10" i="3"/>
  <c r="H11" i="3"/>
  <c r="H13" i="3"/>
  <c r="H14" i="3"/>
  <c r="H16" i="3"/>
  <c r="H17" i="3"/>
  <c r="H18" i="3"/>
  <c r="H19" i="3"/>
  <c r="H20" i="3"/>
  <c r="H22" i="3"/>
  <c r="H23" i="3"/>
  <c r="H25" i="3"/>
  <c r="H26" i="3"/>
  <c r="H28" i="3"/>
  <c r="H29" i="3"/>
  <c r="H30" i="3"/>
  <c r="H31" i="3"/>
  <c r="H32" i="3"/>
  <c r="N3" i="3"/>
  <c r="Q3" i="3"/>
  <c r="R3" i="3"/>
  <c r="N4" i="3"/>
  <c r="Q4" i="3"/>
  <c r="R4" i="3"/>
  <c r="N5" i="3"/>
  <c r="Q5" i="3"/>
  <c r="R5" i="3"/>
  <c r="N6" i="3"/>
  <c r="Q6" i="3"/>
  <c r="R6" i="3"/>
  <c r="N7" i="3"/>
  <c r="Q7" i="3"/>
  <c r="R7" i="3"/>
  <c r="N8" i="3"/>
  <c r="Q8" i="3"/>
  <c r="R8" i="3"/>
  <c r="Q9" i="3"/>
  <c r="R9" i="3"/>
  <c r="N10" i="3"/>
  <c r="Q10" i="3"/>
  <c r="R10" i="3"/>
  <c r="N11" i="3"/>
  <c r="Q11" i="3"/>
  <c r="R11" i="3"/>
  <c r="N13" i="3"/>
  <c r="Q13" i="3"/>
  <c r="R13" i="3"/>
  <c r="N14" i="3"/>
  <c r="Q14" i="3"/>
  <c r="R14" i="3"/>
  <c r="N16" i="3"/>
  <c r="Q16" i="3"/>
  <c r="R16" i="3"/>
  <c r="N17" i="3"/>
  <c r="Q17" i="3"/>
  <c r="R17" i="3"/>
  <c r="N18" i="3"/>
  <c r="Q18" i="3"/>
  <c r="R18" i="3"/>
  <c r="N19" i="3"/>
  <c r="Q19" i="3"/>
  <c r="R19" i="3"/>
  <c r="N20" i="3"/>
  <c r="Q20" i="3"/>
  <c r="R20" i="3"/>
  <c r="N22" i="3"/>
  <c r="Q22" i="3"/>
  <c r="R22" i="3"/>
  <c r="N23" i="3"/>
  <c r="Q23" i="3"/>
  <c r="R23" i="3"/>
  <c r="N25" i="3"/>
  <c r="Q25" i="3"/>
  <c r="R25" i="3"/>
  <c r="N26" i="3"/>
  <c r="Q26" i="3"/>
  <c r="R26" i="3"/>
  <c r="N28" i="3"/>
  <c r="Q28" i="3"/>
  <c r="R28" i="3"/>
  <c r="N29" i="3"/>
  <c r="Q29" i="3"/>
  <c r="R29" i="3"/>
  <c r="N30" i="3"/>
  <c r="Q30" i="3"/>
  <c r="R30" i="3"/>
  <c r="N31" i="3"/>
  <c r="Q31" i="3"/>
  <c r="R31" i="3"/>
  <c r="N32" i="3"/>
  <c r="Q32" i="3"/>
  <c r="R32" i="3"/>
  <c r="N12" i="3"/>
  <c r="N15" i="3"/>
  <c r="N21" i="3"/>
  <c r="N24" i="3"/>
  <c r="N27" i="3"/>
  <c r="Q27" i="3"/>
  <c r="R27" i="3"/>
  <c r="Q15" i="3"/>
  <c r="R15" i="3"/>
  <c r="Q12" i="3"/>
  <c r="R12" i="3"/>
  <c r="Q24" i="3"/>
  <c r="R24" i="3"/>
  <c r="Q21" i="3"/>
  <c r="R21" i="3"/>
  <c r="F32" i="3"/>
  <c r="F31" i="3"/>
  <c r="F30" i="3"/>
  <c r="F29" i="3"/>
  <c r="F28" i="3"/>
  <c r="F26" i="3"/>
  <c r="F25" i="3"/>
  <c r="F23" i="3"/>
  <c r="F22" i="3"/>
  <c r="F20" i="3"/>
  <c r="F19" i="3"/>
  <c r="F18" i="3"/>
  <c r="F17" i="3"/>
  <c r="F16" i="3"/>
  <c r="F14" i="3"/>
  <c r="F13" i="3"/>
  <c r="F11" i="3"/>
  <c r="F10" i="3"/>
  <c r="F9" i="3"/>
  <c r="F8" i="3"/>
  <c r="F7" i="3"/>
  <c r="F6" i="3"/>
  <c r="F5" i="3"/>
  <c r="F4" i="3"/>
  <c r="F3" i="3"/>
</calcChain>
</file>

<file path=xl/sharedStrings.xml><?xml version="1.0" encoding="utf-8"?>
<sst xmlns="http://schemas.openxmlformats.org/spreadsheetml/2006/main" count="93" uniqueCount="49">
  <si>
    <t>USO</t>
  </si>
  <si>
    <t>COS  PB</t>
  </si>
  <si>
    <t>AREA COS PB</t>
  </si>
  <si>
    <t>N. PISOS</t>
  </si>
  <si>
    <t>COS TOTAL</t>
  </si>
  <si>
    <t>OFICINAS 3RA</t>
  </si>
  <si>
    <t>OFICINAS 1RA</t>
  </si>
  <si>
    <t>OFICINAS 2DA Y PARKING</t>
  </si>
  <si>
    <t>COMERCIO Y OFICINAS 2DA</t>
  </si>
  <si>
    <t>COMERCIO Y RESIDENCIA 2DA</t>
  </si>
  <si>
    <t>COMERCIO Y OFICINAS 1RA</t>
  </si>
  <si>
    <t>HOTEL</t>
  </si>
  <si>
    <t>COMERCIO Y RESIDENCIA 1RA</t>
  </si>
  <si>
    <t>MEDICINA 2DA</t>
  </si>
  <si>
    <t>SENIOR LIVING</t>
  </si>
  <si>
    <t>RESIDENCIA 2DA</t>
  </si>
  <si>
    <t>RESIDENCIA 3RA</t>
  </si>
  <si>
    <t>SUMA</t>
  </si>
  <si>
    <t>SAN PATRICIO</t>
  </si>
  <si>
    <t>RNR - M</t>
  </si>
  <si>
    <t>RNR - R2</t>
  </si>
  <si>
    <t>RNR - R1</t>
  </si>
  <si>
    <t>RNR - R3</t>
  </si>
  <si>
    <t>RNR - Equipamiento</t>
  </si>
  <si>
    <t>NÁPOLES</t>
  </si>
  <si>
    <t>Industria  RNR - I2</t>
  </si>
  <si>
    <t>Flexiplast</t>
  </si>
  <si>
    <t>Holiday Inn</t>
  </si>
  <si>
    <t>Hotel</t>
  </si>
  <si>
    <t>City Vall Lote B</t>
  </si>
  <si>
    <t>LOTE J URB</t>
  </si>
  <si>
    <t>LOTE J COMERCIAL*</t>
  </si>
  <si>
    <t>LOTE M URB</t>
  </si>
  <si>
    <t>LOTE M IGLESIA</t>
  </si>
  <si>
    <t>LOTE M EDUCACION</t>
  </si>
  <si>
    <t>Cityvall</t>
  </si>
  <si>
    <t>AIVA</t>
  </si>
  <si>
    <t>Índice de revalorización</t>
  </si>
  <si>
    <t>Terreno de llegada</t>
  </si>
  <si>
    <t>Tereno de partida</t>
  </si>
  <si>
    <t>Diferencia</t>
  </si>
  <si>
    <t>CAMBIO DE USO</t>
  </si>
  <si>
    <t>Múltiple a múltiple</t>
  </si>
  <si>
    <t>RNR  a múltiple</t>
  </si>
  <si>
    <t>RNR - EQ</t>
  </si>
  <si>
    <t>AREA útil vendible</t>
  </si>
  <si>
    <t>% por actividad</t>
  </si>
  <si>
    <t>Valor final</t>
  </si>
  <si>
    <t>costo  m2 por 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</si>
</sst>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164" fontId="0" fillId="0" borderId="0" xfId="1" applyFont="1" applyAlignment="1">
      <alignment horizontal="center"/>
    </xf>
    <xf numFmtId="10" fontId="0" fillId="0" borderId="0" xfId="2" applyNumberFormat="1" applyFont="1" applyAlignment="1">
      <alignment horizontal="center"/>
    </xf>
    <xf numFmtId="10" fontId="4" fillId="0" borderId="0" xfId="1" applyNumberFormat="1" applyFont="1"/>
    <xf numFmtId="164" fontId="3" fillId="0" borderId="0" xfId="1" applyFont="1"/>
    <xf numFmtId="0" fontId="6" fillId="2" borderId="2" xfId="0" applyFont="1" applyFill="1" applyBorder="1" applyAlignment="1">
      <alignment horizontal="center" vertical="center" wrapText="1"/>
    </xf>
    <xf numFmtId="164" fontId="6" fillId="2" borderId="2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4" fontId="4" fillId="0" borderId="1" xfId="1" applyFont="1" applyFill="1" applyBorder="1" applyAlignment="1">
      <alignment vertical="center"/>
    </xf>
    <xf numFmtId="164" fontId="4" fillId="0" borderId="1" xfId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0" borderId="1" xfId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" borderId="0" xfId="0" applyFont="1" applyFill="1" applyAlignment="1">
      <alignment horizontal="center"/>
    </xf>
    <xf numFmtId="164" fontId="4" fillId="3" borderId="0" xfId="1" applyFont="1" applyFill="1"/>
    <xf numFmtId="164" fontId="5" fillId="3" borderId="0" xfId="1" applyFont="1" applyFill="1" applyAlignment="1">
      <alignment horizontal="center"/>
    </xf>
    <xf numFmtId="0" fontId="5" fillId="3" borderId="0" xfId="0" applyFont="1" applyFill="1"/>
    <xf numFmtId="164" fontId="4" fillId="0" borderId="1" xfId="0" applyNumberFormat="1" applyFont="1" applyFill="1" applyBorder="1" applyAlignment="1">
      <alignment horizontal="center" vertical="center"/>
    </xf>
    <xf numFmtId="164" fontId="5" fillId="3" borderId="0" xfId="0" applyNumberFormat="1" applyFont="1" applyFill="1" applyAlignment="1">
      <alignment horizontal="center"/>
    </xf>
    <xf numFmtId="0" fontId="2" fillId="0" borderId="0" xfId="0" applyFont="1" applyAlignment="1">
      <alignment horizontal="center" vertical="center" textRotation="90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164" fontId="4" fillId="3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9" fontId="6" fillId="2" borderId="2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 textRotation="90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3" fontId="5" fillId="3" borderId="0" xfId="0" applyNumberFormat="1" applyFont="1" applyFill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7"/>
  <sheetViews>
    <sheetView tabSelected="1" topLeftCell="M1" zoomScale="50" zoomScaleNormal="50" workbookViewId="0">
      <selection activeCell="U2" sqref="U2"/>
    </sheetView>
  </sheetViews>
  <sheetFormatPr baseColWidth="10" defaultColWidth="11.5703125" defaultRowHeight="15" x14ac:dyDescent="0.25"/>
  <cols>
    <col min="1" max="1" width="17.5703125" bestFit="1" customWidth="1"/>
    <col min="2" max="2" width="37.85546875" style="2" customWidth="1"/>
    <col min="3" max="3" width="37.85546875" style="24" customWidth="1"/>
    <col min="4" max="4" width="21.140625" style="6" customWidth="1"/>
    <col min="5" max="5" width="11.42578125" style="3" hidden="1" customWidth="1"/>
    <col min="6" max="6" width="19.5703125" style="3" hidden="1" customWidth="1"/>
    <col min="7" max="7" width="12" style="2" hidden="1" customWidth="1"/>
    <col min="8" max="8" width="14.85546875" style="2" hidden="1" customWidth="1"/>
    <col min="9" max="10" width="27" customWidth="1"/>
    <col min="11" max="11" width="28.28515625" bestFit="1" customWidth="1"/>
    <col min="12" max="12" width="28.7109375" bestFit="1" customWidth="1"/>
    <col min="13" max="13" width="24.85546875" bestFit="1" customWidth="1"/>
    <col min="14" max="14" width="34" bestFit="1" customWidth="1"/>
    <col min="15" max="16" width="34" customWidth="1"/>
    <col min="17" max="17" width="46.28515625" hidden="1" customWidth="1"/>
    <col min="18" max="18" width="43.5703125" hidden="1" customWidth="1"/>
    <col min="19" max="19" width="15.28515625" bestFit="1" customWidth="1"/>
    <col min="20" max="20" width="28.7109375" bestFit="1" customWidth="1"/>
    <col min="21" max="23" width="26.140625" bestFit="1" customWidth="1"/>
    <col min="24" max="24" width="24.140625" bestFit="1" customWidth="1"/>
  </cols>
  <sheetData>
    <row r="1" spans="1:19" x14ac:dyDescent="0.25">
      <c r="B1" s="24"/>
      <c r="G1" s="24"/>
      <c r="H1" s="24"/>
    </row>
    <row r="2" spans="1:19" s="1" customFormat="1" ht="68.25" customHeight="1" x14ac:dyDescent="0.25">
      <c r="B2" s="7" t="s">
        <v>0</v>
      </c>
      <c r="C2" s="7" t="s">
        <v>41</v>
      </c>
      <c r="D2" s="8" t="s">
        <v>45</v>
      </c>
      <c r="E2" s="8" t="s">
        <v>1</v>
      </c>
      <c r="F2" s="8" t="s">
        <v>2</v>
      </c>
      <c r="G2" s="7" t="s">
        <v>3</v>
      </c>
      <c r="H2" s="7" t="s">
        <v>4</v>
      </c>
      <c r="I2" s="7" t="s">
        <v>36</v>
      </c>
      <c r="J2" s="7" t="s">
        <v>37</v>
      </c>
      <c r="K2" s="7" t="s">
        <v>38</v>
      </c>
      <c r="L2" s="7" t="s">
        <v>39</v>
      </c>
      <c r="M2" s="7" t="s">
        <v>40</v>
      </c>
      <c r="N2" s="28">
        <v>0.25</v>
      </c>
      <c r="O2" s="28" t="s">
        <v>46</v>
      </c>
      <c r="P2" s="28" t="s">
        <v>47</v>
      </c>
      <c r="Q2" s="28">
        <v>0.3</v>
      </c>
      <c r="R2" s="28">
        <v>0.4</v>
      </c>
      <c r="S2" s="28" t="s">
        <v>48</v>
      </c>
    </row>
    <row r="3" spans="1:19" ht="23.25" hidden="1" x14ac:dyDescent="0.35">
      <c r="A3" s="30" t="s">
        <v>18</v>
      </c>
      <c r="B3" s="9" t="s">
        <v>6</v>
      </c>
      <c r="C3" s="9" t="s">
        <v>42</v>
      </c>
      <c r="D3" s="10">
        <v>4881.04</v>
      </c>
      <c r="E3" s="11">
        <v>35</v>
      </c>
      <c r="F3" s="11">
        <f t="shared" ref="F3:F11" si="0">D3*E3/100</f>
        <v>1708.364</v>
      </c>
      <c r="G3" s="12">
        <v>13</v>
      </c>
      <c r="H3" s="12">
        <f t="shared" ref="H3:H11" si="1">E3*G3</f>
        <v>455</v>
      </c>
      <c r="I3" s="14">
        <v>65</v>
      </c>
      <c r="J3" s="14">
        <v>1</v>
      </c>
      <c r="K3" s="14">
        <f t="shared" ref="K3:K11" si="2">D3*I3*J3</f>
        <v>317267.59999999998</v>
      </c>
      <c r="L3" s="14">
        <f t="shared" ref="L3:L11" si="3">I3*D3</f>
        <v>317267.59999999998</v>
      </c>
      <c r="M3" s="14">
        <f>K3-L3</f>
        <v>0</v>
      </c>
      <c r="N3" s="12">
        <f t="shared" ref="N3:N29" si="4">L3*M3</f>
        <v>0</v>
      </c>
      <c r="O3" s="12"/>
      <c r="P3" s="12"/>
      <c r="Q3" s="14">
        <f t="shared" ref="Q3:Q29" si="5">N3*K3</f>
        <v>0</v>
      </c>
      <c r="R3" s="14">
        <f t="shared" ref="R3:R29" si="6">Q3*13.64%</f>
        <v>0</v>
      </c>
    </row>
    <row r="4" spans="1:19" ht="23.25" hidden="1" x14ac:dyDescent="0.35">
      <c r="A4" s="30"/>
      <c r="B4" s="9" t="s">
        <v>6</v>
      </c>
      <c r="C4" s="9" t="s">
        <v>42</v>
      </c>
      <c r="D4" s="10">
        <v>3882.54</v>
      </c>
      <c r="E4" s="11">
        <v>35</v>
      </c>
      <c r="F4" s="11">
        <f t="shared" si="0"/>
        <v>1358.8889999999999</v>
      </c>
      <c r="G4" s="12">
        <v>13</v>
      </c>
      <c r="H4" s="12">
        <f t="shared" si="1"/>
        <v>455</v>
      </c>
      <c r="I4" s="14">
        <v>65</v>
      </c>
      <c r="J4" s="14">
        <v>1</v>
      </c>
      <c r="K4" s="14">
        <f t="shared" si="2"/>
        <v>252365.1</v>
      </c>
      <c r="L4" s="14">
        <f t="shared" si="3"/>
        <v>252365.1</v>
      </c>
      <c r="M4" s="14">
        <f t="shared" ref="M4:M31" si="7">K4-L4</f>
        <v>0</v>
      </c>
      <c r="N4" s="12">
        <f t="shared" si="4"/>
        <v>0</v>
      </c>
      <c r="O4" s="12"/>
      <c r="P4" s="12"/>
      <c r="Q4" s="14">
        <f t="shared" si="5"/>
        <v>0</v>
      </c>
      <c r="R4" s="14">
        <f t="shared" si="6"/>
        <v>0</v>
      </c>
    </row>
    <row r="5" spans="1:19" ht="23.25" hidden="1" x14ac:dyDescent="0.35">
      <c r="A5" s="30"/>
      <c r="B5" s="9" t="s">
        <v>6</v>
      </c>
      <c r="C5" s="9" t="s">
        <v>42</v>
      </c>
      <c r="D5" s="10">
        <v>4247.41</v>
      </c>
      <c r="E5" s="11">
        <v>35</v>
      </c>
      <c r="F5" s="11">
        <f t="shared" si="0"/>
        <v>1486.5934999999999</v>
      </c>
      <c r="G5" s="12">
        <v>8</v>
      </c>
      <c r="H5" s="12">
        <f t="shared" si="1"/>
        <v>280</v>
      </c>
      <c r="I5" s="14">
        <v>65</v>
      </c>
      <c r="J5" s="14">
        <v>1</v>
      </c>
      <c r="K5" s="14">
        <f t="shared" si="2"/>
        <v>276081.64999999997</v>
      </c>
      <c r="L5" s="14">
        <f t="shared" si="3"/>
        <v>276081.64999999997</v>
      </c>
      <c r="M5" s="14">
        <f t="shared" si="7"/>
        <v>0</v>
      </c>
      <c r="N5" s="12">
        <f t="shared" si="4"/>
        <v>0</v>
      </c>
      <c r="O5" s="12"/>
      <c r="P5" s="12"/>
      <c r="Q5" s="14">
        <f t="shared" si="5"/>
        <v>0</v>
      </c>
      <c r="R5" s="14">
        <f t="shared" si="6"/>
        <v>0</v>
      </c>
    </row>
    <row r="6" spans="1:19" ht="23.25" hidden="1" x14ac:dyDescent="0.35">
      <c r="A6" s="30"/>
      <c r="B6" s="9" t="s">
        <v>6</v>
      </c>
      <c r="C6" s="9" t="s">
        <v>42</v>
      </c>
      <c r="D6" s="10">
        <v>4062.2</v>
      </c>
      <c r="E6" s="11">
        <v>35</v>
      </c>
      <c r="F6" s="11">
        <f t="shared" si="0"/>
        <v>1421.77</v>
      </c>
      <c r="G6" s="12">
        <v>8</v>
      </c>
      <c r="H6" s="12">
        <f t="shared" si="1"/>
        <v>280</v>
      </c>
      <c r="I6" s="14">
        <v>65</v>
      </c>
      <c r="J6" s="14">
        <v>1</v>
      </c>
      <c r="K6" s="14">
        <f t="shared" si="2"/>
        <v>264043</v>
      </c>
      <c r="L6" s="14">
        <f t="shared" si="3"/>
        <v>264043</v>
      </c>
      <c r="M6" s="14">
        <f t="shared" si="7"/>
        <v>0</v>
      </c>
      <c r="N6" s="12">
        <f t="shared" si="4"/>
        <v>0</v>
      </c>
      <c r="O6" s="12"/>
      <c r="P6" s="12"/>
      <c r="Q6" s="14">
        <f t="shared" si="5"/>
        <v>0</v>
      </c>
      <c r="R6" s="14">
        <f t="shared" si="6"/>
        <v>0</v>
      </c>
    </row>
    <row r="7" spans="1:19" ht="23.25" hidden="1" x14ac:dyDescent="0.35">
      <c r="A7" s="30"/>
      <c r="B7" s="9" t="s">
        <v>7</v>
      </c>
      <c r="C7" s="9" t="s">
        <v>42</v>
      </c>
      <c r="D7" s="10">
        <v>4643.3599999999997</v>
      </c>
      <c r="E7" s="11">
        <v>35</v>
      </c>
      <c r="F7" s="11">
        <f t="shared" si="0"/>
        <v>1625.1759999999997</v>
      </c>
      <c r="G7" s="12">
        <v>8</v>
      </c>
      <c r="H7" s="12">
        <f t="shared" si="1"/>
        <v>280</v>
      </c>
      <c r="I7" s="14">
        <v>65</v>
      </c>
      <c r="J7" s="14">
        <v>1</v>
      </c>
      <c r="K7" s="14">
        <f t="shared" si="2"/>
        <v>301818.39999999997</v>
      </c>
      <c r="L7" s="14">
        <f t="shared" si="3"/>
        <v>301818.39999999997</v>
      </c>
      <c r="M7" s="14">
        <f t="shared" si="7"/>
        <v>0</v>
      </c>
      <c r="N7" s="12">
        <f t="shared" si="4"/>
        <v>0</v>
      </c>
      <c r="O7" s="12"/>
      <c r="P7" s="12"/>
      <c r="Q7" s="14">
        <f t="shared" si="5"/>
        <v>0</v>
      </c>
      <c r="R7" s="14">
        <f t="shared" si="6"/>
        <v>0</v>
      </c>
    </row>
    <row r="8" spans="1:19" ht="23.25" hidden="1" x14ac:dyDescent="0.35">
      <c r="A8" s="30"/>
      <c r="B8" s="9" t="s">
        <v>6</v>
      </c>
      <c r="C8" s="9" t="s">
        <v>42</v>
      </c>
      <c r="D8" s="10">
        <v>5265.26</v>
      </c>
      <c r="E8" s="11">
        <v>35</v>
      </c>
      <c r="F8" s="11">
        <f t="shared" si="0"/>
        <v>1842.8410000000001</v>
      </c>
      <c r="G8" s="12">
        <v>13</v>
      </c>
      <c r="H8" s="12">
        <f t="shared" si="1"/>
        <v>455</v>
      </c>
      <c r="I8" s="14">
        <v>65</v>
      </c>
      <c r="J8" s="14">
        <v>1</v>
      </c>
      <c r="K8" s="14">
        <f t="shared" si="2"/>
        <v>342241.9</v>
      </c>
      <c r="L8" s="14">
        <f t="shared" si="3"/>
        <v>342241.9</v>
      </c>
      <c r="M8" s="14">
        <f t="shared" si="7"/>
        <v>0</v>
      </c>
      <c r="N8" s="12">
        <f t="shared" si="4"/>
        <v>0</v>
      </c>
      <c r="O8" s="12"/>
      <c r="P8" s="12"/>
      <c r="Q8" s="14">
        <f t="shared" si="5"/>
        <v>0</v>
      </c>
      <c r="R8" s="14">
        <f t="shared" si="6"/>
        <v>0</v>
      </c>
    </row>
    <row r="9" spans="1:19" ht="23.25" hidden="1" x14ac:dyDescent="0.35">
      <c r="A9" s="30"/>
      <c r="B9" s="9" t="s">
        <v>8</v>
      </c>
      <c r="C9" s="9" t="s">
        <v>42</v>
      </c>
      <c r="D9" s="10">
        <v>4737.46</v>
      </c>
      <c r="E9" s="11">
        <v>35</v>
      </c>
      <c r="F9" s="11">
        <f t="shared" si="0"/>
        <v>1658.1110000000001</v>
      </c>
      <c r="G9" s="12">
        <v>12</v>
      </c>
      <c r="H9" s="12">
        <f t="shared" si="1"/>
        <v>420</v>
      </c>
      <c r="I9" s="14">
        <v>65</v>
      </c>
      <c r="J9" s="14">
        <v>1</v>
      </c>
      <c r="K9" s="14">
        <f t="shared" si="2"/>
        <v>307934.90000000002</v>
      </c>
      <c r="L9" s="14">
        <f t="shared" si="3"/>
        <v>307934.90000000002</v>
      </c>
      <c r="M9" s="14">
        <f t="shared" si="7"/>
        <v>0</v>
      </c>
      <c r="N9" s="12">
        <f t="shared" si="4"/>
        <v>0</v>
      </c>
      <c r="O9" s="12"/>
      <c r="P9" s="12"/>
      <c r="Q9" s="14">
        <f t="shared" si="5"/>
        <v>0</v>
      </c>
      <c r="R9" s="14">
        <f t="shared" si="6"/>
        <v>0</v>
      </c>
    </row>
    <row r="10" spans="1:19" ht="23.25" hidden="1" x14ac:dyDescent="0.35">
      <c r="A10" s="30"/>
      <c r="B10" s="9" t="s">
        <v>8</v>
      </c>
      <c r="C10" s="9" t="s">
        <v>42</v>
      </c>
      <c r="D10" s="10">
        <v>2341.96</v>
      </c>
      <c r="E10" s="11">
        <v>35</v>
      </c>
      <c r="F10" s="11">
        <f t="shared" si="0"/>
        <v>819.68600000000004</v>
      </c>
      <c r="G10" s="12">
        <v>13</v>
      </c>
      <c r="H10" s="12">
        <f t="shared" si="1"/>
        <v>455</v>
      </c>
      <c r="I10" s="14">
        <v>65</v>
      </c>
      <c r="J10" s="14">
        <v>1</v>
      </c>
      <c r="K10" s="14">
        <f t="shared" si="2"/>
        <v>152227.4</v>
      </c>
      <c r="L10" s="14">
        <f t="shared" si="3"/>
        <v>152227.4</v>
      </c>
      <c r="M10" s="14">
        <f t="shared" si="7"/>
        <v>0</v>
      </c>
      <c r="N10" s="12">
        <f t="shared" si="4"/>
        <v>0</v>
      </c>
      <c r="O10" s="12"/>
      <c r="P10" s="12"/>
      <c r="Q10" s="14">
        <f t="shared" si="5"/>
        <v>0</v>
      </c>
      <c r="R10" s="14">
        <f t="shared" si="6"/>
        <v>0</v>
      </c>
    </row>
    <row r="11" spans="1:19" ht="21" hidden="1" customHeight="1" x14ac:dyDescent="0.35">
      <c r="A11" s="30"/>
      <c r="B11" s="9" t="s">
        <v>5</v>
      </c>
      <c r="C11" s="9" t="s">
        <v>42</v>
      </c>
      <c r="D11" s="10">
        <v>3900.81</v>
      </c>
      <c r="E11" s="11">
        <v>35</v>
      </c>
      <c r="F11" s="11">
        <f t="shared" si="0"/>
        <v>1365.2835</v>
      </c>
      <c r="G11" s="12">
        <v>13</v>
      </c>
      <c r="H11" s="12">
        <f t="shared" si="1"/>
        <v>455</v>
      </c>
      <c r="I11" s="14">
        <v>65</v>
      </c>
      <c r="J11" s="14">
        <v>1</v>
      </c>
      <c r="K11" s="14">
        <f t="shared" si="2"/>
        <v>253552.65</v>
      </c>
      <c r="L11" s="14">
        <f t="shared" si="3"/>
        <v>253552.65</v>
      </c>
      <c r="M11" s="14">
        <f t="shared" si="7"/>
        <v>0</v>
      </c>
      <c r="N11" s="12">
        <f t="shared" si="4"/>
        <v>0</v>
      </c>
      <c r="O11" s="12"/>
      <c r="P11" s="12"/>
      <c r="Q11" s="14">
        <f t="shared" si="5"/>
        <v>0</v>
      </c>
      <c r="R11" s="14">
        <f t="shared" si="6"/>
        <v>0</v>
      </c>
    </row>
    <row r="12" spans="1:19" ht="21" hidden="1" customHeight="1" x14ac:dyDescent="0.35">
      <c r="A12" s="30"/>
      <c r="B12" s="9"/>
      <c r="C12" s="9"/>
      <c r="D12" s="10"/>
      <c r="E12" s="11"/>
      <c r="F12" s="11"/>
      <c r="G12" s="12"/>
      <c r="H12" s="12"/>
      <c r="I12" s="14"/>
      <c r="J12" s="14"/>
      <c r="K12" s="14"/>
      <c r="L12" s="14"/>
      <c r="M12" s="14">
        <f t="shared" si="7"/>
        <v>0</v>
      </c>
      <c r="N12" s="12">
        <f t="shared" si="4"/>
        <v>0</v>
      </c>
      <c r="O12" s="12"/>
      <c r="P12" s="12"/>
      <c r="Q12" s="14">
        <f t="shared" si="5"/>
        <v>0</v>
      </c>
      <c r="R12" s="14">
        <f t="shared" si="6"/>
        <v>0</v>
      </c>
    </row>
    <row r="13" spans="1:19" ht="23.25" hidden="1" x14ac:dyDescent="0.35">
      <c r="A13" s="30"/>
      <c r="B13" s="9" t="s">
        <v>9</v>
      </c>
      <c r="C13" s="9" t="s">
        <v>42</v>
      </c>
      <c r="D13" s="10">
        <v>8280.32</v>
      </c>
      <c r="E13" s="11">
        <v>50</v>
      </c>
      <c r="F13" s="11">
        <f>D13*E13/100</f>
        <v>4140.16</v>
      </c>
      <c r="G13" s="12">
        <v>10</v>
      </c>
      <c r="H13" s="12">
        <f>E13*G13</f>
        <v>500</v>
      </c>
      <c r="I13" s="14">
        <v>65</v>
      </c>
      <c r="J13" s="14">
        <v>1</v>
      </c>
      <c r="K13" s="14">
        <f>D13*I13*J13</f>
        <v>538220.79999999993</v>
      </c>
      <c r="L13" s="14">
        <f>I13*D13</f>
        <v>538220.79999999993</v>
      </c>
      <c r="M13" s="14">
        <f t="shared" si="7"/>
        <v>0</v>
      </c>
      <c r="N13" s="12">
        <f t="shared" si="4"/>
        <v>0</v>
      </c>
      <c r="O13" s="12"/>
      <c r="P13" s="12"/>
      <c r="Q13" s="14">
        <f t="shared" si="5"/>
        <v>0</v>
      </c>
      <c r="R13" s="14">
        <f t="shared" si="6"/>
        <v>0</v>
      </c>
    </row>
    <row r="14" spans="1:19" ht="23.25" hidden="1" x14ac:dyDescent="0.35">
      <c r="A14" s="30"/>
      <c r="B14" s="9" t="s">
        <v>9</v>
      </c>
      <c r="C14" s="9" t="s">
        <v>42</v>
      </c>
      <c r="D14" s="10">
        <v>6906.09</v>
      </c>
      <c r="E14" s="11">
        <v>50</v>
      </c>
      <c r="F14" s="11">
        <f>D14*E14/100</f>
        <v>3453.0450000000001</v>
      </c>
      <c r="G14" s="12">
        <v>10</v>
      </c>
      <c r="H14" s="12">
        <f>E14*G14</f>
        <v>500</v>
      </c>
      <c r="I14" s="14">
        <v>65</v>
      </c>
      <c r="J14" s="14">
        <v>1</v>
      </c>
      <c r="K14" s="14">
        <f>D14*I14*J14</f>
        <v>448895.85000000003</v>
      </c>
      <c r="L14" s="14">
        <f>I14*D14</f>
        <v>448895.85000000003</v>
      </c>
      <c r="M14" s="14">
        <f t="shared" si="7"/>
        <v>0</v>
      </c>
      <c r="N14" s="12">
        <f t="shared" si="4"/>
        <v>0</v>
      </c>
      <c r="O14" s="12"/>
      <c r="P14" s="12"/>
      <c r="Q14" s="14">
        <f t="shared" si="5"/>
        <v>0</v>
      </c>
      <c r="R14" s="14">
        <f t="shared" si="6"/>
        <v>0</v>
      </c>
    </row>
    <row r="15" spans="1:19" ht="23.25" hidden="1" x14ac:dyDescent="0.35">
      <c r="A15" s="30"/>
      <c r="B15" s="9"/>
      <c r="C15" s="9"/>
      <c r="D15" s="10"/>
      <c r="E15" s="11"/>
      <c r="F15" s="11"/>
      <c r="G15" s="12"/>
      <c r="H15" s="12"/>
      <c r="I15" s="14"/>
      <c r="J15" s="14"/>
      <c r="K15" s="14"/>
      <c r="L15" s="14"/>
      <c r="M15" s="14">
        <f t="shared" si="7"/>
        <v>0</v>
      </c>
      <c r="N15" s="12">
        <f t="shared" si="4"/>
        <v>0</v>
      </c>
      <c r="O15" s="12"/>
      <c r="P15" s="12"/>
      <c r="Q15" s="14">
        <f t="shared" si="5"/>
        <v>0</v>
      </c>
      <c r="R15" s="14">
        <f t="shared" si="6"/>
        <v>0</v>
      </c>
    </row>
    <row r="16" spans="1:19" ht="23.25" hidden="1" x14ac:dyDescent="0.35">
      <c r="A16" s="30"/>
      <c r="B16" s="9" t="s">
        <v>10</v>
      </c>
      <c r="C16" s="9" t="s">
        <v>42</v>
      </c>
      <c r="D16" s="10">
        <v>5435.97</v>
      </c>
      <c r="E16" s="11">
        <v>50</v>
      </c>
      <c r="F16" s="11">
        <f>D16*E16/100</f>
        <v>2717.9850000000001</v>
      </c>
      <c r="G16" s="12">
        <v>7</v>
      </c>
      <c r="H16" s="12">
        <f>E16*G16</f>
        <v>350</v>
      </c>
      <c r="I16" s="14">
        <v>65</v>
      </c>
      <c r="J16" s="14">
        <v>1</v>
      </c>
      <c r="K16" s="14">
        <f>D16*I16*J16</f>
        <v>353338.05</v>
      </c>
      <c r="L16" s="14">
        <f>I16*D16</f>
        <v>353338.05</v>
      </c>
      <c r="M16" s="14">
        <f t="shared" si="7"/>
        <v>0</v>
      </c>
      <c r="N16" s="12">
        <f t="shared" si="4"/>
        <v>0</v>
      </c>
      <c r="O16" s="12"/>
      <c r="P16" s="12"/>
      <c r="Q16" s="14">
        <f t="shared" si="5"/>
        <v>0</v>
      </c>
      <c r="R16" s="14">
        <f t="shared" si="6"/>
        <v>0</v>
      </c>
    </row>
    <row r="17" spans="1:18" ht="23.25" hidden="1" x14ac:dyDescent="0.35">
      <c r="A17" s="30"/>
      <c r="B17" s="9" t="s">
        <v>10</v>
      </c>
      <c r="C17" s="9" t="s">
        <v>42</v>
      </c>
      <c r="D17" s="10">
        <v>2511.9899999999998</v>
      </c>
      <c r="E17" s="11">
        <v>50</v>
      </c>
      <c r="F17" s="11">
        <f>D17*E17/100</f>
        <v>1255.9949999999999</v>
      </c>
      <c r="G17" s="12">
        <v>7</v>
      </c>
      <c r="H17" s="12">
        <f>E17*G17</f>
        <v>350</v>
      </c>
      <c r="I17" s="14">
        <v>65</v>
      </c>
      <c r="J17" s="14">
        <v>1</v>
      </c>
      <c r="K17" s="14">
        <f>D17*I17*J17</f>
        <v>163279.34999999998</v>
      </c>
      <c r="L17" s="14">
        <f>I17*D17</f>
        <v>163279.34999999998</v>
      </c>
      <c r="M17" s="14">
        <f t="shared" si="7"/>
        <v>0</v>
      </c>
      <c r="N17" s="12">
        <f t="shared" si="4"/>
        <v>0</v>
      </c>
      <c r="O17" s="12"/>
      <c r="P17" s="12"/>
      <c r="Q17" s="14">
        <f t="shared" si="5"/>
        <v>0</v>
      </c>
      <c r="R17" s="14">
        <f t="shared" si="6"/>
        <v>0</v>
      </c>
    </row>
    <row r="18" spans="1:18" ht="23.25" hidden="1" x14ac:dyDescent="0.35">
      <c r="A18" s="30"/>
      <c r="B18" s="9" t="s">
        <v>11</v>
      </c>
      <c r="C18" s="9" t="s">
        <v>42</v>
      </c>
      <c r="D18" s="10">
        <v>5971.4</v>
      </c>
      <c r="E18" s="11">
        <v>50</v>
      </c>
      <c r="F18" s="11">
        <f>D18*E18/100</f>
        <v>2985.7</v>
      </c>
      <c r="G18" s="12">
        <v>8</v>
      </c>
      <c r="H18" s="12">
        <f>E18*G18</f>
        <v>400</v>
      </c>
      <c r="I18" s="14">
        <v>65</v>
      </c>
      <c r="J18" s="14">
        <v>1</v>
      </c>
      <c r="K18" s="14">
        <f>D18*I18*J18</f>
        <v>388141</v>
      </c>
      <c r="L18" s="14">
        <f>I18*D18</f>
        <v>388141</v>
      </c>
      <c r="M18" s="14">
        <f t="shared" si="7"/>
        <v>0</v>
      </c>
      <c r="N18" s="12">
        <f t="shared" si="4"/>
        <v>0</v>
      </c>
      <c r="O18" s="12"/>
      <c r="P18" s="12"/>
      <c r="Q18" s="14">
        <f t="shared" si="5"/>
        <v>0</v>
      </c>
      <c r="R18" s="14">
        <f t="shared" si="6"/>
        <v>0</v>
      </c>
    </row>
    <row r="19" spans="1:18" ht="23.25" hidden="1" x14ac:dyDescent="0.35">
      <c r="A19" s="30"/>
      <c r="B19" s="9" t="s">
        <v>10</v>
      </c>
      <c r="C19" s="9" t="s">
        <v>42</v>
      </c>
      <c r="D19" s="10">
        <v>6003.07</v>
      </c>
      <c r="E19" s="11">
        <v>50</v>
      </c>
      <c r="F19" s="11">
        <f>D19*E19/100</f>
        <v>3001.5349999999999</v>
      </c>
      <c r="G19" s="12">
        <v>7</v>
      </c>
      <c r="H19" s="12">
        <f>E19*G19</f>
        <v>350</v>
      </c>
      <c r="I19" s="14">
        <v>65</v>
      </c>
      <c r="J19" s="14">
        <v>1</v>
      </c>
      <c r="K19" s="14">
        <f>D19*I19*J19</f>
        <v>390199.55</v>
      </c>
      <c r="L19" s="14">
        <f>I19*D19</f>
        <v>390199.55</v>
      </c>
      <c r="M19" s="14">
        <f t="shared" si="7"/>
        <v>0</v>
      </c>
      <c r="N19" s="12">
        <f t="shared" si="4"/>
        <v>0</v>
      </c>
      <c r="O19" s="12"/>
      <c r="P19" s="12"/>
      <c r="Q19" s="14">
        <f t="shared" si="5"/>
        <v>0</v>
      </c>
      <c r="R19" s="14">
        <f t="shared" si="6"/>
        <v>0</v>
      </c>
    </row>
    <row r="20" spans="1:18" ht="23.25" hidden="1" x14ac:dyDescent="0.35">
      <c r="A20" s="30"/>
      <c r="B20" s="9" t="s">
        <v>12</v>
      </c>
      <c r="C20" s="9" t="s">
        <v>42</v>
      </c>
      <c r="D20" s="10">
        <v>2446.54</v>
      </c>
      <c r="E20" s="11">
        <v>50</v>
      </c>
      <c r="F20" s="11">
        <f>D20*E20/100</f>
        <v>1223.27</v>
      </c>
      <c r="G20" s="12">
        <v>7</v>
      </c>
      <c r="H20" s="12">
        <f>E20*G20</f>
        <v>350</v>
      </c>
      <c r="I20" s="14">
        <v>65</v>
      </c>
      <c r="J20" s="14">
        <v>1</v>
      </c>
      <c r="K20" s="14">
        <f>D20*I20*J20</f>
        <v>159025.1</v>
      </c>
      <c r="L20" s="14">
        <f>I20*D20</f>
        <v>159025.1</v>
      </c>
      <c r="M20" s="14">
        <f t="shared" si="7"/>
        <v>0</v>
      </c>
      <c r="N20" s="12">
        <f t="shared" si="4"/>
        <v>0</v>
      </c>
      <c r="O20" s="12"/>
      <c r="P20" s="12"/>
      <c r="Q20" s="14">
        <f t="shared" si="5"/>
        <v>0</v>
      </c>
      <c r="R20" s="14">
        <f t="shared" si="6"/>
        <v>0</v>
      </c>
    </row>
    <row r="21" spans="1:18" ht="23.25" hidden="1" x14ac:dyDescent="0.35">
      <c r="A21" s="30"/>
      <c r="B21" s="9"/>
      <c r="C21" s="9"/>
      <c r="D21" s="10"/>
      <c r="E21" s="11"/>
      <c r="F21" s="11"/>
      <c r="G21" s="12"/>
      <c r="H21" s="12"/>
      <c r="I21" s="14"/>
      <c r="J21" s="14"/>
      <c r="K21" s="14"/>
      <c r="L21" s="14"/>
      <c r="M21" s="14">
        <f t="shared" si="7"/>
        <v>0</v>
      </c>
      <c r="N21" s="12">
        <f t="shared" si="4"/>
        <v>0</v>
      </c>
      <c r="O21" s="12"/>
      <c r="P21" s="12"/>
      <c r="Q21" s="14">
        <f t="shared" si="5"/>
        <v>0</v>
      </c>
      <c r="R21" s="14">
        <f t="shared" si="6"/>
        <v>0</v>
      </c>
    </row>
    <row r="22" spans="1:18" ht="23.25" hidden="1" x14ac:dyDescent="0.35">
      <c r="A22" s="30"/>
      <c r="B22" s="9" t="s">
        <v>13</v>
      </c>
      <c r="C22" s="9" t="s">
        <v>42</v>
      </c>
      <c r="D22" s="10">
        <v>8871.19</v>
      </c>
      <c r="E22" s="11">
        <v>45</v>
      </c>
      <c r="F22" s="11">
        <f>D22*E22/100</f>
        <v>3992.0355000000004</v>
      </c>
      <c r="G22" s="12">
        <v>6</v>
      </c>
      <c r="H22" s="12">
        <f>E22*G22</f>
        <v>270</v>
      </c>
      <c r="I22" s="14">
        <v>65</v>
      </c>
      <c r="J22" s="14">
        <v>1</v>
      </c>
      <c r="K22" s="14">
        <f>D22*I22*J22</f>
        <v>576627.35</v>
      </c>
      <c r="L22" s="14">
        <f>I22*D22</f>
        <v>576627.35</v>
      </c>
      <c r="M22" s="14">
        <f t="shared" si="7"/>
        <v>0</v>
      </c>
      <c r="N22" s="12">
        <f t="shared" si="4"/>
        <v>0</v>
      </c>
      <c r="O22" s="12"/>
      <c r="P22" s="12"/>
      <c r="Q22" s="14">
        <f t="shared" si="5"/>
        <v>0</v>
      </c>
      <c r="R22" s="14">
        <f t="shared" si="6"/>
        <v>0</v>
      </c>
    </row>
    <row r="23" spans="1:18" ht="23.25" hidden="1" x14ac:dyDescent="0.35">
      <c r="A23" s="30"/>
      <c r="B23" s="9" t="s">
        <v>14</v>
      </c>
      <c r="C23" s="9" t="s">
        <v>42</v>
      </c>
      <c r="D23" s="10">
        <v>6217.47</v>
      </c>
      <c r="E23" s="11">
        <v>45</v>
      </c>
      <c r="F23" s="11">
        <f>D23*E23/100</f>
        <v>2797.8615000000004</v>
      </c>
      <c r="G23" s="12">
        <v>9</v>
      </c>
      <c r="H23" s="12">
        <f>E23*G23</f>
        <v>405</v>
      </c>
      <c r="I23" s="14">
        <v>65</v>
      </c>
      <c r="J23" s="14">
        <v>1</v>
      </c>
      <c r="K23" s="14">
        <f>D23*I23*J23</f>
        <v>404135.55</v>
      </c>
      <c r="L23" s="14">
        <f>I23*D23</f>
        <v>404135.55</v>
      </c>
      <c r="M23" s="14">
        <f t="shared" si="7"/>
        <v>0</v>
      </c>
      <c r="N23" s="12">
        <f t="shared" si="4"/>
        <v>0</v>
      </c>
      <c r="O23" s="12"/>
      <c r="P23" s="12"/>
      <c r="Q23" s="14">
        <f t="shared" si="5"/>
        <v>0</v>
      </c>
      <c r="R23" s="14">
        <f t="shared" si="6"/>
        <v>0</v>
      </c>
    </row>
    <row r="24" spans="1:18" ht="23.25" hidden="1" x14ac:dyDescent="0.35">
      <c r="A24" s="30"/>
      <c r="B24" s="9"/>
      <c r="C24" s="9"/>
      <c r="D24" s="10"/>
      <c r="E24" s="11"/>
      <c r="F24" s="11"/>
      <c r="G24" s="12"/>
      <c r="H24" s="12"/>
      <c r="I24" s="14"/>
      <c r="J24" s="14"/>
      <c r="K24" s="14"/>
      <c r="L24" s="14"/>
      <c r="M24" s="14">
        <f t="shared" si="7"/>
        <v>0</v>
      </c>
      <c r="N24" s="12">
        <f t="shared" si="4"/>
        <v>0</v>
      </c>
      <c r="O24" s="12"/>
      <c r="P24" s="12"/>
      <c r="Q24" s="14">
        <f t="shared" si="5"/>
        <v>0</v>
      </c>
      <c r="R24" s="14">
        <f t="shared" si="6"/>
        <v>0</v>
      </c>
    </row>
    <row r="25" spans="1:18" ht="23.25" hidden="1" x14ac:dyDescent="0.35">
      <c r="A25" s="30"/>
      <c r="B25" s="9" t="s">
        <v>15</v>
      </c>
      <c r="C25" s="9" t="s">
        <v>42</v>
      </c>
      <c r="D25" s="10">
        <v>4536.8</v>
      </c>
      <c r="E25" s="11">
        <v>45</v>
      </c>
      <c r="F25" s="11">
        <f>D25*E25/100</f>
        <v>2041.56</v>
      </c>
      <c r="G25" s="12">
        <v>10</v>
      </c>
      <c r="H25" s="12">
        <f>E25*G25</f>
        <v>450</v>
      </c>
      <c r="I25" s="14">
        <v>65</v>
      </c>
      <c r="J25" s="14">
        <v>1</v>
      </c>
      <c r="K25" s="14">
        <f>D25*I25*J25</f>
        <v>294892</v>
      </c>
      <c r="L25" s="14">
        <f>I25*D25</f>
        <v>294892</v>
      </c>
      <c r="M25" s="14">
        <f t="shared" si="7"/>
        <v>0</v>
      </c>
      <c r="N25" s="12">
        <f t="shared" si="4"/>
        <v>0</v>
      </c>
      <c r="O25" s="12"/>
      <c r="P25" s="12"/>
      <c r="Q25" s="14">
        <f t="shared" si="5"/>
        <v>0</v>
      </c>
      <c r="R25" s="14">
        <f t="shared" si="6"/>
        <v>0</v>
      </c>
    </row>
    <row r="26" spans="1:18" ht="23.25" hidden="1" x14ac:dyDescent="0.35">
      <c r="A26" s="30"/>
      <c r="B26" s="9" t="s">
        <v>15</v>
      </c>
      <c r="C26" s="9" t="s">
        <v>42</v>
      </c>
      <c r="D26" s="10">
        <v>4590.28</v>
      </c>
      <c r="E26" s="11">
        <v>45</v>
      </c>
      <c r="F26" s="11">
        <f>D26*E26/100</f>
        <v>2065.6259999999997</v>
      </c>
      <c r="G26" s="12">
        <v>10</v>
      </c>
      <c r="H26" s="12">
        <f>E26*G26</f>
        <v>450</v>
      </c>
      <c r="I26" s="14">
        <v>65</v>
      </c>
      <c r="J26" s="14">
        <v>1</v>
      </c>
      <c r="K26" s="14">
        <f>D26*I26*J26</f>
        <v>298368.2</v>
      </c>
      <c r="L26" s="14">
        <f>I26*D26</f>
        <v>298368.2</v>
      </c>
      <c r="M26" s="14">
        <f t="shared" si="7"/>
        <v>0</v>
      </c>
      <c r="N26" s="12">
        <f t="shared" si="4"/>
        <v>0</v>
      </c>
      <c r="O26" s="12"/>
      <c r="P26" s="12"/>
      <c r="Q26" s="14">
        <f t="shared" si="5"/>
        <v>0</v>
      </c>
      <c r="R26" s="14">
        <f t="shared" si="6"/>
        <v>0</v>
      </c>
    </row>
    <row r="27" spans="1:18" ht="23.25" hidden="1" x14ac:dyDescent="0.35">
      <c r="A27" s="30"/>
      <c r="B27" s="9"/>
      <c r="C27" s="9"/>
      <c r="D27" s="10"/>
      <c r="E27" s="11"/>
      <c r="F27" s="11"/>
      <c r="G27" s="12"/>
      <c r="H27" s="12"/>
      <c r="I27" s="14"/>
      <c r="J27" s="14"/>
      <c r="K27" s="14"/>
      <c r="L27" s="14"/>
      <c r="M27" s="14">
        <f t="shared" si="7"/>
        <v>0</v>
      </c>
      <c r="N27" s="12">
        <f t="shared" si="4"/>
        <v>0</v>
      </c>
      <c r="O27" s="12"/>
      <c r="P27" s="12"/>
      <c r="Q27" s="14">
        <f t="shared" si="5"/>
        <v>0</v>
      </c>
      <c r="R27" s="14">
        <f t="shared" si="6"/>
        <v>0</v>
      </c>
    </row>
    <row r="28" spans="1:18" ht="23.25" hidden="1" x14ac:dyDescent="0.35">
      <c r="A28" s="30"/>
      <c r="B28" s="9" t="s">
        <v>16</v>
      </c>
      <c r="C28" s="9" t="s">
        <v>42</v>
      </c>
      <c r="D28" s="10">
        <v>3827.56</v>
      </c>
      <c r="E28" s="11">
        <v>35</v>
      </c>
      <c r="F28" s="11">
        <f>D28*E28/100</f>
        <v>1339.646</v>
      </c>
      <c r="G28" s="12">
        <v>7</v>
      </c>
      <c r="H28" s="12">
        <f>E28*G28</f>
        <v>245</v>
      </c>
      <c r="I28" s="14">
        <v>65</v>
      </c>
      <c r="J28" s="14">
        <v>1</v>
      </c>
      <c r="K28" s="14">
        <f>D28*I28*J28</f>
        <v>248791.4</v>
      </c>
      <c r="L28" s="14">
        <f>I28*D28</f>
        <v>248791.4</v>
      </c>
      <c r="M28" s="14">
        <f t="shared" si="7"/>
        <v>0</v>
      </c>
      <c r="N28" s="12">
        <f t="shared" si="4"/>
        <v>0</v>
      </c>
      <c r="O28" s="12"/>
      <c r="P28" s="12"/>
      <c r="Q28" s="14">
        <f t="shared" si="5"/>
        <v>0</v>
      </c>
      <c r="R28" s="14">
        <f t="shared" si="6"/>
        <v>0</v>
      </c>
    </row>
    <row r="29" spans="1:18" ht="23.25" hidden="1" x14ac:dyDescent="0.35">
      <c r="A29" s="30"/>
      <c r="B29" s="9" t="s">
        <v>16</v>
      </c>
      <c r="C29" s="9" t="s">
        <v>42</v>
      </c>
      <c r="D29" s="10">
        <v>4903.95</v>
      </c>
      <c r="E29" s="11">
        <v>35</v>
      </c>
      <c r="F29" s="11">
        <f>D29*E29/100</f>
        <v>1716.3824999999999</v>
      </c>
      <c r="G29" s="12">
        <v>7</v>
      </c>
      <c r="H29" s="12">
        <f>E29*G29</f>
        <v>245</v>
      </c>
      <c r="I29" s="14">
        <v>65</v>
      </c>
      <c r="J29" s="14">
        <v>1</v>
      </c>
      <c r="K29" s="14">
        <f>D29*I29*J29</f>
        <v>318756.75</v>
      </c>
      <c r="L29" s="14">
        <f>I29*D29</f>
        <v>318756.75</v>
      </c>
      <c r="M29" s="14">
        <f t="shared" si="7"/>
        <v>0</v>
      </c>
      <c r="N29" s="12">
        <f t="shared" si="4"/>
        <v>0</v>
      </c>
      <c r="O29" s="12"/>
      <c r="P29" s="12"/>
      <c r="Q29" s="14">
        <f t="shared" si="5"/>
        <v>0</v>
      </c>
      <c r="R29" s="14">
        <f t="shared" si="6"/>
        <v>0</v>
      </c>
    </row>
    <row r="30" spans="1:18" ht="23.25" hidden="1" x14ac:dyDescent="0.35">
      <c r="A30" s="30"/>
      <c r="B30" s="9" t="s">
        <v>11</v>
      </c>
      <c r="C30" s="9" t="s">
        <v>42</v>
      </c>
      <c r="D30" s="10">
        <v>21370.55</v>
      </c>
      <c r="E30" s="11">
        <v>25</v>
      </c>
      <c r="F30" s="11">
        <f>D30*E30/100</f>
        <v>5342.6374999999998</v>
      </c>
      <c r="G30" s="12">
        <v>12</v>
      </c>
      <c r="H30" s="12">
        <f>E30*G30</f>
        <v>300</v>
      </c>
      <c r="I30" s="14">
        <v>65</v>
      </c>
      <c r="J30" s="14">
        <v>1</v>
      </c>
      <c r="K30" s="14">
        <f>D30*I30*J30</f>
        <v>1389085.75</v>
      </c>
      <c r="L30" s="14">
        <f>I30*D30</f>
        <v>1389085.75</v>
      </c>
      <c r="M30" s="14">
        <f t="shared" si="7"/>
        <v>0</v>
      </c>
      <c r="N30" s="12">
        <f t="shared" ref="N30:N32" si="8">L30*M30</f>
        <v>0</v>
      </c>
      <c r="O30" s="12"/>
      <c r="P30" s="12"/>
      <c r="Q30" s="14">
        <f t="shared" ref="Q30:Q32" si="9">N30*K30</f>
        <v>0</v>
      </c>
      <c r="R30" s="14">
        <f t="shared" ref="R30:R43" si="10">Q30*13.64%</f>
        <v>0</v>
      </c>
    </row>
    <row r="31" spans="1:18" ht="23.25" hidden="1" x14ac:dyDescent="0.35">
      <c r="A31" s="30"/>
      <c r="B31" s="9" t="s">
        <v>15</v>
      </c>
      <c r="C31" s="9" t="s">
        <v>42</v>
      </c>
      <c r="D31" s="10">
        <v>3493.73</v>
      </c>
      <c r="E31" s="11">
        <v>25</v>
      </c>
      <c r="F31" s="11">
        <f>D31*E31/100</f>
        <v>873.4325</v>
      </c>
      <c r="G31" s="12">
        <v>12</v>
      </c>
      <c r="H31" s="12">
        <f>E31*G31</f>
        <v>300</v>
      </c>
      <c r="I31" s="14">
        <v>65</v>
      </c>
      <c r="J31" s="14">
        <v>1</v>
      </c>
      <c r="K31" s="14">
        <f>D31*I31*J31</f>
        <v>227092.45</v>
      </c>
      <c r="L31" s="14">
        <f>I31*D31</f>
        <v>227092.45</v>
      </c>
      <c r="M31" s="14">
        <f t="shared" si="7"/>
        <v>0</v>
      </c>
      <c r="N31" s="12">
        <f t="shared" si="8"/>
        <v>0</v>
      </c>
      <c r="O31" s="12"/>
      <c r="P31" s="12"/>
      <c r="Q31" s="14">
        <f t="shared" si="9"/>
        <v>0</v>
      </c>
      <c r="R31" s="14">
        <f t="shared" si="10"/>
        <v>0</v>
      </c>
    </row>
    <row r="32" spans="1:18" ht="23.25" hidden="1" x14ac:dyDescent="0.35">
      <c r="A32" s="30"/>
      <c r="B32" s="9" t="s">
        <v>16</v>
      </c>
      <c r="C32" s="9" t="s">
        <v>42</v>
      </c>
      <c r="D32" s="10">
        <v>5942.36</v>
      </c>
      <c r="E32" s="11">
        <v>25</v>
      </c>
      <c r="F32" s="11">
        <f>D32*E32/100</f>
        <v>1485.59</v>
      </c>
      <c r="G32" s="12">
        <v>12</v>
      </c>
      <c r="H32" s="12">
        <f>E32*G32</f>
        <v>300</v>
      </c>
      <c r="I32" s="14">
        <v>65</v>
      </c>
      <c r="J32" s="14">
        <v>1</v>
      </c>
      <c r="K32" s="14">
        <f>D32*I32*J32</f>
        <v>386253.39999999997</v>
      </c>
      <c r="L32" s="14">
        <f>I32*D32</f>
        <v>386253.39999999997</v>
      </c>
      <c r="M32" s="14">
        <f>K32-L32</f>
        <v>0</v>
      </c>
      <c r="N32" s="12">
        <f t="shared" si="8"/>
        <v>0</v>
      </c>
      <c r="O32" s="12"/>
      <c r="P32" s="12"/>
      <c r="Q32" s="14">
        <f t="shared" si="9"/>
        <v>0</v>
      </c>
      <c r="R32" s="14">
        <f>Q32*13.64%</f>
        <v>0</v>
      </c>
    </row>
    <row r="33" spans="1:24" ht="23.25" hidden="1" x14ac:dyDescent="0.35">
      <c r="A33" s="30"/>
      <c r="B33" s="16"/>
      <c r="C33" s="16"/>
      <c r="D33" s="17"/>
      <c r="E33" s="18"/>
      <c r="F33" s="18"/>
      <c r="G33" s="16"/>
      <c r="H33" s="16"/>
      <c r="I33" s="26"/>
      <c r="J33" s="26"/>
      <c r="K33" s="19"/>
      <c r="L33" s="19"/>
      <c r="M33" s="19"/>
      <c r="N33" s="19"/>
      <c r="O33" s="19"/>
      <c r="P33" s="19"/>
      <c r="Q33" s="19"/>
      <c r="R33" s="19"/>
    </row>
    <row r="34" spans="1:24" hidden="1" x14ac:dyDescent="0.25">
      <c r="A34" s="22"/>
      <c r="B34"/>
      <c r="C34"/>
      <c r="D34"/>
      <c r="E34"/>
      <c r="F34"/>
      <c r="G34"/>
      <c r="H34"/>
    </row>
    <row r="35" spans="1:24" ht="23.25" hidden="1" x14ac:dyDescent="0.35">
      <c r="A35" s="25" t="s">
        <v>27</v>
      </c>
      <c r="B35" s="9" t="s">
        <v>28</v>
      </c>
      <c r="C35" s="9" t="s">
        <v>43</v>
      </c>
      <c r="D35" s="10">
        <v>13000</v>
      </c>
      <c r="E35" s="9"/>
      <c r="F35" s="9"/>
      <c r="G35" s="9"/>
      <c r="H35" s="9"/>
      <c r="I35" s="20">
        <v>35</v>
      </c>
      <c r="J35" s="20">
        <v>6.6187899999999997</v>
      </c>
      <c r="K35" s="20">
        <f>D35*I35*J35</f>
        <v>3011549.4499999997</v>
      </c>
      <c r="L35" s="25">
        <f>D35*I35</f>
        <v>455000</v>
      </c>
      <c r="M35" s="14">
        <f>K35-L35</f>
        <v>2556549.4499999997</v>
      </c>
      <c r="N35" s="14">
        <f>$M$35*N2</f>
        <v>639137.36249999993</v>
      </c>
      <c r="O35" s="29">
        <v>0.7</v>
      </c>
      <c r="P35" s="14">
        <f>N35*O35</f>
        <v>447396.15374999994</v>
      </c>
      <c r="Q35" s="14">
        <f>$M$35*Q2</f>
        <v>766964.83499999985</v>
      </c>
      <c r="R35" s="14">
        <f>$M$35*R2</f>
        <v>1022619.7799999999</v>
      </c>
    </row>
    <row r="36" spans="1:24" ht="23.25" hidden="1" x14ac:dyDescent="0.35">
      <c r="B36" s="16" t="s">
        <v>17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24" ht="23.25" x14ac:dyDescent="0.35">
      <c r="B37" s="15"/>
      <c r="D37" s="5"/>
      <c r="F37" s="4"/>
      <c r="G37" s="15"/>
      <c r="H37" s="15"/>
      <c r="I37" s="27"/>
      <c r="J37" s="27"/>
      <c r="R37" s="14"/>
    </row>
    <row r="38" spans="1:24" ht="23.25" x14ac:dyDescent="0.35">
      <c r="A38" s="30" t="s">
        <v>24</v>
      </c>
      <c r="B38" s="31" t="s">
        <v>19</v>
      </c>
      <c r="C38" s="32"/>
      <c r="D38" s="13">
        <v>57664.438900000001</v>
      </c>
      <c r="E38" s="13"/>
      <c r="F38" s="13"/>
      <c r="G38" s="13"/>
      <c r="H38" s="13"/>
      <c r="I38" s="14">
        <v>30</v>
      </c>
      <c r="J38" s="14">
        <v>6.6187899999999997</v>
      </c>
      <c r="K38" s="20">
        <f>D38*I38*J38</f>
        <v>11450064.346407931</v>
      </c>
      <c r="L38" s="14">
        <f>D38*I38</f>
        <v>1729933.1670000001</v>
      </c>
      <c r="M38" s="14">
        <f>K38-L38</f>
        <v>9720131.1794079319</v>
      </c>
      <c r="N38" s="20">
        <f>$M$38*N2</f>
        <v>2430032.794851983</v>
      </c>
      <c r="O38" s="20"/>
      <c r="P38" s="20">
        <f>N38</f>
        <v>2430032.794851983</v>
      </c>
      <c r="Q38" s="20">
        <f t="shared" ref="Q38:R38" si="11">$M$38*Q2</f>
        <v>2916039.3538223794</v>
      </c>
      <c r="R38" s="20">
        <f t="shared" si="11"/>
        <v>3888052.4717631731</v>
      </c>
      <c r="S38" s="20">
        <f>P38/D38</f>
        <v>42.14092500000001</v>
      </c>
    </row>
    <row r="39" spans="1:24" ht="23.25" x14ac:dyDescent="0.35">
      <c r="A39" s="30"/>
      <c r="B39" s="31" t="s">
        <v>20</v>
      </c>
      <c r="C39" s="32"/>
      <c r="D39" s="13">
        <v>65911.520600000003</v>
      </c>
      <c r="E39" s="13"/>
      <c r="F39" s="13"/>
      <c r="G39" s="13"/>
      <c r="H39" s="13"/>
      <c r="I39" s="14">
        <v>30</v>
      </c>
      <c r="J39" s="14">
        <v>6.1223400000000003</v>
      </c>
      <c r="K39" s="20">
        <f t="shared" ref="K39:K42" si="12">D39*I39*J39</f>
        <v>12105982.170906121</v>
      </c>
      <c r="L39" s="14">
        <f t="shared" ref="L39:L42" si="13">D39*I39</f>
        <v>1977345.618</v>
      </c>
      <c r="M39" s="14">
        <f t="shared" ref="M39:M42" si="14">K39-L39</f>
        <v>10128636.55290612</v>
      </c>
      <c r="N39" s="20">
        <f>$M$39*N2</f>
        <v>2532159.13822653</v>
      </c>
      <c r="O39" s="20"/>
      <c r="P39" s="20">
        <f t="shared" ref="P39:P41" si="15">N39</f>
        <v>2532159.13822653</v>
      </c>
      <c r="Q39" s="20">
        <f t="shared" ref="Q39:R39" si="16">$M$39*Q2</f>
        <v>3038590.9658718361</v>
      </c>
      <c r="R39" s="20">
        <f t="shared" si="16"/>
        <v>4051454.6211624481</v>
      </c>
      <c r="S39" s="20">
        <f t="shared" ref="S39:S42" si="17">P39/D39</f>
        <v>38.417549999999999</v>
      </c>
    </row>
    <row r="40" spans="1:24" ht="23.25" x14ac:dyDescent="0.35">
      <c r="A40" s="30"/>
      <c r="B40" s="31" t="s">
        <v>21</v>
      </c>
      <c r="C40" s="32"/>
      <c r="D40" s="13">
        <v>401977.61490000016</v>
      </c>
      <c r="E40" s="13"/>
      <c r="F40" s="13"/>
      <c r="G40" s="13"/>
      <c r="H40" s="13"/>
      <c r="I40" s="14">
        <v>30</v>
      </c>
      <c r="J40" s="14">
        <v>5.9621700000000004</v>
      </c>
      <c r="K40" s="20">
        <f t="shared" si="12"/>
        <v>71899766.28685002</v>
      </c>
      <c r="L40" s="14">
        <f t="shared" si="13"/>
        <v>12059328.447000004</v>
      </c>
      <c r="M40" s="14">
        <f t="shared" si="14"/>
        <v>59840437.839850016</v>
      </c>
      <c r="N40" s="20">
        <f>$M$40*N2</f>
        <v>14960109.459962504</v>
      </c>
      <c r="O40" s="20"/>
      <c r="P40" s="20">
        <f t="shared" si="15"/>
        <v>14960109.459962504</v>
      </c>
      <c r="Q40" s="20">
        <f t="shared" ref="Q40:R40" si="18">$M$40*Q2</f>
        <v>17952131.351955004</v>
      </c>
      <c r="R40" s="20">
        <f t="shared" si="18"/>
        <v>23936175.135940008</v>
      </c>
      <c r="S40" s="20">
        <f t="shared" si="17"/>
        <v>37.216275000000003</v>
      </c>
    </row>
    <row r="41" spans="1:24" ht="23.25" x14ac:dyDescent="0.35">
      <c r="A41" s="30"/>
      <c r="B41" s="31" t="s">
        <v>22</v>
      </c>
      <c r="C41" s="32"/>
      <c r="D41" s="13">
        <v>28063.463100000001</v>
      </c>
      <c r="E41" s="13"/>
      <c r="F41" s="13"/>
      <c r="G41" s="13"/>
      <c r="H41" s="13"/>
      <c r="I41" s="14">
        <v>30</v>
      </c>
      <c r="J41" s="14">
        <v>6.5977699999999997</v>
      </c>
      <c r="K41" s="20">
        <f t="shared" si="12"/>
        <v>5554688.2481186101</v>
      </c>
      <c r="L41" s="14">
        <f t="shared" si="13"/>
        <v>841903.89300000004</v>
      </c>
      <c r="M41" s="14">
        <f t="shared" si="14"/>
        <v>4712784.35511861</v>
      </c>
      <c r="N41" s="20">
        <f>$M$41*N2</f>
        <v>1178196.0887796525</v>
      </c>
      <c r="O41" s="20"/>
      <c r="P41" s="20">
        <f t="shared" si="15"/>
        <v>1178196.0887796525</v>
      </c>
      <c r="Q41" s="20">
        <f t="shared" ref="Q41:R41" si="19">$M$41*Q2</f>
        <v>1413835.306535583</v>
      </c>
      <c r="R41" s="20">
        <f t="shared" si="19"/>
        <v>1885113.742047444</v>
      </c>
      <c r="S41" s="20">
        <f t="shared" si="17"/>
        <v>41.983274999999999</v>
      </c>
    </row>
    <row r="42" spans="1:24" ht="23.25" x14ac:dyDescent="0.35">
      <c r="A42" s="30"/>
      <c r="B42" s="31" t="s">
        <v>23</v>
      </c>
      <c r="C42" s="32"/>
      <c r="D42" s="13">
        <v>23697.852900000002</v>
      </c>
      <c r="E42" s="13"/>
      <c r="F42" s="13"/>
      <c r="G42" s="13"/>
      <c r="H42" s="13"/>
      <c r="I42" s="14">
        <v>30</v>
      </c>
      <c r="J42" s="14">
        <v>5.2020099999999996</v>
      </c>
      <c r="K42" s="20">
        <f t="shared" si="12"/>
        <v>3698294.0329298698</v>
      </c>
      <c r="L42" s="14">
        <f t="shared" si="13"/>
        <v>710935.58700000006</v>
      </c>
      <c r="M42" s="14">
        <f t="shared" si="14"/>
        <v>2987358.44592987</v>
      </c>
      <c r="N42" s="20">
        <f>$M$42*N2</f>
        <v>746839.6114824675</v>
      </c>
      <c r="O42" s="29">
        <v>0.7</v>
      </c>
      <c r="P42" s="20">
        <f>N42*O42</f>
        <v>522787.72803772724</v>
      </c>
      <c r="Q42" s="20">
        <f t="shared" ref="Q42:R42" si="20">$M$42*Q2</f>
        <v>896207.53377896093</v>
      </c>
      <c r="R42" s="20">
        <f t="shared" si="20"/>
        <v>1194943.3783719481</v>
      </c>
      <c r="S42" s="20">
        <f t="shared" si="17"/>
        <v>22.060552499999996</v>
      </c>
    </row>
    <row r="43" spans="1:24" ht="23.25" x14ac:dyDescent="0.35">
      <c r="B43"/>
      <c r="C43"/>
      <c r="R43" s="14">
        <f t="shared" si="10"/>
        <v>0</v>
      </c>
    </row>
    <row r="44" spans="1:24" ht="23.25" x14ac:dyDescent="0.35">
      <c r="B44" s="16" t="s">
        <v>17</v>
      </c>
      <c r="C44" s="16"/>
      <c r="D44" s="21">
        <f>SUM(D38:D43)</f>
        <v>577314.89040000027</v>
      </c>
      <c r="E44" s="16"/>
      <c r="F44" s="16"/>
      <c r="G44" s="16"/>
      <c r="H44" s="16"/>
      <c r="I44" s="16"/>
      <c r="J44" s="16"/>
      <c r="K44" s="21">
        <f>SUM(K38:K43)</f>
        <v>104708795.08521256</v>
      </c>
      <c r="L44" s="34">
        <f>K44/0.12</f>
        <v>872573292.37677133</v>
      </c>
      <c r="M44" s="16">
        <f>L44/D44</f>
        <v>1511.4338931604507</v>
      </c>
      <c r="N44" s="21">
        <f>SUM(N38:N43)</f>
        <v>21847337.093303133</v>
      </c>
      <c r="O44" s="21"/>
      <c r="P44" s="21">
        <f>SUM(P38:P42)</f>
        <v>21623285.209858391</v>
      </c>
      <c r="Q44" s="21">
        <f t="shared" ref="Q44:R44" si="21">SUM(Q38:Q43)</f>
        <v>26216804.511963762</v>
      </c>
      <c r="R44" s="21">
        <f t="shared" si="21"/>
        <v>34955739.349285021</v>
      </c>
      <c r="T44" s="20">
        <f>D44*2000</f>
        <v>1154629780.8000004</v>
      </c>
      <c r="U44" s="20">
        <f>T44-L44</f>
        <v>282056488.4232291</v>
      </c>
      <c r="V44" s="20">
        <f>U44*37%</f>
        <v>104360900.71659477</v>
      </c>
      <c r="W44" s="20">
        <f>U44-V44</f>
        <v>177695587.70663434</v>
      </c>
      <c r="X44" s="20">
        <f>W44*25%</f>
        <v>44423896.926658586</v>
      </c>
    </row>
    <row r="46" spans="1:24" ht="68.25" customHeight="1" x14ac:dyDescent="0.35">
      <c r="A46" s="23" t="s">
        <v>26</v>
      </c>
      <c r="B46" s="31" t="s">
        <v>25</v>
      </c>
      <c r="C46" s="32"/>
      <c r="D46" s="13">
        <v>66248.5</v>
      </c>
      <c r="E46" s="13"/>
      <c r="F46" s="13"/>
      <c r="G46" s="13"/>
      <c r="H46" s="13"/>
      <c r="I46" s="13">
        <v>6</v>
      </c>
      <c r="J46" s="13">
        <v>3.31338</v>
      </c>
      <c r="K46" s="13">
        <f>D46*I46*J46</f>
        <v>1317038.72958</v>
      </c>
      <c r="L46" s="12">
        <f>D46*I46</f>
        <v>397491</v>
      </c>
      <c r="M46" s="14">
        <f>K46-L46</f>
        <v>919547.72958000004</v>
      </c>
      <c r="N46" s="14">
        <f>$M$46*N2</f>
        <v>229886.93239500001</v>
      </c>
      <c r="O46" s="29">
        <v>0.7</v>
      </c>
      <c r="P46" s="14">
        <f>N46*O46</f>
        <v>160920.85267649998</v>
      </c>
      <c r="Q46" s="14">
        <f t="shared" ref="Q46:R46" si="22">$M$46*Q2</f>
        <v>275864.31887399999</v>
      </c>
      <c r="R46" s="14">
        <f t="shared" si="22"/>
        <v>367819.09183200006</v>
      </c>
    </row>
    <row r="47" spans="1:24" ht="23.25" x14ac:dyDescent="0.25">
      <c r="A47" s="23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24" ht="23.25" x14ac:dyDescent="0.35">
      <c r="A48" s="33" t="s">
        <v>35</v>
      </c>
      <c r="B48" s="9" t="s">
        <v>29</v>
      </c>
      <c r="C48" s="9" t="s">
        <v>21</v>
      </c>
      <c r="D48" s="14">
        <v>48618</v>
      </c>
      <c r="E48" s="14"/>
      <c r="F48" s="14"/>
      <c r="G48" s="14"/>
      <c r="H48" s="14"/>
      <c r="I48" s="20">
        <v>19</v>
      </c>
      <c r="J48" s="14">
        <v>5.9621700000000004</v>
      </c>
      <c r="K48" s="20">
        <f>D48*I48*J48</f>
        <v>5507506.84014</v>
      </c>
      <c r="L48" s="9">
        <f>D48*I48</f>
        <v>923742</v>
      </c>
      <c r="M48" s="20">
        <f>K48-L48</f>
        <v>4583764.84014</v>
      </c>
      <c r="N48" s="20">
        <f>$M$48*N2</f>
        <v>1145941.210035</v>
      </c>
      <c r="O48" s="20"/>
      <c r="P48" s="20">
        <f>N48</f>
        <v>1145941.210035</v>
      </c>
      <c r="Q48" s="20">
        <f t="shared" ref="Q48:R48" si="23">$M$48*Q2</f>
        <v>1375129.4520419999</v>
      </c>
      <c r="R48" s="20">
        <f t="shared" si="23"/>
        <v>1833505.9360560002</v>
      </c>
    </row>
    <row r="49" spans="1:18" ht="23.25" x14ac:dyDescent="0.35">
      <c r="A49" s="33"/>
      <c r="B49" s="9" t="s">
        <v>30</v>
      </c>
      <c r="C49" s="9" t="s">
        <v>21</v>
      </c>
      <c r="D49" s="14">
        <v>77173.060000000012</v>
      </c>
      <c r="E49" s="14"/>
      <c r="F49" s="14"/>
      <c r="G49" s="14"/>
      <c r="H49" s="14"/>
      <c r="I49" s="20">
        <v>19</v>
      </c>
      <c r="J49" s="14">
        <v>5.9621700000000004</v>
      </c>
      <c r="K49" s="20">
        <f t="shared" ref="K49:K53" si="24">D49*I49*J49</f>
        <v>8742259.159663802</v>
      </c>
      <c r="L49" s="9">
        <f t="shared" ref="L49:L53" si="25">D49*I49</f>
        <v>1466288.1400000001</v>
      </c>
      <c r="M49" s="20">
        <f t="shared" ref="M49:M53" si="26">K49-L49</f>
        <v>7275971.0196638014</v>
      </c>
      <c r="N49" s="20">
        <f>$M$49*N2</f>
        <v>1818992.7549159504</v>
      </c>
      <c r="O49" s="20"/>
      <c r="P49" s="20">
        <f t="shared" ref="P49:P51" si="27">N49</f>
        <v>1818992.7549159504</v>
      </c>
      <c r="Q49" s="20">
        <f t="shared" ref="Q49:R49" si="28">$M$49*Q2</f>
        <v>2182791.3058991404</v>
      </c>
      <c r="R49" s="20">
        <f t="shared" si="28"/>
        <v>2910388.4078655206</v>
      </c>
    </row>
    <row r="50" spans="1:18" ht="23.25" x14ac:dyDescent="0.35">
      <c r="A50" s="33"/>
      <c r="B50" s="9" t="s">
        <v>31</v>
      </c>
      <c r="C50" s="9" t="s">
        <v>19</v>
      </c>
      <c r="D50" s="14">
        <v>20567.59</v>
      </c>
      <c r="E50" s="14"/>
      <c r="F50" s="14"/>
      <c r="G50" s="14"/>
      <c r="H50" s="14"/>
      <c r="I50" s="20">
        <v>19</v>
      </c>
      <c r="J50" s="14">
        <v>6.6187899999999997</v>
      </c>
      <c r="K50" s="20">
        <f t="shared" si="24"/>
        <v>2586518.6213059002</v>
      </c>
      <c r="L50" s="9">
        <f t="shared" si="25"/>
        <v>390784.21</v>
      </c>
      <c r="M50" s="20">
        <f t="shared" si="26"/>
        <v>2195734.4113059002</v>
      </c>
      <c r="N50" s="20">
        <f>$M$50*N2</f>
        <v>548933.60282647505</v>
      </c>
      <c r="O50" s="20"/>
      <c r="P50" s="20">
        <f t="shared" si="27"/>
        <v>548933.60282647505</v>
      </c>
      <c r="Q50" s="20">
        <f t="shared" ref="Q50:R50" si="29">$M$50*Q2</f>
        <v>658720.32339177001</v>
      </c>
      <c r="R50" s="20">
        <f t="shared" si="29"/>
        <v>878293.76452236017</v>
      </c>
    </row>
    <row r="51" spans="1:18" ht="23.25" x14ac:dyDescent="0.35">
      <c r="A51" s="33"/>
      <c r="B51" s="9" t="s">
        <v>32</v>
      </c>
      <c r="C51" s="9" t="s">
        <v>21</v>
      </c>
      <c r="D51" s="14">
        <v>245868.98999999996</v>
      </c>
      <c r="E51" s="14"/>
      <c r="F51" s="14"/>
      <c r="G51" s="14"/>
      <c r="H51" s="14"/>
      <c r="I51" s="20">
        <v>19</v>
      </c>
      <c r="J51" s="14">
        <v>5.9621700000000004</v>
      </c>
      <c r="K51" s="20">
        <f t="shared" si="24"/>
        <v>27852341.6060577</v>
      </c>
      <c r="L51" s="9">
        <f t="shared" si="25"/>
        <v>4671510.8099999996</v>
      </c>
      <c r="M51" s="20">
        <f t="shared" si="26"/>
        <v>23180830.796057701</v>
      </c>
      <c r="N51" s="20">
        <f>$M$51*N2</f>
        <v>5795207.6990144253</v>
      </c>
      <c r="O51" s="20"/>
      <c r="P51" s="20">
        <f t="shared" si="27"/>
        <v>5795207.6990144253</v>
      </c>
      <c r="Q51" s="20">
        <f t="shared" ref="Q51:R51" si="30">$M$51*Q2</f>
        <v>6954249.23881731</v>
      </c>
      <c r="R51" s="20">
        <f t="shared" si="30"/>
        <v>9272332.3184230812</v>
      </c>
    </row>
    <row r="52" spans="1:18" ht="23.25" x14ac:dyDescent="0.35">
      <c r="A52" s="33"/>
      <c r="B52" s="9" t="s">
        <v>33</v>
      </c>
      <c r="C52" s="9" t="s">
        <v>44</v>
      </c>
      <c r="D52" s="14">
        <v>1880.81</v>
      </c>
      <c r="E52" s="14"/>
      <c r="F52" s="14"/>
      <c r="G52" s="14"/>
      <c r="H52" s="14"/>
      <c r="I52" s="20">
        <v>19</v>
      </c>
      <c r="J52" s="14">
        <v>5.2020099999999996</v>
      </c>
      <c r="K52" s="20">
        <f t="shared" si="24"/>
        <v>185895.85613389997</v>
      </c>
      <c r="L52" s="9">
        <f t="shared" si="25"/>
        <v>35735.39</v>
      </c>
      <c r="M52" s="20">
        <f t="shared" si="26"/>
        <v>150160.46613389999</v>
      </c>
      <c r="N52" s="20">
        <f>$M$52*N2</f>
        <v>37540.116533474997</v>
      </c>
      <c r="O52" s="29">
        <v>0.7</v>
      </c>
      <c r="P52" s="20">
        <f>N52*O52</f>
        <v>26278.081573432497</v>
      </c>
      <c r="Q52" s="20">
        <f t="shared" ref="Q52:R52" si="31">$M$52*Q2</f>
        <v>45048.139840169992</v>
      </c>
      <c r="R52" s="20">
        <f t="shared" si="31"/>
        <v>60064.186453559996</v>
      </c>
    </row>
    <row r="53" spans="1:18" ht="23.25" x14ac:dyDescent="0.35">
      <c r="A53" s="33"/>
      <c r="B53" s="9" t="s">
        <v>34</v>
      </c>
      <c r="C53" s="9" t="s">
        <v>44</v>
      </c>
      <c r="D53" s="14">
        <v>60661.85</v>
      </c>
      <c r="E53" s="14"/>
      <c r="F53" s="14"/>
      <c r="G53" s="14"/>
      <c r="H53" s="14"/>
      <c r="I53" s="20">
        <v>19</v>
      </c>
      <c r="J53" s="14">
        <v>5.2020099999999996</v>
      </c>
      <c r="K53" s="20">
        <f t="shared" si="24"/>
        <v>5995707.4560514987</v>
      </c>
      <c r="L53" s="9">
        <f t="shared" si="25"/>
        <v>1152575.1499999999</v>
      </c>
      <c r="M53" s="20">
        <f t="shared" si="26"/>
        <v>4843132.3060514983</v>
      </c>
      <c r="N53" s="20">
        <f>$M$53*N2</f>
        <v>1210783.0765128746</v>
      </c>
      <c r="O53" s="29">
        <v>0.7</v>
      </c>
      <c r="P53" s="20">
        <f>N53*O53</f>
        <v>847548.15355901211</v>
      </c>
      <c r="Q53" s="20">
        <f t="shared" ref="Q53:R53" si="32">$M$53*Q2</f>
        <v>1452939.6918154494</v>
      </c>
      <c r="R53" s="20">
        <f t="shared" si="32"/>
        <v>1937252.9224205995</v>
      </c>
    </row>
    <row r="54" spans="1:18" ht="23.25" x14ac:dyDescent="0.25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1:18" ht="23.25" x14ac:dyDescent="0.35">
      <c r="B55" s="16" t="s">
        <v>17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21">
        <f>SUM(N48:N54)</f>
        <v>10557398.4598382</v>
      </c>
      <c r="O55" s="21"/>
      <c r="P55" s="21">
        <f>SUM(P48:P53)</f>
        <v>10182901.501924295</v>
      </c>
      <c r="Q55" s="21">
        <f t="shared" ref="Q55:R55" si="33">SUM(Q48:Q54)</f>
        <v>12668878.15180584</v>
      </c>
      <c r="R55" s="21">
        <f t="shared" si="33"/>
        <v>16891837.535741121</v>
      </c>
    </row>
    <row r="56" spans="1:18" ht="23.25" x14ac:dyDescent="0.2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1:18" ht="23.25" x14ac:dyDescent="0.2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</sheetData>
  <mergeCells count="9">
    <mergeCell ref="A3:A33"/>
    <mergeCell ref="B38:C38"/>
    <mergeCell ref="A38:A42"/>
    <mergeCell ref="A48:A53"/>
    <mergeCell ref="B39:C39"/>
    <mergeCell ref="B40:C40"/>
    <mergeCell ref="B41:C41"/>
    <mergeCell ref="B42:C42"/>
    <mergeCell ref="B46:C46"/>
  </mergeCells>
  <pageMargins left="0.7" right="0.7" top="0.75" bottom="0.75" header="0.3" footer="0.3"/>
  <pageSetup paperSize="8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CAMBIO DE USO DE SUELO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Morice Dassum</dc:creator>
  <cp:lastModifiedBy>Secretaria de Concejo</cp:lastModifiedBy>
  <cp:lastPrinted>2017-06-27T17:28:47Z</cp:lastPrinted>
  <dcterms:created xsi:type="dcterms:W3CDTF">2017-03-29T17:13:00Z</dcterms:created>
  <dcterms:modified xsi:type="dcterms:W3CDTF">2017-07-17T17:19:57Z</dcterms:modified>
</cp:coreProperties>
</file>