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60" windowWidth="19320" windowHeight="11640"/>
  </bookViews>
  <sheets>
    <sheet name="2014" sheetId="1" r:id="rId1"/>
    <sheet name="2015" sheetId="2" r:id="rId2"/>
    <sheet name="2016" sheetId="3" r:id="rId3"/>
    <sheet name="2017" sheetId="4" r:id="rId4"/>
  </sheets>
  <definedNames>
    <definedName name="_xlnm.Print_Titles" localSheetId="0">'2014'!$1:$5</definedName>
    <definedName name="_xlnm.Print_Titles" localSheetId="1">'2015'!$1:$5</definedName>
    <definedName name="_xlnm.Print_Titles" localSheetId="2">'2016'!$1:$5</definedName>
    <definedName name="_xlnm.Print_Titles" localSheetId="3">'2017'!$1:$5</definedName>
  </definedNames>
  <calcPr calcId="152511"/>
</workbook>
</file>

<file path=xl/calcChain.xml><?xml version="1.0" encoding="utf-8"?>
<calcChain xmlns="http://schemas.openxmlformats.org/spreadsheetml/2006/main">
  <c r="E43" i="4" l="1"/>
  <c r="F51" i="4" l="1"/>
  <c r="E51" i="4"/>
  <c r="E33" i="4"/>
  <c r="F33" i="4" l="1"/>
  <c r="E7" i="4"/>
  <c r="F30" i="4" l="1"/>
  <c r="E30" i="4"/>
  <c r="F22" i="4"/>
  <c r="E22" i="4"/>
  <c r="F50" i="4" l="1"/>
  <c r="F49" i="4"/>
  <c r="F48" i="4"/>
  <c r="F46" i="4"/>
  <c r="F45" i="4"/>
  <c r="F44" i="4"/>
  <c r="F43" i="4"/>
  <c r="F42" i="4"/>
  <c r="F41" i="4"/>
  <c r="F40" i="4"/>
  <c r="F39" i="4"/>
  <c r="F38" i="4"/>
  <c r="F37" i="4"/>
  <c r="F36" i="4"/>
  <c r="F34" i="4"/>
  <c r="F32" i="4"/>
  <c r="F31" i="4"/>
  <c r="F28" i="4"/>
  <c r="F27" i="4"/>
  <c r="F26" i="4"/>
  <c r="F25" i="4"/>
  <c r="F24" i="4"/>
  <c r="F23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E50" i="4"/>
  <c r="E49" i="4"/>
  <c r="E48" i="4"/>
  <c r="E46" i="4"/>
  <c r="E45" i="4"/>
  <c r="E44" i="4"/>
  <c r="E42" i="4"/>
  <c r="E41" i="4"/>
  <c r="E40" i="4"/>
  <c r="E39" i="4"/>
  <c r="E38" i="4"/>
  <c r="E37" i="4"/>
  <c r="E36" i="4"/>
  <c r="E34" i="4"/>
  <c r="E32" i="4"/>
  <c r="E31" i="4"/>
  <c r="E28" i="4"/>
  <c r="E27" i="4"/>
  <c r="E26" i="4"/>
  <c r="E25" i="4"/>
  <c r="E24" i="4"/>
  <c r="E23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52" i="4" s="1"/>
  <c r="F6" i="4"/>
  <c r="E6" i="4"/>
  <c r="G57" i="4" l="1"/>
  <c r="H57" i="4"/>
  <c r="F57" i="4"/>
  <c r="E57" i="4"/>
  <c r="D57" i="4"/>
  <c r="C57" i="4"/>
  <c r="B57" i="4"/>
  <c r="F48" i="3"/>
  <c r="E48" i="3"/>
  <c r="D48" i="3"/>
  <c r="C48" i="3"/>
  <c r="B48" i="3"/>
  <c r="F46" i="2"/>
  <c r="E46" i="2"/>
  <c r="D46" i="2"/>
  <c r="C46" i="2"/>
  <c r="B46" i="2"/>
  <c r="C50" i="1"/>
  <c r="D50" i="1"/>
  <c r="E50" i="1"/>
  <c r="F50" i="1"/>
  <c r="B50" i="1"/>
  <c r="G52" i="4" l="1"/>
  <c r="H52" i="4" l="1"/>
  <c r="F52" i="4"/>
  <c r="D52" i="4"/>
  <c r="C52" i="4"/>
  <c r="B52" i="4"/>
  <c r="F43" i="3"/>
  <c r="E43" i="3"/>
  <c r="D43" i="3"/>
  <c r="C43" i="3"/>
  <c r="B43" i="3"/>
  <c r="F41" i="2"/>
  <c r="E41" i="2"/>
  <c r="D41" i="2"/>
  <c r="C41" i="2"/>
  <c r="B41" i="2"/>
  <c r="B45" i="1" l="1"/>
  <c r="F45" i="1" l="1"/>
  <c r="E45" i="1"/>
  <c r="D45" i="1"/>
  <c r="C45" i="1"/>
</calcChain>
</file>

<file path=xl/sharedStrings.xml><?xml version="1.0" encoding="utf-8"?>
<sst xmlns="http://schemas.openxmlformats.org/spreadsheetml/2006/main" count="230" uniqueCount="67">
  <si>
    <t>110102 A la Utilidad por la Venta de Predios Urban</t>
  </si>
  <si>
    <t>110201 A los Predios Urbanos</t>
  </si>
  <si>
    <t>110202 A los Predios Rústicos</t>
  </si>
  <si>
    <t>110205 De Vehículos Motorizados de Transporte Terr</t>
  </si>
  <si>
    <t>110206 De Alcabalas</t>
  </si>
  <si>
    <t>110207 A los Activos Totales</t>
  </si>
  <si>
    <t>110312 A los Espectáculos Públicos</t>
  </si>
  <si>
    <t>110704 Patentes Comerciales, Industriales y de Ser</t>
  </si>
  <si>
    <t>130102 Acceso a Lugares Públicos</t>
  </si>
  <si>
    <t>130103 Ocupación de Lugares Públicos</t>
  </si>
  <si>
    <t>130106 Especies Fiscales</t>
  </si>
  <si>
    <t>130108 Prestación de Servicios</t>
  </si>
  <si>
    <t>130109 Rodaje de Vehículos Motorizados</t>
  </si>
  <si>
    <t>130110 Control y Vigilancia Municipal</t>
  </si>
  <si>
    <t>130111 Inscripciones, Registros y Matrículas</t>
  </si>
  <si>
    <t>130113 Registro Sanitario y Toxicología</t>
  </si>
  <si>
    <t>130118 Aprobación de Planos e Inspección de Constr</t>
  </si>
  <si>
    <t>130127 Matrículas, Pensiones y Otros Derechos en E</t>
  </si>
  <si>
    <t>130199 Otras Tasas</t>
  </si>
  <si>
    <t>130499 Otras Contribuciones</t>
  </si>
  <si>
    <t>140204 De Oficina, Didácticos y Publicaciones</t>
  </si>
  <si>
    <t>140299 Otras Ventas de Productos y Materiales</t>
  </si>
  <si>
    <t>140306 De Correos</t>
  </si>
  <si>
    <t>140307 Transporte Nacional de Pasajeros y Carga</t>
  </si>
  <si>
    <t>140399 Otros Servicios Técnicos y Especializados</t>
  </si>
  <si>
    <t>140402 Industriales</t>
  </si>
  <si>
    <t>170107 Dividendos de Sociedades y Empresas Privada</t>
  </si>
  <si>
    <t>170199 Intereses por Otras Operaciones</t>
  </si>
  <si>
    <t>170202 Edificios, Locales y Residencias</t>
  </si>
  <si>
    <t>170301 Tributaria</t>
  </si>
  <si>
    <t>170401 Tributarias</t>
  </si>
  <si>
    <t>170402 Infracción a Ordenanzas Municipales</t>
  </si>
  <si>
    <t>170404 Incumplimientos de Contratos</t>
  </si>
  <si>
    <t>170499 Otras Multas</t>
  </si>
  <si>
    <t>190101 Ejecución de Garantías</t>
  </si>
  <si>
    <t>190201 Indemnizaciones por Siniestros</t>
  </si>
  <si>
    <t>190299 Otras Indemnizaciones y Valores no Reclamad</t>
  </si>
  <si>
    <t>190401 Comisiones</t>
  </si>
  <si>
    <t>190499 Otros no Especificados</t>
  </si>
  <si>
    <t>DEVENGADO AÑO PRESENTE</t>
  </si>
  <si>
    <t>DEVENGADO AÑOS  ANTERIORES</t>
  </si>
  <si>
    <t>170102 Intereses y Comisiones de Títulos y Valores</t>
  </si>
  <si>
    <t>170106 Dividendos de Sociedades y Empresas Pública</t>
  </si>
  <si>
    <t>110710 De Loterías y Juegos de Azar</t>
  </si>
  <si>
    <t>130408 Aceras, Bordillos y Cercas</t>
  </si>
  <si>
    <t>170108 Utilidades de Empresas y Entidades Financie</t>
  </si>
  <si>
    <t>170416 INFRACCIONES DE LEY DE TRANSITO</t>
  </si>
  <si>
    <t>110203 A la Inscripción en el Registro de la Propi</t>
  </si>
  <si>
    <t>110204 A las Transmisiones de Dominio</t>
  </si>
  <si>
    <t>130107 Venta de Bases</t>
  </si>
  <si>
    <t>130112 Permisos, Licencias y Patentes</t>
  </si>
  <si>
    <t>130308 Regalías Mineras</t>
  </si>
  <si>
    <t>130399 Otras Concesiones</t>
  </si>
  <si>
    <t>130407 Repavimentación Urbana</t>
  </si>
  <si>
    <t>130413 Obras de Regeneración Urbana</t>
  </si>
  <si>
    <t>MUNICIPIO DEL DISTRITO METROPOLITANO DE QUITO</t>
  </si>
  <si>
    <t>CÉDULA PRESUPUESTARIA DE INGRESOS</t>
  </si>
  <si>
    <t>PARTIDA PRESUPUESTARIA</t>
  </si>
  <si>
    <t>ASIGNACIÓN INICIAL</t>
  </si>
  <si>
    <t>REFORMA</t>
  </si>
  <si>
    <t>CODIFICADO</t>
  </si>
  <si>
    <t>RECAUDADO AÑO PRESENTE</t>
  </si>
  <si>
    <t>RECAUDADO AÑOS  ANTERIORES</t>
  </si>
  <si>
    <t>380101 De Cuentas por Cobrar</t>
  </si>
  <si>
    <t>TOTAL INGRESOS CORRIENTES</t>
  </si>
  <si>
    <t>TOTAL INGRESOS DE FINANCIAMIENTO</t>
  </si>
  <si>
    <t>A OCTUBRE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</si>
</sst>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56"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3" fontId="6" fillId="0" borderId="0" xfId="1" applyFont="1" applyAlignment="1">
      <alignment vertical="top"/>
    </xf>
    <xf numFmtId="0" fontId="4" fillId="0" borderId="0" xfId="0" applyFont="1" applyAlignment="1">
      <alignment horizontal="center" vertical="center"/>
    </xf>
    <xf numFmtId="43" fontId="4" fillId="0" borderId="0" xfId="1" applyFont="1" applyAlignment="1">
      <alignment vertical="top"/>
    </xf>
    <xf numFmtId="43" fontId="4" fillId="0" borderId="0" xfId="0" applyNumberFormat="1" applyFont="1" applyAlignment="1">
      <alignment vertical="top"/>
    </xf>
    <xf numFmtId="0" fontId="5" fillId="0" borderId="0" xfId="0" applyFont="1" applyBorder="1" applyAlignment="1">
      <alignment horizontal="center" vertical="top"/>
    </xf>
    <xf numFmtId="0" fontId="8" fillId="2" borderId="10" xfId="3" applyFont="1" applyBorder="1" applyAlignment="1">
      <alignment horizontal="center" vertical="center"/>
    </xf>
    <xf numFmtId="0" fontId="8" fillId="2" borderId="11" xfId="3" applyFont="1" applyBorder="1" applyAlignment="1">
      <alignment horizontal="center" vertical="center" wrapText="1"/>
    </xf>
    <xf numFmtId="0" fontId="8" fillId="2" borderId="12" xfId="3" applyFont="1" applyBorder="1" applyAlignment="1">
      <alignment horizontal="center" vertical="center" wrapText="1"/>
    </xf>
    <xf numFmtId="0" fontId="4" fillId="0" borderId="2" xfId="0" applyFont="1" applyBorder="1" applyAlignment="1">
      <alignment vertical="top"/>
    </xf>
    <xf numFmtId="43" fontId="4" fillId="0" borderId="3" xfId="1" applyFont="1" applyBorder="1" applyAlignment="1">
      <alignment horizontal="right" vertical="top"/>
    </xf>
    <xf numFmtId="43" fontId="4" fillId="0" borderId="4" xfId="1" applyFont="1" applyBorder="1" applyAlignment="1">
      <alignment horizontal="right" vertical="top"/>
    </xf>
    <xf numFmtId="0" fontId="4" fillId="0" borderId="5" xfId="0" applyFont="1" applyBorder="1" applyAlignment="1">
      <alignment vertical="top"/>
    </xf>
    <xf numFmtId="43" fontId="4" fillId="0" borderId="0" xfId="1" applyFont="1" applyBorder="1" applyAlignment="1">
      <alignment horizontal="right" vertical="top"/>
    </xf>
    <xf numFmtId="43" fontId="4" fillId="0" borderId="6" xfId="1" applyFont="1" applyBorder="1" applyAlignment="1">
      <alignment horizontal="right" vertical="top"/>
    </xf>
    <xf numFmtId="0" fontId="4" fillId="0" borderId="7" xfId="0" applyFont="1" applyBorder="1" applyAlignment="1">
      <alignment vertical="top"/>
    </xf>
    <xf numFmtId="43" fontId="4" fillId="0" borderId="8" xfId="1" applyFont="1" applyBorder="1" applyAlignment="1">
      <alignment horizontal="right" vertical="top"/>
    </xf>
    <xf numFmtId="43" fontId="4" fillId="0" borderId="9" xfId="1" applyFont="1" applyBorder="1" applyAlignment="1">
      <alignment horizontal="right" vertical="top"/>
    </xf>
    <xf numFmtId="0" fontId="9" fillId="2" borderId="10" xfId="3" applyFont="1" applyBorder="1" applyAlignment="1">
      <alignment horizontal="center" vertical="center"/>
    </xf>
    <xf numFmtId="43" fontId="9" fillId="2" borderId="11" xfId="1" applyFont="1" applyFill="1" applyBorder="1" applyAlignment="1">
      <alignment horizontal="center" vertical="center" wrapText="1"/>
    </xf>
    <xf numFmtId="43" fontId="9" fillId="2" borderId="12" xfId="1" applyFont="1" applyFill="1" applyBorder="1" applyAlignment="1">
      <alignment horizontal="center" vertical="center" wrapText="1"/>
    </xf>
    <xf numFmtId="43" fontId="4" fillId="0" borderId="3" xfId="1" applyFont="1" applyBorder="1" applyAlignment="1">
      <alignment vertical="top"/>
    </xf>
    <xf numFmtId="43" fontId="4" fillId="0" borderId="4" xfId="1" applyFont="1" applyBorder="1" applyAlignment="1">
      <alignment vertical="top"/>
    </xf>
    <xf numFmtId="43" fontId="4" fillId="0" borderId="0" xfId="1" applyFont="1" applyBorder="1" applyAlignment="1">
      <alignment vertical="top"/>
    </xf>
    <xf numFmtId="43" fontId="4" fillId="0" borderId="6" xfId="1" applyFont="1" applyBorder="1" applyAlignment="1">
      <alignment vertical="top"/>
    </xf>
    <xf numFmtId="43" fontId="4" fillId="0" borderId="8" xfId="1" applyFont="1" applyBorder="1" applyAlignment="1">
      <alignment vertical="top"/>
    </xf>
    <xf numFmtId="43" fontId="4" fillId="0" borderId="9" xfId="1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43" fontId="9" fillId="2" borderId="10" xfId="3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43" fontId="4" fillId="0" borderId="14" xfId="1" applyFont="1" applyBorder="1" applyAlignment="1">
      <alignment horizontal="right" vertical="top"/>
    </xf>
    <xf numFmtId="43" fontId="4" fillId="0" borderId="15" xfId="1" applyFont="1" applyBorder="1" applyAlignment="1">
      <alignment horizontal="right" vertical="top"/>
    </xf>
    <xf numFmtId="0" fontId="4" fillId="0" borderId="16" xfId="0" applyFont="1" applyBorder="1" applyAlignment="1">
      <alignment vertical="top"/>
    </xf>
    <xf numFmtId="43" fontId="4" fillId="0" borderId="17" xfId="1" applyFont="1" applyBorder="1" applyAlignment="1">
      <alignment vertical="top"/>
    </xf>
    <xf numFmtId="43" fontId="4" fillId="0" borderId="18" xfId="1" applyFont="1" applyBorder="1" applyAlignment="1">
      <alignment vertical="top"/>
    </xf>
    <xf numFmtId="0" fontId="4" fillId="0" borderId="16" xfId="0" applyFont="1" applyBorder="1" applyAlignment="1">
      <alignment vertical="center"/>
    </xf>
    <xf numFmtId="43" fontId="4" fillId="0" borderId="17" xfId="1" applyFont="1" applyBorder="1" applyAlignment="1">
      <alignment horizontal="right" vertical="center"/>
    </xf>
    <xf numFmtId="43" fontId="4" fillId="0" borderId="18" xfId="1" applyFont="1" applyBorder="1" applyAlignment="1">
      <alignment horizontal="right" vertical="center"/>
    </xf>
    <xf numFmtId="0" fontId="4" fillId="0" borderId="17" xfId="0" applyFont="1" applyBorder="1" applyAlignment="1">
      <alignment vertical="top"/>
    </xf>
    <xf numFmtId="43" fontId="4" fillId="0" borderId="0" xfId="1" applyFont="1" applyFill="1" applyBorder="1" applyAlignment="1">
      <alignment vertical="top"/>
    </xf>
    <xf numFmtId="43" fontId="4" fillId="0" borderId="6" xfId="1" applyFont="1" applyFill="1" applyBorder="1" applyAlignment="1">
      <alignment vertical="top"/>
    </xf>
    <xf numFmtId="4" fontId="0" fillId="0" borderId="0" xfId="0" applyNumberFormat="1" applyAlignment="1">
      <alignment vertical="top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</cellXfs>
  <cellStyles count="4">
    <cellStyle name="Énfasis1" xfId="3" builtinId="29"/>
    <cellStyle name="Millares" xfId="1" builtinId="3"/>
    <cellStyle name="Millares 2 2 2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tabSelected="1" zoomScaleNormal="100" workbookViewId="0">
      <selection activeCell="H9" sqref="H9"/>
    </sheetView>
  </sheetViews>
  <sheetFormatPr baseColWidth="10" defaultColWidth="9.140625" defaultRowHeight="12.75" x14ac:dyDescent="0.2"/>
  <cols>
    <col min="1" max="1" width="46" style="1" customWidth="1"/>
    <col min="2" max="2" width="22.28515625" style="1" customWidth="1"/>
    <col min="3" max="3" width="18.140625" style="1" customWidth="1"/>
    <col min="4" max="4" width="17.85546875" style="1" customWidth="1"/>
    <col min="5" max="6" width="18.7109375" style="1" customWidth="1"/>
    <col min="7" max="7" width="13.5703125" style="1" customWidth="1"/>
    <col min="8" max="8" width="16.7109375" style="1" customWidth="1"/>
    <col min="9" max="16384" width="9.140625" style="1"/>
  </cols>
  <sheetData>
    <row r="1" spans="1:8" ht="15" x14ac:dyDescent="0.2">
      <c r="A1" s="50" t="s">
        <v>55</v>
      </c>
      <c r="B1" s="51"/>
      <c r="C1" s="51"/>
      <c r="D1" s="51"/>
      <c r="E1" s="51"/>
      <c r="F1" s="52"/>
    </row>
    <row r="2" spans="1:8" ht="15" x14ac:dyDescent="0.2">
      <c r="A2" s="53" t="s">
        <v>56</v>
      </c>
      <c r="B2" s="54"/>
      <c r="C2" s="54"/>
      <c r="D2" s="54"/>
      <c r="E2" s="54"/>
      <c r="F2" s="55"/>
    </row>
    <row r="3" spans="1:8" ht="15.75" thickBot="1" x14ac:dyDescent="0.25">
      <c r="A3" s="47">
        <v>2014</v>
      </c>
      <c r="B3" s="48"/>
      <c r="C3" s="48"/>
      <c r="D3" s="48"/>
      <c r="E3" s="48"/>
      <c r="F3" s="49"/>
    </row>
    <row r="4" spans="1:8" ht="16.5" thickBot="1" x14ac:dyDescent="0.25">
      <c r="A4" s="10"/>
      <c r="B4" s="10"/>
      <c r="C4" s="10"/>
      <c r="D4" s="10"/>
      <c r="E4" s="10"/>
      <c r="F4" s="10"/>
    </row>
    <row r="5" spans="1:8" s="4" customFormat="1" ht="26.25" thickBot="1" x14ac:dyDescent="0.25">
      <c r="A5" s="11" t="s">
        <v>57</v>
      </c>
      <c r="B5" s="12" t="s">
        <v>58</v>
      </c>
      <c r="C5" s="12" t="s">
        <v>59</v>
      </c>
      <c r="D5" s="12" t="s">
        <v>60</v>
      </c>
      <c r="E5" s="12" t="s">
        <v>39</v>
      </c>
      <c r="F5" s="13" t="s">
        <v>61</v>
      </c>
      <c r="G5" s="3"/>
      <c r="H5" s="3"/>
    </row>
    <row r="6" spans="1:8" x14ac:dyDescent="0.2">
      <c r="A6" s="14" t="s">
        <v>0</v>
      </c>
      <c r="B6" s="15">
        <v>15000000</v>
      </c>
      <c r="C6" s="15">
        <v>10070000</v>
      </c>
      <c r="D6" s="15">
        <v>25070000</v>
      </c>
      <c r="E6" s="15">
        <v>25067053.43</v>
      </c>
      <c r="F6" s="16">
        <v>25067053.43</v>
      </c>
    </row>
    <row r="7" spans="1:8" x14ac:dyDescent="0.2">
      <c r="A7" s="17" t="s">
        <v>1</v>
      </c>
      <c r="B7" s="18">
        <v>36000000</v>
      </c>
      <c r="C7" s="18">
        <v>8545000</v>
      </c>
      <c r="D7" s="18">
        <v>44545000</v>
      </c>
      <c r="E7" s="18">
        <v>40020180.270000003</v>
      </c>
      <c r="F7" s="19">
        <v>203894010.24000001</v>
      </c>
    </row>
    <row r="8" spans="1:8" x14ac:dyDescent="0.2">
      <c r="A8" s="17" t="s">
        <v>2</v>
      </c>
      <c r="B8" s="18">
        <v>2800000</v>
      </c>
      <c r="C8" s="18">
        <v>0</v>
      </c>
      <c r="D8" s="18">
        <v>2800000</v>
      </c>
      <c r="E8" s="18">
        <v>1753758.56</v>
      </c>
      <c r="F8" s="19">
        <v>1753758.56</v>
      </c>
    </row>
    <row r="9" spans="1:8" x14ac:dyDescent="0.2">
      <c r="A9" s="17" t="s">
        <v>3</v>
      </c>
      <c r="B9" s="18">
        <v>6500000</v>
      </c>
      <c r="C9" s="18">
        <v>1300000</v>
      </c>
      <c r="D9" s="18">
        <v>7800000</v>
      </c>
      <c r="E9" s="18">
        <v>7622975</v>
      </c>
      <c r="F9" s="19">
        <v>7622975</v>
      </c>
    </row>
    <row r="10" spans="1:8" x14ac:dyDescent="0.2">
      <c r="A10" s="17" t="s">
        <v>4</v>
      </c>
      <c r="B10" s="18">
        <v>18000000</v>
      </c>
      <c r="C10" s="18">
        <v>7835000</v>
      </c>
      <c r="D10" s="18">
        <v>25835000</v>
      </c>
      <c r="E10" s="18">
        <v>25831942.98</v>
      </c>
      <c r="F10" s="19">
        <v>25831942.98</v>
      </c>
    </row>
    <row r="11" spans="1:8" x14ac:dyDescent="0.2">
      <c r="A11" s="17" t="s">
        <v>5</v>
      </c>
      <c r="B11" s="18">
        <v>18000000</v>
      </c>
      <c r="C11" s="18">
        <v>7330000</v>
      </c>
      <c r="D11" s="18">
        <v>25330000</v>
      </c>
      <c r="E11" s="18">
        <v>24935481.449999999</v>
      </c>
      <c r="F11" s="19">
        <v>24935481.449999999</v>
      </c>
    </row>
    <row r="12" spans="1:8" x14ac:dyDescent="0.2">
      <c r="A12" s="17" t="s">
        <v>6</v>
      </c>
      <c r="B12" s="18">
        <v>3650000</v>
      </c>
      <c r="C12" s="18">
        <v>-700000</v>
      </c>
      <c r="D12" s="18">
        <v>2950000</v>
      </c>
      <c r="E12" s="18">
        <v>2949110.77</v>
      </c>
      <c r="F12" s="19">
        <v>2949110.77</v>
      </c>
    </row>
    <row r="13" spans="1:8" x14ac:dyDescent="0.2">
      <c r="A13" s="17" t="s">
        <v>7</v>
      </c>
      <c r="B13" s="18">
        <v>31000000</v>
      </c>
      <c r="C13" s="18">
        <v>5100000</v>
      </c>
      <c r="D13" s="18">
        <v>36100000</v>
      </c>
      <c r="E13" s="18">
        <v>35693327.509999998</v>
      </c>
      <c r="F13" s="19">
        <v>35693327.509999998</v>
      </c>
    </row>
    <row r="14" spans="1:8" x14ac:dyDescent="0.2">
      <c r="A14" s="17" t="s">
        <v>8</v>
      </c>
      <c r="B14" s="18">
        <v>386557.96</v>
      </c>
      <c r="C14" s="18">
        <v>0</v>
      </c>
      <c r="D14" s="18">
        <v>386557.96</v>
      </c>
      <c r="E14" s="18">
        <v>135955.28</v>
      </c>
      <c r="F14" s="19">
        <v>135955.13</v>
      </c>
    </row>
    <row r="15" spans="1:8" x14ac:dyDescent="0.2">
      <c r="A15" s="17" t="s">
        <v>9</v>
      </c>
      <c r="B15" s="18">
        <v>268945.58</v>
      </c>
      <c r="C15" s="18">
        <v>81054.42</v>
      </c>
      <c r="D15" s="18">
        <v>350000</v>
      </c>
      <c r="E15" s="18">
        <v>182855.56</v>
      </c>
      <c r="F15" s="19">
        <v>182855.36</v>
      </c>
    </row>
    <row r="16" spans="1:8" x14ac:dyDescent="0.2">
      <c r="A16" s="17" t="s">
        <v>10</v>
      </c>
      <c r="B16" s="18">
        <v>15877.59</v>
      </c>
      <c r="C16" s="18">
        <v>0</v>
      </c>
      <c r="D16" s="18">
        <v>15877.59</v>
      </c>
      <c r="E16" s="18">
        <v>2659</v>
      </c>
      <c r="F16" s="19">
        <v>2659</v>
      </c>
    </row>
    <row r="17" spans="1:6" x14ac:dyDescent="0.2">
      <c r="A17" s="17" t="s">
        <v>11</v>
      </c>
      <c r="B17" s="18">
        <v>5953524.3799999999</v>
      </c>
      <c r="C17" s="18">
        <v>7346475.6200000001</v>
      </c>
      <c r="D17" s="18">
        <v>13300000</v>
      </c>
      <c r="E17" s="18">
        <v>12234923.73</v>
      </c>
      <c r="F17" s="19">
        <v>12234910.050000001</v>
      </c>
    </row>
    <row r="18" spans="1:6" x14ac:dyDescent="0.2">
      <c r="A18" s="17" t="s">
        <v>12</v>
      </c>
      <c r="B18" s="18">
        <v>27000000</v>
      </c>
      <c r="C18" s="18">
        <v>-27000000</v>
      </c>
      <c r="D18" s="18">
        <v>0</v>
      </c>
      <c r="E18" s="18">
        <v>0</v>
      </c>
      <c r="F18" s="19">
        <v>0</v>
      </c>
    </row>
    <row r="19" spans="1:6" x14ac:dyDescent="0.2">
      <c r="A19" s="17" t="s">
        <v>13</v>
      </c>
      <c r="B19" s="18">
        <v>0</v>
      </c>
      <c r="C19" s="18">
        <v>64</v>
      </c>
      <c r="D19" s="18">
        <v>64</v>
      </c>
      <c r="E19" s="18">
        <v>3.62</v>
      </c>
      <c r="F19" s="19">
        <v>3.62</v>
      </c>
    </row>
    <row r="20" spans="1:6" x14ac:dyDescent="0.2">
      <c r="A20" s="17" t="s">
        <v>14</v>
      </c>
      <c r="B20" s="18">
        <v>2968764</v>
      </c>
      <c r="C20" s="18">
        <v>-2968764</v>
      </c>
      <c r="D20" s="18">
        <v>0</v>
      </c>
      <c r="E20" s="18">
        <v>0</v>
      </c>
      <c r="F20" s="19">
        <v>0</v>
      </c>
    </row>
    <row r="21" spans="1:6" x14ac:dyDescent="0.2">
      <c r="A21" s="17" t="s">
        <v>15</v>
      </c>
      <c r="B21" s="18">
        <v>0</v>
      </c>
      <c r="C21" s="18">
        <v>9000</v>
      </c>
      <c r="D21" s="18">
        <v>9000</v>
      </c>
      <c r="E21" s="18">
        <v>167.62</v>
      </c>
      <c r="F21" s="19">
        <v>167.62</v>
      </c>
    </row>
    <row r="22" spans="1:6" x14ac:dyDescent="0.2">
      <c r="A22" s="17" t="s">
        <v>16</v>
      </c>
      <c r="B22" s="18">
        <v>0</v>
      </c>
      <c r="C22" s="18">
        <v>3550000</v>
      </c>
      <c r="D22" s="18">
        <v>3550000</v>
      </c>
      <c r="E22" s="18">
        <v>3539911.73</v>
      </c>
      <c r="F22" s="19">
        <v>3539907.77</v>
      </c>
    </row>
    <row r="23" spans="1:6" x14ac:dyDescent="0.2">
      <c r="A23" s="17" t="s">
        <v>17</v>
      </c>
      <c r="B23" s="18">
        <v>17026.689999999999</v>
      </c>
      <c r="C23" s="18">
        <v>-17026.689999999999</v>
      </c>
      <c r="D23" s="18">
        <v>0</v>
      </c>
      <c r="E23" s="18">
        <v>0</v>
      </c>
      <c r="F23" s="19">
        <v>0</v>
      </c>
    </row>
    <row r="24" spans="1:6" x14ac:dyDescent="0.2">
      <c r="A24" s="17" t="s">
        <v>18</v>
      </c>
      <c r="B24" s="18">
        <v>14136662.66</v>
      </c>
      <c r="C24" s="18">
        <v>4601337.34</v>
      </c>
      <c r="D24" s="18">
        <v>18738000</v>
      </c>
      <c r="E24" s="18">
        <v>19276160.91</v>
      </c>
      <c r="F24" s="19">
        <v>19276139.359999999</v>
      </c>
    </row>
    <row r="25" spans="1:6" x14ac:dyDescent="0.2">
      <c r="A25" s="17" t="s">
        <v>19</v>
      </c>
      <c r="B25" s="18">
        <v>25088307.940000001</v>
      </c>
      <c r="C25" s="18">
        <v>0</v>
      </c>
      <c r="D25" s="18">
        <v>25088307.940000001</v>
      </c>
      <c r="E25" s="18">
        <v>21252177.309999999</v>
      </c>
      <c r="F25" s="19">
        <v>77876905.010000005</v>
      </c>
    </row>
    <row r="26" spans="1:6" x14ac:dyDescent="0.2">
      <c r="A26" s="17" t="s">
        <v>20</v>
      </c>
      <c r="B26" s="18">
        <v>289280.42</v>
      </c>
      <c r="C26" s="18">
        <v>60719.58</v>
      </c>
      <c r="D26" s="18">
        <v>350000</v>
      </c>
      <c r="E26" s="18">
        <v>216095.42</v>
      </c>
      <c r="F26" s="19">
        <v>571623.52</v>
      </c>
    </row>
    <row r="27" spans="1:6" x14ac:dyDescent="0.2">
      <c r="A27" s="17" t="s">
        <v>21</v>
      </c>
      <c r="B27" s="18">
        <v>13153.87</v>
      </c>
      <c r="C27" s="18">
        <v>0</v>
      </c>
      <c r="D27" s="18">
        <v>13153.87</v>
      </c>
      <c r="E27" s="18">
        <v>18667.32</v>
      </c>
      <c r="F27" s="19">
        <v>18501.98</v>
      </c>
    </row>
    <row r="28" spans="1:6" x14ac:dyDescent="0.2">
      <c r="A28" s="17" t="s">
        <v>22</v>
      </c>
      <c r="B28" s="18">
        <v>0</v>
      </c>
      <c r="C28" s="18">
        <v>25000</v>
      </c>
      <c r="D28" s="18">
        <v>25000</v>
      </c>
      <c r="E28" s="18">
        <v>22119.74</v>
      </c>
      <c r="F28" s="19">
        <v>21923.82</v>
      </c>
    </row>
    <row r="29" spans="1:6" x14ac:dyDescent="0.2">
      <c r="A29" s="17" t="s">
        <v>23</v>
      </c>
      <c r="B29" s="18">
        <v>11250</v>
      </c>
      <c r="C29" s="18">
        <v>43750</v>
      </c>
      <c r="D29" s="18">
        <v>55000</v>
      </c>
      <c r="E29" s="18">
        <v>0</v>
      </c>
      <c r="F29" s="19">
        <v>0</v>
      </c>
    </row>
    <row r="30" spans="1:6" x14ac:dyDescent="0.2">
      <c r="A30" s="17" t="s">
        <v>24</v>
      </c>
      <c r="B30" s="18">
        <v>7455.35</v>
      </c>
      <c r="C30" s="18">
        <v>242544.65</v>
      </c>
      <c r="D30" s="18">
        <v>250000</v>
      </c>
      <c r="E30" s="18">
        <v>103754</v>
      </c>
      <c r="F30" s="19">
        <v>102835</v>
      </c>
    </row>
    <row r="31" spans="1:6" x14ac:dyDescent="0.2">
      <c r="A31" s="17" t="s">
        <v>25</v>
      </c>
      <c r="B31" s="18">
        <v>6539.09</v>
      </c>
      <c r="C31" s="18">
        <v>-6539.09</v>
      </c>
      <c r="D31" s="18">
        <v>0</v>
      </c>
      <c r="E31" s="18">
        <v>0</v>
      </c>
      <c r="F31" s="19">
        <v>0</v>
      </c>
    </row>
    <row r="32" spans="1:6" x14ac:dyDescent="0.2">
      <c r="A32" s="17" t="s">
        <v>26</v>
      </c>
      <c r="B32" s="18">
        <v>493601.76</v>
      </c>
      <c r="C32" s="18">
        <v>652416.34</v>
      </c>
      <c r="D32" s="18">
        <v>1146018.1000000001</v>
      </c>
      <c r="E32" s="18">
        <v>1037581.96</v>
      </c>
      <c r="F32" s="19">
        <v>1031765.32</v>
      </c>
    </row>
    <row r="33" spans="1:6" x14ac:dyDescent="0.2">
      <c r="A33" s="17" t="s">
        <v>27</v>
      </c>
      <c r="B33" s="18">
        <v>33859.39</v>
      </c>
      <c r="C33" s="18">
        <v>0</v>
      </c>
      <c r="D33" s="18">
        <v>33859.39</v>
      </c>
      <c r="E33" s="18">
        <v>1875.36</v>
      </c>
      <c r="F33" s="19">
        <v>1864.85</v>
      </c>
    </row>
    <row r="34" spans="1:6" x14ac:dyDescent="0.2">
      <c r="A34" s="17" t="s">
        <v>28</v>
      </c>
      <c r="B34" s="18">
        <v>905152.74</v>
      </c>
      <c r="C34" s="18">
        <v>-800000</v>
      </c>
      <c r="D34" s="18">
        <v>105152.74</v>
      </c>
      <c r="E34" s="18">
        <v>64844.97</v>
      </c>
      <c r="F34" s="19">
        <v>64481.45</v>
      </c>
    </row>
    <row r="35" spans="1:6" x14ac:dyDescent="0.2">
      <c r="A35" s="17" t="s">
        <v>29</v>
      </c>
      <c r="B35" s="18">
        <v>441365.86</v>
      </c>
      <c r="C35" s="18">
        <v>2885000</v>
      </c>
      <c r="D35" s="18">
        <v>3326365.86</v>
      </c>
      <c r="E35" s="18">
        <v>3323388.15</v>
      </c>
      <c r="F35" s="19">
        <v>3304757.38</v>
      </c>
    </row>
    <row r="36" spans="1:6" x14ac:dyDescent="0.2">
      <c r="A36" s="17" t="s">
        <v>30</v>
      </c>
      <c r="B36" s="18">
        <v>6130.37</v>
      </c>
      <c r="C36" s="18">
        <v>481369.63</v>
      </c>
      <c r="D36" s="18">
        <v>487500</v>
      </c>
      <c r="E36" s="18">
        <v>484204.59</v>
      </c>
      <c r="F36" s="19">
        <v>481490.16</v>
      </c>
    </row>
    <row r="37" spans="1:6" x14ac:dyDescent="0.2">
      <c r="A37" s="17" t="s">
        <v>31</v>
      </c>
      <c r="B37" s="18">
        <v>12000000</v>
      </c>
      <c r="C37" s="18">
        <v>-5965000</v>
      </c>
      <c r="D37" s="18">
        <v>6035000</v>
      </c>
      <c r="E37" s="18">
        <v>5313836.5</v>
      </c>
      <c r="F37" s="19">
        <v>15837167.83</v>
      </c>
    </row>
    <row r="38" spans="1:6" x14ac:dyDescent="0.2">
      <c r="A38" s="17" t="s">
        <v>32</v>
      </c>
      <c r="B38" s="18">
        <v>405959.23</v>
      </c>
      <c r="C38" s="18">
        <v>4888.59</v>
      </c>
      <c r="D38" s="18">
        <v>410847.82</v>
      </c>
      <c r="E38" s="18">
        <v>359715.25</v>
      </c>
      <c r="F38" s="19">
        <v>357698.7</v>
      </c>
    </row>
    <row r="39" spans="1:6" x14ac:dyDescent="0.2">
      <c r="A39" s="17" t="s">
        <v>33</v>
      </c>
      <c r="B39" s="18">
        <v>7145959.0300000003</v>
      </c>
      <c r="C39" s="18">
        <v>-7115000</v>
      </c>
      <c r="D39" s="18">
        <v>30959.03</v>
      </c>
      <c r="E39" s="18">
        <v>27167.53</v>
      </c>
      <c r="F39" s="19">
        <v>27015.23</v>
      </c>
    </row>
    <row r="40" spans="1:6" x14ac:dyDescent="0.2">
      <c r="A40" s="17" t="s">
        <v>34</v>
      </c>
      <c r="B40" s="18">
        <v>16716.57</v>
      </c>
      <c r="C40" s="18">
        <v>318528.37</v>
      </c>
      <c r="D40" s="18">
        <v>335244.94</v>
      </c>
      <c r="E40" s="18">
        <v>333325.93</v>
      </c>
      <c r="F40" s="19">
        <v>314130.46999999997</v>
      </c>
    </row>
    <row r="41" spans="1:6" x14ac:dyDescent="0.2">
      <c r="A41" s="17" t="s">
        <v>35</v>
      </c>
      <c r="B41" s="18">
        <v>0</v>
      </c>
      <c r="C41" s="18">
        <v>65000</v>
      </c>
      <c r="D41" s="18">
        <v>65000</v>
      </c>
      <c r="E41" s="18">
        <v>58975.8</v>
      </c>
      <c r="F41" s="19">
        <v>55579.519999999997</v>
      </c>
    </row>
    <row r="42" spans="1:6" x14ac:dyDescent="0.2">
      <c r="A42" s="17" t="s">
        <v>36</v>
      </c>
      <c r="B42" s="18">
        <v>3733902.11</v>
      </c>
      <c r="C42" s="18">
        <v>-1890000</v>
      </c>
      <c r="D42" s="18">
        <v>1843902.11</v>
      </c>
      <c r="E42" s="18">
        <v>253271.36</v>
      </c>
      <c r="F42" s="19">
        <v>238686.05</v>
      </c>
    </row>
    <row r="43" spans="1:6" x14ac:dyDescent="0.2">
      <c r="A43" s="17" t="s">
        <v>37</v>
      </c>
      <c r="B43" s="18">
        <v>1609451.66</v>
      </c>
      <c r="C43" s="18">
        <v>0</v>
      </c>
      <c r="D43" s="18">
        <v>1609451.66</v>
      </c>
      <c r="E43" s="18">
        <v>384423.58</v>
      </c>
      <c r="F43" s="19">
        <v>362285.52</v>
      </c>
    </row>
    <row r="44" spans="1:6" ht="13.5" thickBot="1" x14ac:dyDescent="0.25">
      <c r="A44" s="20" t="s">
        <v>38</v>
      </c>
      <c r="B44" s="21">
        <v>1933457.74</v>
      </c>
      <c r="C44" s="21">
        <v>2586542.2599999998</v>
      </c>
      <c r="D44" s="21">
        <v>4520000</v>
      </c>
      <c r="E44" s="21">
        <v>1846758.15</v>
      </c>
      <c r="F44" s="22">
        <v>4451496.8600000003</v>
      </c>
    </row>
    <row r="45" spans="1:6" s="5" customFormat="1" ht="23.25" customHeight="1" thickBot="1" x14ac:dyDescent="0.25">
      <c r="A45" s="23" t="s">
        <v>64</v>
      </c>
      <c r="B45" s="24">
        <f>SUM(B6:B44)</f>
        <v>235838901.98999998</v>
      </c>
      <c r="C45" s="24">
        <f>SUM(C6:C44)</f>
        <v>16671361.019999992</v>
      </c>
      <c r="D45" s="24">
        <f>SUM(D6:D44)</f>
        <v>252510263.01000002</v>
      </c>
      <c r="E45" s="24">
        <f>SUM(E6:E44)</f>
        <v>234348650.34000006</v>
      </c>
      <c r="F45" s="25">
        <f>SUM(F6:F44)</f>
        <v>468240466.52000004</v>
      </c>
    </row>
    <row r="47" spans="1:6" ht="13.5" thickBot="1" x14ac:dyDescent="0.25"/>
    <row r="48" spans="1:6" ht="26.25" thickBot="1" x14ac:dyDescent="0.25">
      <c r="A48" s="11" t="s">
        <v>57</v>
      </c>
      <c r="B48" s="12" t="s">
        <v>58</v>
      </c>
      <c r="C48" s="12" t="s">
        <v>59</v>
      </c>
      <c r="D48" s="12" t="s">
        <v>60</v>
      </c>
      <c r="E48" s="12" t="s">
        <v>39</v>
      </c>
      <c r="F48" s="13" t="s">
        <v>61</v>
      </c>
    </row>
    <row r="49" spans="1:8" ht="13.5" thickBot="1" x14ac:dyDescent="0.25">
      <c r="A49" s="34" t="s">
        <v>63</v>
      </c>
      <c r="B49" s="35">
        <v>42316886.280000001</v>
      </c>
      <c r="C49" s="35">
        <v>-1900000</v>
      </c>
      <c r="D49" s="35">
        <v>40416886.280000001</v>
      </c>
      <c r="E49" s="35">
        <v>31630388.079999998</v>
      </c>
      <c r="F49" s="36">
        <v>63260776.159999996</v>
      </c>
    </row>
    <row r="50" spans="1:8" ht="13.5" thickBot="1" x14ac:dyDescent="0.25">
      <c r="A50" s="23" t="s">
        <v>65</v>
      </c>
      <c r="B50" s="24">
        <f>SUM(B49)</f>
        <v>42316886.280000001</v>
      </c>
      <c r="C50" s="24">
        <f t="shared" ref="C50:F50" si="0">SUM(C49)</f>
        <v>-1900000</v>
      </c>
      <c r="D50" s="24">
        <f t="shared" si="0"/>
        <v>40416886.280000001</v>
      </c>
      <c r="E50" s="24">
        <f t="shared" si="0"/>
        <v>31630388.079999998</v>
      </c>
      <c r="F50" s="24">
        <f t="shared" si="0"/>
        <v>63260776.159999996</v>
      </c>
    </row>
    <row r="56" spans="1:8" x14ac:dyDescent="0.2">
      <c r="A56" s="4"/>
      <c r="D56" s="7"/>
    </row>
    <row r="57" spans="1:8" s="7" customFormat="1" x14ac:dyDescent="0.2">
      <c r="A57" s="32"/>
      <c r="D57" s="32"/>
      <c r="G57" s="3"/>
      <c r="H57" s="3"/>
    </row>
    <row r="93" s="6" customFormat="1" x14ac:dyDescent="0.2"/>
    <row r="97" spans="7:8" s="7" customFormat="1" x14ac:dyDescent="0.2">
      <c r="G97" s="3"/>
      <c r="H97" s="3"/>
    </row>
    <row r="135" s="6" customFormat="1" x14ac:dyDescent="0.2"/>
    <row r="139" s="7" customFormat="1" x14ac:dyDescent="0.2"/>
    <row r="186" spans="8:8" s="5" customFormat="1" x14ac:dyDescent="0.2"/>
    <row r="188" spans="8:8" x14ac:dyDescent="0.2">
      <c r="H188" s="8"/>
    </row>
    <row r="189" spans="8:8" x14ac:dyDescent="0.2">
      <c r="H189" s="9"/>
    </row>
  </sheetData>
  <mergeCells count="3">
    <mergeCell ref="A3:F3"/>
    <mergeCell ref="A1:F1"/>
    <mergeCell ref="A2:F2"/>
  </mergeCells>
  <phoneticPr fontId="0" type="noConversion"/>
  <printOptions horizontalCentered="1" verticalCentered="1"/>
  <pageMargins left="0.74803149606299213" right="0.74803149606299213" top="0.61" bottom="0.75" header="0.25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19" workbookViewId="0">
      <selection activeCell="B33" sqref="B33"/>
    </sheetView>
  </sheetViews>
  <sheetFormatPr baseColWidth="10" defaultRowHeight="12.75" x14ac:dyDescent="0.2"/>
  <cols>
    <col min="1" max="1" width="36.7109375" customWidth="1"/>
    <col min="2" max="6" width="16.7109375" customWidth="1"/>
  </cols>
  <sheetData>
    <row r="1" spans="1:6" ht="15" x14ac:dyDescent="0.2">
      <c r="A1" s="50" t="s">
        <v>55</v>
      </c>
      <c r="B1" s="51"/>
      <c r="C1" s="51"/>
      <c r="D1" s="51"/>
      <c r="E1" s="51"/>
      <c r="F1" s="52"/>
    </row>
    <row r="2" spans="1:6" ht="15" x14ac:dyDescent="0.2">
      <c r="A2" s="53" t="s">
        <v>56</v>
      </c>
      <c r="B2" s="54"/>
      <c r="C2" s="54"/>
      <c r="D2" s="54"/>
      <c r="E2" s="54"/>
      <c r="F2" s="55"/>
    </row>
    <row r="3" spans="1:6" ht="15.75" thickBot="1" x14ac:dyDescent="0.25">
      <c r="A3" s="47">
        <v>2015</v>
      </c>
      <c r="B3" s="48"/>
      <c r="C3" s="48"/>
      <c r="D3" s="48"/>
      <c r="E3" s="48"/>
      <c r="F3" s="49"/>
    </row>
    <row r="4" spans="1:6" ht="16.5" thickBot="1" x14ac:dyDescent="0.25">
      <c r="A4" s="2"/>
      <c r="B4" s="2"/>
      <c r="C4" s="2"/>
      <c r="D4" s="2"/>
      <c r="E4" s="2"/>
      <c r="F4" s="2"/>
    </row>
    <row r="5" spans="1:6" ht="26.25" thickBot="1" x14ac:dyDescent="0.25">
      <c r="A5" s="11" t="s">
        <v>57</v>
      </c>
      <c r="B5" s="12" t="s">
        <v>58</v>
      </c>
      <c r="C5" s="12" t="s">
        <v>59</v>
      </c>
      <c r="D5" s="12" t="s">
        <v>60</v>
      </c>
      <c r="E5" s="12" t="s">
        <v>39</v>
      </c>
      <c r="F5" s="13" t="s">
        <v>61</v>
      </c>
    </row>
    <row r="6" spans="1:6" x14ac:dyDescent="0.2">
      <c r="A6" s="14" t="s">
        <v>0</v>
      </c>
      <c r="B6" s="26">
        <v>27063000</v>
      </c>
      <c r="C6" s="26">
        <v>4308877.62</v>
      </c>
      <c r="D6" s="26">
        <v>31371877.620000001</v>
      </c>
      <c r="E6" s="26">
        <v>31371877.620000001</v>
      </c>
      <c r="F6" s="27">
        <v>31371877.620000001</v>
      </c>
    </row>
    <row r="7" spans="1:6" x14ac:dyDescent="0.2">
      <c r="A7" s="17" t="s">
        <v>1</v>
      </c>
      <c r="B7" s="28">
        <v>50066000</v>
      </c>
      <c r="C7" s="28">
        <v>-2504439.12</v>
      </c>
      <c r="D7" s="28">
        <v>47561560.880000003</v>
      </c>
      <c r="E7" s="28">
        <v>47555720.530000001</v>
      </c>
      <c r="F7" s="29">
        <v>47555720.530000001</v>
      </c>
    </row>
    <row r="8" spans="1:6" x14ac:dyDescent="0.2">
      <c r="A8" s="17" t="s">
        <v>2</v>
      </c>
      <c r="B8" s="28">
        <v>2205000</v>
      </c>
      <c r="C8" s="28">
        <v>-708918.72</v>
      </c>
      <c r="D8" s="28">
        <v>1496081.28</v>
      </c>
      <c r="E8" s="28">
        <v>1496081.28</v>
      </c>
      <c r="F8" s="29">
        <v>1496081.28</v>
      </c>
    </row>
    <row r="9" spans="1:6" x14ac:dyDescent="0.2">
      <c r="A9" s="17" t="s">
        <v>3</v>
      </c>
      <c r="B9" s="28">
        <v>8150000</v>
      </c>
      <c r="C9" s="28">
        <v>-342255.64</v>
      </c>
      <c r="D9" s="28">
        <v>7807744.3600000003</v>
      </c>
      <c r="E9" s="28">
        <v>7807744.3600000003</v>
      </c>
      <c r="F9" s="29">
        <v>7807744.3600000003</v>
      </c>
    </row>
    <row r="10" spans="1:6" x14ac:dyDescent="0.2">
      <c r="A10" s="17" t="s">
        <v>4</v>
      </c>
      <c r="B10" s="28">
        <v>25825000</v>
      </c>
      <c r="C10" s="28">
        <v>535840.64</v>
      </c>
      <c r="D10" s="28">
        <v>26360840.640000001</v>
      </c>
      <c r="E10" s="28">
        <v>26360840.640000001</v>
      </c>
      <c r="F10" s="29">
        <v>26360840.640000001</v>
      </c>
    </row>
    <row r="11" spans="1:6" x14ac:dyDescent="0.2">
      <c r="A11" s="17" t="s">
        <v>5</v>
      </c>
      <c r="B11" s="28">
        <v>27136000</v>
      </c>
      <c r="C11" s="28">
        <v>-248524.06</v>
      </c>
      <c r="D11" s="28">
        <v>26887475.940000001</v>
      </c>
      <c r="E11" s="28">
        <v>26887475.940000001</v>
      </c>
      <c r="F11" s="29">
        <v>26887475.940000001</v>
      </c>
    </row>
    <row r="12" spans="1:6" x14ac:dyDescent="0.2">
      <c r="A12" s="17" t="s">
        <v>6</v>
      </c>
      <c r="B12" s="28">
        <v>1850000</v>
      </c>
      <c r="C12" s="28">
        <v>1408891.73</v>
      </c>
      <c r="D12" s="28">
        <v>3258891.73</v>
      </c>
      <c r="E12" s="28">
        <v>3258891.73</v>
      </c>
      <c r="F12" s="29">
        <v>3258891.73</v>
      </c>
    </row>
    <row r="13" spans="1:6" x14ac:dyDescent="0.2">
      <c r="A13" s="17" t="s">
        <v>7</v>
      </c>
      <c r="B13" s="28">
        <v>40270000</v>
      </c>
      <c r="C13" s="28">
        <v>-601847.76</v>
      </c>
      <c r="D13" s="28">
        <v>39668152.240000002</v>
      </c>
      <c r="E13" s="28">
        <v>39667521.280000001</v>
      </c>
      <c r="F13" s="29">
        <v>39667521.280000001</v>
      </c>
    </row>
    <row r="14" spans="1:6" x14ac:dyDescent="0.2">
      <c r="A14" s="17" t="s">
        <v>8</v>
      </c>
      <c r="B14" s="28">
        <v>154000</v>
      </c>
      <c r="C14" s="28">
        <v>45799.94</v>
      </c>
      <c r="D14" s="28">
        <v>199799.94</v>
      </c>
      <c r="E14" s="28">
        <v>66708.59</v>
      </c>
      <c r="F14" s="29">
        <v>66708.59</v>
      </c>
    </row>
    <row r="15" spans="1:6" x14ac:dyDescent="0.2">
      <c r="A15" s="17" t="s">
        <v>9</v>
      </c>
      <c r="B15" s="28">
        <v>373500</v>
      </c>
      <c r="C15" s="28">
        <v>-254113.47</v>
      </c>
      <c r="D15" s="28">
        <v>119386.53</v>
      </c>
      <c r="E15" s="28">
        <v>119386.53</v>
      </c>
      <c r="F15" s="29">
        <v>119386.53</v>
      </c>
    </row>
    <row r="16" spans="1:6" x14ac:dyDescent="0.2">
      <c r="A16" s="17" t="s">
        <v>10</v>
      </c>
      <c r="B16" s="28">
        <v>1800</v>
      </c>
      <c r="C16" s="28">
        <v>-1386</v>
      </c>
      <c r="D16" s="28">
        <v>414</v>
      </c>
      <c r="E16" s="28">
        <v>414</v>
      </c>
      <c r="F16" s="29">
        <v>414</v>
      </c>
    </row>
    <row r="17" spans="1:6" x14ac:dyDescent="0.2">
      <c r="A17" s="17" t="s">
        <v>11</v>
      </c>
      <c r="B17" s="28">
        <v>16985000</v>
      </c>
      <c r="C17" s="28">
        <v>-3546713.53</v>
      </c>
      <c r="D17" s="28">
        <v>13438286.470000001</v>
      </c>
      <c r="E17" s="28">
        <v>13103749.380000001</v>
      </c>
      <c r="F17" s="29">
        <v>13103749.380000001</v>
      </c>
    </row>
    <row r="18" spans="1:6" x14ac:dyDescent="0.2">
      <c r="A18" s="17" t="s">
        <v>15</v>
      </c>
      <c r="B18" s="28">
        <v>0</v>
      </c>
      <c r="C18" s="28">
        <v>82.81</v>
      </c>
      <c r="D18" s="28">
        <v>82.81</v>
      </c>
      <c r="E18" s="28">
        <v>82.81</v>
      </c>
      <c r="F18" s="29">
        <v>82.81</v>
      </c>
    </row>
    <row r="19" spans="1:6" x14ac:dyDescent="0.2">
      <c r="A19" s="17" t="s">
        <v>16</v>
      </c>
      <c r="B19" s="28">
        <v>3310000</v>
      </c>
      <c r="C19" s="28">
        <v>2689302.03</v>
      </c>
      <c r="D19" s="28">
        <v>5999302.0300000003</v>
      </c>
      <c r="E19" s="28">
        <v>5448165.0099999998</v>
      </c>
      <c r="F19" s="29">
        <v>5448165.0099999998</v>
      </c>
    </row>
    <row r="20" spans="1:6" x14ac:dyDescent="0.2">
      <c r="A20" s="17" t="s">
        <v>18</v>
      </c>
      <c r="B20" s="28">
        <v>18900000</v>
      </c>
      <c r="C20" s="28">
        <v>-1302094.6399999999</v>
      </c>
      <c r="D20" s="28">
        <v>17597905.359999999</v>
      </c>
      <c r="E20" s="28">
        <v>17347012.969999999</v>
      </c>
      <c r="F20" s="29">
        <v>17347012.969999999</v>
      </c>
    </row>
    <row r="21" spans="1:6" x14ac:dyDescent="0.2">
      <c r="A21" s="17" t="s">
        <v>19</v>
      </c>
      <c r="B21" s="28">
        <v>24013000</v>
      </c>
      <c r="C21" s="28">
        <v>-1387207.39</v>
      </c>
      <c r="D21" s="28">
        <v>22625792.609999999</v>
      </c>
      <c r="E21" s="28">
        <v>21443228.52</v>
      </c>
      <c r="F21" s="29">
        <v>21443228.52</v>
      </c>
    </row>
    <row r="22" spans="1:6" x14ac:dyDescent="0.2">
      <c r="A22" s="17" t="s">
        <v>20</v>
      </c>
      <c r="B22" s="28">
        <v>325000</v>
      </c>
      <c r="C22" s="28">
        <v>-66302.47</v>
      </c>
      <c r="D22" s="28">
        <v>258697.53</v>
      </c>
      <c r="E22" s="28">
        <v>216655.39</v>
      </c>
      <c r="F22" s="29">
        <v>216655.39</v>
      </c>
    </row>
    <row r="23" spans="1:6" x14ac:dyDescent="0.2">
      <c r="A23" s="17" t="s">
        <v>21</v>
      </c>
      <c r="B23" s="28">
        <v>15000</v>
      </c>
      <c r="C23" s="28">
        <v>0</v>
      </c>
      <c r="D23" s="28">
        <v>15000</v>
      </c>
      <c r="E23" s="28">
        <v>0</v>
      </c>
      <c r="F23" s="29">
        <v>0</v>
      </c>
    </row>
    <row r="24" spans="1:6" x14ac:dyDescent="0.2">
      <c r="A24" s="17" t="s">
        <v>22</v>
      </c>
      <c r="B24" s="28">
        <v>25000</v>
      </c>
      <c r="C24" s="28">
        <v>0</v>
      </c>
      <c r="D24" s="28">
        <v>25000</v>
      </c>
      <c r="E24" s="28">
        <v>24420</v>
      </c>
      <c r="F24" s="29">
        <v>24420</v>
      </c>
    </row>
    <row r="25" spans="1:6" x14ac:dyDescent="0.2">
      <c r="A25" s="17" t="s">
        <v>24</v>
      </c>
      <c r="B25" s="28">
        <v>255000</v>
      </c>
      <c r="C25" s="28">
        <v>0</v>
      </c>
      <c r="D25" s="28">
        <v>255000</v>
      </c>
      <c r="E25" s="28">
        <v>64242.8</v>
      </c>
      <c r="F25" s="29">
        <v>64242.8</v>
      </c>
    </row>
    <row r="26" spans="1:6" x14ac:dyDescent="0.2">
      <c r="A26" s="17" t="s">
        <v>41</v>
      </c>
      <c r="B26" s="28">
        <v>0</v>
      </c>
      <c r="C26" s="28">
        <v>388916.67</v>
      </c>
      <c r="D26" s="28">
        <v>388916.67</v>
      </c>
      <c r="E26" s="28">
        <v>388916.67</v>
      </c>
      <c r="F26" s="29">
        <v>388916.67</v>
      </c>
    </row>
    <row r="27" spans="1:6" x14ac:dyDescent="0.2">
      <c r="A27" s="17" t="s">
        <v>42</v>
      </c>
      <c r="B27" s="28">
        <v>0</v>
      </c>
      <c r="C27" s="28">
        <v>4293</v>
      </c>
      <c r="D27" s="28">
        <v>4293</v>
      </c>
      <c r="E27" s="28">
        <v>4293</v>
      </c>
      <c r="F27" s="29">
        <v>4293</v>
      </c>
    </row>
    <row r="28" spans="1:6" x14ac:dyDescent="0.2">
      <c r="A28" s="17" t="s">
        <v>26</v>
      </c>
      <c r="B28" s="28">
        <v>600000</v>
      </c>
      <c r="C28" s="28">
        <v>-35714.5</v>
      </c>
      <c r="D28" s="28">
        <v>564285.5</v>
      </c>
      <c r="E28" s="28">
        <v>564285.5</v>
      </c>
      <c r="F28" s="29">
        <v>564285.5</v>
      </c>
    </row>
    <row r="29" spans="1:6" x14ac:dyDescent="0.2">
      <c r="A29" s="17" t="s">
        <v>27</v>
      </c>
      <c r="B29" s="28">
        <v>2000</v>
      </c>
      <c r="C29" s="28">
        <v>10154.799999999999</v>
      </c>
      <c r="D29" s="28">
        <v>12154.8</v>
      </c>
      <c r="E29" s="28">
        <v>12145.15</v>
      </c>
      <c r="F29" s="29">
        <v>12145.15</v>
      </c>
    </row>
    <row r="30" spans="1:6" x14ac:dyDescent="0.2">
      <c r="A30" s="17" t="s">
        <v>28</v>
      </c>
      <c r="B30" s="28">
        <v>900000</v>
      </c>
      <c r="C30" s="28">
        <v>-824391.03</v>
      </c>
      <c r="D30" s="28">
        <v>75608.97</v>
      </c>
      <c r="E30" s="28">
        <v>63355</v>
      </c>
      <c r="F30" s="29">
        <v>62988</v>
      </c>
    </row>
    <row r="31" spans="1:6" x14ac:dyDescent="0.2">
      <c r="A31" s="17" t="s">
        <v>29</v>
      </c>
      <c r="B31" s="28">
        <v>1700000</v>
      </c>
      <c r="C31" s="28">
        <v>3469299.5</v>
      </c>
      <c r="D31" s="28">
        <v>5169299.5</v>
      </c>
      <c r="E31" s="28">
        <v>5169299.5</v>
      </c>
      <c r="F31" s="29">
        <v>5169299.5</v>
      </c>
    </row>
    <row r="32" spans="1:6" x14ac:dyDescent="0.2">
      <c r="A32" s="17" t="s">
        <v>30</v>
      </c>
      <c r="B32" s="28">
        <v>126000</v>
      </c>
      <c r="C32" s="28">
        <v>592120.13</v>
      </c>
      <c r="D32" s="28">
        <v>718120.13</v>
      </c>
      <c r="E32" s="28">
        <v>718120.13</v>
      </c>
      <c r="F32" s="29">
        <v>718120.13</v>
      </c>
    </row>
    <row r="33" spans="1:6" x14ac:dyDescent="0.2">
      <c r="A33" s="17" t="s">
        <v>31</v>
      </c>
      <c r="B33" s="28">
        <v>5500000</v>
      </c>
      <c r="C33" s="28">
        <v>1401627.22</v>
      </c>
      <c r="D33" s="28">
        <v>6901627.2199999997</v>
      </c>
      <c r="E33" s="28">
        <v>6652188.25</v>
      </c>
      <c r="F33" s="29">
        <v>6652188.25</v>
      </c>
    </row>
    <row r="34" spans="1:6" x14ac:dyDescent="0.2">
      <c r="A34" s="17" t="s">
        <v>32</v>
      </c>
      <c r="B34" s="28">
        <v>550000</v>
      </c>
      <c r="C34" s="28">
        <v>147655.5</v>
      </c>
      <c r="D34" s="28">
        <v>697655.5</v>
      </c>
      <c r="E34" s="28">
        <v>584868.59</v>
      </c>
      <c r="F34" s="29">
        <v>567835.23</v>
      </c>
    </row>
    <row r="35" spans="1:6" x14ac:dyDescent="0.2">
      <c r="A35" s="17" t="s">
        <v>33</v>
      </c>
      <c r="B35" s="28">
        <v>150000</v>
      </c>
      <c r="C35" s="28">
        <v>0</v>
      </c>
      <c r="D35" s="28">
        <v>150000</v>
      </c>
      <c r="E35" s="28">
        <v>1226.3800000000001</v>
      </c>
      <c r="F35" s="29">
        <v>1226.3800000000001</v>
      </c>
    </row>
    <row r="36" spans="1:6" x14ac:dyDescent="0.2">
      <c r="A36" s="17" t="s">
        <v>34</v>
      </c>
      <c r="B36" s="28">
        <v>300000</v>
      </c>
      <c r="C36" s="28">
        <v>85622.42</v>
      </c>
      <c r="D36" s="28">
        <v>385622.42</v>
      </c>
      <c r="E36" s="28">
        <v>385622.42</v>
      </c>
      <c r="F36" s="29">
        <v>385622.42</v>
      </c>
    </row>
    <row r="37" spans="1:6" x14ac:dyDescent="0.2">
      <c r="A37" s="17" t="s">
        <v>35</v>
      </c>
      <c r="B37" s="28">
        <v>15000</v>
      </c>
      <c r="C37" s="28">
        <v>16576.439999999999</v>
      </c>
      <c r="D37" s="28">
        <v>31576.44</v>
      </c>
      <c r="E37" s="28">
        <v>11470.28</v>
      </c>
      <c r="F37" s="29">
        <v>11470.28</v>
      </c>
    </row>
    <row r="38" spans="1:6" x14ac:dyDescent="0.2">
      <c r="A38" s="17" t="s">
        <v>36</v>
      </c>
      <c r="B38" s="28">
        <v>1100000</v>
      </c>
      <c r="C38" s="28">
        <v>4665800.5999999996</v>
      </c>
      <c r="D38" s="28">
        <v>5765800.5999999996</v>
      </c>
      <c r="E38" s="28">
        <v>5758243.9900000002</v>
      </c>
      <c r="F38" s="29">
        <v>5758230.6699999999</v>
      </c>
    </row>
    <row r="39" spans="1:6" x14ac:dyDescent="0.2">
      <c r="A39" s="17" t="s">
        <v>37</v>
      </c>
      <c r="B39" s="28">
        <v>1500000</v>
      </c>
      <c r="C39" s="28">
        <v>-1109317.52</v>
      </c>
      <c r="D39" s="28">
        <v>390682.48</v>
      </c>
      <c r="E39" s="28">
        <v>391791.66</v>
      </c>
      <c r="F39" s="29">
        <v>408825.02</v>
      </c>
    </row>
    <row r="40" spans="1:6" ht="13.5" thickBot="1" x14ac:dyDescent="0.25">
      <c r="A40" s="20" t="s">
        <v>38</v>
      </c>
      <c r="B40" s="30">
        <v>4000000</v>
      </c>
      <c r="C40" s="30">
        <v>9699517.1699999999</v>
      </c>
      <c r="D40" s="30">
        <v>13699517.17</v>
      </c>
      <c r="E40" s="30">
        <v>1279866.8400000001</v>
      </c>
      <c r="F40" s="31">
        <v>1275390.1100000001</v>
      </c>
    </row>
    <row r="41" spans="1:6" ht="23.25" customHeight="1" thickBot="1" x14ac:dyDescent="0.25">
      <c r="A41" s="23" t="s">
        <v>64</v>
      </c>
      <c r="B41" s="24">
        <f>SUM(B6:B40)</f>
        <v>263365300</v>
      </c>
      <c r="C41" s="24">
        <f>SUM(C6:C40)</f>
        <v>16537152.369999999</v>
      </c>
      <c r="D41" s="24">
        <f>SUM(D6:D40)</f>
        <v>279902452.36999995</v>
      </c>
      <c r="E41" s="24">
        <f>SUM(E6:E40)</f>
        <v>264225912.73999998</v>
      </c>
      <c r="F41" s="25">
        <f>SUM(F6:F40)</f>
        <v>264221055.68999997</v>
      </c>
    </row>
    <row r="43" spans="1:6" ht="13.5" thickBot="1" x14ac:dyDescent="0.25"/>
    <row r="44" spans="1:6" ht="26.25" thickBot="1" x14ac:dyDescent="0.25">
      <c r="A44" s="11" t="s">
        <v>57</v>
      </c>
      <c r="B44" s="12" t="s">
        <v>58</v>
      </c>
      <c r="C44" s="12" t="s">
        <v>59</v>
      </c>
      <c r="D44" s="12" t="s">
        <v>60</v>
      </c>
      <c r="E44" s="12" t="s">
        <v>39</v>
      </c>
      <c r="F44" s="13" t="s">
        <v>61</v>
      </c>
    </row>
    <row r="45" spans="1:6" ht="13.5" thickBot="1" x14ac:dyDescent="0.25">
      <c r="A45" s="37" t="s">
        <v>63</v>
      </c>
      <c r="B45" s="38">
        <v>42437000</v>
      </c>
      <c r="C45" s="38">
        <v>0</v>
      </c>
      <c r="D45" s="38">
        <v>42437000</v>
      </c>
      <c r="E45" s="38">
        <v>32108619.940000001</v>
      </c>
      <c r="F45" s="39">
        <v>32108619.940000001</v>
      </c>
    </row>
    <row r="46" spans="1:6" ht="13.5" thickBot="1" x14ac:dyDescent="0.25">
      <c r="A46" s="23" t="s">
        <v>65</v>
      </c>
      <c r="B46" s="24">
        <f>SUM(B45)</f>
        <v>42437000</v>
      </c>
      <c r="C46" s="24">
        <f t="shared" ref="C46:F46" si="0">SUM(C45)</f>
        <v>0</v>
      </c>
      <c r="D46" s="24">
        <f t="shared" si="0"/>
        <v>42437000</v>
      </c>
      <c r="E46" s="24">
        <f t="shared" si="0"/>
        <v>32108619.940000001</v>
      </c>
      <c r="F46" s="24">
        <f t="shared" si="0"/>
        <v>32108619.940000001</v>
      </c>
    </row>
    <row r="52" spans="1:5" x14ac:dyDescent="0.2">
      <c r="A52" s="4"/>
      <c r="B52" s="1"/>
      <c r="E52" s="7"/>
    </row>
    <row r="53" spans="1:5" x14ac:dyDescent="0.2">
      <c r="A53" s="32"/>
      <c r="B53" s="7"/>
      <c r="E53" s="32"/>
    </row>
    <row r="56" spans="1:5" x14ac:dyDescent="0.2">
      <c r="A56" s="1"/>
    </row>
  </sheetData>
  <mergeCells count="3">
    <mergeCell ref="A3:F3"/>
    <mergeCell ref="A1:F1"/>
    <mergeCell ref="A2:F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opLeftCell="A10" workbookViewId="0">
      <selection activeCell="B17" sqref="B17"/>
    </sheetView>
  </sheetViews>
  <sheetFormatPr baseColWidth="10" defaultRowHeight="12.75" x14ac:dyDescent="0.2"/>
  <cols>
    <col min="1" max="1" width="44.85546875" customWidth="1"/>
    <col min="2" max="4" width="14.28515625" customWidth="1"/>
    <col min="5" max="5" width="16.28515625" customWidth="1"/>
    <col min="6" max="6" width="16.7109375" customWidth="1"/>
  </cols>
  <sheetData>
    <row r="1" spans="1:6" ht="15" x14ac:dyDescent="0.2">
      <c r="A1" s="50" t="s">
        <v>55</v>
      </c>
      <c r="B1" s="51"/>
      <c r="C1" s="51"/>
      <c r="D1" s="51"/>
      <c r="E1" s="51"/>
      <c r="F1" s="52"/>
    </row>
    <row r="2" spans="1:6" ht="15" x14ac:dyDescent="0.2">
      <c r="A2" s="53" t="s">
        <v>56</v>
      </c>
      <c r="B2" s="54"/>
      <c r="C2" s="54"/>
      <c r="D2" s="54"/>
      <c r="E2" s="54"/>
      <c r="F2" s="55"/>
    </row>
    <row r="3" spans="1:6" ht="15.75" thickBot="1" x14ac:dyDescent="0.25">
      <c r="A3" s="47">
        <v>2016</v>
      </c>
      <c r="B3" s="48"/>
      <c r="C3" s="48"/>
      <c r="D3" s="48"/>
      <c r="E3" s="48"/>
      <c r="F3" s="49"/>
    </row>
    <row r="4" spans="1:6" ht="16.5" thickBot="1" x14ac:dyDescent="0.25">
      <c r="A4" s="2"/>
      <c r="B4" s="2"/>
      <c r="C4" s="2"/>
      <c r="D4" s="2"/>
      <c r="E4" s="2"/>
      <c r="F4" s="2"/>
    </row>
    <row r="5" spans="1:6" ht="26.25" thickBot="1" x14ac:dyDescent="0.25">
      <c r="A5" s="11" t="s">
        <v>57</v>
      </c>
      <c r="B5" s="12" t="s">
        <v>58</v>
      </c>
      <c r="C5" s="12" t="s">
        <v>59</v>
      </c>
      <c r="D5" s="12" t="s">
        <v>60</v>
      </c>
      <c r="E5" s="12" t="s">
        <v>39</v>
      </c>
      <c r="F5" s="13" t="s">
        <v>61</v>
      </c>
    </row>
    <row r="6" spans="1:6" x14ac:dyDescent="0.2">
      <c r="A6" s="14" t="s">
        <v>0</v>
      </c>
      <c r="B6" s="26">
        <v>27000000</v>
      </c>
      <c r="C6" s="26">
        <v>2200000</v>
      </c>
      <c r="D6" s="26">
        <v>29200000</v>
      </c>
      <c r="E6" s="26">
        <v>29133438.489999998</v>
      </c>
      <c r="F6" s="27">
        <v>29133438.489999998</v>
      </c>
    </row>
    <row r="7" spans="1:6" x14ac:dyDescent="0.2">
      <c r="A7" s="17" t="s">
        <v>1</v>
      </c>
      <c r="B7" s="28">
        <v>57500000</v>
      </c>
      <c r="C7" s="28">
        <v>-2200000</v>
      </c>
      <c r="D7" s="28">
        <v>55300000</v>
      </c>
      <c r="E7" s="28">
        <v>44105368.759999998</v>
      </c>
      <c r="F7" s="29">
        <v>44105368.759999998</v>
      </c>
    </row>
    <row r="8" spans="1:6" x14ac:dyDescent="0.2">
      <c r="A8" s="17" t="s">
        <v>2</v>
      </c>
      <c r="B8" s="28">
        <v>2530000</v>
      </c>
      <c r="C8" s="28">
        <v>0</v>
      </c>
      <c r="D8" s="28">
        <v>2530000</v>
      </c>
      <c r="E8" s="28">
        <v>1305381.29</v>
      </c>
      <c r="F8" s="29">
        <v>1305381.29</v>
      </c>
    </row>
    <row r="9" spans="1:6" x14ac:dyDescent="0.2">
      <c r="A9" s="17" t="s">
        <v>3</v>
      </c>
      <c r="B9" s="28">
        <v>8150000</v>
      </c>
      <c r="C9" s="28">
        <v>0</v>
      </c>
      <c r="D9" s="28">
        <v>8150000</v>
      </c>
      <c r="E9" s="28">
        <v>6986140</v>
      </c>
      <c r="F9" s="29">
        <v>6986140</v>
      </c>
    </row>
    <row r="10" spans="1:6" x14ac:dyDescent="0.2">
      <c r="A10" s="17" t="s">
        <v>4</v>
      </c>
      <c r="B10" s="28">
        <v>26000000</v>
      </c>
      <c r="C10" s="28">
        <v>0</v>
      </c>
      <c r="D10" s="28">
        <v>26000000</v>
      </c>
      <c r="E10" s="28">
        <v>23575930.620000001</v>
      </c>
      <c r="F10" s="29">
        <v>23575930.620000001</v>
      </c>
    </row>
    <row r="11" spans="1:6" x14ac:dyDescent="0.2">
      <c r="A11" s="17" t="s">
        <v>5</v>
      </c>
      <c r="B11" s="28">
        <v>27000000</v>
      </c>
      <c r="C11" s="28">
        <v>-483700</v>
      </c>
      <c r="D11" s="28">
        <v>26516300</v>
      </c>
      <c r="E11" s="28">
        <v>26416116.899999999</v>
      </c>
      <c r="F11" s="29">
        <v>26416116.899999999</v>
      </c>
    </row>
    <row r="12" spans="1:6" x14ac:dyDescent="0.2">
      <c r="A12" s="17" t="s">
        <v>6</v>
      </c>
      <c r="B12" s="28">
        <v>2800000</v>
      </c>
      <c r="C12" s="28">
        <v>483700</v>
      </c>
      <c r="D12" s="28">
        <v>3283700</v>
      </c>
      <c r="E12" s="28">
        <v>3273721.56</v>
      </c>
      <c r="F12" s="29">
        <v>3273721.56</v>
      </c>
    </row>
    <row r="13" spans="1:6" x14ac:dyDescent="0.2">
      <c r="A13" s="17" t="s">
        <v>7</v>
      </c>
      <c r="B13" s="28">
        <v>40000000</v>
      </c>
      <c r="C13" s="28">
        <v>-3700</v>
      </c>
      <c r="D13" s="28">
        <v>39996300</v>
      </c>
      <c r="E13" s="28">
        <v>38150072.530000001</v>
      </c>
      <c r="F13" s="29">
        <v>38150072.530000001</v>
      </c>
    </row>
    <row r="14" spans="1:6" x14ac:dyDescent="0.2">
      <c r="A14" s="17" t="s">
        <v>43</v>
      </c>
      <c r="B14" s="28">
        <v>0</v>
      </c>
      <c r="C14" s="28">
        <v>3700</v>
      </c>
      <c r="D14" s="28">
        <v>3700</v>
      </c>
      <c r="E14" s="28">
        <v>3625.44</v>
      </c>
      <c r="F14" s="29">
        <v>3625.44</v>
      </c>
    </row>
    <row r="15" spans="1:6" x14ac:dyDescent="0.2">
      <c r="A15" s="17" t="s">
        <v>8</v>
      </c>
      <c r="B15" s="28">
        <v>150000</v>
      </c>
      <c r="C15" s="28">
        <v>220253.32</v>
      </c>
      <c r="D15" s="28">
        <v>370253.32</v>
      </c>
      <c r="E15" s="28">
        <v>50121</v>
      </c>
      <c r="F15" s="29">
        <v>48389</v>
      </c>
    </row>
    <row r="16" spans="1:6" x14ac:dyDescent="0.2">
      <c r="A16" s="17" t="s">
        <v>9</v>
      </c>
      <c r="B16" s="28">
        <v>100000</v>
      </c>
      <c r="C16" s="28">
        <v>0</v>
      </c>
      <c r="D16" s="28">
        <v>100000</v>
      </c>
      <c r="E16" s="28">
        <v>89186.18</v>
      </c>
      <c r="F16" s="29">
        <v>89186.18</v>
      </c>
    </row>
    <row r="17" spans="1:6" x14ac:dyDescent="0.2">
      <c r="A17" s="17" t="s">
        <v>10</v>
      </c>
      <c r="B17" s="28">
        <v>1000</v>
      </c>
      <c r="C17" s="28">
        <v>0</v>
      </c>
      <c r="D17" s="28">
        <v>1000</v>
      </c>
      <c r="E17" s="28">
        <v>401</v>
      </c>
      <c r="F17" s="29">
        <v>401</v>
      </c>
    </row>
    <row r="18" spans="1:6" x14ac:dyDescent="0.2">
      <c r="A18" s="17" t="s">
        <v>11</v>
      </c>
      <c r="B18" s="28">
        <v>16300000</v>
      </c>
      <c r="C18" s="28">
        <v>121469.58</v>
      </c>
      <c r="D18" s="28">
        <v>16421469.58</v>
      </c>
      <c r="E18" s="28">
        <v>12213707.08</v>
      </c>
      <c r="F18" s="29">
        <v>12211224.310000001</v>
      </c>
    </row>
    <row r="19" spans="1:6" x14ac:dyDescent="0.2">
      <c r="A19" s="17" t="s">
        <v>16</v>
      </c>
      <c r="B19" s="28">
        <v>3500000</v>
      </c>
      <c r="C19" s="28">
        <v>0</v>
      </c>
      <c r="D19" s="28">
        <v>3500000</v>
      </c>
      <c r="E19" s="28">
        <v>2774767.87</v>
      </c>
      <c r="F19" s="29">
        <v>2774767.87</v>
      </c>
    </row>
    <row r="20" spans="1:6" x14ac:dyDescent="0.2">
      <c r="A20" s="17" t="s">
        <v>18</v>
      </c>
      <c r="B20" s="28">
        <v>20000000</v>
      </c>
      <c r="C20" s="28">
        <v>0</v>
      </c>
      <c r="D20" s="28">
        <v>20000000</v>
      </c>
      <c r="E20" s="28">
        <v>14417084.9</v>
      </c>
      <c r="F20" s="29">
        <v>14417084.9</v>
      </c>
    </row>
    <row r="21" spans="1:6" x14ac:dyDescent="0.2">
      <c r="A21" s="17" t="s">
        <v>44</v>
      </c>
      <c r="B21" s="28">
        <v>0</v>
      </c>
      <c r="C21" s="28">
        <v>36.99</v>
      </c>
      <c r="D21" s="28">
        <v>36.99</v>
      </c>
      <c r="E21" s="28">
        <v>36.99</v>
      </c>
      <c r="F21" s="29">
        <v>36.99</v>
      </c>
    </row>
    <row r="22" spans="1:6" x14ac:dyDescent="0.2">
      <c r="A22" s="17" t="s">
        <v>19</v>
      </c>
      <c r="B22" s="28">
        <v>28000000</v>
      </c>
      <c r="C22" s="28">
        <v>-3388916.67</v>
      </c>
      <c r="D22" s="28">
        <v>24611083.329999998</v>
      </c>
      <c r="E22" s="28">
        <v>16981472.129999999</v>
      </c>
      <c r="F22" s="29">
        <v>16981472.129999999</v>
      </c>
    </row>
    <row r="23" spans="1:6" x14ac:dyDescent="0.2">
      <c r="A23" s="17" t="s">
        <v>20</v>
      </c>
      <c r="B23" s="28">
        <v>200000</v>
      </c>
      <c r="C23" s="28">
        <v>222746.93</v>
      </c>
      <c r="D23" s="28">
        <v>422746.93</v>
      </c>
      <c r="E23" s="28">
        <v>421969.91999999998</v>
      </c>
      <c r="F23" s="29">
        <v>421969.91999999998</v>
      </c>
    </row>
    <row r="24" spans="1:6" x14ac:dyDescent="0.2">
      <c r="A24" s="17" t="s">
        <v>21</v>
      </c>
      <c r="B24" s="28">
        <v>15000</v>
      </c>
      <c r="C24" s="28">
        <v>-15000</v>
      </c>
      <c r="D24" s="28">
        <v>0</v>
      </c>
      <c r="E24" s="28">
        <v>0</v>
      </c>
      <c r="F24" s="29">
        <v>0</v>
      </c>
    </row>
    <row r="25" spans="1:6" x14ac:dyDescent="0.2">
      <c r="A25" s="17" t="s">
        <v>22</v>
      </c>
      <c r="B25" s="28">
        <v>25000</v>
      </c>
      <c r="C25" s="28">
        <v>-15715</v>
      </c>
      <c r="D25" s="28">
        <v>9285</v>
      </c>
      <c r="E25" s="28">
        <v>9285</v>
      </c>
      <c r="F25" s="29">
        <v>9285</v>
      </c>
    </row>
    <row r="26" spans="1:6" x14ac:dyDescent="0.2">
      <c r="A26" s="17" t="s">
        <v>24</v>
      </c>
      <c r="B26" s="28">
        <v>100000</v>
      </c>
      <c r="C26" s="28">
        <v>5014.7700000000004</v>
      </c>
      <c r="D26" s="28">
        <v>105014.77</v>
      </c>
      <c r="E26" s="28">
        <v>105014.77</v>
      </c>
      <c r="F26" s="29">
        <v>105014.77</v>
      </c>
    </row>
    <row r="27" spans="1:6" x14ac:dyDescent="0.2">
      <c r="A27" s="17" t="s">
        <v>41</v>
      </c>
      <c r="B27" s="28">
        <v>0</v>
      </c>
      <c r="C27" s="28">
        <v>388916.67</v>
      </c>
      <c r="D27" s="28">
        <v>388916.67</v>
      </c>
      <c r="E27" s="28">
        <v>388916.67</v>
      </c>
      <c r="F27" s="29">
        <v>388916.67</v>
      </c>
    </row>
    <row r="28" spans="1:6" x14ac:dyDescent="0.2">
      <c r="A28" s="17" t="s">
        <v>26</v>
      </c>
      <c r="B28" s="28">
        <v>600000</v>
      </c>
      <c r="C28" s="28">
        <v>-333196.23</v>
      </c>
      <c r="D28" s="28">
        <v>266803.77</v>
      </c>
      <c r="E28" s="28">
        <v>266803.77</v>
      </c>
      <c r="F28" s="29">
        <v>266803.77</v>
      </c>
    </row>
    <row r="29" spans="1:6" x14ac:dyDescent="0.2">
      <c r="A29" s="17" t="s">
        <v>45</v>
      </c>
      <c r="B29" s="28">
        <v>0</v>
      </c>
      <c r="C29" s="28">
        <v>2484</v>
      </c>
      <c r="D29" s="28">
        <v>2484</v>
      </c>
      <c r="E29" s="28">
        <v>2484</v>
      </c>
      <c r="F29" s="29">
        <v>2484</v>
      </c>
    </row>
    <row r="30" spans="1:6" x14ac:dyDescent="0.2">
      <c r="A30" s="17" t="s">
        <v>27</v>
      </c>
      <c r="B30" s="28">
        <v>5000</v>
      </c>
      <c r="C30" s="28">
        <v>-716.72</v>
      </c>
      <c r="D30" s="28">
        <v>4283.28</v>
      </c>
      <c r="E30" s="28">
        <v>4283.28</v>
      </c>
      <c r="F30" s="29">
        <v>4283.28</v>
      </c>
    </row>
    <row r="31" spans="1:6" x14ac:dyDescent="0.2">
      <c r="A31" s="17" t="s">
        <v>28</v>
      </c>
      <c r="B31" s="28">
        <v>60000</v>
      </c>
      <c r="C31" s="28">
        <v>62939.19</v>
      </c>
      <c r="D31" s="28">
        <v>122939.19</v>
      </c>
      <c r="E31" s="28">
        <v>122663.6</v>
      </c>
      <c r="F31" s="29">
        <v>118277.41</v>
      </c>
    </row>
    <row r="32" spans="1:6" x14ac:dyDescent="0.2">
      <c r="A32" s="17" t="s">
        <v>29</v>
      </c>
      <c r="B32" s="28">
        <v>3200000</v>
      </c>
      <c r="C32" s="28">
        <v>3523314.95</v>
      </c>
      <c r="D32" s="28">
        <v>6723314.9500000002</v>
      </c>
      <c r="E32" s="28">
        <v>6724924.6699999999</v>
      </c>
      <c r="F32" s="29">
        <v>6724924.6699999999</v>
      </c>
    </row>
    <row r="33" spans="1:6" x14ac:dyDescent="0.2">
      <c r="A33" s="17" t="s">
        <v>30</v>
      </c>
      <c r="B33" s="28">
        <v>120000</v>
      </c>
      <c r="C33" s="28">
        <v>730011.92</v>
      </c>
      <c r="D33" s="28">
        <v>850011.92</v>
      </c>
      <c r="E33" s="28">
        <v>849205.03</v>
      </c>
      <c r="F33" s="29">
        <v>849205.03</v>
      </c>
    </row>
    <row r="34" spans="1:6" x14ac:dyDescent="0.2">
      <c r="A34" s="17" t="s">
        <v>31</v>
      </c>
      <c r="B34" s="28">
        <v>10500000</v>
      </c>
      <c r="C34" s="28">
        <v>-4553439.8899999997</v>
      </c>
      <c r="D34" s="28">
        <v>5946560.1100000003</v>
      </c>
      <c r="E34" s="28">
        <v>5947202.0499999998</v>
      </c>
      <c r="F34" s="29">
        <v>5947202.0499999998</v>
      </c>
    </row>
    <row r="35" spans="1:6" x14ac:dyDescent="0.2">
      <c r="A35" s="17" t="s">
        <v>32</v>
      </c>
      <c r="B35" s="28">
        <v>350000</v>
      </c>
      <c r="C35" s="28">
        <v>-236337.69</v>
      </c>
      <c r="D35" s="28">
        <v>113662.31</v>
      </c>
      <c r="E35" s="28">
        <v>113289.76</v>
      </c>
      <c r="F35" s="29">
        <v>113089.01</v>
      </c>
    </row>
    <row r="36" spans="1:6" x14ac:dyDescent="0.2">
      <c r="A36" s="17" t="s">
        <v>46</v>
      </c>
      <c r="B36" s="28">
        <v>0</v>
      </c>
      <c r="C36" s="28">
        <v>14640388.199999999</v>
      </c>
      <c r="D36" s="28">
        <v>14640388.199999999</v>
      </c>
      <c r="E36" s="28">
        <v>14640388.199999999</v>
      </c>
      <c r="F36" s="29">
        <v>14640388.199999999</v>
      </c>
    </row>
    <row r="37" spans="1:6" x14ac:dyDescent="0.2">
      <c r="A37" s="17" t="s">
        <v>33</v>
      </c>
      <c r="B37" s="28">
        <v>20000</v>
      </c>
      <c r="C37" s="28">
        <v>122000</v>
      </c>
      <c r="D37" s="28">
        <v>142000</v>
      </c>
      <c r="E37" s="28">
        <v>141451.82999999999</v>
      </c>
      <c r="F37" s="29">
        <v>141451.82999999999</v>
      </c>
    </row>
    <row r="38" spans="1:6" x14ac:dyDescent="0.2">
      <c r="A38" s="17" t="s">
        <v>34</v>
      </c>
      <c r="B38" s="28">
        <v>300000</v>
      </c>
      <c r="C38" s="28">
        <v>179628.13</v>
      </c>
      <c r="D38" s="28">
        <v>479628.13</v>
      </c>
      <c r="E38" s="28">
        <v>479271.24</v>
      </c>
      <c r="F38" s="29">
        <v>479271.24</v>
      </c>
    </row>
    <row r="39" spans="1:6" x14ac:dyDescent="0.2">
      <c r="A39" s="17" t="s">
        <v>35</v>
      </c>
      <c r="B39" s="28">
        <v>15000</v>
      </c>
      <c r="C39" s="28">
        <v>38937</v>
      </c>
      <c r="D39" s="28">
        <v>53937</v>
      </c>
      <c r="E39" s="28">
        <v>53891.31</v>
      </c>
      <c r="F39" s="29">
        <v>53891.31</v>
      </c>
    </row>
    <row r="40" spans="1:6" x14ac:dyDescent="0.2">
      <c r="A40" s="17" t="s">
        <v>36</v>
      </c>
      <c r="B40" s="28">
        <v>1000000</v>
      </c>
      <c r="C40" s="28">
        <v>-554733.47</v>
      </c>
      <c r="D40" s="28">
        <v>445266.53</v>
      </c>
      <c r="E40" s="28">
        <v>435512.93</v>
      </c>
      <c r="F40" s="29">
        <v>3396454.55</v>
      </c>
    </row>
    <row r="41" spans="1:6" x14ac:dyDescent="0.2">
      <c r="A41" s="17" t="s">
        <v>37</v>
      </c>
      <c r="B41" s="28">
        <v>200000</v>
      </c>
      <c r="C41" s="28">
        <v>154792.76999999999</v>
      </c>
      <c r="D41" s="28">
        <v>354792.77</v>
      </c>
      <c r="E41" s="28">
        <v>354792.77</v>
      </c>
      <c r="F41" s="29">
        <v>354595.62</v>
      </c>
    </row>
    <row r="42" spans="1:6" ht="13.5" thickBot="1" x14ac:dyDescent="0.25">
      <c r="A42" s="20" t="s">
        <v>38</v>
      </c>
      <c r="B42" s="30">
        <v>1400000</v>
      </c>
      <c r="C42" s="30">
        <v>8332853.6100000003</v>
      </c>
      <c r="D42" s="30">
        <v>9732853.6099999994</v>
      </c>
      <c r="E42" s="30">
        <v>9165707.4700000007</v>
      </c>
      <c r="F42" s="31">
        <v>5998851.04</v>
      </c>
    </row>
    <row r="43" spans="1:6" ht="20.25" customHeight="1" thickBot="1" x14ac:dyDescent="0.25">
      <c r="A43" s="23" t="s">
        <v>64</v>
      </c>
      <c r="B43" s="24">
        <f>SUM(B6:B42)</f>
        <v>277141000</v>
      </c>
      <c r="C43" s="24">
        <f>SUM(C6:C42)</f>
        <v>19647732.359999999</v>
      </c>
      <c r="D43" s="24">
        <f>SUM(D6:D42)</f>
        <v>296788732.35999995</v>
      </c>
      <c r="E43" s="24">
        <f>SUM(E6:E42)</f>
        <v>259703631.01000005</v>
      </c>
      <c r="F43" s="25">
        <f>SUM(F6:F42)</f>
        <v>259488717.34000003</v>
      </c>
    </row>
    <row r="45" spans="1:6" ht="13.5" thickBot="1" x14ac:dyDescent="0.25"/>
    <row r="46" spans="1:6" ht="26.25" thickBot="1" x14ac:dyDescent="0.25">
      <c r="A46" s="11" t="s">
        <v>57</v>
      </c>
      <c r="B46" s="12" t="s">
        <v>58</v>
      </c>
      <c r="C46" s="12" t="s">
        <v>59</v>
      </c>
      <c r="D46" s="12" t="s">
        <v>60</v>
      </c>
      <c r="E46" s="12" t="s">
        <v>39</v>
      </c>
      <c r="F46" s="13" t="s">
        <v>61</v>
      </c>
    </row>
    <row r="47" spans="1:6" ht="13.5" thickBot="1" x14ac:dyDescent="0.25">
      <c r="A47" s="40" t="s">
        <v>63</v>
      </c>
      <c r="B47" s="41">
        <v>61000000</v>
      </c>
      <c r="C47" s="41">
        <v>-5000000</v>
      </c>
      <c r="D47" s="41">
        <v>56000000</v>
      </c>
      <c r="E47" s="41">
        <v>41604752.060000002</v>
      </c>
      <c r="F47" s="42">
        <v>41604752.060000002</v>
      </c>
    </row>
    <row r="48" spans="1:6" ht="13.5" thickBot="1" x14ac:dyDescent="0.25">
      <c r="A48" s="23" t="s">
        <v>65</v>
      </c>
      <c r="B48" s="24">
        <f>SUM(B47)</f>
        <v>61000000</v>
      </c>
      <c r="C48" s="24">
        <f t="shared" ref="C48:F48" si="0">SUM(C47)</f>
        <v>-5000000</v>
      </c>
      <c r="D48" s="24">
        <f t="shared" si="0"/>
        <v>56000000</v>
      </c>
      <c r="E48" s="24">
        <f t="shared" si="0"/>
        <v>41604752.060000002</v>
      </c>
      <c r="F48" s="24">
        <f t="shared" si="0"/>
        <v>41604752.060000002</v>
      </c>
    </row>
    <row r="54" spans="1:5" x14ac:dyDescent="0.2">
      <c r="A54" s="4"/>
      <c r="B54" s="1"/>
      <c r="E54" s="7"/>
    </row>
    <row r="55" spans="1:5" x14ac:dyDescent="0.2">
      <c r="A55" s="32"/>
      <c r="B55" s="7"/>
      <c r="E55" s="32"/>
    </row>
    <row r="58" spans="1:5" x14ac:dyDescent="0.2">
      <c r="A58" s="1"/>
    </row>
  </sheetData>
  <mergeCells count="3">
    <mergeCell ref="A3:F3"/>
    <mergeCell ref="A1:F1"/>
    <mergeCell ref="A2:F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opLeftCell="A40" workbookViewId="0">
      <selection activeCell="D48" sqref="D48"/>
    </sheetView>
  </sheetViews>
  <sheetFormatPr baseColWidth="10" defaultRowHeight="12.75" x14ac:dyDescent="0.2"/>
  <cols>
    <col min="1" max="1" width="38.85546875" customWidth="1"/>
    <col min="2" max="8" width="14.28515625" customWidth="1"/>
  </cols>
  <sheetData>
    <row r="1" spans="1:8" ht="15" x14ac:dyDescent="0.2">
      <c r="A1" s="50" t="s">
        <v>55</v>
      </c>
      <c r="B1" s="51"/>
      <c r="C1" s="51"/>
      <c r="D1" s="51"/>
      <c r="E1" s="51"/>
      <c r="F1" s="51"/>
      <c r="G1" s="51"/>
      <c r="H1" s="52"/>
    </row>
    <row r="2" spans="1:8" ht="15" x14ac:dyDescent="0.2">
      <c r="A2" s="53" t="s">
        <v>56</v>
      </c>
      <c r="B2" s="54"/>
      <c r="C2" s="54"/>
      <c r="D2" s="54"/>
      <c r="E2" s="54"/>
      <c r="F2" s="54"/>
      <c r="G2" s="54"/>
      <c r="H2" s="55"/>
    </row>
    <row r="3" spans="1:8" ht="15.75" thickBot="1" x14ac:dyDescent="0.25">
      <c r="A3" s="47" t="s">
        <v>66</v>
      </c>
      <c r="B3" s="48"/>
      <c r="C3" s="48"/>
      <c r="D3" s="48"/>
      <c r="E3" s="48"/>
      <c r="F3" s="48"/>
      <c r="G3" s="48"/>
      <c r="H3" s="49"/>
    </row>
    <row r="4" spans="1:8" ht="16.5" thickBot="1" x14ac:dyDescent="0.25">
      <c r="A4" s="2"/>
      <c r="B4" s="2"/>
      <c r="C4" s="2"/>
      <c r="D4" s="2"/>
      <c r="E4" s="2"/>
      <c r="F4" s="2"/>
      <c r="G4" s="2"/>
      <c r="H4" s="2"/>
    </row>
    <row r="5" spans="1:8" ht="39" thickBot="1" x14ac:dyDescent="0.25">
      <c r="A5" s="11" t="s">
        <v>57</v>
      </c>
      <c r="B5" s="12" t="s">
        <v>58</v>
      </c>
      <c r="C5" s="12" t="s">
        <v>59</v>
      </c>
      <c r="D5" s="12" t="s">
        <v>60</v>
      </c>
      <c r="E5" s="12" t="s">
        <v>39</v>
      </c>
      <c r="F5" s="12" t="s">
        <v>61</v>
      </c>
      <c r="G5" s="12" t="s">
        <v>40</v>
      </c>
      <c r="H5" s="13" t="s">
        <v>62</v>
      </c>
    </row>
    <row r="6" spans="1:8" x14ac:dyDescent="0.2">
      <c r="A6" s="14" t="s">
        <v>0</v>
      </c>
      <c r="B6" s="26">
        <v>32000000</v>
      </c>
      <c r="C6" s="26">
        <v>1450000</v>
      </c>
      <c r="D6" s="26">
        <v>33450000</v>
      </c>
      <c r="E6" s="26">
        <f>21928979.98-G6</f>
        <v>20129129.449999999</v>
      </c>
      <c r="F6" s="26">
        <f>21928979.98-H6</f>
        <v>20129129.449999999</v>
      </c>
      <c r="G6" s="26">
        <v>1799850.5299999998</v>
      </c>
      <c r="H6" s="27">
        <v>1799850.5299999998</v>
      </c>
    </row>
    <row r="7" spans="1:8" x14ac:dyDescent="0.2">
      <c r="A7" s="17" t="s">
        <v>1</v>
      </c>
      <c r="B7" s="28">
        <v>53000000</v>
      </c>
      <c r="C7" s="28">
        <v>10000000</v>
      </c>
      <c r="D7" s="28">
        <v>63000000</v>
      </c>
      <c r="E7" s="28">
        <f>53384879.25-G7</f>
        <v>43969091.530000001</v>
      </c>
      <c r="F7" s="28">
        <f>53384879.25-H7</f>
        <v>43969091.530000001</v>
      </c>
      <c r="G7" s="28">
        <v>9415787.7200000007</v>
      </c>
      <c r="H7" s="29">
        <v>9415787.7200000007</v>
      </c>
    </row>
    <row r="8" spans="1:8" x14ac:dyDescent="0.2">
      <c r="A8" s="17" t="s">
        <v>2</v>
      </c>
      <c r="B8" s="28">
        <v>1465000</v>
      </c>
      <c r="C8" s="28">
        <v>1000000</v>
      </c>
      <c r="D8" s="28">
        <v>2465000</v>
      </c>
      <c r="E8" s="28">
        <f>1785050.67-G8</f>
        <v>1409828.76</v>
      </c>
      <c r="F8" s="28">
        <f>1785050.67-H8</f>
        <v>1409828.76</v>
      </c>
      <c r="G8" s="28">
        <v>375221.91</v>
      </c>
      <c r="H8" s="29">
        <v>375221.91</v>
      </c>
    </row>
    <row r="9" spans="1:8" x14ac:dyDescent="0.2">
      <c r="A9" s="17" t="s">
        <v>47</v>
      </c>
      <c r="B9" s="28">
        <v>0</v>
      </c>
      <c r="C9" s="28">
        <v>1000</v>
      </c>
      <c r="D9" s="28">
        <v>1000</v>
      </c>
      <c r="E9" s="28">
        <f>538.52-G9</f>
        <v>0</v>
      </c>
      <c r="F9" s="28">
        <f>538.52-H9</f>
        <v>0</v>
      </c>
      <c r="G9" s="28">
        <v>538.52</v>
      </c>
      <c r="H9" s="29">
        <v>538.52</v>
      </c>
    </row>
    <row r="10" spans="1:8" x14ac:dyDescent="0.2">
      <c r="A10" s="17" t="s">
        <v>48</v>
      </c>
      <c r="B10" s="28">
        <v>0</v>
      </c>
      <c r="C10" s="28">
        <v>0</v>
      </c>
      <c r="D10" s="28">
        <v>0</v>
      </c>
      <c r="E10" s="28">
        <f>192294.03-G10</f>
        <v>192294.03</v>
      </c>
      <c r="F10" s="28">
        <f>192294.03-H10</f>
        <v>192294.03</v>
      </c>
      <c r="G10" s="28">
        <v>0</v>
      </c>
      <c r="H10" s="29">
        <v>0</v>
      </c>
    </row>
    <row r="11" spans="1:8" x14ac:dyDescent="0.2">
      <c r="A11" s="17" t="s">
        <v>3</v>
      </c>
      <c r="B11" s="28">
        <v>8150000</v>
      </c>
      <c r="C11" s="28">
        <v>0</v>
      </c>
      <c r="D11" s="28">
        <v>8150000</v>
      </c>
      <c r="E11" s="28">
        <f>6203775-G11</f>
        <v>6203775</v>
      </c>
      <c r="F11" s="28">
        <f>6203775-H11</f>
        <v>6203775</v>
      </c>
      <c r="G11" s="28">
        <v>0</v>
      </c>
      <c r="H11" s="29">
        <v>0</v>
      </c>
    </row>
    <row r="12" spans="1:8" x14ac:dyDescent="0.2">
      <c r="A12" s="17" t="s">
        <v>4</v>
      </c>
      <c r="B12" s="28">
        <v>26000000</v>
      </c>
      <c r="C12" s="28">
        <v>845000</v>
      </c>
      <c r="D12" s="28">
        <v>26845000</v>
      </c>
      <c r="E12" s="28">
        <f>17614587.58-G12</f>
        <v>16531520.079999998</v>
      </c>
      <c r="F12" s="28">
        <f>17614587.58-H12</f>
        <v>16531520.079999998</v>
      </c>
      <c r="G12" s="28">
        <v>1083067.5</v>
      </c>
      <c r="H12" s="29">
        <v>1083067.5</v>
      </c>
    </row>
    <row r="13" spans="1:8" x14ac:dyDescent="0.2">
      <c r="A13" s="17" t="s">
        <v>5</v>
      </c>
      <c r="B13" s="28">
        <v>29000000</v>
      </c>
      <c r="C13" s="28">
        <v>1170000</v>
      </c>
      <c r="D13" s="28">
        <v>30170000</v>
      </c>
      <c r="E13" s="28">
        <f>28856247.13-G13</f>
        <v>26659256.09</v>
      </c>
      <c r="F13" s="28">
        <f>28856247.13-H13</f>
        <v>26659256.09</v>
      </c>
      <c r="G13" s="28">
        <v>2196991.04</v>
      </c>
      <c r="H13" s="29">
        <v>2196991.04</v>
      </c>
    </row>
    <row r="14" spans="1:8" x14ac:dyDescent="0.2">
      <c r="A14" s="17" t="s">
        <v>6</v>
      </c>
      <c r="B14" s="28">
        <v>3000000</v>
      </c>
      <c r="C14" s="28">
        <v>0</v>
      </c>
      <c r="D14" s="28">
        <v>3000000</v>
      </c>
      <c r="E14" s="28">
        <f>2826114.87-G14</f>
        <v>2675892.6800000002</v>
      </c>
      <c r="F14" s="28">
        <f>2826114.87-H14</f>
        <v>2675892.6800000002</v>
      </c>
      <c r="G14" s="28">
        <v>150222.19</v>
      </c>
      <c r="H14" s="29">
        <v>150222.19</v>
      </c>
    </row>
    <row r="15" spans="1:8" x14ac:dyDescent="0.2">
      <c r="A15" s="17" t="s">
        <v>7</v>
      </c>
      <c r="B15" s="28">
        <v>40000000</v>
      </c>
      <c r="C15" s="28">
        <v>2520000</v>
      </c>
      <c r="D15" s="28">
        <v>42520000</v>
      </c>
      <c r="E15" s="28">
        <f>38690845.94-G15</f>
        <v>32992388.289999999</v>
      </c>
      <c r="F15" s="28">
        <f>38690845.94-H15</f>
        <v>32992388.289999999</v>
      </c>
      <c r="G15" s="28">
        <v>5698457.6499999994</v>
      </c>
      <c r="H15" s="29">
        <v>5698457.6499999994</v>
      </c>
    </row>
    <row r="16" spans="1:8" x14ac:dyDescent="0.2">
      <c r="A16" s="17" t="s">
        <v>43</v>
      </c>
      <c r="B16" s="28">
        <v>0</v>
      </c>
      <c r="C16" s="28">
        <v>0</v>
      </c>
      <c r="D16" s="28">
        <v>0</v>
      </c>
      <c r="E16" s="28">
        <f>4504.8-G16</f>
        <v>3540</v>
      </c>
      <c r="F16" s="28">
        <f>4504.8-H16</f>
        <v>3540</v>
      </c>
      <c r="G16" s="28">
        <v>964.80000000000007</v>
      </c>
      <c r="H16" s="29">
        <v>964.80000000000007</v>
      </c>
    </row>
    <row r="17" spans="1:8" x14ac:dyDescent="0.2">
      <c r="A17" s="17" t="s">
        <v>8</v>
      </c>
      <c r="B17" s="28">
        <v>400000</v>
      </c>
      <c r="C17" s="28">
        <v>236000</v>
      </c>
      <c r="D17" s="28">
        <v>636000</v>
      </c>
      <c r="E17" s="28">
        <f>494421.4-G17</f>
        <v>494421.4</v>
      </c>
      <c r="F17" s="28">
        <f>491514.4-H17</f>
        <v>491514.4</v>
      </c>
      <c r="G17" s="28">
        <v>0</v>
      </c>
      <c r="H17" s="29">
        <v>0</v>
      </c>
    </row>
    <row r="18" spans="1:8" x14ac:dyDescent="0.2">
      <c r="A18" s="17" t="s">
        <v>9</v>
      </c>
      <c r="B18" s="28">
        <v>300000</v>
      </c>
      <c r="C18" s="28">
        <v>932000</v>
      </c>
      <c r="D18" s="28">
        <v>1232000</v>
      </c>
      <c r="E18" s="28">
        <f>1004463.1-G18</f>
        <v>972434.61</v>
      </c>
      <c r="F18" s="28">
        <f>1004463.1-H18</f>
        <v>972434.61</v>
      </c>
      <c r="G18" s="28">
        <v>32028.49</v>
      </c>
      <c r="H18" s="29">
        <v>32028.49</v>
      </c>
    </row>
    <row r="19" spans="1:8" x14ac:dyDescent="0.2">
      <c r="A19" s="17" t="s">
        <v>10</v>
      </c>
      <c r="B19" s="28">
        <v>1000</v>
      </c>
      <c r="C19" s="28">
        <v>381000</v>
      </c>
      <c r="D19" s="28">
        <v>382000</v>
      </c>
      <c r="E19" s="28">
        <f>295778.3-G19</f>
        <v>295778.3</v>
      </c>
      <c r="F19" s="28">
        <f>295778.3-H19</f>
        <v>295778.3</v>
      </c>
      <c r="G19" s="28">
        <v>0</v>
      </c>
      <c r="H19" s="29">
        <v>0</v>
      </c>
    </row>
    <row r="20" spans="1:8" x14ac:dyDescent="0.2">
      <c r="A20" s="17" t="s">
        <v>49</v>
      </c>
      <c r="B20" s="28">
        <v>0</v>
      </c>
      <c r="C20" s="28">
        <v>8000</v>
      </c>
      <c r="D20" s="28">
        <v>8000</v>
      </c>
      <c r="E20" s="28">
        <f>10824.5-G20</f>
        <v>4912.12</v>
      </c>
      <c r="F20" s="28">
        <f>10824.5-H20</f>
        <v>4912.12</v>
      </c>
      <c r="G20" s="28">
        <v>5912.38</v>
      </c>
      <c r="H20" s="29">
        <v>5912.38</v>
      </c>
    </row>
    <row r="21" spans="1:8" x14ac:dyDescent="0.2">
      <c r="A21" s="17" t="s">
        <v>11</v>
      </c>
      <c r="B21" s="28">
        <v>13000000</v>
      </c>
      <c r="C21" s="28">
        <v>1500000</v>
      </c>
      <c r="D21" s="28">
        <v>14500000</v>
      </c>
      <c r="E21" s="28">
        <f>11472404.87-G21</f>
        <v>11472404.869999999</v>
      </c>
      <c r="F21" s="28">
        <f>11471373.49-H21</f>
        <v>11471373.49</v>
      </c>
      <c r="G21" s="28">
        <v>0</v>
      </c>
      <c r="H21" s="29">
        <v>0</v>
      </c>
    </row>
    <row r="22" spans="1:8" x14ac:dyDescent="0.2">
      <c r="A22" s="17" t="s">
        <v>13</v>
      </c>
      <c r="B22" s="28">
        <v>0</v>
      </c>
      <c r="C22" s="28">
        <v>1650</v>
      </c>
      <c r="D22" s="28">
        <v>1650</v>
      </c>
      <c r="E22" s="44">
        <f>501.47-G22</f>
        <v>0</v>
      </c>
      <c r="F22" s="44">
        <f>501.47-H22</f>
        <v>0</v>
      </c>
      <c r="G22" s="44">
        <v>501.47</v>
      </c>
      <c r="H22" s="45">
        <v>501.47</v>
      </c>
    </row>
    <row r="23" spans="1:8" x14ac:dyDescent="0.2">
      <c r="A23" s="17" t="s">
        <v>14</v>
      </c>
      <c r="B23" s="28">
        <v>0</v>
      </c>
      <c r="C23" s="28">
        <v>1660000</v>
      </c>
      <c r="D23" s="28">
        <v>1660000</v>
      </c>
      <c r="E23" s="28">
        <f>1301794.62-G23</f>
        <v>1301794.6200000001</v>
      </c>
      <c r="F23" s="28">
        <f>1301794.62-H23</f>
        <v>1301794.6200000001</v>
      </c>
      <c r="G23" s="28">
        <v>0</v>
      </c>
      <c r="H23" s="29">
        <v>0</v>
      </c>
    </row>
    <row r="24" spans="1:8" x14ac:dyDescent="0.2">
      <c r="A24" s="17" t="s">
        <v>50</v>
      </c>
      <c r="B24" s="28">
        <v>0</v>
      </c>
      <c r="C24" s="28">
        <v>787000</v>
      </c>
      <c r="D24" s="28">
        <v>787000</v>
      </c>
      <c r="E24" s="28">
        <f>568582.31-G24</f>
        <v>557595.18000000005</v>
      </c>
      <c r="F24" s="28">
        <f>568582.31-H24</f>
        <v>557595.18000000005</v>
      </c>
      <c r="G24" s="28">
        <v>10987.130000000001</v>
      </c>
      <c r="H24" s="29">
        <v>10987.130000000001</v>
      </c>
    </row>
    <row r="25" spans="1:8" x14ac:dyDescent="0.2">
      <c r="A25" s="17" t="s">
        <v>15</v>
      </c>
      <c r="B25" s="28">
        <v>0</v>
      </c>
      <c r="C25" s="28">
        <v>7286</v>
      </c>
      <c r="D25" s="28">
        <v>7286</v>
      </c>
      <c r="E25" s="28">
        <f>3312.81-G25</f>
        <v>1.0000000000218279E-2</v>
      </c>
      <c r="F25" s="28">
        <f>3312.81-H25</f>
        <v>1.0000000000218279E-2</v>
      </c>
      <c r="G25" s="28">
        <v>3312.7999999999997</v>
      </c>
      <c r="H25" s="29">
        <v>3312.7999999999997</v>
      </c>
    </row>
    <row r="26" spans="1:8" x14ac:dyDescent="0.2">
      <c r="A26" s="17" t="s">
        <v>16</v>
      </c>
      <c r="B26" s="28">
        <v>3500000</v>
      </c>
      <c r="C26" s="28">
        <v>-897000</v>
      </c>
      <c r="D26" s="28">
        <v>2603000</v>
      </c>
      <c r="E26" s="28">
        <f>1905590.19-G26</f>
        <v>1727277.3499999999</v>
      </c>
      <c r="F26" s="28">
        <f>1905590.19-H26</f>
        <v>1727277.3499999999</v>
      </c>
      <c r="G26" s="28">
        <v>178312.84</v>
      </c>
      <c r="H26" s="29">
        <v>178312.84</v>
      </c>
    </row>
    <row r="27" spans="1:8" x14ac:dyDescent="0.2">
      <c r="A27" s="17" t="s">
        <v>18</v>
      </c>
      <c r="B27" s="28">
        <v>24300000</v>
      </c>
      <c r="C27" s="28">
        <v>520000</v>
      </c>
      <c r="D27" s="28">
        <v>24820000</v>
      </c>
      <c r="E27" s="28">
        <f>12242396.7-G27</f>
        <v>11413555.719999999</v>
      </c>
      <c r="F27" s="28">
        <f>12242396.7-H27</f>
        <v>11413555.719999999</v>
      </c>
      <c r="G27" s="28">
        <v>828840.9800000001</v>
      </c>
      <c r="H27" s="29">
        <v>828840.9800000001</v>
      </c>
    </row>
    <row r="28" spans="1:8" x14ac:dyDescent="0.2">
      <c r="A28" s="17" t="s">
        <v>51</v>
      </c>
      <c r="B28" s="28">
        <v>0</v>
      </c>
      <c r="C28" s="28">
        <v>0</v>
      </c>
      <c r="D28" s="28">
        <v>0</v>
      </c>
      <c r="E28" s="28">
        <f>128103.96-G28</f>
        <v>128103.96</v>
      </c>
      <c r="F28" s="28">
        <f>128103.96-H28</f>
        <v>128103.96</v>
      </c>
      <c r="G28" s="28">
        <v>0</v>
      </c>
      <c r="H28" s="29">
        <v>0</v>
      </c>
    </row>
    <row r="29" spans="1:8" x14ac:dyDescent="0.2">
      <c r="A29" s="17" t="s">
        <v>52</v>
      </c>
      <c r="B29" s="28">
        <v>0</v>
      </c>
      <c r="C29" s="28">
        <v>0</v>
      </c>
      <c r="D29" s="28">
        <v>1036202.21</v>
      </c>
      <c r="E29" s="28">
        <v>0</v>
      </c>
      <c r="F29" s="28">
        <v>0</v>
      </c>
      <c r="G29" s="28">
        <v>0</v>
      </c>
      <c r="H29" s="29">
        <v>0</v>
      </c>
    </row>
    <row r="30" spans="1:8" x14ac:dyDescent="0.2">
      <c r="A30" s="17" t="s">
        <v>53</v>
      </c>
      <c r="B30" s="28">
        <v>0</v>
      </c>
      <c r="C30" s="28">
        <v>10000</v>
      </c>
      <c r="D30" s="28">
        <v>10000</v>
      </c>
      <c r="E30" s="44">
        <f>9912.11-G30</f>
        <v>0</v>
      </c>
      <c r="F30" s="44">
        <f>9912.11-H30</f>
        <v>0</v>
      </c>
      <c r="G30" s="44">
        <v>9912.11</v>
      </c>
      <c r="H30" s="45">
        <v>9912.11</v>
      </c>
    </row>
    <row r="31" spans="1:8" x14ac:dyDescent="0.2">
      <c r="A31" s="17" t="s">
        <v>44</v>
      </c>
      <c r="B31" s="28">
        <v>0</v>
      </c>
      <c r="C31" s="28">
        <v>600</v>
      </c>
      <c r="D31" s="28">
        <v>600</v>
      </c>
      <c r="E31" s="28">
        <f>654.18-G31</f>
        <v>0</v>
      </c>
      <c r="F31" s="28">
        <f>654.18-H31</f>
        <v>0</v>
      </c>
      <c r="G31" s="28">
        <v>654.18000000000006</v>
      </c>
      <c r="H31" s="29">
        <v>654.18000000000006</v>
      </c>
    </row>
    <row r="32" spans="1:8" x14ac:dyDescent="0.2">
      <c r="A32" s="17" t="s">
        <v>54</v>
      </c>
      <c r="B32" s="28">
        <v>0</v>
      </c>
      <c r="C32" s="28">
        <v>25000</v>
      </c>
      <c r="D32" s="28">
        <v>25000</v>
      </c>
      <c r="E32" s="28">
        <f>21684.49-G32</f>
        <v>0</v>
      </c>
      <c r="F32" s="28">
        <f>21684.49-H32</f>
        <v>0</v>
      </c>
      <c r="G32" s="28">
        <v>21684.49</v>
      </c>
      <c r="H32" s="29">
        <v>21684.49</v>
      </c>
    </row>
    <row r="33" spans="1:8" x14ac:dyDescent="0.2">
      <c r="A33" s="17" t="s">
        <v>19</v>
      </c>
      <c r="B33" s="28">
        <v>29600000</v>
      </c>
      <c r="C33" s="28">
        <v>-708536</v>
      </c>
      <c r="D33" s="28">
        <v>28891464</v>
      </c>
      <c r="E33" s="28">
        <f>19451807.27-G33</f>
        <v>15012516.710000001</v>
      </c>
      <c r="F33" s="28">
        <f>19451807.27-H33</f>
        <v>15012516.710000001</v>
      </c>
      <c r="G33" s="28">
        <v>4439290.5599999996</v>
      </c>
      <c r="H33" s="29">
        <v>4439290.5599999996</v>
      </c>
    </row>
    <row r="34" spans="1:8" x14ac:dyDescent="0.2">
      <c r="A34" s="17" t="s">
        <v>20</v>
      </c>
      <c r="B34" s="28">
        <v>200000</v>
      </c>
      <c r="C34" s="28">
        <v>100</v>
      </c>
      <c r="D34" s="28">
        <v>200100</v>
      </c>
      <c r="E34" s="28">
        <f>54482.59-G34</f>
        <v>54482.189999999995</v>
      </c>
      <c r="F34" s="28">
        <f>54482.59-H34</f>
        <v>54482.189999999995</v>
      </c>
      <c r="G34" s="28">
        <v>0.4</v>
      </c>
      <c r="H34" s="29">
        <v>0.4</v>
      </c>
    </row>
    <row r="35" spans="1:8" x14ac:dyDescent="0.2">
      <c r="A35" s="17" t="s">
        <v>21</v>
      </c>
      <c r="B35" s="28">
        <v>15000</v>
      </c>
      <c r="C35" s="28">
        <v>0</v>
      </c>
      <c r="D35" s="28">
        <v>15000</v>
      </c>
      <c r="E35" s="28">
        <v>0</v>
      </c>
      <c r="F35" s="28">
        <v>0</v>
      </c>
      <c r="G35" s="28">
        <v>0</v>
      </c>
      <c r="H35" s="29">
        <v>0</v>
      </c>
    </row>
    <row r="36" spans="1:8" x14ac:dyDescent="0.2">
      <c r="A36" s="17" t="s">
        <v>22</v>
      </c>
      <c r="B36" s="28">
        <v>25000</v>
      </c>
      <c r="C36" s="28">
        <v>0</v>
      </c>
      <c r="D36" s="28">
        <v>25000</v>
      </c>
      <c r="E36" s="28">
        <f>1.5-G36</f>
        <v>0</v>
      </c>
      <c r="F36" s="28">
        <f>1.5-H36</f>
        <v>0</v>
      </c>
      <c r="G36" s="28">
        <v>1.5</v>
      </c>
      <c r="H36" s="29">
        <v>1.5</v>
      </c>
    </row>
    <row r="37" spans="1:8" x14ac:dyDescent="0.2">
      <c r="A37" s="17" t="s">
        <v>24</v>
      </c>
      <c r="B37" s="28">
        <v>100000</v>
      </c>
      <c r="C37" s="28">
        <v>0</v>
      </c>
      <c r="D37" s="28">
        <v>100000</v>
      </c>
      <c r="E37" s="28">
        <f>97694.52-G37</f>
        <v>97673.52</v>
      </c>
      <c r="F37" s="28">
        <f>97694.52-H37</f>
        <v>97673.52</v>
      </c>
      <c r="G37" s="28">
        <v>21</v>
      </c>
      <c r="H37" s="29">
        <v>21</v>
      </c>
    </row>
    <row r="38" spans="1:8" x14ac:dyDescent="0.2">
      <c r="A38" s="17" t="s">
        <v>26</v>
      </c>
      <c r="B38" s="28">
        <v>600000</v>
      </c>
      <c r="C38" s="28">
        <v>0</v>
      </c>
      <c r="D38" s="28">
        <v>600000</v>
      </c>
      <c r="E38" s="28">
        <f>670027.98-G38</f>
        <v>670027.98</v>
      </c>
      <c r="F38" s="28">
        <f>670027.98-H38</f>
        <v>670027.98</v>
      </c>
      <c r="G38" s="28">
        <v>0</v>
      </c>
      <c r="H38" s="29">
        <v>0</v>
      </c>
    </row>
    <row r="39" spans="1:8" x14ac:dyDescent="0.2">
      <c r="A39" s="17" t="s">
        <v>27</v>
      </c>
      <c r="B39" s="28">
        <v>5000</v>
      </c>
      <c r="C39" s="28">
        <v>0</v>
      </c>
      <c r="D39" s="28">
        <v>5000</v>
      </c>
      <c r="E39" s="28">
        <f>2894.33-G39</f>
        <v>2894.33</v>
      </c>
      <c r="F39" s="28">
        <f>2894.33-H39</f>
        <v>2894.33</v>
      </c>
      <c r="G39" s="28">
        <v>0</v>
      </c>
      <c r="H39" s="29">
        <v>0</v>
      </c>
    </row>
    <row r="40" spans="1:8" x14ac:dyDescent="0.2">
      <c r="A40" s="17" t="s">
        <v>28</v>
      </c>
      <c r="B40" s="28">
        <v>175000</v>
      </c>
      <c r="C40" s="28">
        <v>121017.81</v>
      </c>
      <c r="D40" s="28">
        <v>296017.81</v>
      </c>
      <c r="E40" s="28">
        <f>121097.35-G40</f>
        <v>118274.5</v>
      </c>
      <c r="F40" s="28">
        <f>104126.5-H40</f>
        <v>101303.65</v>
      </c>
      <c r="G40" s="28">
        <v>2822.8500000000004</v>
      </c>
      <c r="H40" s="29">
        <v>2822.8500000000004</v>
      </c>
    </row>
    <row r="41" spans="1:8" x14ac:dyDescent="0.2">
      <c r="A41" s="17" t="s">
        <v>29</v>
      </c>
      <c r="B41" s="28">
        <v>5500000</v>
      </c>
      <c r="C41" s="28">
        <v>2250000</v>
      </c>
      <c r="D41" s="28">
        <v>7750000</v>
      </c>
      <c r="E41" s="28">
        <f>5353119.77-G41</f>
        <v>328439.19999999925</v>
      </c>
      <c r="F41" s="28">
        <f>5353119.77-H41</f>
        <v>328439.19999999925</v>
      </c>
      <c r="G41" s="28">
        <v>5024680.57</v>
      </c>
      <c r="H41" s="29">
        <v>5024680.57</v>
      </c>
    </row>
    <row r="42" spans="1:8" x14ac:dyDescent="0.2">
      <c r="A42" s="17" t="s">
        <v>30</v>
      </c>
      <c r="B42" s="28">
        <v>300000</v>
      </c>
      <c r="C42" s="28">
        <v>2500000</v>
      </c>
      <c r="D42" s="28">
        <v>2800000</v>
      </c>
      <c r="E42" s="28">
        <f>3714921.38-G42</f>
        <v>1016799.1800000002</v>
      </c>
      <c r="F42" s="28">
        <f>3714921.38-H42</f>
        <v>1016799.1800000002</v>
      </c>
      <c r="G42" s="28">
        <v>2698122.1999999997</v>
      </c>
      <c r="H42" s="29">
        <v>2698122.1999999997</v>
      </c>
    </row>
    <row r="43" spans="1:8" x14ac:dyDescent="0.2">
      <c r="A43" s="17" t="s">
        <v>31</v>
      </c>
      <c r="B43" s="28">
        <v>10500000</v>
      </c>
      <c r="C43" s="28">
        <v>-4885145.96</v>
      </c>
      <c r="D43" s="28">
        <v>5614854.04</v>
      </c>
      <c r="E43" s="28">
        <f>2448588.84-G43</f>
        <v>1096806.98</v>
      </c>
      <c r="F43" s="28">
        <f>2448588.84-H43</f>
        <v>1096806.98</v>
      </c>
      <c r="G43" s="28">
        <v>1351781.8599999999</v>
      </c>
      <c r="H43" s="29">
        <v>1351781.8599999999</v>
      </c>
    </row>
    <row r="44" spans="1:8" x14ac:dyDescent="0.2">
      <c r="A44" s="17" t="s">
        <v>32</v>
      </c>
      <c r="B44" s="28">
        <v>100000</v>
      </c>
      <c r="C44" s="28">
        <v>0</v>
      </c>
      <c r="D44" s="28">
        <v>100000</v>
      </c>
      <c r="E44" s="28">
        <f>68930.72-G44</f>
        <v>68930.720000000001</v>
      </c>
      <c r="F44" s="28">
        <f>64766.36-H44</f>
        <v>64766.36</v>
      </c>
      <c r="G44" s="28">
        <v>0</v>
      </c>
      <c r="H44" s="29">
        <v>0</v>
      </c>
    </row>
    <row r="45" spans="1:8" x14ac:dyDescent="0.2">
      <c r="A45" s="17" t="s">
        <v>46</v>
      </c>
      <c r="B45" s="28">
        <v>0</v>
      </c>
      <c r="C45" s="28">
        <v>22000000</v>
      </c>
      <c r="D45" s="28">
        <v>30000000</v>
      </c>
      <c r="E45" s="28">
        <f>25877234.95-G45</f>
        <v>25877231.149999999</v>
      </c>
      <c r="F45" s="28">
        <f>25877234.95-H45</f>
        <v>25877231.149999999</v>
      </c>
      <c r="G45" s="28">
        <v>3.8</v>
      </c>
      <c r="H45" s="29">
        <v>3.8</v>
      </c>
    </row>
    <row r="46" spans="1:8" x14ac:dyDescent="0.2">
      <c r="A46" s="17" t="s">
        <v>33</v>
      </c>
      <c r="B46" s="28">
        <v>20000</v>
      </c>
      <c r="C46" s="28">
        <v>1500000</v>
      </c>
      <c r="D46" s="28">
        <v>1520000</v>
      </c>
      <c r="E46" s="28">
        <f>2900662.5-G46</f>
        <v>2822541.1</v>
      </c>
      <c r="F46" s="28">
        <f>2900662.5-H46</f>
        <v>2822541.1</v>
      </c>
      <c r="G46" s="28">
        <v>78121.399999999994</v>
      </c>
      <c r="H46" s="29">
        <v>78121.399999999994</v>
      </c>
    </row>
    <row r="47" spans="1:8" x14ac:dyDescent="0.2">
      <c r="A47" s="17" t="s">
        <v>34</v>
      </c>
      <c r="B47" s="28">
        <v>500000</v>
      </c>
      <c r="C47" s="28">
        <v>0</v>
      </c>
      <c r="D47" s="28">
        <v>500000</v>
      </c>
      <c r="E47" s="46">
        <v>94783.15</v>
      </c>
      <c r="F47" s="46">
        <v>94783.15</v>
      </c>
      <c r="G47" s="28">
        <v>0</v>
      </c>
      <c r="H47" s="29">
        <v>0</v>
      </c>
    </row>
    <row r="48" spans="1:8" x14ac:dyDescent="0.2">
      <c r="A48" s="17" t="s">
        <v>35</v>
      </c>
      <c r="B48" s="28">
        <v>60756.800000000003</v>
      </c>
      <c r="C48" s="28">
        <v>0</v>
      </c>
      <c r="D48" s="28">
        <v>62373.31</v>
      </c>
      <c r="E48" s="28">
        <f>37629.01-G48</f>
        <v>37629.01</v>
      </c>
      <c r="F48" s="28">
        <f>35777.03-H48</f>
        <v>35777.03</v>
      </c>
      <c r="G48" s="28">
        <v>0</v>
      </c>
      <c r="H48" s="29">
        <v>0</v>
      </c>
    </row>
    <row r="49" spans="1:8" x14ac:dyDescent="0.2">
      <c r="A49" s="17" t="s">
        <v>36</v>
      </c>
      <c r="B49" s="28">
        <v>200000</v>
      </c>
      <c r="C49" s="28">
        <v>0</v>
      </c>
      <c r="D49" s="28">
        <v>200000</v>
      </c>
      <c r="E49" s="28">
        <f>139507.49-G49</f>
        <v>104202.31</v>
      </c>
      <c r="F49" s="28">
        <f>137259.89-H49</f>
        <v>101954.71000000002</v>
      </c>
      <c r="G49" s="28">
        <v>35305.18</v>
      </c>
      <c r="H49" s="29">
        <v>35305.18</v>
      </c>
    </row>
    <row r="50" spans="1:8" x14ac:dyDescent="0.2">
      <c r="A50" s="17" t="s">
        <v>37</v>
      </c>
      <c r="B50" s="28">
        <v>300000</v>
      </c>
      <c r="C50" s="28">
        <v>0</v>
      </c>
      <c r="D50" s="28">
        <v>300000</v>
      </c>
      <c r="E50" s="28">
        <f>315548.65-G50</f>
        <v>315548.65000000002</v>
      </c>
      <c r="F50" s="28">
        <f>315548.65-H50</f>
        <v>315548.65000000002</v>
      </c>
      <c r="G50" s="28">
        <v>0</v>
      </c>
      <c r="H50" s="29">
        <v>0</v>
      </c>
    </row>
    <row r="51" spans="1:8" ht="13.5" thickBot="1" x14ac:dyDescent="0.25">
      <c r="A51" s="20" t="s">
        <v>38</v>
      </c>
      <c r="B51" s="30">
        <v>1745000</v>
      </c>
      <c r="C51" s="30">
        <v>2012000</v>
      </c>
      <c r="D51" s="30">
        <v>3808025.67</v>
      </c>
      <c r="E51" s="30">
        <f>3414773.78-G51+11183.35</f>
        <v>3071646.09</v>
      </c>
      <c r="F51" s="30">
        <f>3403842.34-H51+11183.35</f>
        <v>3060714.65</v>
      </c>
      <c r="G51" s="30">
        <v>354311.04000000004</v>
      </c>
      <c r="H51" s="31">
        <v>354311.04000000004</v>
      </c>
    </row>
    <row r="52" spans="1:8" ht="20.25" customHeight="1" thickBot="1" x14ac:dyDescent="0.25">
      <c r="A52" s="23" t="s">
        <v>64</v>
      </c>
      <c r="B52" s="24">
        <f t="shared" ref="B52:H52" si="0">SUM(B6:B51)</f>
        <v>284061756.80000001</v>
      </c>
      <c r="C52" s="24">
        <f t="shared" si="0"/>
        <v>46946971.849999994</v>
      </c>
      <c r="D52" s="24">
        <f t="shared" si="0"/>
        <v>340097573.04000008</v>
      </c>
      <c r="E52" s="24">
        <f>SUM(E6:E51)</f>
        <v>229925420.82000008</v>
      </c>
      <c r="F52" s="25">
        <f t="shared" si="0"/>
        <v>229885316.21000013</v>
      </c>
      <c r="G52" s="33">
        <f t="shared" si="0"/>
        <v>35797711.089999989</v>
      </c>
      <c r="H52" s="24">
        <f t="shared" si="0"/>
        <v>35797711.089999989</v>
      </c>
    </row>
    <row r="54" spans="1:8" ht="13.5" thickBot="1" x14ac:dyDescent="0.25"/>
    <row r="55" spans="1:8" ht="39" thickBot="1" x14ac:dyDescent="0.25">
      <c r="A55" s="11" t="s">
        <v>57</v>
      </c>
      <c r="B55" s="12" t="s">
        <v>58</v>
      </c>
      <c r="C55" s="12" t="s">
        <v>59</v>
      </c>
      <c r="D55" s="12" t="s">
        <v>60</v>
      </c>
      <c r="E55" s="12" t="s">
        <v>39</v>
      </c>
      <c r="F55" s="13" t="s">
        <v>61</v>
      </c>
      <c r="G55" s="12" t="s">
        <v>40</v>
      </c>
      <c r="H55" s="13" t="s">
        <v>62</v>
      </c>
    </row>
    <row r="56" spans="1:8" ht="13.5" thickBot="1" x14ac:dyDescent="0.25">
      <c r="A56" s="37" t="s">
        <v>63</v>
      </c>
      <c r="B56" s="38">
        <v>42000000</v>
      </c>
      <c r="C56" s="38">
        <v>-41828374.039999999</v>
      </c>
      <c r="D56" s="38">
        <v>171625.96</v>
      </c>
      <c r="E56" s="38">
        <v>171625.96</v>
      </c>
      <c r="F56" s="38">
        <v>171625.96</v>
      </c>
      <c r="G56" s="43"/>
      <c r="H56" s="39">
        <v>0</v>
      </c>
    </row>
    <row r="57" spans="1:8" ht="13.5" thickBot="1" x14ac:dyDescent="0.25">
      <c r="A57" s="23" t="s">
        <v>65</v>
      </c>
      <c r="B57" s="24">
        <f>SUM(B56)</f>
        <v>42000000</v>
      </c>
      <c r="C57" s="24">
        <f t="shared" ref="C57:F57" si="1">SUM(C56)</f>
        <v>-41828374.039999999</v>
      </c>
      <c r="D57" s="24">
        <f t="shared" si="1"/>
        <v>171625.96</v>
      </c>
      <c r="E57" s="24">
        <f t="shared" si="1"/>
        <v>171625.96</v>
      </c>
      <c r="F57" s="24">
        <f t="shared" si="1"/>
        <v>171625.96</v>
      </c>
      <c r="G57" s="24">
        <f t="shared" ref="G57" si="2">SUM(G56)</f>
        <v>0</v>
      </c>
      <c r="H57" s="25">
        <f t="shared" ref="H57" si="3">SUM(H56)</f>
        <v>0</v>
      </c>
    </row>
    <row r="63" spans="1:8" x14ac:dyDescent="0.2">
      <c r="A63" s="4"/>
      <c r="B63" s="1"/>
      <c r="F63" s="7"/>
    </row>
    <row r="64" spans="1:8" x14ac:dyDescent="0.2">
      <c r="A64" s="32"/>
      <c r="B64" s="7"/>
      <c r="F64" s="32"/>
    </row>
    <row r="67" spans="1:1" x14ac:dyDescent="0.2">
      <c r="A67" s="1"/>
    </row>
  </sheetData>
  <mergeCells count="3">
    <mergeCell ref="A3:H3"/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8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2014</vt:lpstr>
      <vt:lpstr>2015</vt:lpstr>
      <vt:lpstr>2016</vt:lpstr>
      <vt:lpstr>2017</vt:lpstr>
      <vt:lpstr>'2014'!Títulos_a_imprimir</vt:lpstr>
      <vt:lpstr>'2015'!Títulos_a_imprimir</vt:lpstr>
      <vt:lpstr>'2016'!Títulos_a_imprimir</vt:lpstr>
      <vt:lpstr>'2017'!Títulos_a_imprimir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mvasconez</cp:lastModifiedBy>
  <cp:revision>1</cp:revision>
  <cp:lastPrinted>2017-11-17T13:23:51Z</cp:lastPrinted>
  <dcterms:created xsi:type="dcterms:W3CDTF">2017-11-13T15:38:44Z</dcterms:created>
  <dcterms:modified xsi:type="dcterms:W3CDTF">2017-11-28T20:12:36Z</dcterms:modified>
</cp:coreProperties>
</file>