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 tabRatio="802"/>
  </bookViews>
  <sheets>
    <sheet name="PLAN GENERAL 5000 Km" sheetId="17" r:id="rId1"/>
    <sheet name="TEMP" sheetId="2" r:id="rId2"/>
    <sheet name="FVR" sheetId="12" r:id="rId3"/>
    <sheet name="$ PARTES" sheetId="4" r:id="rId4"/>
    <sheet name="CAPACIDADES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2" l="1"/>
  <c r="D35" i="12"/>
  <c r="F30" i="12"/>
  <c r="D34" i="12"/>
  <c r="D33" i="12"/>
  <c r="D29" i="12"/>
  <c r="F27" i="12"/>
  <c r="F25" i="12"/>
  <c r="D27" i="12"/>
  <c r="D25" i="12"/>
  <c r="N3" i="4"/>
  <c r="AR3" i="12" l="1"/>
  <c r="AN3" i="12"/>
  <c r="AJ3" i="12"/>
  <c r="AF3" i="12"/>
  <c r="AB3" i="12"/>
  <c r="X3" i="12"/>
  <c r="T3" i="12"/>
  <c r="P3" i="12"/>
  <c r="L3" i="12"/>
  <c r="H3" i="12"/>
  <c r="AG25" i="2" l="1"/>
  <c r="AO25" i="2"/>
  <c r="AK25" i="2"/>
  <c r="AC25" i="2"/>
  <c r="Y25" i="2"/>
  <c r="L25" i="2"/>
  <c r="T25" i="2"/>
  <c r="P25" i="2"/>
  <c r="H25" i="2"/>
  <c r="D25" i="2"/>
  <c r="C14" i="6" l="1"/>
  <c r="C15" i="6"/>
  <c r="C16" i="6"/>
  <c r="C17" i="6"/>
  <c r="C18" i="6"/>
  <c r="C19" i="6"/>
  <c r="C20" i="6"/>
  <c r="C21" i="6"/>
  <c r="C22" i="6"/>
  <c r="C23" i="6"/>
  <c r="AP3" i="12"/>
  <c r="AL3" i="12"/>
  <c r="AH3" i="12"/>
  <c r="AD3" i="12"/>
  <c r="Z3" i="12"/>
  <c r="V3" i="12"/>
  <c r="R3" i="12"/>
  <c r="N3" i="12"/>
  <c r="J3" i="12"/>
  <c r="F3" i="12"/>
  <c r="D10" i="12"/>
  <c r="T10" i="12" s="1"/>
  <c r="D7" i="12"/>
  <c r="AJ7" i="12" s="1"/>
  <c r="D6" i="12"/>
  <c r="T6" i="12" s="1"/>
  <c r="D5" i="12"/>
  <c r="T5" i="12" s="1"/>
  <c r="D4" i="12"/>
  <c r="X4" i="12" s="1"/>
  <c r="D2" i="12"/>
  <c r="H2" i="12" s="1"/>
  <c r="X8" i="12"/>
  <c r="X9" i="12"/>
  <c r="AR8" i="12"/>
  <c r="AR9" i="12"/>
  <c r="AP34" i="2"/>
  <c r="AP36" i="2" s="1"/>
  <c r="AQ34" i="2"/>
  <c r="AO34" i="2"/>
  <c r="AO36" i="2" s="1"/>
  <c r="AN34" i="2"/>
  <c r="AN36" i="2" s="1"/>
  <c r="AM34" i="2"/>
  <c r="AL34" i="2"/>
  <c r="AL36" i="2" s="1"/>
  <c r="AK34" i="2"/>
  <c r="AK36" i="2" s="1"/>
  <c r="AJ34" i="2"/>
  <c r="AJ36" i="2" s="1"/>
  <c r="AI34" i="2"/>
  <c r="AH34" i="2"/>
  <c r="AH36" i="2" s="1"/>
  <c r="AG34" i="2"/>
  <c r="AG36" i="2" s="1"/>
  <c r="AF34" i="2"/>
  <c r="AF36" i="2" s="1"/>
  <c r="AE34" i="2"/>
  <c r="AD34" i="2"/>
  <c r="AD36" i="2" s="1"/>
  <c r="AC34" i="2"/>
  <c r="AC36" i="2" s="1"/>
  <c r="AB34" i="2"/>
  <c r="AB36" i="2" s="1"/>
  <c r="AA34" i="2"/>
  <c r="Z34" i="2"/>
  <c r="Z36" i="2" s="1"/>
  <c r="Y34" i="2"/>
  <c r="Y36" i="2" s="1"/>
  <c r="X34" i="2"/>
  <c r="X36" i="2" s="1"/>
  <c r="AQ25" i="2"/>
  <c r="AM25" i="2"/>
  <c r="AI25" i="2"/>
  <c r="AE25" i="2"/>
  <c r="AA25" i="2"/>
  <c r="V34" i="2"/>
  <c r="U34" i="2"/>
  <c r="U36" i="2" s="1"/>
  <c r="T34" i="2"/>
  <c r="T36" i="2" s="1"/>
  <c r="S34" i="2"/>
  <c r="S36" i="2" s="1"/>
  <c r="R34" i="2"/>
  <c r="Q34" i="2"/>
  <c r="Q36" i="2" s="1"/>
  <c r="P34" i="2"/>
  <c r="P36" i="2" s="1"/>
  <c r="O34" i="2"/>
  <c r="O36" i="2" s="1"/>
  <c r="N34" i="2"/>
  <c r="M34" i="2"/>
  <c r="M36" i="2" s="1"/>
  <c r="L34" i="2"/>
  <c r="L36" i="2" s="1"/>
  <c r="K34" i="2"/>
  <c r="K36" i="2" s="1"/>
  <c r="J34" i="2"/>
  <c r="I34" i="2"/>
  <c r="I36" i="2" s="1"/>
  <c r="H34" i="2"/>
  <c r="H36" i="2" s="1"/>
  <c r="G34" i="2"/>
  <c r="G36" i="2" s="1"/>
  <c r="F34" i="2"/>
  <c r="E34" i="2"/>
  <c r="E36" i="2" s="1"/>
  <c r="D34" i="2"/>
  <c r="D36" i="2" s="1"/>
  <c r="C34" i="2"/>
  <c r="C36" i="2" s="1"/>
  <c r="V25" i="2"/>
  <c r="R25" i="2"/>
  <c r="N25" i="2"/>
  <c r="J25" i="2"/>
  <c r="F25" i="2"/>
  <c r="X2" i="12" l="1"/>
  <c r="AJ5" i="12"/>
  <c r="AN2" i="12"/>
  <c r="AN14" i="12" s="1"/>
  <c r="R2" i="12"/>
  <c r="R14" i="12" s="1"/>
  <c r="AL2" i="12"/>
  <c r="AL14" i="12" s="1"/>
  <c r="F2" i="12"/>
  <c r="F14" i="12" s="1"/>
  <c r="Z2" i="12"/>
  <c r="Z14" i="12" s="1"/>
  <c r="T2" i="12"/>
  <c r="AQ36" i="2"/>
  <c r="AM36" i="2"/>
  <c r="AE36" i="2"/>
  <c r="AJ10" i="12"/>
  <c r="AR4" i="12"/>
  <c r="X14" i="12"/>
  <c r="AH2" i="12"/>
  <c r="AH14" i="12" s="1"/>
  <c r="T7" i="12"/>
  <c r="AR2" i="12"/>
  <c r="AJ6" i="12"/>
  <c r="AF2" i="12"/>
  <c r="AF14" i="12" s="1"/>
  <c r="N2" i="12"/>
  <c r="AJ2" i="12"/>
  <c r="AD2" i="12"/>
  <c r="P2" i="12"/>
  <c r="P14" i="12" s="1"/>
  <c r="J2" i="12"/>
  <c r="L2" i="12"/>
  <c r="L14" i="12" s="1"/>
  <c r="AP2" i="12"/>
  <c r="AB2" i="12"/>
  <c r="V2" i="12"/>
  <c r="AL15" i="12"/>
  <c r="J36" i="2"/>
  <c r="AI36" i="2"/>
  <c r="F15" i="12"/>
  <c r="R36" i="2"/>
  <c r="AH15" i="12"/>
  <c r="F36" i="2"/>
  <c r="V36" i="2"/>
  <c r="AA36" i="2"/>
  <c r="H15" i="12"/>
  <c r="P15" i="12"/>
  <c r="X15" i="12"/>
  <c r="AF15" i="12"/>
  <c r="R15" i="12"/>
  <c r="AP15" i="12"/>
  <c r="V15" i="12"/>
  <c r="AD15" i="12"/>
  <c r="Z15" i="12"/>
  <c r="J15" i="12"/>
  <c r="N36" i="2"/>
  <c r="N15" i="12"/>
  <c r="AN15" i="12"/>
  <c r="H14" i="12"/>
  <c r="T14" i="12" l="1"/>
  <c r="AJ14" i="12"/>
  <c r="AL16" i="12"/>
  <c r="AR15" i="12"/>
  <c r="AJ15" i="12"/>
  <c r="AB15" i="12"/>
  <c r="AF16" i="12"/>
  <c r="T15" i="12"/>
  <c r="X16" i="12"/>
  <c r="F16" i="12"/>
  <c r="F17" i="12" s="1"/>
  <c r="V14" i="12"/>
  <c r="V16" i="12" s="1"/>
  <c r="AB14" i="12"/>
  <c r="AP14" i="12"/>
  <c r="AR14" i="12"/>
  <c r="J14" i="12"/>
  <c r="J16" i="12" s="1"/>
  <c r="N14" i="12"/>
  <c r="N16" i="12" s="1"/>
  <c r="AD14" i="12"/>
  <c r="AD16" i="12" s="1"/>
  <c r="P16" i="12"/>
  <c r="R16" i="12"/>
  <c r="AN16" i="12"/>
  <c r="AP16" i="12"/>
  <c r="AH16" i="12"/>
  <c r="Z16" i="12"/>
  <c r="L15" i="12"/>
  <c r="H16" i="12"/>
  <c r="T16" i="12" l="1"/>
  <c r="AJ16" i="12"/>
  <c r="AR16" i="12"/>
  <c r="AB16" i="12"/>
  <c r="C15" i="12"/>
  <c r="C14" i="12"/>
  <c r="L16" i="12"/>
  <c r="J17" i="12"/>
  <c r="H17" i="12"/>
  <c r="AF17" i="12" l="1"/>
  <c r="C16" i="12"/>
  <c r="D18" i="12" s="1"/>
  <c r="Z17" i="12"/>
  <c r="R17" i="12"/>
  <c r="P17" i="12"/>
  <c r="AR17" i="12"/>
  <c r="AP17" i="12"/>
  <c r="AB17" i="12"/>
  <c r="AH17" i="12"/>
  <c r="X17" i="12"/>
  <c r="N17" i="12"/>
  <c r="T17" i="12"/>
  <c r="AD17" i="12"/>
  <c r="V17" i="12"/>
  <c r="AL17" i="12"/>
  <c r="L17" i="12"/>
  <c r="AN17" i="12"/>
  <c r="AJ17" i="12"/>
</calcChain>
</file>

<file path=xl/sharedStrings.xml><?xml version="1.0" encoding="utf-8"?>
<sst xmlns="http://schemas.openxmlformats.org/spreadsheetml/2006/main" count="1214" uniqueCount="269">
  <si>
    <t>R: Reemplazo I: Inspección; A: Ajuste; E: Engrase; L: Lavado</t>
  </si>
  <si>
    <t>CAMIONES SERIE 700P</t>
  </si>
  <si>
    <t>Luces interior cabina, pito, controles l/p/brisas, freno de ahogo, medidores e indicadores, calefacción, fusibles, relés,  luces exteriores</t>
  </si>
  <si>
    <t>A</t>
  </si>
  <si>
    <t>I</t>
  </si>
  <si>
    <t>Niveles: motor (aceite y refrigerante), caja de velocidades, eje trasero, frenos, embrague, dirección, L/P/Brisas</t>
  </si>
  <si>
    <t>Aceite motor y filtros (Aire, aceite y combustible)</t>
  </si>
  <si>
    <t>R</t>
  </si>
  <si>
    <t xml:space="preserve">R  </t>
  </si>
  <si>
    <t>Estado de correas ventilador, mangueras, abrazaderas,</t>
  </si>
  <si>
    <t>Conexiones y empaques de líneas del turbo, sistemas de admisión y escape motor.</t>
  </si>
  <si>
    <t>Batería: Carga, bornes, conexiones y nivel electrolito</t>
  </si>
  <si>
    <t>Suspensión delantera y trasera, mecanismos de dirección (barras y terminales)</t>
  </si>
  <si>
    <t>Calibrar  válvulas motor y prueba de actuadores motor "common rail"</t>
  </si>
  <si>
    <t>B</t>
  </si>
  <si>
    <t>Liquido embrague</t>
  </si>
  <si>
    <t xml:space="preserve">Aceite de dirección </t>
  </si>
  <si>
    <t>Torque suspensión delantera y trasera  (incluye ajuste elementos sujeción carrocería)</t>
  </si>
  <si>
    <t>E</t>
  </si>
  <si>
    <t xml:space="preserve">Limpieza tanque </t>
  </si>
  <si>
    <t>C</t>
  </si>
  <si>
    <t>L</t>
  </si>
  <si>
    <t>Escanear sistema de inyección "common rail"</t>
  </si>
  <si>
    <t>Prueba (sin calibrar) de inyectores con manómetro, solo NLR motor 4JB1 T</t>
  </si>
  <si>
    <t>Prueba de estanqueidad al sistema de refrigeración: radiador, fugas bomba de agua, tapa de radiador y tanque de recuperación.</t>
  </si>
  <si>
    <t>Refrigerante motor</t>
  </si>
  <si>
    <t>Revisión general de frenos (desmontando ruedas, ajuste y engrase de rodamientos)</t>
  </si>
  <si>
    <t>Liquido de frenos (Exc. Freno de aire)</t>
  </si>
  <si>
    <t>SERIE N</t>
  </si>
  <si>
    <t>NLR</t>
  </si>
  <si>
    <t>NO APLICA</t>
  </si>
  <si>
    <t>TIEMPO</t>
  </si>
  <si>
    <t>Limpieza / Purga sistema neumático</t>
  </si>
  <si>
    <t>B&amp;C Que Aplica</t>
  </si>
  <si>
    <t>NUMERO DE PARTE</t>
  </si>
  <si>
    <t>DESCRIPCION</t>
  </si>
  <si>
    <t>PVP SUG</t>
  </si>
  <si>
    <t>LUBRICACION</t>
  </si>
  <si>
    <t>MARCA</t>
  </si>
  <si>
    <t xml:space="preserve">Nombre </t>
  </si>
  <si>
    <t>SAE</t>
  </si>
  <si>
    <t>API</t>
  </si>
  <si>
    <t>Numero de parte</t>
  </si>
  <si>
    <t>Medida</t>
  </si>
  <si>
    <t>Todos</t>
  </si>
  <si>
    <t>MOTOR</t>
  </si>
  <si>
    <t>15W40</t>
  </si>
  <si>
    <t>CI-4</t>
  </si>
  <si>
    <t>208,2L / 55 USG</t>
  </si>
  <si>
    <t>NHR - NKR - NMR - NPR - NQR</t>
  </si>
  <si>
    <t>TRANSMISIÓN</t>
  </si>
  <si>
    <t>(Diferencial todos 700P) (Transmisión de FRR y FTR)</t>
  </si>
  <si>
    <t>ACEITE TRANSMISIÍON / DIFERENCIAL MOBILUBE HD 85W140</t>
  </si>
  <si>
    <t>80W</t>
  </si>
  <si>
    <t>GL-4</t>
  </si>
  <si>
    <t>DRUM 200L</t>
  </si>
  <si>
    <t>FVR - FVZ</t>
  </si>
  <si>
    <t>TRANSMISIÓN / DIFERENCIAL</t>
  </si>
  <si>
    <t>85W140</t>
  </si>
  <si>
    <t>GL-5</t>
  </si>
  <si>
    <t>GRASA MOBILGRASE XHP 222</t>
  </si>
  <si>
    <t>DIRECCION HIDRAULICA</t>
  </si>
  <si>
    <t>12x 0,95L /  1/4 US</t>
  </si>
  <si>
    <t>FILTRO DE ACEITE</t>
  </si>
  <si>
    <t>GRASA</t>
  </si>
  <si>
    <t>16 Kg. / 35,2 Lb.</t>
  </si>
  <si>
    <t>Lbs.</t>
  </si>
  <si>
    <t>FILTRO COMBUSTIBLE</t>
  </si>
  <si>
    <t xml:space="preserve">LIQUIDO FRENOS Y EMBRAGUE </t>
  </si>
  <si>
    <t>DOT4</t>
  </si>
  <si>
    <t>24 x 290 CC</t>
  </si>
  <si>
    <t>290 CC</t>
  </si>
  <si>
    <t xml:space="preserve">  NLR - NMR - NPR - NQR</t>
  </si>
  <si>
    <t>ELEMENTO FILTRO AIRE primario</t>
  </si>
  <si>
    <t>REFRIGERANTE MOTOR</t>
  </si>
  <si>
    <t>Chevypartes Longlife</t>
  </si>
  <si>
    <t>Lts.</t>
  </si>
  <si>
    <t>NPR - NQR - FRR</t>
  </si>
  <si>
    <t>NMR - NPR - NQR - FRR - FSR - FTR - FVR - FVZ</t>
  </si>
  <si>
    <t>FILTRO DE COMBUSTIBLE (B) primario</t>
  </si>
  <si>
    <t>NMR - NPR - NQR</t>
  </si>
  <si>
    <t>FILTRO COMBUSTIBLE (A) secundario</t>
  </si>
  <si>
    <t>NMR</t>
  </si>
  <si>
    <t>FRR - FSR - FTR - FVR - FVZ</t>
  </si>
  <si>
    <t>FILTRO DE COMBUSTIBLE ELEMENTO</t>
  </si>
  <si>
    <t xml:space="preserve">FRR - FSR - FTR </t>
  </si>
  <si>
    <t>ELEMENTO FILTRO AIRE 1 Interior</t>
  </si>
  <si>
    <t>ELEMENTO FILTRO AIRE 2 Exterior</t>
  </si>
  <si>
    <t>FTR - FVR - FVZ</t>
  </si>
  <si>
    <t>NPR/NQR</t>
  </si>
  <si>
    <t>FRR</t>
  </si>
  <si>
    <t>FSR/FTR</t>
  </si>
  <si>
    <t>FVR/FVZ</t>
  </si>
  <si>
    <t>Nota: Actualizar los precios unicamente en las casillas marcadas de color verde.</t>
  </si>
  <si>
    <t>Ultima fecha de actualización de precios:</t>
  </si>
  <si>
    <t>Total Minutos MO</t>
  </si>
  <si>
    <t xml:space="preserve">HORA PROMEDIO PVP </t>
  </si>
  <si>
    <t>Km</t>
  </si>
  <si>
    <t xml:space="preserve">Kit Filtros NPR/NQR Reward </t>
  </si>
  <si>
    <t xml:space="preserve">Kit Filtros FRR Forward </t>
  </si>
  <si>
    <t>Refrigerante Motor (lts)</t>
  </si>
  <si>
    <t>Liquido Embrague</t>
  </si>
  <si>
    <t>Aceite Transmision (qt)</t>
  </si>
  <si>
    <t>Aceite Diferencial (qt)</t>
  </si>
  <si>
    <t>Aceite Hidráulico Direccion (qt)</t>
  </si>
  <si>
    <t>Liquido Freno</t>
  </si>
  <si>
    <t>NLR 700P</t>
  </si>
  <si>
    <t>NMR 700P</t>
  </si>
  <si>
    <t>NPR 700P</t>
  </si>
  <si>
    <t>NQR 700P</t>
  </si>
  <si>
    <t>N/A</t>
  </si>
  <si>
    <t>FRR 700P</t>
  </si>
  <si>
    <t>FTR 700P</t>
  </si>
  <si>
    <t>FVR 700P</t>
  </si>
  <si>
    <t>FVZ 700P</t>
  </si>
  <si>
    <t>FSR 700P</t>
  </si>
  <si>
    <t>ISUZU B&amp;C   CAPACIDADES</t>
  </si>
  <si>
    <t>Repuestos e insumos</t>
  </si>
  <si>
    <t>Unidades</t>
  </si>
  <si>
    <t>CANT</t>
  </si>
  <si>
    <t>Motor</t>
  </si>
  <si>
    <t>Aceite de motor</t>
  </si>
  <si>
    <t>1/4 galón</t>
  </si>
  <si>
    <t>Kit filtros</t>
  </si>
  <si>
    <t>Refrigerante del motor **</t>
  </si>
  <si>
    <t>lts</t>
  </si>
  <si>
    <t>Embrague</t>
  </si>
  <si>
    <t>Liquido sistema de embrague</t>
  </si>
  <si>
    <t>Pinta</t>
  </si>
  <si>
    <t>Tren propulsor</t>
  </si>
  <si>
    <t>Aceite caja de cambios</t>
  </si>
  <si>
    <t>Aceite de diferencial</t>
  </si>
  <si>
    <t>Engrase</t>
  </si>
  <si>
    <t>General (Exc. Ruedas)</t>
  </si>
  <si>
    <t>libra</t>
  </si>
  <si>
    <t>Cubos de rueda</t>
  </si>
  <si>
    <t>Dirección</t>
  </si>
  <si>
    <t>Aceite de la dirección hidráulica</t>
  </si>
  <si>
    <t>Frenos</t>
  </si>
  <si>
    <t>Líquido de freno</t>
  </si>
  <si>
    <t>REPUESTOS</t>
  </si>
  <si>
    <t>MANO DE OBRA</t>
  </si>
  <si>
    <t>REPUESTOS + M.O</t>
  </si>
  <si>
    <t>CPK</t>
  </si>
  <si>
    <t>$ PVP</t>
  </si>
  <si>
    <t xml:space="preserve">Kit Filtros NLR Reward </t>
  </si>
  <si>
    <t xml:space="preserve">Kit Filtros NMR Reward </t>
  </si>
  <si>
    <t xml:space="preserve">Kit Filtros FSR/FTR Forward </t>
  </si>
  <si>
    <t>LITRO</t>
  </si>
  <si>
    <t>Aceite Motor 
Lts.</t>
  </si>
  <si>
    <t>MODEL</t>
  </si>
  <si>
    <t>ENGINE MODEL</t>
  </si>
  <si>
    <t>6HK1-TCN</t>
  </si>
  <si>
    <t>6HK1-TCS</t>
  </si>
  <si>
    <t>OIL PAN MAX. CAPACITY /Lts.</t>
  </si>
  <si>
    <t>Cinturones de seguridad, pedales, regulación palanca freno de parqueo y palanca de cambios</t>
  </si>
  <si>
    <t xml:space="preserve">Mecanismos de puertas (seguros, elevavidrios, manijas y bisagras), mecanismo levantamiento de cabina </t>
  </si>
  <si>
    <t>Tanque, líneas de combustible y sedimentador (trampa de agua)</t>
  </si>
  <si>
    <t>Llantas: desgaste, estado de aros, presión inflado y ajuste tuercas ruedas</t>
  </si>
  <si>
    <t>Operación y fugas sistema de frenos, inspec. regulación de zapatasas de freno e inspección sistema freno de estacionamiento</t>
  </si>
  <si>
    <t>Crucetas y rulimán del cardan</t>
  </si>
  <si>
    <t>Aceite transmisión (caja de cambios) y diferencial</t>
  </si>
  <si>
    <t>Engrase general (Crucetas y rulimán central cardan, mecanismos de dirección (barras, terminales)</t>
  </si>
  <si>
    <t>Alineación de dirección y balanceo de aros, solo eje delantero</t>
  </si>
  <si>
    <t>INFORMACIÓN VALIDADA POR ISUZU JAPON</t>
  </si>
  <si>
    <t>GALONES</t>
  </si>
  <si>
    <t>CYZ51</t>
  </si>
  <si>
    <t>ACEITE TRANSMISION MOBILUBE 80W90</t>
  </si>
  <si>
    <t>Aceite motor y filtros (Aire, aceite y combustible) /depende del kilometraje</t>
  </si>
  <si>
    <t>40-80</t>
  </si>
  <si>
    <t>50-100</t>
  </si>
  <si>
    <t>10-20-30-60-70-90</t>
  </si>
  <si>
    <t>5-15-25-35-45-55-65-75-85-95</t>
  </si>
  <si>
    <t>Escanear sistema de inyección "common rail" (Exc. NLR)</t>
  </si>
  <si>
    <t>D</t>
  </si>
  <si>
    <t>$ MANO DE OBRA</t>
  </si>
  <si>
    <t>CPKT</t>
  </si>
  <si>
    <t>COSTO</t>
  </si>
  <si>
    <t xml:space="preserve">Kit Filtros FVR/FVZ Forward </t>
  </si>
  <si>
    <t>1/4 GlUs.</t>
  </si>
  <si>
    <t>LITROS</t>
  </si>
  <si>
    <t xml:space="preserve">TEMPARIO ACTIVIDADES DE MANTENIMIENTO 
</t>
  </si>
  <si>
    <t>KILOMETRAJE x 1000</t>
  </si>
  <si>
    <t>Operación y fugas sistema de frenos, inspec. regulación de zapatas de freno e inspección sistema freno de estacionamiento</t>
  </si>
  <si>
    <t>N/P</t>
  </si>
  <si>
    <t>KIT DE FILTROS NLR 10K</t>
  </si>
  <si>
    <t>FILTRO DE AIRE</t>
  </si>
  <si>
    <t>FILTRO DE COMBUSTIBLE</t>
  </si>
  <si>
    <t>KIT DE FILTROS NMR 10K</t>
  </si>
  <si>
    <t>KIT DE FILTROS NPR/NQR 10K</t>
  </si>
  <si>
    <t>KIT DE FILTROS FRR 10K</t>
  </si>
  <si>
    <t>FILTRO DE AIRE PRIMARIO</t>
  </si>
  <si>
    <t>KIT DE FILTROS FSR/FTR 10K</t>
  </si>
  <si>
    <t>KIT DE FILTROS FVR/FVZ 10K</t>
  </si>
  <si>
    <t>COMBUSTIBLE (B)</t>
  </si>
  <si>
    <t>KIT DE FILTROS NLR 20K</t>
  </si>
  <si>
    <t>KIT DE FILTROS NMR 20K</t>
  </si>
  <si>
    <t>FILTRO DE COMBUSTIBLE  DE MOTOR</t>
  </si>
  <si>
    <t>KIT DE FILTROS NPR/NQR 20K</t>
  </si>
  <si>
    <t>KIT DE FILTROS FRR 20K</t>
  </si>
  <si>
    <t xml:space="preserve">FILTRO DE COMBUSTIBLE </t>
  </si>
  <si>
    <t>FILTRO DE AIRE SECUNDARIO</t>
  </si>
  <si>
    <t>KIT DE FILTROS FSR/FTR 20K</t>
  </si>
  <si>
    <t>KIT DE FILTROS FVR/FVZ 20K</t>
  </si>
  <si>
    <t xml:space="preserve">FILTRO DE ACEITE </t>
  </si>
  <si>
    <t>FILTRO DE COMBUSTIBLE MOTOR</t>
  </si>
  <si>
    <t>Elemento Filtro Combustible</t>
  </si>
  <si>
    <t>KITS DE FILTROS SERIE 700 PARA 10.000 KILÓMETROS</t>
  </si>
  <si>
    <t>KITS DE FILTROS SERIE 700 PARA 20.000 KILÓMETROS</t>
  </si>
  <si>
    <t>KITS DE FILTROS PARA EL PLAN DE MANTENIMIENTO</t>
  </si>
  <si>
    <t>NOTA: LOS FILTROS DE ACEITE SE ENCUENTRAN REPOSICIONADOS COMO PARTE INDIVIDUAL AL 15% DE DESCUENTO.</t>
  </si>
  <si>
    <t>CYZ51L /CYZ51P</t>
  </si>
  <si>
    <t>ELEMENTO FILTRO DE ACEITE</t>
  </si>
  <si>
    <t xml:space="preserve">ELEMENTO FILTRO DE ACEITE </t>
  </si>
  <si>
    <t>ELEMENTO INT. AIRE</t>
  </si>
  <si>
    <t>FILTRO AIRE MOTOR</t>
  </si>
  <si>
    <t>ELEMENTO FILTRO COMBUSTIBLE</t>
  </si>
  <si>
    <t>KIT CARTUCHO FILTRO SEDIMENTAD</t>
  </si>
  <si>
    <t>SERIE F/C</t>
  </si>
  <si>
    <t>NLR,NMR, NPR, NQR, FRR, FSR, FTR, FVR, FVZ, CYZ</t>
  </si>
  <si>
    <t xml:space="preserve">ACTIVIDADES DE MANTENIMIENTO
</t>
  </si>
  <si>
    <t>PVP SUG PLAN</t>
  </si>
  <si>
    <t>10.000 KM</t>
  </si>
  <si>
    <t>20.000 KM</t>
  </si>
  <si>
    <t>Shell</t>
  </si>
  <si>
    <t>ACEITE DE MOTOR RIMULA R4X 15W40 CI-4</t>
  </si>
  <si>
    <t>Kit embrague</t>
  </si>
  <si>
    <t>Empacar y rectificar frenos</t>
  </si>
  <si>
    <t>Cambio kit de frenos.</t>
  </si>
  <si>
    <t>Suspensión</t>
  </si>
  <si>
    <t>Amortiguadores delanteros</t>
  </si>
  <si>
    <t>Paquetes delanteros</t>
  </si>
  <si>
    <t>Paquetes posteriores</t>
  </si>
  <si>
    <t xml:space="preserve">Cambio paquetes </t>
  </si>
  <si>
    <t>Cambio de amortiguadores</t>
  </si>
  <si>
    <t>Barra de dirección</t>
  </si>
  <si>
    <t>Juego pines y bocines</t>
  </si>
  <si>
    <t>Cambio barra de direccion</t>
  </si>
  <si>
    <t>Cambio kit pines y bocines incluye R/R frontal</t>
  </si>
  <si>
    <t>Eje propulsor</t>
  </si>
  <si>
    <t>Cardan</t>
  </si>
  <si>
    <t>Cambio eje cardan</t>
  </si>
  <si>
    <t>Rodamientos delanteros</t>
  </si>
  <si>
    <t>Rodamientos posteriores</t>
  </si>
  <si>
    <t>Cambio rodamienstos delanteros</t>
  </si>
  <si>
    <t>Cambio rodamienstos posteriores</t>
  </si>
  <si>
    <t>Rodamientos</t>
  </si>
  <si>
    <t>Limpieza, revision y correción de fallor en sensores</t>
  </si>
  <si>
    <t>Sistema eléctrico</t>
  </si>
  <si>
    <t>Llantas</t>
  </si>
  <si>
    <t>Enllantaje y balanceo de ruedas</t>
  </si>
  <si>
    <t>Llanta camion Fvr</t>
  </si>
  <si>
    <t>Cambio kit embrague</t>
  </si>
  <si>
    <t>$ 200 por rueda</t>
  </si>
  <si>
    <t>$60 por rueda</t>
  </si>
  <si>
    <t>$ 40 por paquete</t>
  </si>
  <si>
    <t>$20 por amortiguador</t>
  </si>
  <si>
    <t>$ 20 por rueda</t>
  </si>
  <si>
    <t>MANTENIENTO CORRECTIVO</t>
  </si>
  <si>
    <t>VALOR</t>
  </si>
  <si>
    <t>TOTAL REPUESTOS</t>
  </si>
  <si>
    <t>$50 por rueda</t>
  </si>
  <si>
    <t>TOTAL MANO DE OBRA / INCLUYE TODA LAS REPARACIONES A LOAS CUATRO LADOS</t>
  </si>
  <si>
    <t>NOTA:</t>
  </si>
  <si>
    <t>CABE RECALCAR QUE ESTE SERVICIO ES FUERA DEL PLAN DE MANTENIMIENTO</t>
  </si>
  <si>
    <t>CAUSADO POR DESGASTE Y DEL SISTEMA ESPECIFICAMENTE DAÑADO.</t>
  </si>
  <si>
    <t>Amortiguadores posteriores</t>
  </si>
  <si>
    <t xml:space="preserve">Y SON ITEMS CORRECTIVOS POR LO QUE EL VALOR A CANCELAR SERA DEL DESPERFECTO </t>
  </si>
  <si>
    <t>100.000 KM/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</si>
</sst>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\ #,##0_);[Red]\(&quot;$&quot;\ #,##0\)"/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0.0"/>
    <numFmt numFmtId="166" formatCode="#,##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b/>
      <sz val="11"/>
      <color rgb="FF000000"/>
      <name val="Calibri"/>
      <family val="2"/>
    </font>
    <font>
      <sz val="10"/>
      <color rgb="FFFFFFFF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</font>
    <font>
      <b/>
      <sz val="11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Mobil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16365C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rgb="FFBFBFBF"/>
      </top>
      <bottom style="dotted">
        <color rgb="FFBFBFB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rgb="FFBFBFBF"/>
      </top>
      <bottom/>
      <diagonal/>
    </border>
    <border>
      <left style="thin">
        <color indexed="64"/>
      </left>
      <right style="thin">
        <color indexed="64"/>
      </right>
      <top style="dotted">
        <color rgb="FFBFBFB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1" tint="0.24994659260841701"/>
      </left>
      <right style="dashed">
        <color theme="1" tint="0.24994659260841701"/>
      </right>
      <top/>
      <bottom/>
      <diagonal/>
    </border>
    <border>
      <left style="thin">
        <color indexed="64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/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dashed">
        <color theme="1" tint="0.24994659260841701"/>
      </left>
      <right style="dashed">
        <color theme="1" tint="0.24994659260841701"/>
      </right>
      <top/>
      <bottom style="hair">
        <color theme="0" tint="-0.24994659260841701"/>
      </bottom>
      <diagonal/>
    </border>
    <border>
      <left style="dashed">
        <color theme="1" tint="0.24994659260841701"/>
      </left>
      <right/>
      <top/>
      <bottom style="hair">
        <color theme="0" tint="-0.24994659260841701"/>
      </bottom>
      <diagonal/>
    </border>
    <border>
      <left style="dashed">
        <color theme="1" tint="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dashed">
        <color theme="1" tint="0.24994659260841701"/>
      </left>
      <right/>
      <top style="hair">
        <color theme="0" tint="-0.24994659260841701"/>
      </top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BFBFBF"/>
      </bottom>
      <diagonal/>
    </border>
    <border>
      <left style="medium">
        <color indexed="64"/>
      </left>
      <right style="medium">
        <color indexed="64"/>
      </right>
      <top style="hair">
        <color rgb="FFBFBFBF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808080"/>
      </bottom>
      <diagonal/>
    </border>
    <border>
      <left style="medium">
        <color indexed="64"/>
      </left>
      <right style="medium">
        <color indexed="64"/>
      </right>
      <top style="hair">
        <color rgb="FF808080"/>
      </top>
      <bottom style="hair">
        <color rgb="FF808080"/>
      </bottom>
      <diagonal/>
    </border>
    <border>
      <left style="medium">
        <color indexed="64"/>
      </left>
      <right style="medium">
        <color indexed="64"/>
      </right>
      <top style="hair">
        <color rgb="FF808080"/>
      </top>
      <bottom/>
      <diagonal/>
    </border>
    <border>
      <left style="medium">
        <color indexed="64"/>
      </left>
      <right style="medium">
        <color indexed="64"/>
      </right>
      <top style="hair">
        <color rgb="FF80808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391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44" fontId="9" fillId="5" borderId="6" xfId="1" applyFont="1" applyFill="1" applyBorder="1" applyAlignment="1">
      <alignment horizontal="left" vertical="center" wrapText="1"/>
    </xf>
    <xf numFmtId="44" fontId="9" fillId="5" borderId="8" xfId="1" applyFont="1" applyFill="1" applyBorder="1" applyAlignment="1">
      <alignment horizontal="left" vertical="center" wrapText="1"/>
    </xf>
    <xf numFmtId="44" fontId="9" fillId="6" borderId="8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2" fillId="7" borderId="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3" fontId="14" fillId="9" borderId="4" xfId="0" applyNumberFormat="1" applyFont="1" applyFill="1" applyBorder="1" applyAlignment="1">
      <alignment horizontal="center" vertical="center" wrapText="1"/>
    </xf>
    <xf numFmtId="3" fontId="14" fillId="9" borderId="0" xfId="0" applyNumberFormat="1" applyFont="1" applyFill="1" applyBorder="1" applyAlignment="1">
      <alignment horizontal="center" vertical="center" wrapText="1"/>
    </xf>
    <xf numFmtId="3" fontId="14" fillId="9" borderId="5" xfId="0" applyNumberFormat="1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/>
    </xf>
    <xf numFmtId="3" fontId="17" fillId="10" borderId="7" xfId="1" applyNumberFormat="1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center" vertical="center"/>
    </xf>
    <xf numFmtId="0" fontId="18" fillId="10" borderId="18" xfId="0" applyFont="1" applyFill="1" applyBorder="1" applyAlignment="1">
      <alignment horizontal="center" vertical="center"/>
    </xf>
    <xf numFmtId="3" fontId="17" fillId="10" borderId="9" xfId="1" applyNumberFormat="1" applyFont="1" applyFill="1" applyBorder="1" applyAlignment="1">
      <alignment horizontal="center" vertical="center" wrapText="1"/>
    </xf>
    <xf numFmtId="0" fontId="18" fillId="10" borderId="20" xfId="0" applyFont="1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0" fontId="18" fillId="10" borderId="24" xfId="0" applyFont="1" applyFill="1" applyBorder="1" applyAlignment="1">
      <alignment horizontal="center" vertical="center"/>
    </xf>
    <xf numFmtId="0" fontId="18" fillId="10" borderId="25" xfId="0" applyFont="1" applyFill="1" applyBorder="1" applyAlignment="1">
      <alignment horizontal="center" vertical="center"/>
    </xf>
    <xf numFmtId="0" fontId="18" fillId="10" borderId="26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4" fontId="16" fillId="10" borderId="19" xfId="1" applyFont="1" applyFill="1" applyBorder="1" applyAlignment="1">
      <alignment horizontal="right" vertical="center" wrapText="1"/>
    </xf>
    <xf numFmtId="44" fontId="16" fillId="11" borderId="37" xfId="1" applyFont="1" applyFill="1" applyBorder="1" applyAlignment="1">
      <alignment horizontal="right" vertical="center" wrapText="1"/>
    </xf>
    <xf numFmtId="0" fontId="18" fillId="10" borderId="15" xfId="1" applyNumberFormat="1" applyFont="1" applyFill="1" applyBorder="1" applyAlignment="1">
      <alignment horizontal="center" vertical="center"/>
    </xf>
    <xf numFmtId="0" fontId="18" fillId="10" borderId="27" xfId="1" applyNumberFormat="1" applyFont="1" applyFill="1" applyBorder="1" applyAlignment="1">
      <alignment horizontal="center" vertical="center"/>
    </xf>
    <xf numFmtId="0" fontId="18" fillId="10" borderId="28" xfId="1" applyNumberFormat="1" applyFont="1" applyFill="1" applyBorder="1" applyAlignment="1">
      <alignment horizontal="center" vertical="center"/>
    </xf>
    <xf numFmtId="0" fontId="18" fillId="10" borderId="20" xfId="0" applyNumberFormat="1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/>
    <xf numFmtId="0" fontId="20" fillId="12" borderId="38" xfId="0" applyFont="1" applyFill="1" applyBorder="1" applyAlignment="1">
      <alignment horizontal="center"/>
    </xf>
    <xf numFmtId="0" fontId="21" fillId="13" borderId="38" xfId="0" applyNumberFormat="1" applyFont="1" applyFill="1" applyBorder="1" applyAlignment="1" applyProtection="1">
      <alignment horizontal="center" vertical="center" wrapText="1"/>
      <protection hidden="1"/>
    </xf>
    <xf numFmtId="1" fontId="0" fillId="13" borderId="38" xfId="0" applyNumberFormat="1" applyFill="1" applyBorder="1" applyAlignment="1" applyProtection="1">
      <alignment horizontal="center"/>
      <protection hidden="1"/>
    </xf>
    <xf numFmtId="0" fontId="19" fillId="13" borderId="38" xfId="1" applyNumberFormat="1" applyFont="1" applyFill="1" applyBorder="1" applyAlignment="1" applyProtection="1">
      <alignment horizontal="left"/>
      <protection hidden="1"/>
    </xf>
    <xf numFmtId="0" fontId="1" fillId="14" borderId="38" xfId="3" applyFont="1" applyFill="1" applyBorder="1" applyAlignment="1">
      <alignment horizontal="center"/>
    </xf>
    <xf numFmtId="0" fontId="1" fillId="14" borderId="38" xfId="2" applyFont="1" applyFill="1" applyBorder="1"/>
    <xf numFmtId="0" fontId="1" fillId="14" borderId="38" xfId="2" applyFont="1" applyFill="1" applyBorder="1" applyAlignment="1">
      <alignment horizontal="center"/>
    </xf>
    <xf numFmtId="0" fontId="22" fillId="14" borderId="38" xfId="0" applyFont="1" applyFill="1" applyBorder="1" applyAlignment="1">
      <alignment horizontal="center"/>
    </xf>
    <xf numFmtId="44" fontId="1" fillId="15" borderId="38" xfId="1" applyNumberFormat="1" applyFill="1" applyBorder="1"/>
    <xf numFmtId="164" fontId="0" fillId="0" borderId="0" xfId="1" applyNumberFormat="1" applyFont="1"/>
    <xf numFmtId="164" fontId="0" fillId="0" borderId="0" xfId="0" applyNumberFormat="1"/>
    <xf numFmtId="0" fontId="21" fillId="13" borderId="38" xfId="0" applyFont="1" applyFill="1" applyBorder="1" applyAlignment="1" applyProtection="1">
      <alignment horizontal="center"/>
      <protection hidden="1"/>
    </xf>
    <xf numFmtId="0" fontId="21" fillId="13" borderId="38" xfId="0" applyFont="1" applyFill="1" applyBorder="1" applyAlignment="1" applyProtection="1">
      <alignment horizontal="center" wrapText="1"/>
      <protection hidden="1"/>
    </xf>
    <xf numFmtId="0" fontId="19" fillId="13" borderId="38" xfId="1" applyNumberFormat="1" applyFont="1" applyFill="1" applyBorder="1" applyAlignment="1" applyProtection="1">
      <alignment horizontal="left" wrapText="1"/>
      <protection hidden="1"/>
    </xf>
    <xf numFmtId="0" fontId="0" fillId="13" borderId="38" xfId="0" applyNumberFormat="1" applyFill="1" applyBorder="1" applyAlignment="1" applyProtection="1">
      <alignment horizontal="center" wrapText="1"/>
      <protection hidden="1"/>
    </xf>
    <xf numFmtId="0" fontId="1" fillId="14" borderId="38" xfId="2" applyFill="1" applyBorder="1" applyAlignment="1">
      <alignment horizontal="center"/>
    </xf>
    <xf numFmtId="0" fontId="21" fillId="16" borderId="38" xfId="0" applyFont="1" applyFill="1" applyBorder="1" applyAlignment="1">
      <alignment horizontal="center"/>
    </xf>
    <xf numFmtId="0" fontId="19" fillId="16" borderId="38" xfId="1" applyNumberFormat="1" applyFont="1" applyFill="1" applyBorder="1" applyAlignment="1">
      <alignment horizontal="left"/>
    </xf>
    <xf numFmtId="0" fontId="0" fillId="16" borderId="38" xfId="1" applyNumberFormat="1" applyFont="1" applyFill="1" applyBorder="1" applyAlignment="1">
      <alignment horizontal="center"/>
    </xf>
    <xf numFmtId="49" fontId="1" fillId="14" borderId="38" xfId="2" applyNumberFormat="1" applyFill="1" applyBorder="1" applyAlignment="1">
      <alignment horizontal="center"/>
    </xf>
    <xf numFmtId="0" fontId="0" fillId="14" borderId="38" xfId="2" applyFont="1" applyFill="1" applyBorder="1"/>
    <xf numFmtId="164" fontId="1" fillId="0" borderId="0" xfId="3" applyNumberFormat="1"/>
    <xf numFmtId="49" fontId="1" fillId="0" borderId="0" xfId="2" applyNumberFormat="1"/>
    <xf numFmtId="0" fontId="1" fillId="0" borderId="0" xfId="2"/>
    <xf numFmtId="0" fontId="1" fillId="0" borderId="0" xfId="2" applyAlignment="1">
      <alignment horizontal="center"/>
    </xf>
    <xf numFmtId="0" fontId="0" fillId="0" borderId="0" xfId="2" applyFont="1"/>
    <xf numFmtId="0" fontId="21" fillId="16" borderId="38" xfId="0" applyFont="1" applyFill="1" applyBorder="1" applyAlignment="1">
      <alignment horizontal="center" wrapText="1"/>
    </xf>
    <xf numFmtId="0" fontId="19" fillId="16" borderId="38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15" fontId="1" fillId="0" borderId="0" xfId="2" applyNumberFormat="1" applyFill="1" applyBorder="1"/>
    <xf numFmtId="0" fontId="1" fillId="0" borderId="0" xfId="2" applyBorder="1"/>
    <xf numFmtId="0" fontId="1" fillId="0" borderId="0" xfId="3" applyFill="1" applyBorder="1"/>
    <xf numFmtId="0" fontId="1" fillId="0" borderId="0" xfId="3" applyBorder="1"/>
    <xf numFmtId="0" fontId="1" fillId="0" borderId="0" xfId="3"/>
    <xf numFmtId="164" fontId="21" fillId="0" borderId="0" xfId="1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0" fillId="0" borderId="0" xfId="0" applyBorder="1"/>
    <xf numFmtId="0" fontId="1" fillId="0" borderId="0" xfId="3" applyFont="1" applyFill="1" applyBorder="1" applyAlignment="1">
      <alignment horizontal="center"/>
    </xf>
    <xf numFmtId="164" fontId="19" fillId="0" borderId="0" xfId="1" applyNumberFormat="1" applyFont="1" applyFill="1" applyBorder="1"/>
    <xf numFmtId="0" fontId="0" fillId="0" borderId="0" xfId="0" applyFill="1" applyBorder="1"/>
    <xf numFmtId="44" fontId="1" fillId="0" borderId="0" xfId="1" applyNumberFormat="1" applyFill="1" applyBorder="1"/>
    <xf numFmtId="0" fontId="0" fillId="0" borderId="0" xfId="0" applyFill="1"/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0" fillId="0" borderId="0" xfId="0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0" fontId="27" fillId="19" borderId="38" xfId="0" applyFont="1" applyFill="1" applyBorder="1" applyAlignment="1">
      <alignment horizontal="center" vertical="center" wrapText="1"/>
    </xf>
    <xf numFmtId="0" fontId="0" fillId="17" borderId="38" xfId="0" applyFill="1" applyBorder="1"/>
    <xf numFmtId="165" fontId="22" fillId="17" borderId="43" xfId="0" applyNumberFormat="1" applyFont="1" applyFill="1" applyBorder="1" applyAlignment="1">
      <alignment horizontal="center" vertical="center" wrapText="1"/>
    </xf>
    <xf numFmtId="165" fontId="22" fillId="17" borderId="44" xfId="0" applyNumberFormat="1" applyFont="1" applyFill="1" applyBorder="1" applyAlignment="1">
      <alignment horizontal="center" vertical="center" wrapText="1"/>
    </xf>
    <xf numFmtId="165" fontId="22" fillId="17" borderId="45" xfId="0" applyNumberFormat="1" applyFont="1" applyFill="1" applyBorder="1" applyAlignment="1">
      <alignment horizontal="center" vertical="center" wrapText="1"/>
    </xf>
    <xf numFmtId="0" fontId="0" fillId="17" borderId="38" xfId="0" applyFill="1" applyBorder="1" applyAlignment="1">
      <alignment horizontal="left"/>
    </xf>
    <xf numFmtId="165" fontId="22" fillId="17" borderId="46" xfId="0" applyNumberFormat="1" applyFont="1" applyFill="1" applyBorder="1" applyAlignment="1">
      <alignment horizontal="center" vertical="center" wrapText="1"/>
    </xf>
    <xf numFmtId="165" fontId="22" fillId="17" borderId="47" xfId="0" applyNumberFormat="1" applyFont="1" applyFill="1" applyBorder="1" applyAlignment="1">
      <alignment horizontal="center" vertical="center" wrapText="1"/>
    </xf>
    <xf numFmtId="165" fontId="22" fillId="17" borderId="48" xfId="0" applyNumberFormat="1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center"/>
    </xf>
    <xf numFmtId="166" fontId="29" fillId="0" borderId="71" xfId="0" applyNumberFormat="1" applyFont="1" applyFill="1" applyBorder="1" applyAlignment="1">
      <alignment horizontal="center" vertical="center" wrapText="1"/>
    </xf>
    <xf numFmtId="166" fontId="29" fillId="0" borderId="72" xfId="0" applyNumberFormat="1" applyFont="1" applyFill="1" applyBorder="1" applyAlignment="1">
      <alignment horizontal="center" vertical="center" wrapText="1"/>
    </xf>
    <xf numFmtId="166" fontId="29" fillId="0" borderId="73" xfId="0" applyNumberFormat="1" applyFont="1" applyFill="1" applyBorder="1" applyAlignment="1">
      <alignment horizontal="center" vertical="center" wrapText="1"/>
    </xf>
    <xf numFmtId="166" fontId="29" fillId="0" borderId="74" xfId="0" applyNumberFormat="1" applyFont="1" applyFill="1" applyBorder="1" applyAlignment="1">
      <alignment horizontal="center" vertical="center" wrapText="1"/>
    </xf>
    <xf numFmtId="166" fontId="29" fillId="0" borderId="75" xfId="0" applyNumberFormat="1" applyFont="1" applyFill="1" applyBorder="1" applyAlignment="1">
      <alignment horizontal="center" vertical="center" wrapText="1"/>
    </xf>
    <xf numFmtId="166" fontId="29" fillId="0" borderId="76" xfId="0" applyNumberFormat="1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/>
    </xf>
    <xf numFmtId="0" fontId="14" fillId="20" borderId="80" xfId="0" applyFont="1" applyFill="1" applyBorder="1" applyAlignment="1">
      <alignment horizontal="center" vertical="center" wrapText="1"/>
    </xf>
    <xf numFmtId="0" fontId="15" fillId="20" borderId="81" xfId="0" applyFont="1" applyFill="1" applyBorder="1" applyAlignment="1">
      <alignment horizontal="center" vertical="center" wrapText="1"/>
    </xf>
    <xf numFmtId="0" fontId="15" fillId="20" borderId="77" xfId="0" applyFont="1" applyFill="1" applyBorder="1" applyAlignment="1">
      <alignment horizontal="center" vertical="center" wrapText="1"/>
    </xf>
    <xf numFmtId="166" fontId="28" fillId="0" borderId="80" xfId="0" applyNumberFormat="1" applyFont="1" applyFill="1" applyBorder="1" applyAlignment="1">
      <alignment horizontal="center" vertical="center" wrapText="1"/>
    </xf>
    <xf numFmtId="166" fontId="28" fillId="0" borderId="9" xfId="0" applyNumberFormat="1" applyFont="1" applyFill="1" applyBorder="1" applyAlignment="1">
      <alignment horizontal="center" vertical="center" wrapText="1"/>
    </xf>
    <xf numFmtId="166" fontId="28" fillId="0" borderId="82" xfId="0" applyNumberFormat="1" applyFont="1" applyFill="1" applyBorder="1" applyAlignment="1">
      <alignment horizontal="center" vertical="center" wrapText="1"/>
    </xf>
    <xf numFmtId="166" fontId="28" fillId="0" borderId="84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0" fontId="18" fillId="0" borderId="50" xfId="0" applyFont="1" applyBorder="1"/>
    <xf numFmtId="0" fontId="18" fillId="0" borderId="0" xfId="0" applyFont="1" applyBorder="1"/>
    <xf numFmtId="0" fontId="18" fillId="0" borderId="67" xfId="0" applyFont="1" applyBorder="1"/>
    <xf numFmtId="0" fontId="18" fillId="0" borderId="70" xfId="0" applyFont="1" applyBorder="1"/>
    <xf numFmtId="0" fontId="18" fillId="0" borderId="0" xfId="0" applyFont="1" applyFill="1" applyBorder="1"/>
    <xf numFmtId="44" fontId="18" fillId="0" borderId="0" xfId="1" applyNumberFormat="1" applyFont="1" applyBorder="1"/>
    <xf numFmtId="44" fontId="29" fillId="0" borderId="50" xfId="1" applyNumberFormat="1" applyFont="1" applyFill="1" applyBorder="1" applyAlignment="1">
      <alignment horizontal="center" vertical="center" wrapText="1"/>
    </xf>
    <xf numFmtId="44" fontId="29" fillId="0" borderId="0" xfId="1" applyNumberFormat="1" applyFont="1" applyFill="1" applyBorder="1" applyAlignment="1">
      <alignment horizontal="center" vertical="center" wrapText="1"/>
    </xf>
    <xf numFmtId="44" fontId="0" fillId="15" borderId="87" xfId="1" applyNumberFormat="1" applyFont="1" applyFill="1" applyBorder="1" applyAlignment="1">
      <alignment horizontal="center"/>
    </xf>
    <xf numFmtId="44" fontId="29" fillId="0" borderId="70" xfId="1" applyNumberFormat="1" applyFont="1" applyFill="1" applyBorder="1" applyAlignment="1">
      <alignment horizontal="center" vertical="center" wrapText="1"/>
    </xf>
    <xf numFmtId="44" fontId="29" fillId="0" borderId="85" xfId="1" applyNumberFormat="1" applyFont="1" applyFill="1" applyBorder="1" applyAlignment="1">
      <alignment horizontal="center" vertical="center" wrapText="1"/>
    </xf>
    <xf numFmtId="44" fontId="18" fillId="0" borderId="70" xfId="1" applyNumberFormat="1" applyFont="1" applyBorder="1"/>
    <xf numFmtId="44" fontId="18" fillId="0" borderId="0" xfId="1" applyNumberFormat="1" applyFont="1" applyFill="1" applyBorder="1"/>
    <xf numFmtId="44" fontId="29" fillId="0" borderId="70" xfId="0" applyNumberFormat="1" applyFont="1" applyFill="1" applyBorder="1" applyAlignment="1">
      <alignment horizontal="center" vertical="center" wrapText="1"/>
    </xf>
    <xf numFmtId="44" fontId="29" fillId="0" borderId="85" xfId="0" applyNumberFormat="1" applyFont="1" applyFill="1" applyBorder="1" applyAlignment="1">
      <alignment horizontal="center" vertical="center" wrapText="1"/>
    </xf>
    <xf numFmtId="44" fontId="29" fillId="0" borderId="50" xfId="0" applyNumberFormat="1" applyFont="1" applyFill="1" applyBorder="1" applyAlignment="1">
      <alignment horizontal="center" vertical="center" wrapText="1"/>
    </xf>
    <xf numFmtId="44" fontId="29" fillId="0" borderId="0" xfId="0" applyNumberFormat="1" applyFont="1" applyFill="1" applyBorder="1" applyAlignment="1">
      <alignment horizontal="center" vertical="center" wrapText="1"/>
    </xf>
    <xf numFmtId="44" fontId="28" fillId="0" borderId="80" xfId="0" applyNumberFormat="1" applyFont="1" applyFill="1" applyBorder="1" applyAlignment="1">
      <alignment horizontal="center" vertical="center" wrapText="1"/>
    </xf>
    <xf numFmtId="44" fontId="28" fillId="0" borderId="9" xfId="0" applyNumberFormat="1" applyFont="1" applyFill="1" applyBorder="1" applyAlignment="1">
      <alignment horizontal="center" vertical="center" wrapText="1"/>
    </xf>
    <xf numFmtId="44" fontId="28" fillId="0" borderId="82" xfId="0" applyNumberFormat="1" applyFont="1" applyFill="1" applyBorder="1" applyAlignment="1">
      <alignment horizontal="center" vertical="center" wrapText="1"/>
    </xf>
    <xf numFmtId="44" fontId="28" fillId="0" borderId="84" xfId="0" applyNumberFormat="1" applyFont="1" applyFill="1" applyBorder="1" applyAlignment="1">
      <alignment horizontal="center" vertical="center" wrapText="1"/>
    </xf>
    <xf numFmtId="44" fontId="28" fillId="0" borderId="0" xfId="0" applyNumberFormat="1" applyFont="1" applyFill="1" applyBorder="1" applyAlignment="1">
      <alignment horizontal="center" vertical="center" wrapText="1"/>
    </xf>
    <xf numFmtId="44" fontId="18" fillId="0" borderId="50" xfId="0" applyNumberFormat="1" applyFont="1" applyBorder="1"/>
    <xf numFmtId="44" fontId="18" fillId="0" borderId="0" xfId="0" applyNumberFormat="1" applyFont="1" applyBorder="1"/>
    <xf numFmtId="44" fontId="18" fillId="0" borderId="70" xfId="0" applyNumberFormat="1" applyFont="1" applyBorder="1"/>
    <xf numFmtId="44" fontId="18" fillId="0" borderId="0" xfId="0" applyNumberFormat="1" applyFont="1" applyFill="1" applyBorder="1"/>
    <xf numFmtId="44" fontId="29" fillId="0" borderId="77" xfId="1" applyNumberFormat="1" applyFont="1" applyFill="1" applyBorder="1" applyAlignment="1">
      <alignment horizontal="center" vertical="center" wrapText="1"/>
    </xf>
    <xf numFmtId="44" fontId="29" fillId="0" borderId="76" xfId="1" applyNumberFormat="1" applyFont="1" applyFill="1" applyBorder="1" applyAlignment="1">
      <alignment horizontal="center" vertical="center" wrapText="1"/>
    </xf>
    <xf numFmtId="44" fontId="29" fillId="0" borderId="83" xfId="1" applyNumberFormat="1" applyFont="1" applyFill="1" applyBorder="1" applyAlignment="1">
      <alignment horizontal="center" vertical="center" wrapText="1"/>
    </xf>
    <xf numFmtId="44" fontId="28" fillId="0" borderId="85" xfId="0" applyNumberFormat="1" applyFont="1" applyFill="1" applyBorder="1" applyAlignment="1">
      <alignment horizontal="center" vertical="center" wrapText="1"/>
    </xf>
    <xf numFmtId="44" fontId="29" fillId="0" borderId="86" xfId="1" applyNumberFormat="1" applyFont="1" applyFill="1" applyBorder="1" applyAlignment="1">
      <alignment horizontal="center" vertical="center" wrapText="1"/>
    </xf>
    <xf numFmtId="44" fontId="28" fillId="0" borderId="50" xfId="0" applyNumberFormat="1" applyFont="1" applyFill="1" applyBorder="1" applyAlignment="1">
      <alignment horizontal="center" vertical="center" wrapText="1"/>
    </xf>
    <xf numFmtId="44" fontId="29" fillId="0" borderId="77" xfId="0" applyNumberFormat="1" applyFont="1" applyFill="1" applyBorder="1" applyAlignment="1">
      <alignment horizontal="center" vertical="center" wrapText="1"/>
    </xf>
    <xf numFmtId="44" fontId="28" fillId="0" borderId="70" xfId="0" applyNumberFormat="1" applyFont="1" applyFill="1" applyBorder="1" applyAlignment="1">
      <alignment horizontal="center" vertical="center" wrapText="1"/>
    </xf>
    <xf numFmtId="44" fontId="29" fillId="0" borderId="83" xfId="0" applyNumberFormat="1" applyFont="1" applyFill="1" applyBorder="1" applyAlignment="1">
      <alignment horizontal="center" vertical="center" wrapText="1"/>
    </xf>
    <xf numFmtId="44" fontId="18" fillId="0" borderId="76" xfId="1" applyNumberFormat="1" applyFont="1" applyBorder="1"/>
    <xf numFmtId="44" fontId="18" fillId="0" borderId="83" xfId="1" applyNumberFormat="1" applyFont="1" applyBorder="1"/>
    <xf numFmtId="0" fontId="26" fillId="22" borderId="38" xfId="0" applyFont="1" applyFill="1" applyBorder="1" applyAlignment="1">
      <alignment horizontal="center" vertical="center"/>
    </xf>
    <xf numFmtId="44" fontId="0" fillId="22" borderId="38" xfId="0" applyNumberForma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14" fillId="15" borderId="5" xfId="0" applyFont="1" applyFill="1" applyBorder="1" applyAlignment="1">
      <alignment horizontal="center" vertical="center" wrapText="1"/>
    </xf>
    <xf numFmtId="3" fontId="14" fillId="15" borderId="4" xfId="0" applyNumberFormat="1" applyFont="1" applyFill="1" applyBorder="1" applyAlignment="1">
      <alignment horizontal="center" vertical="center" wrapText="1"/>
    </xf>
    <xf numFmtId="3" fontId="14" fillId="15" borderId="0" xfId="0" applyNumberFormat="1" applyFont="1" applyFill="1" applyBorder="1" applyAlignment="1">
      <alignment horizontal="center" vertical="center" wrapText="1"/>
    </xf>
    <xf numFmtId="3" fontId="14" fillId="15" borderId="5" xfId="0" applyNumberFormat="1" applyFont="1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/>
    </xf>
    <xf numFmtId="0" fontId="0" fillId="17" borderId="12" xfId="0" applyFill="1" applyBorder="1"/>
    <xf numFmtId="0" fontId="0" fillId="0" borderId="38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8" xfId="0" applyBorder="1" applyAlignment="1">
      <alignment horizontal="center" wrapText="1"/>
    </xf>
    <xf numFmtId="3" fontId="17" fillId="23" borderId="9" xfId="1" applyNumberFormat="1" applyFont="1" applyFill="1" applyBorder="1" applyAlignment="1">
      <alignment horizontal="center" vertical="center" wrapText="1"/>
    </xf>
    <xf numFmtId="0" fontId="18" fillId="23" borderId="29" xfId="1" applyNumberFormat="1" applyFont="1" applyFill="1" applyBorder="1" applyAlignment="1">
      <alignment horizontal="center" vertical="center"/>
    </xf>
    <xf numFmtId="3" fontId="18" fillId="23" borderId="20" xfId="0" applyNumberFormat="1" applyFont="1" applyFill="1" applyBorder="1" applyAlignment="1">
      <alignment horizontal="center" vertical="center"/>
    </xf>
    <xf numFmtId="3" fontId="18" fillId="23" borderId="21" xfId="0" applyNumberFormat="1" applyFont="1" applyFill="1" applyBorder="1" applyAlignment="1">
      <alignment horizontal="center" vertical="center"/>
    </xf>
    <xf numFmtId="0" fontId="18" fillId="23" borderId="21" xfId="0" applyFont="1" applyFill="1" applyBorder="1" applyAlignment="1">
      <alignment horizontal="center" vertical="center"/>
    </xf>
    <xf numFmtId="3" fontId="18" fillId="23" borderId="26" xfId="0" applyNumberFormat="1" applyFont="1" applyFill="1" applyBorder="1" applyAlignment="1">
      <alignment horizontal="center" vertical="center"/>
    </xf>
    <xf numFmtId="3" fontId="18" fillId="23" borderId="34" xfId="0" applyNumberFormat="1" applyFont="1" applyFill="1" applyBorder="1" applyAlignment="1">
      <alignment horizontal="center" vertical="center"/>
    </xf>
    <xf numFmtId="3" fontId="18" fillId="23" borderId="35" xfId="0" applyNumberFormat="1" applyFont="1" applyFill="1" applyBorder="1" applyAlignment="1">
      <alignment horizontal="center" vertical="center"/>
    </xf>
    <xf numFmtId="0" fontId="18" fillId="23" borderId="35" xfId="0" applyFont="1" applyFill="1" applyBorder="1" applyAlignment="1">
      <alignment horizontal="center" vertical="center"/>
    </xf>
    <xf numFmtId="3" fontId="18" fillId="23" borderId="36" xfId="0" applyNumberFormat="1" applyFont="1" applyFill="1" applyBorder="1" applyAlignment="1">
      <alignment horizontal="center" vertical="center"/>
    </xf>
    <xf numFmtId="0" fontId="18" fillId="23" borderId="38" xfId="0" applyNumberFormat="1" applyFont="1" applyFill="1" applyBorder="1" applyAlignment="1">
      <alignment horizontal="center" vertical="center"/>
    </xf>
    <xf numFmtId="0" fontId="18" fillId="23" borderId="41" xfId="1" applyNumberFormat="1" applyFont="1" applyFill="1" applyBorder="1" applyAlignment="1">
      <alignment horizontal="center" vertical="center"/>
    </xf>
    <xf numFmtId="44" fontId="16" fillId="23" borderId="19" xfId="1" applyFont="1" applyFill="1" applyBorder="1" applyAlignment="1">
      <alignment horizontal="right" vertical="center" wrapText="1"/>
    </xf>
    <xf numFmtId="3" fontId="17" fillId="24" borderId="9" xfId="1" applyNumberFormat="1" applyFont="1" applyFill="1" applyBorder="1" applyAlignment="1">
      <alignment horizontal="center" vertical="center" wrapText="1"/>
    </xf>
    <xf numFmtId="3" fontId="18" fillId="24" borderId="13" xfId="0" applyNumberFormat="1" applyFont="1" applyFill="1" applyBorder="1" applyAlignment="1">
      <alignment horizontal="center" vertical="center"/>
    </xf>
    <xf numFmtId="3" fontId="18" fillId="24" borderId="14" xfId="0" applyNumberFormat="1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29" xfId="1" applyNumberFormat="1" applyFont="1" applyFill="1" applyBorder="1" applyAlignment="1">
      <alignment horizontal="center" vertical="center"/>
    </xf>
    <xf numFmtId="3" fontId="18" fillId="24" borderId="25" xfId="0" applyNumberFormat="1" applyFont="1" applyFill="1" applyBorder="1" applyAlignment="1">
      <alignment horizontal="center" vertical="center"/>
    </xf>
    <xf numFmtId="3" fontId="18" fillId="24" borderId="20" xfId="0" applyNumberFormat="1" applyFont="1" applyFill="1" applyBorder="1" applyAlignment="1">
      <alignment horizontal="center" vertical="center"/>
    </xf>
    <xf numFmtId="3" fontId="18" fillId="24" borderId="21" xfId="0" applyNumberFormat="1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3" fontId="18" fillId="24" borderId="30" xfId="0" applyNumberFormat="1" applyFont="1" applyFill="1" applyBorder="1" applyAlignment="1">
      <alignment horizontal="center" vertical="center"/>
    </xf>
    <xf numFmtId="3" fontId="18" fillId="24" borderId="31" xfId="0" applyNumberFormat="1" applyFont="1" applyFill="1" applyBorder="1" applyAlignment="1">
      <alignment horizontal="center" vertical="center"/>
    </xf>
    <xf numFmtId="3" fontId="18" fillId="24" borderId="32" xfId="0" applyNumberFormat="1" applyFont="1" applyFill="1" applyBorder="1" applyAlignment="1">
      <alignment horizontal="center" vertical="center"/>
    </xf>
    <xf numFmtId="3" fontId="18" fillId="24" borderId="26" xfId="0" applyNumberFormat="1" applyFont="1" applyFill="1" applyBorder="1" applyAlignment="1">
      <alignment horizontal="center" vertical="center"/>
    </xf>
    <xf numFmtId="0" fontId="18" fillId="24" borderId="33" xfId="1" applyNumberFormat="1" applyFont="1" applyFill="1" applyBorder="1" applyAlignment="1">
      <alignment horizontal="center" vertical="center"/>
    </xf>
    <xf numFmtId="3" fontId="18" fillId="24" borderId="34" xfId="0" applyNumberFormat="1" applyFont="1" applyFill="1" applyBorder="1" applyAlignment="1">
      <alignment horizontal="center" vertical="center"/>
    </xf>
    <xf numFmtId="3" fontId="18" fillId="24" borderId="35" xfId="0" applyNumberFormat="1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3" fontId="18" fillId="24" borderId="36" xfId="0" applyNumberFormat="1" applyFont="1" applyFill="1" applyBorder="1" applyAlignment="1">
      <alignment horizontal="center" vertical="center"/>
    </xf>
    <xf numFmtId="3" fontId="17" fillId="24" borderId="12" xfId="1" applyNumberFormat="1" applyFont="1" applyFill="1" applyBorder="1" applyAlignment="1">
      <alignment horizontal="center" vertical="center" wrapText="1"/>
    </xf>
    <xf numFmtId="0" fontId="18" fillId="24" borderId="38" xfId="0" applyNumberFormat="1" applyFont="1" applyFill="1" applyBorder="1" applyAlignment="1">
      <alignment horizontal="center" vertical="center"/>
    </xf>
    <xf numFmtId="0" fontId="18" fillId="24" borderId="42" xfId="1" applyNumberFormat="1" applyFont="1" applyFill="1" applyBorder="1" applyAlignment="1">
      <alignment horizontal="center" vertical="center"/>
    </xf>
    <xf numFmtId="3" fontId="18" fillId="24" borderId="38" xfId="0" applyNumberFormat="1" applyFont="1" applyFill="1" applyBorder="1" applyAlignment="1">
      <alignment horizontal="center" vertical="center"/>
    </xf>
    <xf numFmtId="44" fontId="9" fillId="25" borderId="8" xfId="1" applyFont="1" applyFill="1" applyBorder="1" applyAlignment="1">
      <alignment horizontal="left" vertical="center" wrapText="1"/>
    </xf>
    <xf numFmtId="44" fontId="9" fillId="25" borderId="10" xfId="1" applyFont="1" applyFill="1" applyBorder="1" applyAlignment="1">
      <alignment horizontal="left" vertical="center" wrapText="1"/>
    </xf>
    <xf numFmtId="44" fontId="9" fillId="25" borderId="11" xfId="1" applyFont="1" applyFill="1" applyBorder="1" applyAlignment="1">
      <alignment horizontal="left" vertical="center" wrapText="1"/>
    </xf>
    <xf numFmtId="165" fontId="30" fillId="17" borderId="0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44" fontId="25" fillId="19" borderId="39" xfId="1" applyFont="1" applyFill="1" applyBorder="1" applyAlignment="1">
      <alignment horizontal="center" vertical="center"/>
    </xf>
    <xf numFmtId="0" fontId="25" fillId="19" borderId="57" xfId="0" applyFont="1" applyFill="1" applyBorder="1" applyAlignment="1">
      <alignment horizontal="center" vertical="center" wrapText="1"/>
    </xf>
    <xf numFmtId="44" fontId="9" fillId="28" borderId="8" xfId="1" applyFont="1" applyFill="1" applyBorder="1" applyAlignment="1">
      <alignment horizontal="left" vertical="center" wrapText="1"/>
    </xf>
    <xf numFmtId="44" fontId="9" fillId="28" borderId="10" xfId="1" applyFont="1" applyFill="1" applyBorder="1" applyAlignment="1">
      <alignment horizontal="left" vertical="center" wrapText="1"/>
    </xf>
    <xf numFmtId="44" fontId="9" fillId="28" borderId="11" xfId="1" applyFont="1" applyFill="1" applyBorder="1" applyAlignment="1">
      <alignment horizontal="left" vertical="center" wrapText="1"/>
    </xf>
    <xf numFmtId="3" fontId="10" fillId="28" borderId="4" xfId="1" applyNumberFormat="1" applyFont="1" applyFill="1" applyBorder="1" applyAlignment="1">
      <alignment horizontal="center" vertical="center" wrapText="1"/>
    </xf>
    <xf numFmtId="44" fontId="9" fillId="28" borderId="6" xfId="1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2" fillId="7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4" fontId="34" fillId="32" borderId="67" xfId="1" applyNumberFormat="1" applyFont="1" applyFill="1" applyBorder="1"/>
    <xf numFmtId="0" fontId="34" fillId="32" borderId="67" xfId="0" applyFont="1" applyFill="1" applyBorder="1"/>
    <xf numFmtId="44" fontId="34" fillId="32" borderId="67" xfId="0" applyNumberFormat="1" applyFont="1" applyFill="1" applyBorder="1"/>
    <xf numFmtId="44" fontId="34" fillId="32" borderId="78" xfId="1" applyNumberFormat="1" applyFont="1" applyFill="1" applyBorder="1"/>
    <xf numFmtId="0" fontId="35" fillId="33" borderId="38" xfId="0" applyFont="1" applyFill="1" applyBorder="1" applyAlignment="1">
      <alignment horizontal="center"/>
    </xf>
    <xf numFmtId="0" fontId="25" fillId="33" borderId="87" xfId="0" applyFont="1" applyFill="1" applyBorder="1"/>
    <xf numFmtId="0" fontId="23" fillId="15" borderId="51" xfId="0" applyFont="1" applyFill="1" applyBorder="1"/>
    <xf numFmtId="0" fontId="23" fillId="15" borderId="50" xfId="0" applyFont="1" applyFill="1" applyBorder="1" applyAlignment="1">
      <alignment horizontal="center"/>
    </xf>
    <xf numFmtId="0" fontId="21" fillId="15" borderId="50" xfId="0" applyFont="1" applyFill="1" applyBorder="1"/>
    <xf numFmtId="0" fontId="21" fillId="15" borderId="77" xfId="0" applyFont="1" applyFill="1" applyBorder="1"/>
    <xf numFmtId="0" fontId="21" fillId="15" borderId="57" xfId="0" applyFont="1" applyFill="1" applyBorder="1" applyAlignment="1"/>
    <xf numFmtId="0" fontId="21" fillId="15" borderId="70" xfId="0" applyFont="1" applyFill="1" applyBorder="1" applyAlignment="1"/>
    <xf numFmtId="15" fontId="24" fillId="15" borderId="70" xfId="0" applyNumberFormat="1" applyFont="1" applyFill="1" applyBorder="1" applyAlignment="1">
      <alignment horizontal="center"/>
    </xf>
    <xf numFmtId="0" fontId="21" fillId="15" borderId="70" xfId="0" applyFont="1" applyFill="1" applyBorder="1"/>
    <xf numFmtId="0" fontId="21" fillId="15" borderId="83" xfId="0" applyFont="1" applyFill="1" applyBorder="1"/>
    <xf numFmtId="15" fontId="24" fillId="15" borderId="83" xfId="0" applyNumberFormat="1" applyFont="1" applyFill="1" applyBorder="1" applyAlignment="1">
      <alignment horizontal="center"/>
    </xf>
    <xf numFmtId="3" fontId="10" fillId="28" borderId="1" xfId="1" applyNumberFormat="1" applyFont="1" applyFill="1" applyBorder="1" applyAlignment="1">
      <alignment horizontal="center" vertical="center" wrapText="1"/>
    </xf>
    <xf numFmtId="3" fontId="10" fillId="28" borderId="37" xfId="1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/>
    </xf>
    <xf numFmtId="3" fontId="6" fillId="4" borderId="89" xfId="0" applyNumberFormat="1" applyFont="1" applyFill="1" applyBorder="1" applyAlignment="1">
      <alignment horizontal="center" vertical="center" wrapText="1"/>
    </xf>
    <xf numFmtId="0" fontId="11" fillId="27" borderId="90" xfId="0" applyFont="1" applyFill="1" applyBorder="1" applyAlignment="1">
      <alignment horizontal="center" vertical="center"/>
    </xf>
    <xf numFmtId="0" fontId="11" fillId="27" borderId="91" xfId="0" applyFont="1" applyFill="1" applyBorder="1" applyAlignment="1">
      <alignment horizontal="center" vertical="center"/>
    </xf>
    <xf numFmtId="0" fontId="11" fillId="27" borderId="92" xfId="0" applyFont="1" applyFill="1" applyBorder="1" applyAlignment="1">
      <alignment horizontal="center" vertical="center"/>
    </xf>
    <xf numFmtId="0" fontId="11" fillId="27" borderId="93" xfId="0" applyFont="1" applyFill="1" applyBorder="1" applyAlignment="1">
      <alignment horizontal="center" vertical="center"/>
    </xf>
    <xf numFmtId="3" fontId="11" fillId="27" borderId="93" xfId="0" applyNumberFormat="1" applyFont="1" applyFill="1" applyBorder="1" applyAlignment="1">
      <alignment horizontal="center" vertical="center"/>
    </xf>
    <xf numFmtId="3" fontId="11" fillId="27" borderId="94" xfId="0" applyNumberFormat="1" applyFont="1" applyFill="1" applyBorder="1" applyAlignment="1">
      <alignment horizontal="center" vertical="center"/>
    </xf>
    <xf numFmtId="3" fontId="11" fillId="27" borderId="95" xfId="0" applyNumberFormat="1" applyFont="1" applyFill="1" applyBorder="1" applyAlignment="1">
      <alignment horizontal="center" vertical="center"/>
    </xf>
    <xf numFmtId="0" fontId="11" fillId="29" borderId="90" xfId="0" applyFont="1" applyFill="1" applyBorder="1" applyAlignment="1">
      <alignment horizontal="center" vertical="center"/>
    </xf>
    <xf numFmtId="0" fontId="11" fillId="29" borderId="91" xfId="0" applyFont="1" applyFill="1" applyBorder="1" applyAlignment="1">
      <alignment horizontal="center" vertical="center"/>
    </xf>
    <xf numFmtId="0" fontId="11" fillId="29" borderId="92" xfId="0" applyFont="1" applyFill="1" applyBorder="1" applyAlignment="1">
      <alignment horizontal="center" vertical="center"/>
    </xf>
    <xf numFmtId="0" fontId="11" fillId="29" borderId="93" xfId="0" applyFont="1" applyFill="1" applyBorder="1" applyAlignment="1">
      <alignment horizontal="center" vertical="center"/>
    </xf>
    <xf numFmtId="3" fontId="11" fillId="29" borderId="93" xfId="0" applyNumberFormat="1" applyFont="1" applyFill="1" applyBorder="1" applyAlignment="1">
      <alignment horizontal="center" vertical="center"/>
    </xf>
    <xf numFmtId="3" fontId="11" fillId="29" borderId="94" xfId="0" applyNumberFormat="1" applyFont="1" applyFill="1" applyBorder="1" applyAlignment="1">
      <alignment horizontal="center" vertical="center"/>
    </xf>
    <xf numFmtId="3" fontId="11" fillId="29" borderId="95" xfId="0" applyNumberFormat="1" applyFont="1" applyFill="1" applyBorder="1" applyAlignment="1">
      <alignment horizontal="center" vertical="center"/>
    </xf>
    <xf numFmtId="0" fontId="11" fillId="30" borderId="90" xfId="0" applyFont="1" applyFill="1" applyBorder="1" applyAlignment="1">
      <alignment horizontal="center" vertical="center"/>
    </xf>
    <xf numFmtId="0" fontId="11" fillId="30" borderId="91" xfId="0" applyFont="1" applyFill="1" applyBorder="1" applyAlignment="1">
      <alignment horizontal="center" vertical="center"/>
    </xf>
    <xf numFmtId="0" fontId="11" fillId="30" borderId="92" xfId="0" applyFont="1" applyFill="1" applyBorder="1" applyAlignment="1">
      <alignment horizontal="center" vertical="center"/>
    </xf>
    <xf numFmtId="0" fontId="11" fillId="30" borderId="93" xfId="0" applyFont="1" applyFill="1" applyBorder="1" applyAlignment="1">
      <alignment horizontal="center" vertical="center"/>
    </xf>
    <xf numFmtId="0" fontId="11" fillId="30" borderId="94" xfId="0" applyFont="1" applyFill="1" applyBorder="1" applyAlignment="1">
      <alignment horizontal="center" vertical="center"/>
    </xf>
    <xf numFmtId="0" fontId="11" fillId="30" borderId="95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11" fillId="31" borderId="90" xfId="0" applyFont="1" applyFill="1" applyBorder="1" applyAlignment="1">
      <alignment horizontal="center" vertical="center"/>
    </xf>
    <xf numFmtId="0" fontId="11" fillId="31" borderId="91" xfId="0" applyFont="1" applyFill="1" applyBorder="1" applyAlignment="1">
      <alignment horizontal="center" vertical="center"/>
    </xf>
    <xf numFmtId="0" fontId="11" fillId="31" borderId="92" xfId="0" applyFont="1" applyFill="1" applyBorder="1" applyAlignment="1">
      <alignment horizontal="center" vertical="center"/>
    </xf>
    <xf numFmtId="0" fontId="11" fillId="31" borderId="93" xfId="0" applyFont="1" applyFill="1" applyBorder="1" applyAlignment="1">
      <alignment horizontal="center" vertical="center"/>
    </xf>
    <xf numFmtId="0" fontId="11" fillId="31" borderId="94" xfId="0" applyFont="1" applyFill="1" applyBorder="1" applyAlignment="1">
      <alignment horizontal="center" vertical="center"/>
    </xf>
    <xf numFmtId="0" fontId="11" fillId="31" borderId="95" xfId="0" applyFont="1" applyFill="1" applyBorder="1" applyAlignment="1">
      <alignment horizontal="center" vertical="center"/>
    </xf>
    <xf numFmtId="3" fontId="6" fillId="4" borderId="61" xfId="0" applyNumberFormat="1" applyFont="1" applyFill="1" applyBorder="1" applyAlignment="1">
      <alignment horizontal="center" vertical="center" wrapText="1"/>
    </xf>
    <xf numFmtId="0" fontId="1" fillId="14" borderId="96" xfId="3" applyFont="1" applyFill="1" applyBorder="1" applyAlignment="1">
      <alignment horizontal="center"/>
    </xf>
    <xf numFmtId="0" fontId="23" fillId="15" borderId="50" xfId="0" applyFont="1" applyFill="1" applyBorder="1"/>
    <xf numFmtId="0" fontId="3" fillId="15" borderId="38" xfId="0" applyFont="1" applyFill="1" applyBorder="1" applyAlignment="1">
      <alignment horizontal="center"/>
    </xf>
    <xf numFmtId="0" fontId="0" fillId="0" borderId="38" xfId="0" applyBorder="1"/>
    <xf numFmtId="0" fontId="3" fillId="34" borderId="38" xfId="0" applyFont="1" applyFill="1" applyBorder="1"/>
    <xf numFmtId="0" fontId="0" fillId="0" borderId="38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54" xfId="0" applyBorder="1"/>
    <xf numFmtId="0" fontId="0" fillId="0" borderId="76" xfId="0" applyBorder="1"/>
    <xf numFmtId="0" fontId="3" fillId="0" borderId="97" xfId="0" applyFont="1" applyBorder="1" applyAlignment="1">
      <alignment horizontal="center"/>
    </xf>
    <xf numFmtId="0" fontId="3" fillId="23" borderId="98" xfId="0" applyFont="1" applyFill="1" applyBorder="1"/>
    <xf numFmtId="0" fontId="0" fillId="0" borderId="97" xfId="0" applyBorder="1" applyAlignment="1">
      <alignment horizontal="center"/>
    </xf>
    <xf numFmtId="0" fontId="0" fillId="0" borderId="98" xfId="0" applyBorder="1"/>
    <xf numFmtId="0" fontId="0" fillId="0" borderId="0" xfId="0" applyBorder="1" applyAlignment="1">
      <alignment horizontal="center"/>
    </xf>
    <xf numFmtId="0" fontId="0" fillId="0" borderId="76" xfId="0" applyBorder="1" applyAlignment="1">
      <alignment horizontal="center"/>
    </xf>
    <xf numFmtId="0" fontId="16" fillId="0" borderId="98" xfId="0" applyFont="1" applyFill="1" applyBorder="1" applyAlignment="1" applyProtection="1">
      <alignment horizontal="left"/>
    </xf>
    <xf numFmtId="0" fontId="0" fillId="0" borderId="57" xfId="0" applyBorder="1"/>
    <xf numFmtId="0" fontId="0" fillId="0" borderId="70" xfId="0" applyBorder="1"/>
    <xf numFmtId="0" fontId="0" fillId="0" borderId="39" xfId="0" applyBorder="1"/>
    <xf numFmtId="0" fontId="0" fillId="0" borderId="40" xfId="0" applyBorder="1" applyAlignment="1">
      <alignment horizontal="center"/>
    </xf>
    <xf numFmtId="0" fontId="21" fillId="16" borderId="0" xfId="0" applyFont="1" applyFill="1" applyBorder="1" applyAlignment="1">
      <alignment horizontal="center"/>
    </xf>
    <xf numFmtId="0" fontId="0" fillId="8" borderId="0" xfId="0" applyFill="1"/>
    <xf numFmtId="0" fontId="20" fillId="8" borderId="0" xfId="0" applyFont="1" applyFill="1" applyBorder="1" applyAlignment="1">
      <alignment horizontal="center"/>
    </xf>
    <xf numFmtId="44" fontId="26" fillId="8" borderId="38" xfId="1" applyNumberFormat="1" applyFont="1" applyFill="1" applyBorder="1" applyAlignment="1" applyProtection="1">
      <alignment horizontal="center" textRotation="90"/>
      <protection hidden="1"/>
    </xf>
    <xf numFmtId="44" fontId="26" fillId="8" borderId="7" xfId="1" applyNumberFormat="1" applyFont="1" applyFill="1" applyBorder="1" applyAlignment="1" applyProtection="1">
      <alignment horizontal="center" textRotation="90"/>
      <protection hidden="1"/>
    </xf>
    <xf numFmtId="2" fontId="1" fillId="8" borderId="96" xfId="3" applyNumberFormat="1" applyFill="1" applyBorder="1"/>
    <xf numFmtId="2" fontId="1" fillId="8" borderId="0" xfId="3" applyNumberFormat="1" applyFill="1" applyBorder="1"/>
    <xf numFmtId="164" fontId="3" fillId="8" borderId="0" xfId="1" applyNumberFormat="1" applyFont="1" applyFill="1" applyBorder="1" applyAlignment="1">
      <alignment horizontal="center" vertical="center" wrapText="1" shrinkToFit="1"/>
    </xf>
    <xf numFmtId="44" fontId="26" fillId="8" borderId="51" xfId="1" applyNumberFormat="1" applyFont="1" applyFill="1" applyBorder="1" applyAlignment="1" applyProtection="1">
      <alignment horizontal="center" textRotation="90"/>
      <protection hidden="1"/>
    </xf>
    <xf numFmtId="44" fontId="26" fillId="8" borderId="54" xfId="1" applyNumberFormat="1" applyFont="1" applyFill="1" applyBorder="1" applyAlignment="1" applyProtection="1">
      <alignment horizontal="center" textRotation="90"/>
      <protection hidden="1"/>
    </xf>
    <xf numFmtId="44" fontId="26" fillId="8" borderId="88" xfId="1" applyNumberFormat="1" applyFont="1" applyFill="1" applyBorder="1" applyAlignment="1" applyProtection="1">
      <alignment horizontal="center" textRotation="90"/>
      <protection hidden="1"/>
    </xf>
    <xf numFmtId="44" fontId="26" fillId="8" borderId="99" xfId="1" applyNumberFormat="1" applyFont="1" applyFill="1" applyBorder="1" applyAlignment="1" applyProtection="1">
      <alignment horizontal="center" textRotation="90"/>
      <protection hidden="1"/>
    </xf>
    <xf numFmtId="0" fontId="0" fillId="8" borderId="54" xfId="0" applyFill="1" applyBorder="1"/>
    <xf numFmtId="0" fontId="36" fillId="8" borderId="0" xfId="0" applyFont="1" applyFill="1" applyBorder="1" applyAlignment="1">
      <alignment horizontal="center" vertical="center" textRotation="45" wrapText="1"/>
    </xf>
    <xf numFmtId="0" fontId="36" fillId="8" borderId="2" xfId="0" applyFont="1" applyFill="1" applyBorder="1" applyAlignment="1">
      <alignment horizontal="center" vertical="center" textRotation="45" wrapText="1"/>
    </xf>
    <xf numFmtId="0" fontId="20" fillId="15" borderId="87" xfId="0" applyFont="1" applyFill="1" applyBorder="1" applyAlignment="1">
      <alignment horizontal="center" wrapText="1"/>
    </xf>
    <xf numFmtId="0" fontId="20" fillId="36" borderId="9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49" fontId="0" fillId="14" borderId="38" xfId="2" applyNumberFormat="1" applyFont="1" applyFill="1" applyBorder="1" applyAlignment="1">
      <alignment horizontal="center"/>
    </xf>
    <xf numFmtId="44" fontId="1" fillId="0" borderId="38" xfId="1" applyFill="1" applyBorder="1"/>
    <xf numFmtId="6" fontId="0" fillId="0" borderId="0" xfId="0" applyNumberFormat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6" fontId="0" fillId="0" borderId="76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6" fontId="0" fillId="0" borderId="83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6" fontId="0" fillId="0" borderId="86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6" fontId="0" fillId="0" borderId="77" xfId="0" applyNumberForma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3" fontId="18" fillId="24" borderId="30" xfId="0" applyNumberFormat="1" applyFont="1" applyFill="1" applyBorder="1" applyAlignment="1">
      <alignment horizontal="center" vertical="center"/>
    </xf>
    <xf numFmtId="3" fontId="18" fillId="24" borderId="31" xfId="0" applyNumberFormat="1" applyFont="1" applyFill="1" applyBorder="1" applyAlignment="1">
      <alignment horizontal="center" vertical="center"/>
    </xf>
    <xf numFmtId="3" fontId="18" fillId="24" borderId="32" xfId="0" applyNumberFormat="1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15" fillId="15" borderId="4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 wrapText="1"/>
    </xf>
    <xf numFmtId="6" fontId="0" fillId="0" borderId="54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4" fontId="0" fillId="0" borderId="54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164" fontId="28" fillId="0" borderId="0" xfId="1" applyNumberFormat="1" applyFont="1" applyFill="1" applyBorder="1" applyAlignment="1">
      <alignment horizontal="center" vertical="center"/>
    </xf>
    <xf numFmtId="164" fontId="28" fillId="0" borderId="76" xfId="1" applyNumberFormat="1" applyFont="1" applyFill="1" applyBorder="1" applyAlignment="1">
      <alignment horizontal="center" vertical="center"/>
    </xf>
    <xf numFmtId="44" fontId="28" fillId="21" borderId="67" xfId="1" applyNumberFormat="1" applyFont="1" applyFill="1" applyBorder="1" applyAlignment="1">
      <alignment horizontal="center" vertical="center"/>
    </xf>
    <xf numFmtId="44" fontId="28" fillId="21" borderId="78" xfId="1" applyNumberFormat="1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164" fontId="28" fillId="0" borderId="50" xfId="1" applyNumberFormat="1" applyFont="1" applyFill="1" applyBorder="1" applyAlignment="1">
      <alignment horizontal="center" vertical="center"/>
    </xf>
    <xf numFmtId="164" fontId="28" fillId="0" borderId="77" xfId="1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/>
    </xf>
    <xf numFmtId="0" fontId="37" fillId="26" borderId="60" xfId="0" applyFont="1" applyFill="1" applyBorder="1" applyAlignment="1">
      <alignment horizontal="center"/>
    </xf>
    <xf numFmtId="0" fontId="37" fillId="26" borderId="85" xfId="0" applyFont="1" applyFill="1" applyBorder="1" applyAlignment="1">
      <alignment horizontal="center"/>
    </xf>
    <xf numFmtId="0" fontId="37" fillId="26" borderId="86" xfId="0" applyFont="1" applyFill="1" applyBorder="1" applyAlignment="1">
      <alignment horizontal="center"/>
    </xf>
    <xf numFmtId="0" fontId="38" fillId="35" borderId="60" xfId="0" applyFont="1" applyFill="1" applyBorder="1" applyAlignment="1">
      <alignment horizontal="center"/>
    </xf>
    <xf numFmtId="0" fontId="38" fillId="35" borderId="85" xfId="0" applyFont="1" applyFill="1" applyBorder="1" applyAlignment="1">
      <alignment horizontal="center"/>
    </xf>
    <xf numFmtId="0" fontId="38" fillId="35" borderId="86" xfId="0" applyFont="1" applyFill="1" applyBorder="1" applyAlignment="1">
      <alignment horizontal="center"/>
    </xf>
    <xf numFmtId="0" fontId="39" fillId="0" borderId="60" xfId="0" applyFont="1" applyBorder="1" applyAlignment="1">
      <alignment horizontal="center"/>
    </xf>
    <xf numFmtId="0" fontId="39" fillId="0" borderId="85" xfId="0" applyFont="1" applyBorder="1" applyAlignment="1">
      <alignment horizontal="center"/>
    </xf>
    <xf numFmtId="0" fontId="39" fillId="0" borderId="86" xfId="0" applyFont="1" applyBorder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Normal 3" xfId="2"/>
  </cellStyles>
  <dxfs count="4"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/>
        <i val="0"/>
        <condense val="0"/>
        <extend val="0"/>
        <color indexed="8"/>
      </font>
      <fill>
        <patternFill>
          <bgColor indexed="43"/>
        </patternFill>
      </fill>
    </dxf>
    <dxf>
      <font>
        <b/>
        <i val="0"/>
        <condense val="0"/>
        <extend val="0"/>
        <color indexed="8"/>
      </font>
      <fill>
        <patternFill>
          <bgColor indexed="9"/>
        </patternFill>
      </fill>
    </dxf>
  </dxfs>
  <tableStyles count="0" defaultTableStyle="TableStyleMedium2" defaultPivotStyle="PivotStyleLight16"/>
  <colors>
    <mruColors>
      <color rgb="FFFAF598"/>
      <color rgb="FFDAE7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85" zoomScaleNormal="85" zoomScaleSheetLayoutView="80" workbookViewId="0"/>
  </sheetViews>
  <sheetFormatPr baseColWidth="10" defaultColWidth="9.140625" defaultRowHeight="15"/>
  <cols>
    <col min="1" max="1" width="134.5703125" customWidth="1"/>
    <col min="2" max="2" width="4.140625" hidden="1" customWidth="1"/>
    <col min="3" max="3" width="14.5703125" customWidth="1"/>
    <col min="4" max="4" width="14.42578125" customWidth="1"/>
    <col min="5" max="5" width="11.5703125" customWidth="1"/>
    <col min="6" max="6" width="12.7109375" customWidth="1"/>
    <col min="7" max="7" width="12" customWidth="1"/>
  </cols>
  <sheetData>
    <row r="1" spans="1:7" ht="15" customHeight="1">
      <c r="A1" s="232" t="s">
        <v>220</v>
      </c>
      <c r="B1" s="337"/>
      <c r="C1" s="339" t="s">
        <v>219</v>
      </c>
      <c r="D1" s="340"/>
      <c r="E1" s="340"/>
      <c r="F1" s="340"/>
    </row>
    <row r="2" spans="1:7" ht="15.75" thickBot="1">
      <c r="A2" s="1"/>
      <c r="B2" s="338"/>
      <c r="C2" s="341" t="s">
        <v>0</v>
      </c>
      <c r="D2" s="342"/>
      <c r="E2" s="342"/>
      <c r="F2" s="342"/>
    </row>
    <row r="3" spans="1:7" ht="26.25" thickBot="1">
      <c r="A3" s="1" t="s">
        <v>1</v>
      </c>
      <c r="B3" s="338"/>
      <c r="C3" s="252" t="s">
        <v>172</v>
      </c>
      <c r="D3" s="252" t="s">
        <v>171</v>
      </c>
      <c r="E3" s="252" t="s">
        <v>169</v>
      </c>
      <c r="F3" s="252" t="s">
        <v>170</v>
      </c>
      <c r="G3" s="280" t="s">
        <v>182</v>
      </c>
    </row>
    <row r="4" spans="1:7" ht="18.75" customHeight="1">
      <c r="A4" s="227" t="s">
        <v>2</v>
      </c>
      <c r="B4" s="249"/>
      <c r="C4" s="253" t="s">
        <v>4</v>
      </c>
      <c r="D4" s="260" t="s">
        <v>4</v>
      </c>
      <c r="E4" s="267" t="s">
        <v>4</v>
      </c>
      <c r="F4" s="274" t="s">
        <v>4</v>
      </c>
    </row>
    <row r="5" spans="1:7" ht="15.75">
      <c r="A5" s="223" t="s">
        <v>155</v>
      </c>
      <c r="B5" s="226"/>
      <c r="C5" s="254" t="s">
        <v>4</v>
      </c>
      <c r="D5" s="261" t="s">
        <v>4</v>
      </c>
      <c r="E5" s="268" t="s">
        <v>4</v>
      </c>
      <c r="F5" s="275" t="s">
        <v>4</v>
      </c>
    </row>
    <row r="6" spans="1:7" ht="15.75">
      <c r="A6" s="223" t="s">
        <v>156</v>
      </c>
      <c r="B6" s="226"/>
      <c r="C6" s="255" t="s">
        <v>4</v>
      </c>
      <c r="D6" s="262" t="s">
        <v>4</v>
      </c>
      <c r="E6" s="269" t="s">
        <v>4</v>
      </c>
      <c r="F6" s="276" t="s">
        <v>4</v>
      </c>
    </row>
    <row r="7" spans="1:7" ht="15.75">
      <c r="A7" s="223" t="s">
        <v>5</v>
      </c>
      <c r="B7" s="226"/>
      <c r="C7" s="256" t="s">
        <v>4</v>
      </c>
      <c r="D7" s="263" t="s">
        <v>4</v>
      </c>
      <c r="E7" s="270" t="s">
        <v>4</v>
      </c>
      <c r="F7" s="277" t="s">
        <v>4</v>
      </c>
    </row>
    <row r="8" spans="1:7" ht="15.75">
      <c r="A8" s="223" t="s">
        <v>168</v>
      </c>
      <c r="B8" s="226"/>
      <c r="C8" s="256" t="s">
        <v>8</v>
      </c>
      <c r="D8" s="263" t="s">
        <v>7</v>
      </c>
      <c r="E8" s="270" t="s">
        <v>7</v>
      </c>
      <c r="F8" s="277" t="s">
        <v>7</v>
      </c>
    </row>
    <row r="9" spans="1:7" ht="15.75">
      <c r="A9" s="223" t="s">
        <v>9</v>
      </c>
      <c r="B9" s="226"/>
      <c r="C9" s="256" t="s">
        <v>4</v>
      </c>
      <c r="D9" s="263" t="s">
        <v>4</v>
      </c>
      <c r="E9" s="270" t="s">
        <v>4</v>
      </c>
      <c r="F9" s="277" t="s">
        <v>4</v>
      </c>
    </row>
    <row r="10" spans="1:7" ht="15.75">
      <c r="A10" s="223" t="s">
        <v>10</v>
      </c>
      <c r="B10" s="226"/>
      <c r="C10" s="256" t="s">
        <v>4</v>
      </c>
      <c r="D10" s="263" t="s">
        <v>4</v>
      </c>
      <c r="E10" s="270" t="s">
        <v>4</v>
      </c>
      <c r="F10" s="277" t="s">
        <v>4</v>
      </c>
    </row>
    <row r="11" spans="1:7" ht="15.75">
      <c r="A11" s="223" t="s">
        <v>157</v>
      </c>
      <c r="B11" s="226"/>
      <c r="C11" s="256" t="s">
        <v>4</v>
      </c>
      <c r="D11" s="263" t="s">
        <v>4</v>
      </c>
      <c r="E11" s="270" t="s">
        <v>4</v>
      </c>
      <c r="F11" s="277" t="s">
        <v>4</v>
      </c>
    </row>
    <row r="12" spans="1:7" ht="15.75">
      <c r="A12" s="223" t="s">
        <v>11</v>
      </c>
      <c r="B12" s="226"/>
      <c r="C12" s="256" t="s">
        <v>4</v>
      </c>
      <c r="D12" s="263" t="s">
        <v>4</v>
      </c>
      <c r="E12" s="270" t="s">
        <v>4</v>
      </c>
      <c r="F12" s="277" t="s">
        <v>4</v>
      </c>
    </row>
    <row r="13" spans="1:7" ht="15.75">
      <c r="A13" s="223" t="s">
        <v>158</v>
      </c>
      <c r="B13" s="226"/>
      <c r="C13" s="256" t="s">
        <v>4</v>
      </c>
      <c r="D13" s="263" t="s">
        <v>4</v>
      </c>
      <c r="E13" s="270" t="s">
        <v>4</v>
      </c>
      <c r="F13" s="277" t="s">
        <v>4</v>
      </c>
    </row>
    <row r="14" spans="1:7" ht="15.75">
      <c r="A14" s="223" t="s">
        <v>183</v>
      </c>
      <c r="B14" s="226"/>
      <c r="C14" s="256" t="s">
        <v>4</v>
      </c>
      <c r="D14" s="263" t="s">
        <v>4</v>
      </c>
      <c r="E14" s="270" t="s">
        <v>4</v>
      </c>
      <c r="F14" s="277" t="s">
        <v>4</v>
      </c>
    </row>
    <row r="15" spans="1:7" ht="15.75">
      <c r="A15" s="223" t="s">
        <v>160</v>
      </c>
      <c r="B15" s="226"/>
      <c r="C15" s="256" t="s">
        <v>4</v>
      </c>
      <c r="D15" s="263" t="s">
        <v>4</v>
      </c>
      <c r="E15" s="270" t="s">
        <v>4</v>
      </c>
      <c r="F15" s="277" t="s">
        <v>4</v>
      </c>
    </row>
    <row r="16" spans="1:7" ht="15.75">
      <c r="A16" s="223" t="s">
        <v>12</v>
      </c>
      <c r="B16" s="226"/>
      <c r="C16" s="256" t="s">
        <v>4</v>
      </c>
      <c r="D16" s="263" t="s">
        <v>4</v>
      </c>
      <c r="E16" s="270" t="s">
        <v>4</v>
      </c>
      <c r="F16" s="277" t="s">
        <v>4</v>
      </c>
    </row>
    <row r="17" spans="1:6" ht="15.75">
      <c r="A17" s="223" t="s">
        <v>13</v>
      </c>
      <c r="B17" s="226"/>
      <c r="C17" s="257"/>
      <c r="D17" s="264"/>
      <c r="E17" s="270"/>
      <c r="F17" s="277" t="s">
        <v>3</v>
      </c>
    </row>
    <row r="18" spans="1:6" ht="15.75">
      <c r="A18" s="223" t="s">
        <v>15</v>
      </c>
      <c r="B18" s="226"/>
      <c r="C18" s="257"/>
      <c r="D18" s="264"/>
      <c r="E18" s="270" t="s">
        <v>7</v>
      </c>
      <c r="F18" s="277"/>
    </row>
    <row r="19" spans="1:6" ht="15.75">
      <c r="A19" s="223" t="s">
        <v>161</v>
      </c>
      <c r="B19" s="226"/>
      <c r="C19" s="257"/>
      <c r="D19" s="264"/>
      <c r="E19" s="270" t="s">
        <v>7</v>
      </c>
      <c r="F19" s="277"/>
    </row>
    <row r="20" spans="1:6" ht="15.75">
      <c r="A20" s="223" t="s">
        <v>16</v>
      </c>
      <c r="B20" s="226"/>
      <c r="C20" s="258"/>
      <c r="D20" s="265"/>
      <c r="E20" s="271" t="s">
        <v>7</v>
      </c>
      <c r="F20" s="278"/>
    </row>
    <row r="21" spans="1:6" ht="15" customHeight="1">
      <c r="A21" s="223" t="s">
        <v>17</v>
      </c>
      <c r="B21" s="226"/>
      <c r="C21" s="258"/>
      <c r="D21" s="265"/>
      <c r="E21" s="271"/>
      <c r="F21" s="278" t="s">
        <v>3</v>
      </c>
    </row>
    <row r="22" spans="1:6" ht="15.75">
      <c r="A22" s="223" t="s">
        <v>162</v>
      </c>
      <c r="B22" s="226"/>
      <c r="C22" s="258"/>
      <c r="D22" s="265"/>
      <c r="E22" s="271"/>
      <c r="F22" s="278" t="s">
        <v>18</v>
      </c>
    </row>
    <row r="23" spans="1:6" ht="15.75">
      <c r="A23" s="223" t="s">
        <v>163</v>
      </c>
      <c r="B23" s="226"/>
      <c r="C23" s="258"/>
      <c r="D23" s="265" t="s">
        <v>3</v>
      </c>
      <c r="E23" s="271" t="s">
        <v>3</v>
      </c>
      <c r="F23" s="278" t="s">
        <v>3</v>
      </c>
    </row>
    <row r="24" spans="1:6" ht="15.75">
      <c r="A24" s="223" t="s">
        <v>19</v>
      </c>
      <c r="B24" s="226"/>
      <c r="C24" s="258"/>
      <c r="D24" s="265"/>
      <c r="E24" s="271"/>
      <c r="F24" s="278" t="s">
        <v>21</v>
      </c>
    </row>
    <row r="25" spans="1:6" ht="15.75">
      <c r="A25" s="223" t="s">
        <v>173</v>
      </c>
      <c r="B25" s="226"/>
      <c r="C25" s="258"/>
      <c r="D25" s="265" t="s">
        <v>4</v>
      </c>
      <c r="E25" s="271"/>
      <c r="F25" s="278"/>
    </row>
    <row r="26" spans="1:6" ht="15.75">
      <c r="A26" s="223" t="s">
        <v>23</v>
      </c>
      <c r="B26" s="226"/>
      <c r="C26" s="257"/>
      <c r="D26" s="264"/>
      <c r="E26" s="270"/>
      <c r="F26" s="277" t="s">
        <v>4</v>
      </c>
    </row>
    <row r="27" spans="1:6" ht="15.75">
      <c r="A27" s="223" t="s">
        <v>24</v>
      </c>
      <c r="B27" s="226"/>
      <c r="C27" s="257"/>
      <c r="D27" s="264" t="s">
        <v>4</v>
      </c>
      <c r="E27" s="270" t="s">
        <v>4</v>
      </c>
      <c r="F27" s="277" t="s">
        <v>4</v>
      </c>
    </row>
    <row r="28" spans="1:6" ht="15.75">
      <c r="A28" s="223" t="s">
        <v>25</v>
      </c>
      <c r="B28" s="226"/>
      <c r="C28" s="257"/>
      <c r="D28" s="264"/>
      <c r="E28" s="270"/>
      <c r="F28" s="277" t="s">
        <v>7</v>
      </c>
    </row>
    <row r="29" spans="1:6" ht="15.75">
      <c r="A29" s="223" t="s">
        <v>26</v>
      </c>
      <c r="B29" s="226"/>
      <c r="C29" s="257"/>
      <c r="D29" s="264"/>
      <c r="E29" s="270"/>
      <c r="F29" s="277" t="s">
        <v>3</v>
      </c>
    </row>
    <row r="30" spans="1:6" ht="15.75">
      <c r="A30" s="224" t="s">
        <v>27</v>
      </c>
      <c r="B30" s="226"/>
      <c r="C30" s="257"/>
      <c r="D30" s="264"/>
      <c r="E30" s="270"/>
      <c r="F30" s="277" t="s">
        <v>7</v>
      </c>
    </row>
    <row r="31" spans="1:6" ht="16.5" thickBot="1">
      <c r="A31" s="225" t="s">
        <v>32</v>
      </c>
      <c r="B31" s="250"/>
      <c r="C31" s="259" t="s">
        <v>4</v>
      </c>
      <c r="D31" s="266" t="s">
        <v>4</v>
      </c>
      <c r="E31" s="272" t="s">
        <v>4</v>
      </c>
      <c r="F31" s="279" t="s">
        <v>4</v>
      </c>
    </row>
    <row r="32" spans="1:6" ht="23.25">
      <c r="C32" s="251" t="s">
        <v>3</v>
      </c>
      <c r="D32" s="251" t="s">
        <v>14</v>
      </c>
      <c r="E32" s="251" t="s">
        <v>20</v>
      </c>
      <c r="F32" s="273" t="s">
        <v>174</v>
      </c>
    </row>
  </sheetData>
  <mergeCells count="3">
    <mergeCell ref="B1:B3"/>
    <mergeCell ref="C1:F1"/>
    <mergeCell ref="C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80" zoomScaleNormal="80" workbookViewId="0">
      <pane xSplit="2" ySplit="3" topLeftCell="C4" activePane="bottomRight" state="frozen"/>
      <selection pane="topRight" activeCell="AM1" sqref="AM1"/>
      <selection pane="bottomLeft" activeCell="A4" sqref="A4"/>
      <selection pane="bottomRight" activeCell="AR3" sqref="AR3"/>
    </sheetView>
  </sheetViews>
  <sheetFormatPr baseColWidth="10" defaultColWidth="9.140625" defaultRowHeight="15"/>
  <cols>
    <col min="1" max="1" width="138.5703125" style="5" bestFit="1" customWidth="1"/>
    <col min="2" max="2" width="4.28515625" style="5" hidden="1" customWidth="1"/>
    <col min="3" max="5" width="9.28515625" style="5" bestFit="1" customWidth="1"/>
    <col min="6" max="8" width="9.7109375" style="5" bestFit="1" customWidth="1"/>
    <col min="9" max="9" width="9.28515625" style="5" bestFit="1" customWidth="1"/>
    <col min="10" max="10" width="9.7109375" style="5" bestFit="1" customWidth="1"/>
    <col min="11" max="11" width="9.28515625" style="5" bestFit="1" customWidth="1"/>
    <col min="12" max="12" width="10.5703125" style="5" bestFit="1" customWidth="1"/>
    <col min="13" max="13" width="9.28515625" style="5" bestFit="1" customWidth="1"/>
    <col min="14" max="14" width="9.7109375" style="5" bestFit="1" customWidth="1"/>
    <col min="15" max="15" width="9.28515625" style="5" bestFit="1" customWidth="1"/>
    <col min="16" max="18" width="9.7109375" style="5" bestFit="1" customWidth="1"/>
    <col min="19" max="19" width="9.28515625" style="5" bestFit="1" customWidth="1"/>
    <col min="20" max="20" width="9.7109375" style="5" bestFit="1" customWidth="1"/>
    <col min="21" max="21" width="9.28515625" style="5" bestFit="1" customWidth="1"/>
    <col min="22" max="22" width="10.5703125" style="5" bestFit="1" customWidth="1"/>
    <col min="23" max="23" width="10.7109375" style="5" bestFit="1" customWidth="1"/>
    <col min="24" max="30" width="9.7109375" style="5" bestFit="1" customWidth="1"/>
    <col min="31" max="31" width="10.140625" style="5" bestFit="1" customWidth="1"/>
    <col min="32" max="32" width="9.7109375" style="5" bestFit="1" customWidth="1"/>
    <col min="33" max="33" width="11" style="5" bestFit="1" customWidth="1"/>
    <col min="34" max="38" width="9.7109375" style="5" bestFit="1" customWidth="1"/>
    <col min="39" max="39" width="10.5703125" style="5" bestFit="1" customWidth="1"/>
    <col min="40" max="42" width="9.7109375" style="5" bestFit="1" customWidth="1"/>
    <col min="43" max="43" width="10.5703125" style="5" bestFit="1" customWidth="1"/>
    <col min="44" max="16384" width="9.140625" style="5"/>
  </cols>
  <sheetData>
    <row r="1" spans="1:44" ht="16.5" customHeight="1">
      <c r="A1" s="231" t="s">
        <v>181</v>
      </c>
      <c r="B1" s="352"/>
      <c r="C1" s="354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6"/>
      <c r="W1" s="171" t="s">
        <v>31</v>
      </c>
      <c r="X1" s="343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5"/>
      <c r="AR1" s="33" t="s">
        <v>31</v>
      </c>
    </row>
    <row r="2" spans="1:44" ht="15" customHeight="1">
      <c r="A2" s="6"/>
      <c r="B2" s="353"/>
      <c r="C2" s="357" t="s">
        <v>0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9"/>
      <c r="W2" s="172" t="s">
        <v>28</v>
      </c>
      <c r="X2" s="346" t="s">
        <v>0</v>
      </c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8"/>
      <c r="AR2" s="7" t="s">
        <v>218</v>
      </c>
    </row>
    <row r="3" spans="1:44">
      <c r="A3" s="6" t="s">
        <v>1</v>
      </c>
      <c r="B3" s="353"/>
      <c r="C3" s="173">
        <v>5</v>
      </c>
      <c r="D3" s="174">
        <v>10</v>
      </c>
      <c r="E3" s="174">
        <v>15</v>
      </c>
      <c r="F3" s="174">
        <v>20</v>
      </c>
      <c r="G3" s="174">
        <v>25</v>
      </c>
      <c r="H3" s="174">
        <v>30</v>
      </c>
      <c r="I3" s="174">
        <v>35</v>
      </c>
      <c r="J3" s="174">
        <v>40</v>
      </c>
      <c r="K3" s="174">
        <v>45</v>
      </c>
      <c r="L3" s="174">
        <v>50</v>
      </c>
      <c r="M3" s="174">
        <v>55</v>
      </c>
      <c r="N3" s="174">
        <v>60</v>
      </c>
      <c r="O3" s="174">
        <v>65</v>
      </c>
      <c r="P3" s="174">
        <v>70</v>
      </c>
      <c r="Q3" s="174">
        <v>75</v>
      </c>
      <c r="R3" s="174">
        <v>80</v>
      </c>
      <c r="S3" s="174">
        <v>85</v>
      </c>
      <c r="T3" s="174">
        <v>90</v>
      </c>
      <c r="U3" s="174">
        <v>95</v>
      </c>
      <c r="V3" s="175">
        <v>100</v>
      </c>
      <c r="W3" s="176"/>
      <c r="X3" s="8">
        <v>5</v>
      </c>
      <c r="Y3" s="9">
        <v>10</v>
      </c>
      <c r="Z3" s="9">
        <v>15</v>
      </c>
      <c r="AA3" s="9">
        <v>20</v>
      </c>
      <c r="AB3" s="9">
        <v>25</v>
      </c>
      <c r="AC3" s="9">
        <v>30</v>
      </c>
      <c r="AD3" s="9">
        <v>35</v>
      </c>
      <c r="AE3" s="9">
        <v>40</v>
      </c>
      <c r="AF3" s="9">
        <v>45</v>
      </c>
      <c r="AG3" s="9">
        <v>50</v>
      </c>
      <c r="AH3" s="9">
        <v>55</v>
      </c>
      <c r="AI3" s="9">
        <v>60</v>
      </c>
      <c r="AJ3" s="9">
        <v>65</v>
      </c>
      <c r="AK3" s="9">
        <v>70</v>
      </c>
      <c r="AL3" s="9">
        <v>75</v>
      </c>
      <c r="AM3" s="9">
        <v>80</v>
      </c>
      <c r="AN3" s="9">
        <v>85</v>
      </c>
      <c r="AO3" s="9">
        <v>90</v>
      </c>
      <c r="AP3" s="9">
        <v>95</v>
      </c>
      <c r="AQ3" s="10">
        <v>100</v>
      </c>
      <c r="AR3" s="11"/>
    </row>
    <row r="4" spans="1:44" ht="15.75">
      <c r="A4" s="2" t="s">
        <v>2</v>
      </c>
      <c r="B4" s="12"/>
      <c r="C4" s="15" t="s">
        <v>4</v>
      </c>
      <c r="D4" s="16" t="s">
        <v>4</v>
      </c>
      <c r="E4" s="16" t="s">
        <v>4</v>
      </c>
      <c r="F4" s="16" t="s">
        <v>4</v>
      </c>
      <c r="G4" s="16" t="s">
        <v>4</v>
      </c>
      <c r="H4" s="16" t="s">
        <v>4</v>
      </c>
      <c r="I4" s="16" t="s">
        <v>4</v>
      </c>
      <c r="J4" s="16" t="s">
        <v>4</v>
      </c>
      <c r="K4" s="16" t="s">
        <v>4</v>
      </c>
      <c r="L4" s="16" t="s">
        <v>4</v>
      </c>
      <c r="M4" s="16" t="s">
        <v>4</v>
      </c>
      <c r="N4" s="16" t="s">
        <v>4</v>
      </c>
      <c r="O4" s="16" t="s">
        <v>4</v>
      </c>
      <c r="P4" s="16" t="s">
        <v>4</v>
      </c>
      <c r="Q4" s="16" t="s">
        <v>4</v>
      </c>
      <c r="R4" s="16" t="s">
        <v>4</v>
      </c>
      <c r="S4" s="16" t="s">
        <v>4</v>
      </c>
      <c r="T4" s="16" t="s">
        <v>4</v>
      </c>
      <c r="U4" s="16" t="s">
        <v>4</v>
      </c>
      <c r="V4" s="17" t="s">
        <v>4</v>
      </c>
      <c r="W4" s="29"/>
      <c r="X4" s="15" t="s">
        <v>4</v>
      </c>
      <c r="Y4" s="16" t="s">
        <v>4</v>
      </c>
      <c r="Z4" s="16" t="s">
        <v>4</v>
      </c>
      <c r="AA4" s="16" t="s">
        <v>4</v>
      </c>
      <c r="AB4" s="16" t="s">
        <v>4</v>
      </c>
      <c r="AC4" s="16" t="s">
        <v>4</v>
      </c>
      <c r="AD4" s="16" t="s">
        <v>4</v>
      </c>
      <c r="AE4" s="16" t="s">
        <v>4</v>
      </c>
      <c r="AF4" s="16" t="s">
        <v>4</v>
      </c>
      <c r="AG4" s="16" t="s">
        <v>4</v>
      </c>
      <c r="AH4" s="16" t="s">
        <v>4</v>
      </c>
      <c r="AI4" s="16" t="s">
        <v>4</v>
      </c>
      <c r="AJ4" s="16" t="s">
        <v>4</v>
      </c>
      <c r="AK4" s="16" t="s">
        <v>4</v>
      </c>
      <c r="AL4" s="16" t="s">
        <v>4</v>
      </c>
      <c r="AM4" s="16" t="s">
        <v>4</v>
      </c>
      <c r="AN4" s="16" t="s">
        <v>4</v>
      </c>
      <c r="AO4" s="16" t="s">
        <v>4</v>
      </c>
      <c r="AP4" s="16" t="s">
        <v>4</v>
      </c>
      <c r="AQ4" s="17" t="s">
        <v>4</v>
      </c>
      <c r="AR4" s="29"/>
    </row>
    <row r="5" spans="1:44" ht="15.75">
      <c r="A5" s="3" t="s">
        <v>155</v>
      </c>
      <c r="B5" s="18"/>
      <c r="C5" s="21" t="s">
        <v>4</v>
      </c>
      <c r="D5" s="22" t="s">
        <v>4</v>
      </c>
      <c r="E5" s="22" t="s">
        <v>4</v>
      </c>
      <c r="F5" s="22" t="s">
        <v>4</v>
      </c>
      <c r="G5" s="22" t="s">
        <v>4</v>
      </c>
      <c r="H5" s="22" t="s">
        <v>4</v>
      </c>
      <c r="I5" s="22" t="s">
        <v>4</v>
      </c>
      <c r="J5" s="22" t="s">
        <v>4</v>
      </c>
      <c r="K5" s="22" t="s">
        <v>4</v>
      </c>
      <c r="L5" s="22" t="s">
        <v>4</v>
      </c>
      <c r="M5" s="22" t="s">
        <v>4</v>
      </c>
      <c r="N5" s="22" t="s">
        <v>4</v>
      </c>
      <c r="O5" s="22" t="s">
        <v>4</v>
      </c>
      <c r="P5" s="22" t="s">
        <v>4</v>
      </c>
      <c r="Q5" s="22" t="s">
        <v>4</v>
      </c>
      <c r="R5" s="22" t="s">
        <v>4</v>
      </c>
      <c r="S5" s="22" t="s">
        <v>4</v>
      </c>
      <c r="T5" s="22" t="s">
        <v>4</v>
      </c>
      <c r="U5" s="22" t="s">
        <v>4</v>
      </c>
      <c r="V5" s="23" t="s">
        <v>4</v>
      </c>
      <c r="W5" s="29"/>
      <c r="X5" s="21" t="s">
        <v>4</v>
      </c>
      <c r="Y5" s="22" t="s">
        <v>4</v>
      </c>
      <c r="Z5" s="22" t="s">
        <v>4</v>
      </c>
      <c r="AA5" s="22" t="s">
        <v>4</v>
      </c>
      <c r="AB5" s="22" t="s">
        <v>4</v>
      </c>
      <c r="AC5" s="22" t="s">
        <v>4</v>
      </c>
      <c r="AD5" s="22" t="s">
        <v>4</v>
      </c>
      <c r="AE5" s="22" t="s">
        <v>4</v>
      </c>
      <c r="AF5" s="22" t="s">
        <v>4</v>
      </c>
      <c r="AG5" s="22" t="s">
        <v>4</v>
      </c>
      <c r="AH5" s="22" t="s">
        <v>4</v>
      </c>
      <c r="AI5" s="22" t="s">
        <v>4</v>
      </c>
      <c r="AJ5" s="22" t="s">
        <v>4</v>
      </c>
      <c r="AK5" s="22" t="s">
        <v>4</v>
      </c>
      <c r="AL5" s="22" t="s">
        <v>4</v>
      </c>
      <c r="AM5" s="22" t="s">
        <v>4</v>
      </c>
      <c r="AN5" s="22" t="s">
        <v>4</v>
      </c>
      <c r="AO5" s="22" t="s">
        <v>4</v>
      </c>
      <c r="AP5" s="22" t="s">
        <v>4</v>
      </c>
      <c r="AQ5" s="23" t="s">
        <v>4</v>
      </c>
      <c r="AR5" s="29"/>
    </row>
    <row r="6" spans="1:44" ht="15.75">
      <c r="A6" s="3" t="s">
        <v>156</v>
      </c>
      <c r="B6" s="18"/>
      <c r="C6" s="13" t="s">
        <v>4</v>
      </c>
      <c r="D6" s="14" t="s">
        <v>4</v>
      </c>
      <c r="E6" s="14" t="s">
        <v>4</v>
      </c>
      <c r="F6" s="14" t="s">
        <v>4</v>
      </c>
      <c r="G6" s="14" t="s">
        <v>4</v>
      </c>
      <c r="H6" s="14" t="s">
        <v>4</v>
      </c>
      <c r="I6" s="14" t="s">
        <v>4</v>
      </c>
      <c r="J6" s="14" t="s">
        <v>4</v>
      </c>
      <c r="K6" s="14" t="s">
        <v>4</v>
      </c>
      <c r="L6" s="14" t="s">
        <v>4</v>
      </c>
      <c r="M6" s="14" t="s">
        <v>4</v>
      </c>
      <c r="N6" s="14" t="s">
        <v>4</v>
      </c>
      <c r="O6" s="14" t="s">
        <v>4</v>
      </c>
      <c r="P6" s="14" t="s">
        <v>4</v>
      </c>
      <c r="Q6" s="14" t="s">
        <v>4</v>
      </c>
      <c r="R6" s="14" t="s">
        <v>4</v>
      </c>
      <c r="S6" s="14" t="s">
        <v>4</v>
      </c>
      <c r="T6" s="14" t="s">
        <v>4</v>
      </c>
      <c r="U6" s="14" t="s">
        <v>4</v>
      </c>
      <c r="V6" s="24" t="s">
        <v>4</v>
      </c>
      <c r="W6" s="29"/>
      <c r="X6" s="13" t="s">
        <v>4</v>
      </c>
      <c r="Y6" s="14" t="s">
        <v>4</v>
      </c>
      <c r="Z6" s="14" t="s">
        <v>4</v>
      </c>
      <c r="AA6" s="14" t="s">
        <v>4</v>
      </c>
      <c r="AB6" s="14" t="s">
        <v>4</v>
      </c>
      <c r="AC6" s="14" t="s">
        <v>4</v>
      </c>
      <c r="AD6" s="14" t="s">
        <v>4</v>
      </c>
      <c r="AE6" s="14" t="s">
        <v>4</v>
      </c>
      <c r="AF6" s="14" t="s">
        <v>4</v>
      </c>
      <c r="AG6" s="14" t="s">
        <v>4</v>
      </c>
      <c r="AH6" s="14" t="s">
        <v>4</v>
      </c>
      <c r="AI6" s="14" t="s">
        <v>4</v>
      </c>
      <c r="AJ6" s="14" t="s">
        <v>4</v>
      </c>
      <c r="AK6" s="14" t="s">
        <v>4</v>
      </c>
      <c r="AL6" s="14" t="s">
        <v>4</v>
      </c>
      <c r="AM6" s="14" t="s">
        <v>4</v>
      </c>
      <c r="AN6" s="14" t="s">
        <v>4</v>
      </c>
      <c r="AO6" s="14" t="s">
        <v>4</v>
      </c>
      <c r="AP6" s="14" t="s">
        <v>4</v>
      </c>
      <c r="AQ6" s="24" t="s">
        <v>4</v>
      </c>
      <c r="AR6" s="29"/>
    </row>
    <row r="7" spans="1:44" ht="15.75">
      <c r="A7" s="3" t="s">
        <v>5</v>
      </c>
      <c r="B7" s="18"/>
      <c r="C7" s="19" t="s">
        <v>4</v>
      </c>
      <c r="D7" s="20" t="s">
        <v>4</v>
      </c>
      <c r="E7" s="20" t="s">
        <v>4</v>
      </c>
      <c r="F7" s="20" t="s">
        <v>4</v>
      </c>
      <c r="G7" s="20" t="s">
        <v>4</v>
      </c>
      <c r="H7" s="20" t="s">
        <v>4</v>
      </c>
      <c r="I7" s="20" t="s">
        <v>4</v>
      </c>
      <c r="J7" s="20" t="s">
        <v>4</v>
      </c>
      <c r="K7" s="20" t="s">
        <v>4</v>
      </c>
      <c r="L7" s="20" t="s">
        <v>4</v>
      </c>
      <c r="M7" s="20" t="s">
        <v>4</v>
      </c>
      <c r="N7" s="20" t="s">
        <v>4</v>
      </c>
      <c r="O7" s="20" t="s">
        <v>4</v>
      </c>
      <c r="P7" s="20" t="s">
        <v>4</v>
      </c>
      <c r="Q7" s="20" t="s">
        <v>4</v>
      </c>
      <c r="R7" s="20" t="s">
        <v>4</v>
      </c>
      <c r="S7" s="20" t="s">
        <v>4</v>
      </c>
      <c r="T7" s="20" t="s">
        <v>4</v>
      </c>
      <c r="U7" s="20" t="s">
        <v>4</v>
      </c>
      <c r="V7" s="25" t="s">
        <v>4</v>
      </c>
      <c r="W7" s="29"/>
      <c r="X7" s="19" t="s">
        <v>4</v>
      </c>
      <c r="Y7" s="20" t="s">
        <v>4</v>
      </c>
      <c r="Z7" s="20" t="s">
        <v>4</v>
      </c>
      <c r="AA7" s="20" t="s">
        <v>4</v>
      </c>
      <c r="AB7" s="20" t="s">
        <v>4</v>
      </c>
      <c r="AC7" s="20" t="s">
        <v>4</v>
      </c>
      <c r="AD7" s="20" t="s">
        <v>4</v>
      </c>
      <c r="AE7" s="20" t="s">
        <v>4</v>
      </c>
      <c r="AF7" s="20" t="s">
        <v>4</v>
      </c>
      <c r="AG7" s="20" t="s">
        <v>4</v>
      </c>
      <c r="AH7" s="20" t="s">
        <v>4</v>
      </c>
      <c r="AI7" s="20" t="s">
        <v>4</v>
      </c>
      <c r="AJ7" s="20" t="s">
        <v>4</v>
      </c>
      <c r="AK7" s="20" t="s">
        <v>4</v>
      </c>
      <c r="AL7" s="20" t="s">
        <v>4</v>
      </c>
      <c r="AM7" s="20" t="s">
        <v>4</v>
      </c>
      <c r="AN7" s="20" t="s">
        <v>4</v>
      </c>
      <c r="AO7" s="20" t="s">
        <v>4</v>
      </c>
      <c r="AP7" s="20" t="s">
        <v>4</v>
      </c>
      <c r="AQ7" s="25" t="s">
        <v>4</v>
      </c>
      <c r="AR7" s="29"/>
    </row>
    <row r="8" spans="1:44" ht="15.75">
      <c r="A8" s="3" t="s">
        <v>6</v>
      </c>
      <c r="B8" s="18"/>
      <c r="C8" s="19" t="s">
        <v>8</v>
      </c>
      <c r="D8" s="20" t="s">
        <v>7</v>
      </c>
      <c r="E8" s="20" t="s">
        <v>7</v>
      </c>
      <c r="F8" s="20" t="s">
        <v>7</v>
      </c>
      <c r="G8" s="20" t="s">
        <v>7</v>
      </c>
      <c r="H8" s="20" t="s">
        <v>7</v>
      </c>
      <c r="I8" s="20" t="s">
        <v>7</v>
      </c>
      <c r="J8" s="20" t="s">
        <v>7</v>
      </c>
      <c r="K8" s="20" t="s">
        <v>7</v>
      </c>
      <c r="L8" s="20" t="s">
        <v>7</v>
      </c>
      <c r="M8" s="20" t="s">
        <v>7</v>
      </c>
      <c r="N8" s="20" t="s">
        <v>7</v>
      </c>
      <c r="O8" s="20" t="s">
        <v>7</v>
      </c>
      <c r="P8" s="20" t="s">
        <v>7</v>
      </c>
      <c r="Q8" s="20" t="s">
        <v>7</v>
      </c>
      <c r="R8" s="20" t="s">
        <v>7</v>
      </c>
      <c r="S8" s="20" t="s">
        <v>7</v>
      </c>
      <c r="T8" s="20" t="s">
        <v>7</v>
      </c>
      <c r="U8" s="20" t="s">
        <v>7</v>
      </c>
      <c r="V8" s="25" t="s">
        <v>7</v>
      </c>
      <c r="W8" s="29"/>
      <c r="X8" s="19" t="s">
        <v>8</v>
      </c>
      <c r="Y8" s="20" t="s">
        <v>7</v>
      </c>
      <c r="Z8" s="20" t="s">
        <v>7</v>
      </c>
      <c r="AA8" s="20" t="s">
        <v>7</v>
      </c>
      <c r="AB8" s="20" t="s">
        <v>7</v>
      </c>
      <c r="AC8" s="20" t="s">
        <v>7</v>
      </c>
      <c r="AD8" s="20" t="s">
        <v>7</v>
      </c>
      <c r="AE8" s="20" t="s">
        <v>7</v>
      </c>
      <c r="AF8" s="20" t="s">
        <v>7</v>
      </c>
      <c r="AG8" s="20" t="s">
        <v>7</v>
      </c>
      <c r="AH8" s="20" t="s">
        <v>7</v>
      </c>
      <c r="AI8" s="20" t="s">
        <v>7</v>
      </c>
      <c r="AJ8" s="20" t="s">
        <v>7</v>
      </c>
      <c r="AK8" s="20" t="s">
        <v>7</v>
      </c>
      <c r="AL8" s="20" t="s">
        <v>7</v>
      </c>
      <c r="AM8" s="20" t="s">
        <v>7</v>
      </c>
      <c r="AN8" s="20" t="s">
        <v>7</v>
      </c>
      <c r="AO8" s="20" t="s">
        <v>7</v>
      </c>
      <c r="AP8" s="20" t="s">
        <v>7</v>
      </c>
      <c r="AQ8" s="25" t="s">
        <v>7</v>
      </c>
      <c r="AR8" s="29"/>
    </row>
    <row r="9" spans="1:44" ht="15.75">
      <c r="A9" s="3" t="s">
        <v>9</v>
      </c>
      <c r="B9" s="18"/>
      <c r="C9" s="19" t="s">
        <v>4</v>
      </c>
      <c r="D9" s="20" t="s">
        <v>4</v>
      </c>
      <c r="E9" s="20" t="s">
        <v>4</v>
      </c>
      <c r="F9" s="20" t="s">
        <v>4</v>
      </c>
      <c r="G9" s="20" t="s">
        <v>4</v>
      </c>
      <c r="H9" s="20" t="s">
        <v>4</v>
      </c>
      <c r="I9" s="20" t="s">
        <v>4</v>
      </c>
      <c r="J9" s="20" t="s">
        <v>4</v>
      </c>
      <c r="K9" s="20" t="s">
        <v>4</v>
      </c>
      <c r="L9" s="20" t="s">
        <v>4</v>
      </c>
      <c r="M9" s="20" t="s">
        <v>4</v>
      </c>
      <c r="N9" s="20" t="s">
        <v>4</v>
      </c>
      <c r="O9" s="20" t="s">
        <v>4</v>
      </c>
      <c r="P9" s="20" t="s">
        <v>4</v>
      </c>
      <c r="Q9" s="20" t="s">
        <v>4</v>
      </c>
      <c r="R9" s="20" t="s">
        <v>4</v>
      </c>
      <c r="S9" s="20" t="s">
        <v>4</v>
      </c>
      <c r="T9" s="20" t="s">
        <v>4</v>
      </c>
      <c r="U9" s="20" t="s">
        <v>4</v>
      </c>
      <c r="V9" s="25" t="s">
        <v>4</v>
      </c>
      <c r="W9" s="29">
        <v>30</v>
      </c>
      <c r="X9" s="19" t="s">
        <v>4</v>
      </c>
      <c r="Y9" s="20" t="s">
        <v>4</v>
      </c>
      <c r="Z9" s="20" t="s">
        <v>4</v>
      </c>
      <c r="AA9" s="20" t="s">
        <v>4</v>
      </c>
      <c r="AB9" s="20" t="s">
        <v>4</v>
      </c>
      <c r="AC9" s="20" t="s">
        <v>4</v>
      </c>
      <c r="AD9" s="20" t="s">
        <v>4</v>
      </c>
      <c r="AE9" s="20" t="s">
        <v>4</v>
      </c>
      <c r="AF9" s="20" t="s">
        <v>4</v>
      </c>
      <c r="AG9" s="20" t="s">
        <v>4</v>
      </c>
      <c r="AH9" s="20" t="s">
        <v>4</v>
      </c>
      <c r="AI9" s="20" t="s">
        <v>4</v>
      </c>
      <c r="AJ9" s="20" t="s">
        <v>4</v>
      </c>
      <c r="AK9" s="20" t="s">
        <v>4</v>
      </c>
      <c r="AL9" s="20" t="s">
        <v>4</v>
      </c>
      <c r="AM9" s="20" t="s">
        <v>4</v>
      </c>
      <c r="AN9" s="20" t="s">
        <v>4</v>
      </c>
      <c r="AO9" s="20" t="s">
        <v>4</v>
      </c>
      <c r="AP9" s="20" t="s">
        <v>4</v>
      </c>
      <c r="AQ9" s="25" t="s">
        <v>4</v>
      </c>
      <c r="AR9" s="29">
        <v>35</v>
      </c>
    </row>
    <row r="10" spans="1:44" ht="15.75">
      <c r="A10" s="3" t="s">
        <v>10</v>
      </c>
      <c r="B10" s="18"/>
      <c r="C10" s="19" t="s">
        <v>4</v>
      </c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4</v>
      </c>
      <c r="L10" s="20" t="s">
        <v>4</v>
      </c>
      <c r="M10" s="20" t="s">
        <v>4</v>
      </c>
      <c r="N10" s="20" t="s">
        <v>4</v>
      </c>
      <c r="O10" s="20" t="s">
        <v>4</v>
      </c>
      <c r="P10" s="20" t="s">
        <v>4</v>
      </c>
      <c r="Q10" s="20" t="s">
        <v>4</v>
      </c>
      <c r="R10" s="20" t="s">
        <v>4</v>
      </c>
      <c r="S10" s="20" t="s">
        <v>4</v>
      </c>
      <c r="T10" s="20" t="s">
        <v>4</v>
      </c>
      <c r="U10" s="20" t="s">
        <v>4</v>
      </c>
      <c r="V10" s="25" t="s">
        <v>4</v>
      </c>
      <c r="W10" s="29"/>
      <c r="X10" s="19" t="s">
        <v>4</v>
      </c>
      <c r="Y10" s="20" t="s">
        <v>4</v>
      </c>
      <c r="Z10" s="20" t="s">
        <v>4</v>
      </c>
      <c r="AA10" s="20" t="s">
        <v>4</v>
      </c>
      <c r="AB10" s="20" t="s">
        <v>4</v>
      </c>
      <c r="AC10" s="20" t="s">
        <v>4</v>
      </c>
      <c r="AD10" s="20" t="s">
        <v>4</v>
      </c>
      <c r="AE10" s="20" t="s">
        <v>4</v>
      </c>
      <c r="AF10" s="20" t="s">
        <v>4</v>
      </c>
      <c r="AG10" s="20" t="s">
        <v>4</v>
      </c>
      <c r="AH10" s="20" t="s">
        <v>4</v>
      </c>
      <c r="AI10" s="20" t="s">
        <v>4</v>
      </c>
      <c r="AJ10" s="20" t="s">
        <v>4</v>
      </c>
      <c r="AK10" s="20" t="s">
        <v>4</v>
      </c>
      <c r="AL10" s="20" t="s">
        <v>4</v>
      </c>
      <c r="AM10" s="20" t="s">
        <v>4</v>
      </c>
      <c r="AN10" s="20" t="s">
        <v>4</v>
      </c>
      <c r="AO10" s="20" t="s">
        <v>4</v>
      </c>
      <c r="AP10" s="20" t="s">
        <v>4</v>
      </c>
      <c r="AQ10" s="25" t="s">
        <v>4</v>
      </c>
      <c r="AR10" s="29"/>
    </row>
    <row r="11" spans="1:44" ht="15.75">
      <c r="A11" s="3" t="s">
        <v>157</v>
      </c>
      <c r="B11" s="18"/>
      <c r="C11" s="19" t="s">
        <v>4</v>
      </c>
      <c r="D11" s="20" t="s">
        <v>4</v>
      </c>
      <c r="E11" s="20" t="s">
        <v>4</v>
      </c>
      <c r="F11" s="20" t="s">
        <v>4</v>
      </c>
      <c r="G11" s="20" t="s">
        <v>4</v>
      </c>
      <c r="H11" s="20" t="s">
        <v>4</v>
      </c>
      <c r="I11" s="20" t="s">
        <v>4</v>
      </c>
      <c r="J11" s="20" t="s">
        <v>4</v>
      </c>
      <c r="K11" s="20" t="s">
        <v>4</v>
      </c>
      <c r="L11" s="20" t="s">
        <v>4</v>
      </c>
      <c r="M11" s="20" t="s">
        <v>4</v>
      </c>
      <c r="N11" s="20" t="s">
        <v>4</v>
      </c>
      <c r="O11" s="20" t="s">
        <v>4</v>
      </c>
      <c r="P11" s="20" t="s">
        <v>4</v>
      </c>
      <c r="Q11" s="20" t="s">
        <v>4</v>
      </c>
      <c r="R11" s="20" t="s">
        <v>4</v>
      </c>
      <c r="S11" s="20" t="s">
        <v>4</v>
      </c>
      <c r="T11" s="20" t="s">
        <v>4</v>
      </c>
      <c r="U11" s="20" t="s">
        <v>4</v>
      </c>
      <c r="V11" s="25" t="s">
        <v>4</v>
      </c>
      <c r="W11" s="29"/>
      <c r="X11" s="19" t="s">
        <v>4</v>
      </c>
      <c r="Y11" s="20" t="s">
        <v>4</v>
      </c>
      <c r="Z11" s="20" t="s">
        <v>4</v>
      </c>
      <c r="AA11" s="20" t="s">
        <v>4</v>
      </c>
      <c r="AB11" s="20" t="s">
        <v>4</v>
      </c>
      <c r="AC11" s="20" t="s">
        <v>4</v>
      </c>
      <c r="AD11" s="20" t="s">
        <v>4</v>
      </c>
      <c r="AE11" s="20" t="s">
        <v>4</v>
      </c>
      <c r="AF11" s="20" t="s">
        <v>4</v>
      </c>
      <c r="AG11" s="20" t="s">
        <v>4</v>
      </c>
      <c r="AH11" s="20" t="s">
        <v>4</v>
      </c>
      <c r="AI11" s="20" t="s">
        <v>4</v>
      </c>
      <c r="AJ11" s="20" t="s">
        <v>4</v>
      </c>
      <c r="AK11" s="20" t="s">
        <v>4</v>
      </c>
      <c r="AL11" s="20" t="s">
        <v>4</v>
      </c>
      <c r="AM11" s="20" t="s">
        <v>4</v>
      </c>
      <c r="AN11" s="20" t="s">
        <v>4</v>
      </c>
      <c r="AO11" s="20" t="s">
        <v>4</v>
      </c>
      <c r="AP11" s="20" t="s">
        <v>4</v>
      </c>
      <c r="AQ11" s="25" t="s">
        <v>4</v>
      </c>
      <c r="AR11" s="29"/>
    </row>
    <row r="12" spans="1:44" ht="15.75">
      <c r="A12" s="3" t="s">
        <v>11</v>
      </c>
      <c r="B12" s="18"/>
      <c r="C12" s="19" t="s">
        <v>4</v>
      </c>
      <c r="D12" s="20" t="s">
        <v>4</v>
      </c>
      <c r="E12" s="20" t="s">
        <v>4</v>
      </c>
      <c r="F12" s="20" t="s">
        <v>4</v>
      </c>
      <c r="G12" s="20" t="s">
        <v>4</v>
      </c>
      <c r="H12" s="20" t="s">
        <v>4</v>
      </c>
      <c r="I12" s="20" t="s">
        <v>4</v>
      </c>
      <c r="J12" s="20" t="s">
        <v>4</v>
      </c>
      <c r="K12" s="20" t="s">
        <v>4</v>
      </c>
      <c r="L12" s="20" t="s">
        <v>4</v>
      </c>
      <c r="M12" s="20" t="s">
        <v>4</v>
      </c>
      <c r="N12" s="20" t="s">
        <v>4</v>
      </c>
      <c r="O12" s="20" t="s">
        <v>4</v>
      </c>
      <c r="P12" s="20" t="s">
        <v>4</v>
      </c>
      <c r="Q12" s="20" t="s">
        <v>4</v>
      </c>
      <c r="R12" s="20" t="s">
        <v>4</v>
      </c>
      <c r="S12" s="20" t="s">
        <v>4</v>
      </c>
      <c r="T12" s="20" t="s">
        <v>4</v>
      </c>
      <c r="U12" s="20" t="s">
        <v>4</v>
      </c>
      <c r="V12" s="25" t="s">
        <v>4</v>
      </c>
      <c r="W12" s="29"/>
      <c r="X12" s="19" t="s">
        <v>4</v>
      </c>
      <c r="Y12" s="20" t="s">
        <v>4</v>
      </c>
      <c r="Z12" s="20" t="s">
        <v>4</v>
      </c>
      <c r="AA12" s="20" t="s">
        <v>4</v>
      </c>
      <c r="AB12" s="20" t="s">
        <v>4</v>
      </c>
      <c r="AC12" s="20" t="s">
        <v>4</v>
      </c>
      <c r="AD12" s="20" t="s">
        <v>4</v>
      </c>
      <c r="AE12" s="20" t="s">
        <v>4</v>
      </c>
      <c r="AF12" s="20" t="s">
        <v>4</v>
      </c>
      <c r="AG12" s="20" t="s">
        <v>4</v>
      </c>
      <c r="AH12" s="20" t="s">
        <v>4</v>
      </c>
      <c r="AI12" s="20" t="s">
        <v>4</v>
      </c>
      <c r="AJ12" s="20" t="s">
        <v>4</v>
      </c>
      <c r="AK12" s="20" t="s">
        <v>4</v>
      </c>
      <c r="AL12" s="20" t="s">
        <v>4</v>
      </c>
      <c r="AM12" s="20" t="s">
        <v>4</v>
      </c>
      <c r="AN12" s="20" t="s">
        <v>4</v>
      </c>
      <c r="AO12" s="20" t="s">
        <v>4</v>
      </c>
      <c r="AP12" s="20" t="s">
        <v>4</v>
      </c>
      <c r="AQ12" s="25" t="s">
        <v>4</v>
      </c>
      <c r="AR12" s="29"/>
    </row>
    <row r="13" spans="1:44" ht="15.75">
      <c r="A13" s="3" t="s">
        <v>158</v>
      </c>
      <c r="B13" s="18"/>
      <c r="C13" s="19" t="s">
        <v>4</v>
      </c>
      <c r="D13" s="20" t="s">
        <v>4</v>
      </c>
      <c r="E13" s="20" t="s">
        <v>4</v>
      </c>
      <c r="F13" s="20" t="s">
        <v>4</v>
      </c>
      <c r="G13" s="20" t="s">
        <v>4</v>
      </c>
      <c r="H13" s="20" t="s">
        <v>4</v>
      </c>
      <c r="I13" s="20" t="s">
        <v>4</v>
      </c>
      <c r="J13" s="20" t="s">
        <v>4</v>
      </c>
      <c r="K13" s="20" t="s">
        <v>4</v>
      </c>
      <c r="L13" s="20" t="s">
        <v>4</v>
      </c>
      <c r="M13" s="20" t="s">
        <v>4</v>
      </c>
      <c r="N13" s="20" t="s">
        <v>4</v>
      </c>
      <c r="O13" s="20" t="s">
        <v>4</v>
      </c>
      <c r="P13" s="20" t="s">
        <v>4</v>
      </c>
      <c r="Q13" s="20" t="s">
        <v>4</v>
      </c>
      <c r="R13" s="20" t="s">
        <v>4</v>
      </c>
      <c r="S13" s="20" t="s">
        <v>4</v>
      </c>
      <c r="T13" s="20" t="s">
        <v>4</v>
      </c>
      <c r="U13" s="20" t="s">
        <v>4</v>
      </c>
      <c r="V13" s="25" t="s">
        <v>4</v>
      </c>
      <c r="W13" s="29"/>
      <c r="X13" s="19" t="s">
        <v>4</v>
      </c>
      <c r="Y13" s="20" t="s">
        <v>4</v>
      </c>
      <c r="Z13" s="20" t="s">
        <v>4</v>
      </c>
      <c r="AA13" s="20" t="s">
        <v>4</v>
      </c>
      <c r="AB13" s="20" t="s">
        <v>4</v>
      </c>
      <c r="AC13" s="20" t="s">
        <v>4</v>
      </c>
      <c r="AD13" s="20" t="s">
        <v>4</v>
      </c>
      <c r="AE13" s="20" t="s">
        <v>4</v>
      </c>
      <c r="AF13" s="20" t="s">
        <v>4</v>
      </c>
      <c r="AG13" s="20" t="s">
        <v>4</v>
      </c>
      <c r="AH13" s="20" t="s">
        <v>4</v>
      </c>
      <c r="AI13" s="20" t="s">
        <v>4</v>
      </c>
      <c r="AJ13" s="20" t="s">
        <v>4</v>
      </c>
      <c r="AK13" s="20" t="s">
        <v>4</v>
      </c>
      <c r="AL13" s="20" t="s">
        <v>4</v>
      </c>
      <c r="AM13" s="20" t="s">
        <v>4</v>
      </c>
      <c r="AN13" s="20" t="s">
        <v>4</v>
      </c>
      <c r="AO13" s="20" t="s">
        <v>4</v>
      </c>
      <c r="AP13" s="20" t="s">
        <v>4</v>
      </c>
      <c r="AQ13" s="25" t="s">
        <v>4</v>
      </c>
      <c r="AR13" s="29"/>
    </row>
    <row r="14" spans="1:44" ht="15.75">
      <c r="A14" s="3" t="s">
        <v>159</v>
      </c>
      <c r="B14" s="18"/>
      <c r="C14" s="19" t="s">
        <v>4</v>
      </c>
      <c r="D14" s="20" t="s">
        <v>4</v>
      </c>
      <c r="E14" s="20" t="s">
        <v>4</v>
      </c>
      <c r="F14" s="20" t="s">
        <v>4</v>
      </c>
      <c r="G14" s="20" t="s">
        <v>4</v>
      </c>
      <c r="H14" s="20" t="s">
        <v>4</v>
      </c>
      <c r="I14" s="20" t="s">
        <v>4</v>
      </c>
      <c r="J14" s="20" t="s">
        <v>4</v>
      </c>
      <c r="K14" s="20" t="s">
        <v>4</v>
      </c>
      <c r="L14" s="20" t="s">
        <v>4</v>
      </c>
      <c r="M14" s="20" t="s">
        <v>4</v>
      </c>
      <c r="N14" s="20" t="s">
        <v>4</v>
      </c>
      <c r="O14" s="20" t="s">
        <v>4</v>
      </c>
      <c r="P14" s="20" t="s">
        <v>4</v>
      </c>
      <c r="Q14" s="20" t="s">
        <v>4</v>
      </c>
      <c r="R14" s="20" t="s">
        <v>4</v>
      </c>
      <c r="S14" s="20" t="s">
        <v>4</v>
      </c>
      <c r="T14" s="20" t="s">
        <v>4</v>
      </c>
      <c r="U14" s="20" t="s">
        <v>4</v>
      </c>
      <c r="V14" s="25" t="s">
        <v>4</v>
      </c>
      <c r="W14" s="29"/>
      <c r="X14" s="19" t="s">
        <v>4</v>
      </c>
      <c r="Y14" s="20" t="s">
        <v>4</v>
      </c>
      <c r="Z14" s="20" t="s">
        <v>4</v>
      </c>
      <c r="AA14" s="20" t="s">
        <v>4</v>
      </c>
      <c r="AB14" s="20" t="s">
        <v>4</v>
      </c>
      <c r="AC14" s="20" t="s">
        <v>4</v>
      </c>
      <c r="AD14" s="20" t="s">
        <v>4</v>
      </c>
      <c r="AE14" s="20" t="s">
        <v>4</v>
      </c>
      <c r="AF14" s="20" t="s">
        <v>4</v>
      </c>
      <c r="AG14" s="20" t="s">
        <v>4</v>
      </c>
      <c r="AH14" s="20" t="s">
        <v>4</v>
      </c>
      <c r="AI14" s="20" t="s">
        <v>4</v>
      </c>
      <c r="AJ14" s="20" t="s">
        <v>4</v>
      </c>
      <c r="AK14" s="20" t="s">
        <v>4</v>
      </c>
      <c r="AL14" s="20" t="s">
        <v>4</v>
      </c>
      <c r="AM14" s="20" t="s">
        <v>4</v>
      </c>
      <c r="AN14" s="20" t="s">
        <v>4</v>
      </c>
      <c r="AO14" s="20" t="s">
        <v>4</v>
      </c>
      <c r="AP14" s="20" t="s">
        <v>4</v>
      </c>
      <c r="AQ14" s="25" t="s">
        <v>4</v>
      </c>
      <c r="AR14" s="29"/>
    </row>
    <row r="15" spans="1:44" ht="15.75">
      <c r="A15" s="3" t="s">
        <v>160</v>
      </c>
      <c r="B15" s="18"/>
      <c r="C15" s="19" t="s">
        <v>4</v>
      </c>
      <c r="D15" s="20" t="s">
        <v>4</v>
      </c>
      <c r="E15" s="20" t="s">
        <v>4</v>
      </c>
      <c r="F15" s="20" t="s">
        <v>4</v>
      </c>
      <c r="G15" s="20" t="s">
        <v>4</v>
      </c>
      <c r="H15" s="20" t="s">
        <v>4</v>
      </c>
      <c r="I15" s="20" t="s">
        <v>4</v>
      </c>
      <c r="J15" s="20" t="s">
        <v>4</v>
      </c>
      <c r="K15" s="20" t="s">
        <v>4</v>
      </c>
      <c r="L15" s="20" t="s">
        <v>4</v>
      </c>
      <c r="M15" s="20" t="s">
        <v>4</v>
      </c>
      <c r="N15" s="20" t="s">
        <v>4</v>
      </c>
      <c r="O15" s="20" t="s">
        <v>4</v>
      </c>
      <c r="P15" s="20" t="s">
        <v>4</v>
      </c>
      <c r="Q15" s="20" t="s">
        <v>4</v>
      </c>
      <c r="R15" s="20" t="s">
        <v>4</v>
      </c>
      <c r="S15" s="20" t="s">
        <v>4</v>
      </c>
      <c r="T15" s="20" t="s">
        <v>4</v>
      </c>
      <c r="U15" s="20" t="s">
        <v>4</v>
      </c>
      <c r="V15" s="25" t="s">
        <v>4</v>
      </c>
      <c r="W15" s="29"/>
      <c r="X15" s="19" t="s">
        <v>4</v>
      </c>
      <c r="Y15" s="20" t="s">
        <v>4</v>
      </c>
      <c r="Z15" s="20" t="s">
        <v>4</v>
      </c>
      <c r="AA15" s="20" t="s">
        <v>4</v>
      </c>
      <c r="AB15" s="20" t="s">
        <v>4</v>
      </c>
      <c r="AC15" s="20" t="s">
        <v>4</v>
      </c>
      <c r="AD15" s="20" t="s">
        <v>4</v>
      </c>
      <c r="AE15" s="20" t="s">
        <v>4</v>
      </c>
      <c r="AF15" s="20" t="s">
        <v>4</v>
      </c>
      <c r="AG15" s="20" t="s">
        <v>4</v>
      </c>
      <c r="AH15" s="20" t="s">
        <v>4</v>
      </c>
      <c r="AI15" s="20" t="s">
        <v>4</v>
      </c>
      <c r="AJ15" s="20" t="s">
        <v>4</v>
      </c>
      <c r="AK15" s="20" t="s">
        <v>4</v>
      </c>
      <c r="AL15" s="20" t="s">
        <v>4</v>
      </c>
      <c r="AM15" s="20" t="s">
        <v>4</v>
      </c>
      <c r="AN15" s="20" t="s">
        <v>4</v>
      </c>
      <c r="AO15" s="20" t="s">
        <v>4</v>
      </c>
      <c r="AP15" s="20" t="s">
        <v>4</v>
      </c>
      <c r="AQ15" s="25" t="s">
        <v>4</v>
      </c>
      <c r="AR15" s="29"/>
    </row>
    <row r="16" spans="1:44" ht="15.75">
      <c r="A16" s="3" t="s">
        <v>12</v>
      </c>
      <c r="B16" s="18"/>
      <c r="C16" s="19" t="s">
        <v>4</v>
      </c>
      <c r="D16" s="20" t="s">
        <v>4</v>
      </c>
      <c r="E16" s="20" t="s">
        <v>4</v>
      </c>
      <c r="F16" s="20" t="s">
        <v>4</v>
      </c>
      <c r="G16" s="20" t="s">
        <v>4</v>
      </c>
      <c r="H16" s="20" t="s">
        <v>4</v>
      </c>
      <c r="I16" s="20" t="s">
        <v>4</v>
      </c>
      <c r="J16" s="20" t="s">
        <v>4</v>
      </c>
      <c r="K16" s="20" t="s">
        <v>4</v>
      </c>
      <c r="L16" s="20" t="s">
        <v>4</v>
      </c>
      <c r="M16" s="20" t="s">
        <v>4</v>
      </c>
      <c r="N16" s="20" t="s">
        <v>4</v>
      </c>
      <c r="O16" s="20" t="s">
        <v>4</v>
      </c>
      <c r="P16" s="20" t="s">
        <v>4</v>
      </c>
      <c r="Q16" s="20" t="s">
        <v>4</v>
      </c>
      <c r="R16" s="20" t="s">
        <v>4</v>
      </c>
      <c r="S16" s="20" t="s">
        <v>4</v>
      </c>
      <c r="T16" s="20" t="s">
        <v>4</v>
      </c>
      <c r="U16" s="20" t="s">
        <v>4</v>
      </c>
      <c r="V16" s="25" t="s">
        <v>4</v>
      </c>
      <c r="W16" s="30"/>
      <c r="X16" s="19" t="s">
        <v>4</v>
      </c>
      <c r="Y16" s="20" t="s">
        <v>4</v>
      </c>
      <c r="Z16" s="20" t="s">
        <v>4</v>
      </c>
      <c r="AA16" s="20" t="s">
        <v>4</v>
      </c>
      <c r="AB16" s="20" t="s">
        <v>4</v>
      </c>
      <c r="AC16" s="20" t="s">
        <v>4</v>
      </c>
      <c r="AD16" s="20" t="s">
        <v>4</v>
      </c>
      <c r="AE16" s="20" t="s">
        <v>4</v>
      </c>
      <c r="AF16" s="20" t="s">
        <v>4</v>
      </c>
      <c r="AG16" s="20" t="s">
        <v>4</v>
      </c>
      <c r="AH16" s="20" t="s">
        <v>4</v>
      </c>
      <c r="AI16" s="20" t="s">
        <v>4</v>
      </c>
      <c r="AJ16" s="20" t="s">
        <v>4</v>
      </c>
      <c r="AK16" s="20" t="s">
        <v>4</v>
      </c>
      <c r="AL16" s="20" t="s">
        <v>4</v>
      </c>
      <c r="AM16" s="20" t="s">
        <v>4</v>
      </c>
      <c r="AN16" s="20" t="s">
        <v>4</v>
      </c>
      <c r="AO16" s="20" t="s">
        <v>4</v>
      </c>
      <c r="AP16" s="20" t="s">
        <v>4</v>
      </c>
      <c r="AQ16" s="25" t="s">
        <v>4</v>
      </c>
      <c r="AR16" s="30"/>
    </row>
    <row r="17" spans="1:44" ht="15.75">
      <c r="A17" s="27" t="s">
        <v>95</v>
      </c>
      <c r="B17" s="18"/>
      <c r="C17" s="32">
        <v>30</v>
      </c>
      <c r="D17" s="32">
        <v>30</v>
      </c>
      <c r="E17" s="32">
        <v>30</v>
      </c>
      <c r="F17" s="32">
        <v>30</v>
      </c>
      <c r="G17" s="32">
        <v>30</v>
      </c>
      <c r="H17" s="32">
        <v>30</v>
      </c>
      <c r="I17" s="32">
        <v>30</v>
      </c>
      <c r="J17" s="32">
        <v>30</v>
      </c>
      <c r="K17" s="32">
        <v>30</v>
      </c>
      <c r="L17" s="32">
        <v>30</v>
      </c>
      <c r="M17" s="32">
        <v>30</v>
      </c>
      <c r="N17" s="32">
        <v>30</v>
      </c>
      <c r="O17" s="32">
        <v>30</v>
      </c>
      <c r="P17" s="32">
        <v>30</v>
      </c>
      <c r="Q17" s="32">
        <v>30</v>
      </c>
      <c r="R17" s="32">
        <v>30</v>
      </c>
      <c r="S17" s="32">
        <v>30</v>
      </c>
      <c r="T17" s="32">
        <v>30</v>
      </c>
      <c r="U17" s="32">
        <v>30</v>
      </c>
      <c r="V17" s="32">
        <v>30</v>
      </c>
      <c r="W17" s="31"/>
      <c r="X17" s="32">
        <v>35</v>
      </c>
      <c r="Y17" s="32">
        <v>35</v>
      </c>
      <c r="Z17" s="32">
        <v>35</v>
      </c>
      <c r="AA17" s="32">
        <v>35</v>
      </c>
      <c r="AB17" s="32">
        <v>35</v>
      </c>
      <c r="AC17" s="32">
        <v>35</v>
      </c>
      <c r="AD17" s="32">
        <v>35</v>
      </c>
      <c r="AE17" s="32">
        <v>35</v>
      </c>
      <c r="AF17" s="32">
        <v>35</v>
      </c>
      <c r="AG17" s="32">
        <v>35</v>
      </c>
      <c r="AH17" s="32">
        <v>35</v>
      </c>
      <c r="AI17" s="32">
        <v>35</v>
      </c>
      <c r="AJ17" s="32">
        <v>35</v>
      </c>
      <c r="AK17" s="32">
        <v>35</v>
      </c>
      <c r="AL17" s="32">
        <v>35</v>
      </c>
      <c r="AM17" s="32">
        <v>35</v>
      </c>
      <c r="AN17" s="32">
        <v>35</v>
      </c>
      <c r="AO17" s="32">
        <v>35</v>
      </c>
      <c r="AP17" s="32">
        <v>35</v>
      </c>
      <c r="AQ17" s="32">
        <v>35</v>
      </c>
      <c r="AR17" s="31"/>
    </row>
    <row r="18" spans="1:44" ht="15.75">
      <c r="A18" s="4" t="s">
        <v>13</v>
      </c>
      <c r="B18" s="181"/>
      <c r="C18" s="183"/>
      <c r="D18" s="184"/>
      <c r="E18" s="184"/>
      <c r="F18" s="184"/>
      <c r="G18" s="184"/>
      <c r="H18" s="184"/>
      <c r="I18" s="185"/>
      <c r="J18" s="185"/>
      <c r="K18" s="185"/>
      <c r="L18" s="185" t="s">
        <v>3</v>
      </c>
      <c r="M18" s="185"/>
      <c r="N18" s="185"/>
      <c r="O18" s="185"/>
      <c r="P18" s="185"/>
      <c r="Q18" s="185"/>
      <c r="R18" s="185"/>
      <c r="S18" s="185"/>
      <c r="T18" s="184"/>
      <c r="U18" s="184"/>
      <c r="V18" s="186" t="s">
        <v>3</v>
      </c>
      <c r="W18" s="182">
        <v>60</v>
      </c>
      <c r="X18" s="183"/>
      <c r="Y18" s="184"/>
      <c r="Z18" s="184"/>
      <c r="AA18" s="184"/>
      <c r="AB18" s="184"/>
      <c r="AC18" s="184"/>
      <c r="AD18" s="185"/>
      <c r="AE18" s="185"/>
      <c r="AF18" s="185"/>
      <c r="AG18" s="185" t="s">
        <v>3</v>
      </c>
      <c r="AH18" s="185"/>
      <c r="AI18" s="185"/>
      <c r="AJ18" s="185"/>
      <c r="AK18" s="185"/>
      <c r="AL18" s="185"/>
      <c r="AM18" s="185"/>
      <c r="AN18" s="185"/>
      <c r="AO18" s="184"/>
      <c r="AP18" s="184"/>
      <c r="AQ18" s="186" t="s">
        <v>3</v>
      </c>
      <c r="AR18" s="182">
        <v>60</v>
      </c>
    </row>
    <row r="19" spans="1:44" ht="15.75">
      <c r="A19" s="4" t="s">
        <v>15</v>
      </c>
      <c r="B19" s="181"/>
      <c r="C19" s="183"/>
      <c r="D19" s="184"/>
      <c r="E19" s="184"/>
      <c r="F19" s="184"/>
      <c r="G19" s="184"/>
      <c r="H19" s="184"/>
      <c r="I19" s="185"/>
      <c r="J19" s="185" t="s">
        <v>7</v>
      </c>
      <c r="K19" s="185"/>
      <c r="L19" s="185"/>
      <c r="M19" s="185"/>
      <c r="N19" s="185"/>
      <c r="O19" s="185"/>
      <c r="P19" s="185"/>
      <c r="Q19" s="185"/>
      <c r="R19" s="185" t="s">
        <v>7</v>
      </c>
      <c r="S19" s="185"/>
      <c r="T19" s="184"/>
      <c r="U19" s="184"/>
      <c r="V19" s="186"/>
      <c r="W19" s="182">
        <v>5</v>
      </c>
      <c r="X19" s="183"/>
      <c r="Y19" s="184"/>
      <c r="Z19" s="184"/>
      <c r="AA19" s="184"/>
      <c r="AB19" s="184"/>
      <c r="AC19" s="184"/>
      <c r="AD19" s="185"/>
      <c r="AE19" s="185" t="s">
        <v>7</v>
      </c>
      <c r="AF19" s="185"/>
      <c r="AG19" s="185"/>
      <c r="AH19" s="185"/>
      <c r="AI19" s="185"/>
      <c r="AJ19" s="185"/>
      <c r="AK19" s="185"/>
      <c r="AL19" s="185"/>
      <c r="AM19" s="185" t="s">
        <v>7</v>
      </c>
      <c r="AN19" s="185"/>
      <c r="AO19" s="184"/>
      <c r="AP19" s="184"/>
      <c r="AQ19" s="186"/>
      <c r="AR19" s="182">
        <v>5</v>
      </c>
    </row>
    <row r="20" spans="1:44" ht="15.75">
      <c r="A20" s="4" t="s">
        <v>161</v>
      </c>
      <c r="B20" s="181"/>
      <c r="C20" s="183"/>
      <c r="D20" s="184"/>
      <c r="E20" s="184"/>
      <c r="F20" s="184"/>
      <c r="G20" s="184"/>
      <c r="H20" s="184"/>
      <c r="I20" s="185"/>
      <c r="J20" s="185" t="s">
        <v>7</v>
      </c>
      <c r="K20" s="185"/>
      <c r="L20" s="185"/>
      <c r="M20" s="185"/>
      <c r="N20" s="185"/>
      <c r="O20" s="185"/>
      <c r="P20" s="185"/>
      <c r="Q20" s="185"/>
      <c r="R20" s="185" t="s">
        <v>7</v>
      </c>
      <c r="S20" s="185"/>
      <c r="T20" s="184"/>
      <c r="U20" s="184"/>
      <c r="V20" s="186"/>
      <c r="W20" s="182">
        <v>30</v>
      </c>
      <c r="X20" s="183"/>
      <c r="Y20" s="184"/>
      <c r="Z20" s="184"/>
      <c r="AA20" s="184"/>
      <c r="AB20" s="184"/>
      <c r="AC20" s="184"/>
      <c r="AD20" s="185"/>
      <c r="AE20" s="185" t="s">
        <v>7</v>
      </c>
      <c r="AF20" s="185"/>
      <c r="AG20" s="185"/>
      <c r="AH20" s="185"/>
      <c r="AI20" s="185"/>
      <c r="AJ20" s="185"/>
      <c r="AK20" s="185"/>
      <c r="AL20" s="185"/>
      <c r="AM20" s="185" t="s">
        <v>7</v>
      </c>
      <c r="AN20" s="185"/>
      <c r="AO20" s="184"/>
      <c r="AP20" s="184"/>
      <c r="AQ20" s="186"/>
      <c r="AR20" s="182">
        <v>55</v>
      </c>
    </row>
    <row r="21" spans="1:44" ht="15.75">
      <c r="A21" s="4" t="s">
        <v>16</v>
      </c>
      <c r="B21" s="181"/>
      <c r="C21" s="183"/>
      <c r="D21" s="184"/>
      <c r="E21" s="184"/>
      <c r="F21" s="184"/>
      <c r="G21" s="184"/>
      <c r="H21" s="184"/>
      <c r="I21" s="185"/>
      <c r="J21" s="185" t="s">
        <v>7</v>
      </c>
      <c r="K21" s="185"/>
      <c r="L21" s="185"/>
      <c r="M21" s="185"/>
      <c r="N21" s="185"/>
      <c r="O21" s="185"/>
      <c r="P21" s="185"/>
      <c r="Q21" s="185"/>
      <c r="R21" s="185" t="s">
        <v>7</v>
      </c>
      <c r="S21" s="185"/>
      <c r="T21" s="184"/>
      <c r="U21" s="184"/>
      <c r="V21" s="186"/>
      <c r="W21" s="182">
        <v>5</v>
      </c>
      <c r="X21" s="183"/>
      <c r="Y21" s="184"/>
      <c r="Z21" s="184"/>
      <c r="AA21" s="184"/>
      <c r="AB21" s="184"/>
      <c r="AC21" s="184"/>
      <c r="AD21" s="185"/>
      <c r="AE21" s="185" t="s">
        <v>7</v>
      </c>
      <c r="AF21" s="185"/>
      <c r="AG21" s="185"/>
      <c r="AH21" s="185"/>
      <c r="AI21" s="185"/>
      <c r="AJ21" s="185"/>
      <c r="AK21" s="185"/>
      <c r="AL21" s="185"/>
      <c r="AM21" s="185" t="s">
        <v>7</v>
      </c>
      <c r="AN21" s="185"/>
      <c r="AO21" s="184"/>
      <c r="AP21" s="184"/>
      <c r="AQ21" s="186"/>
      <c r="AR21" s="182">
        <v>10</v>
      </c>
    </row>
    <row r="22" spans="1:44" ht="15.75">
      <c r="A22" s="4" t="s">
        <v>17</v>
      </c>
      <c r="B22" s="181"/>
      <c r="C22" s="183"/>
      <c r="D22" s="184"/>
      <c r="E22" s="184"/>
      <c r="F22" s="184"/>
      <c r="G22" s="184"/>
      <c r="H22" s="184"/>
      <c r="I22" s="185"/>
      <c r="J22" s="185"/>
      <c r="K22" s="185"/>
      <c r="L22" s="185" t="s">
        <v>3</v>
      </c>
      <c r="M22" s="185"/>
      <c r="N22" s="185"/>
      <c r="O22" s="185"/>
      <c r="P22" s="185"/>
      <c r="Q22" s="185"/>
      <c r="R22" s="185"/>
      <c r="S22" s="185"/>
      <c r="T22" s="184"/>
      <c r="U22" s="184"/>
      <c r="V22" s="186" t="s">
        <v>3</v>
      </c>
      <c r="W22" s="182">
        <v>17</v>
      </c>
      <c r="X22" s="183"/>
      <c r="Y22" s="184"/>
      <c r="Z22" s="184"/>
      <c r="AA22" s="184"/>
      <c r="AB22" s="184"/>
      <c r="AC22" s="184"/>
      <c r="AD22" s="185"/>
      <c r="AE22" s="185"/>
      <c r="AF22" s="185"/>
      <c r="AG22" s="185" t="s">
        <v>3</v>
      </c>
      <c r="AH22" s="185"/>
      <c r="AI22" s="185"/>
      <c r="AJ22" s="185"/>
      <c r="AK22" s="185"/>
      <c r="AL22" s="185"/>
      <c r="AM22" s="185"/>
      <c r="AN22" s="185"/>
      <c r="AO22" s="184"/>
      <c r="AP22" s="184"/>
      <c r="AQ22" s="186" t="s">
        <v>3</v>
      </c>
      <c r="AR22" s="182">
        <v>17</v>
      </c>
    </row>
    <row r="23" spans="1:44" ht="15.75">
      <c r="A23" s="4" t="s">
        <v>162</v>
      </c>
      <c r="B23" s="181"/>
      <c r="C23" s="183"/>
      <c r="D23" s="184"/>
      <c r="E23" s="184"/>
      <c r="F23" s="184"/>
      <c r="G23" s="184"/>
      <c r="H23" s="184"/>
      <c r="I23" s="185"/>
      <c r="J23" s="185"/>
      <c r="K23" s="185"/>
      <c r="L23" s="185" t="s">
        <v>18</v>
      </c>
      <c r="M23" s="185"/>
      <c r="N23" s="185"/>
      <c r="O23" s="185"/>
      <c r="P23" s="185"/>
      <c r="Q23" s="185"/>
      <c r="R23" s="185"/>
      <c r="S23" s="185"/>
      <c r="T23" s="184"/>
      <c r="U23" s="184"/>
      <c r="V23" s="186" t="s">
        <v>18</v>
      </c>
      <c r="W23" s="182">
        <v>50</v>
      </c>
      <c r="X23" s="183"/>
      <c r="Y23" s="184"/>
      <c r="Z23" s="184"/>
      <c r="AA23" s="184"/>
      <c r="AB23" s="184"/>
      <c r="AC23" s="184"/>
      <c r="AD23" s="185"/>
      <c r="AE23" s="185"/>
      <c r="AF23" s="185"/>
      <c r="AG23" s="185" t="s">
        <v>18</v>
      </c>
      <c r="AH23" s="185"/>
      <c r="AI23" s="185"/>
      <c r="AJ23" s="185"/>
      <c r="AK23" s="185"/>
      <c r="AL23" s="185"/>
      <c r="AM23" s="185"/>
      <c r="AN23" s="185"/>
      <c r="AO23" s="184"/>
      <c r="AP23" s="184"/>
      <c r="AQ23" s="186" t="s">
        <v>18</v>
      </c>
      <c r="AR23" s="182">
        <v>50</v>
      </c>
    </row>
    <row r="24" spans="1:44" ht="15.75">
      <c r="A24" s="4" t="s">
        <v>163</v>
      </c>
      <c r="B24" s="181"/>
      <c r="C24" s="187"/>
      <c r="D24" s="188" t="s">
        <v>3</v>
      </c>
      <c r="E24" s="188"/>
      <c r="F24" s="188" t="s">
        <v>3</v>
      </c>
      <c r="G24" s="188"/>
      <c r="H24" s="188" t="s">
        <v>3</v>
      </c>
      <c r="I24" s="189"/>
      <c r="J24" s="189" t="s">
        <v>3</v>
      </c>
      <c r="K24" s="189"/>
      <c r="L24" s="189" t="s">
        <v>3</v>
      </c>
      <c r="M24" s="189"/>
      <c r="N24" s="189" t="s">
        <v>3</v>
      </c>
      <c r="O24" s="189"/>
      <c r="P24" s="189" t="s">
        <v>3</v>
      </c>
      <c r="Q24" s="189"/>
      <c r="R24" s="189" t="s">
        <v>3</v>
      </c>
      <c r="S24" s="189"/>
      <c r="T24" s="188" t="s">
        <v>3</v>
      </c>
      <c r="U24" s="188"/>
      <c r="V24" s="190" t="s">
        <v>3</v>
      </c>
      <c r="W24" s="182">
        <v>60</v>
      </c>
      <c r="X24" s="187"/>
      <c r="Y24" s="188" t="s">
        <v>3</v>
      </c>
      <c r="Z24" s="188"/>
      <c r="AA24" s="188" t="s">
        <v>3</v>
      </c>
      <c r="AB24" s="188"/>
      <c r="AC24" s="188" t="s">
        <v>3</v>
      </c>
      <c r="AD24" s="189"/>
      <c r="AE24" s="189" t="s">
        <v>3</v>
      </c>
      <c r="AF24" s="189"/>
      <c r="AG24" s="189" t="s">
        <v>3</v>
      </c>
      <c r="AH24" s="189"/>
      <c r="AI24" s="189" t="s">
        <v>3</v>
      </c>
      <c r="AJ24" s="189"/>
      <c r="AK24" s="189" t="s">
        <v>3</v>
      </c>
      <c r="AL24" s="189"/>
      <c r="AM24" s="189" t="s">
        <v>3</v>
      </c>
      <c r="AN24" s="189"/>
      <c r="AO24" s="188" t="s">
        <v>3</v>
      </c>
      <c r="AP24" s="188"/>
      <c r="AQ24" s="190" t="s">
        <v>3</v>
      </c>
      <c r="AR24" s="182">
        <v>120</v>
      </c>
    </row>
    <row r="25" spans="1:44" ht="15.75">
      <c r="A25" s="193" t="s">
        <v>95</v>
      </c>
      <c r="B25" s="181"/>
      <c r="C25" s="191">
        <v>0</v>
      </c>
      <c r="D25" s="191">
        <f>W24</f>
        <v>60</v>
      </c>
      <c r="E25" s="191">
        <v>0</v>
      </c>
      <c r="F25" s="191">
        <f>W24</f>
        <v>60</v>
      </c>
      <c r="G25" s="191">
        <v>0</v>
      </c>
      <c r="H25" s="191">
        <f>W24</f>
        <v>60</v>
      </c>
      <c r="I25" s="191">
        <v>0</v>
      </c>
      <c r="J25" s="191">
        <f>W19+W20+W21+W24</f>
        <v>100</v>
      </c>
      <c r="K25" s="191">
        <v>0</v>
      </c>
      <c r="L25" s="191">
        <f>W18+W22+W23+W24</f>
        <v>187</v>
      </c>
      <c r="M25" s="191">
        <v>0</v>
      </c>
      <c r="N25" s="191">
        <f>W24</f>
        <v>60</v>
      </c>
      <c r="O25" s="191">
        <v>0</v>
      </c>
      <c r="P25" s="191">
        <f>W24</f>
        <v>60</v>
      </c>
      <c r="Q25" s="191">
        <v>0</v>
      </c>
      <c r="R25" s="191">
        <f>W19+W20+W21+W24</f>
        <v>100</v>
      </c>
      <c r="S25" s="191">
        <v>0</v>
      </c>
      <c r="T25" s="191">
        <f>W24</f>
        <v>60</v>
      </c>
      <c r="U25" s="191">
        <v>0</v>
      </c>
      <c r="V25" s="191">
        <f>W18+W22+W23+W24</f>
        <v>187</v>
      </c>
      <c r="W25" s="192"/>
      <c r="X25" s="191">
        <v>0</v>
      </c>
      <c r="Y25" s="191">
        <f>AR24</f>
        <v>120</v>
      </c>
      <c r="Z25" s="191">
        <v>0</v>
      </c>
      <c r="AA25" s="191">
        <f>AR24</f>
        <v>120</v>
      </c>
      <c r="AB25" s="191">
        <v>0</v>
      </c>
      <c r="AC25" s="191">
        <f>AR24</f>
        <v>120</v>
      </c>
      <c r="AD25" s="191">
        <v>0</v>
      </c>
      <c r="AE25" s="191">
        <f>AR19+AR20+AR21+AR24</f>
        <v>190</v>
      </c>
      <c r="AF25" s="191">
        <v>0</v>
      </c>
      <c r="AG25" s="191">
        <f>AR18+AR23+AR24+AR22</f>
        <v>247</v>
      </c>
      <c r="AH25" s="191">
        <v>0</v>
      </c>
      <c r="AI25" s="191">
        <f>AR24</f>
        <v>120</v>
      </c>
      <c r="AJ25" s="191">
        <v>0</v>
      </c>
      <c r="AK25" s="191">
        <f>AR24</f>
        <v>120</v>
      </c>
      <c r="AL25" s="191">
        <v>0</v>
      </c>
      <c r="AM25" s="191">
        <f>AR19+AR20+AR21+AR24</f>
        <v>190</v>
      </c>
      <c r="AN25" s="191">
        <v>0</v>
      </c>
      <c r="AO25" s="191">
        <f>AR24</f>
        <v>120</v>
      </c>
      <c r="AP25" s="191">
        <v>0</v>
      </c>
      <c r="AQ25" s="191">
        <f>AR18+AR22+AR23+AR24</f>
        <v>247</v>
      </c>
      <c r="AR25" s="192"/>
    </row>
    <row r="26" spans="1:44" ht="15.75">
      <c r="A26" s="216" t="s">
        <v>19</v>
      </c>
      <c r="B26" s="194"/>
      <c r="C26" s="195"/>
      <c r="D26" s="196"/>
      <c r="E26" s="196"/>
      <c r="F26" s="196"/>
      <c r="G26" s="196"/>
      <c r="H26" s="196"/>
      <c r="I26" s="197"/>
      <c r="J26" s="197"/>
      <c r="K26" s="197"/>
      <c r="L26" s="197" t="s">
        <v>21</v>
      </c>
      <c r="M26" s="197"/>
      <c r="N26" s="197"/>
      <c r="O26" s="197"/>
      <c r="P26" s="197"/>
      <c r="Q26" s="197"/>
      <c r="R26" s="197"/>
      <c r="S26" s="197"/>
      <c r="T26" s="196"/>
      <c r="U26" s="196"/>
      <c r="V26" s="199" t="s">
        <v>21</v>
      </c>
      <c r="W26" s="198">
        <v>45</v>
      </c>
      <c r="X26" s="195"/>
      <c r="Y26" s="196"/>
      <c r="Z26" s="196"/>
      <c r="AA26" s="196"/>
      <c r="AB26" s="196"/>
      <c r="AC26" s="196"/>
      <c r="AD26" s="197"/>
      <c r="AE26" s="197"/>
      <c r="AF26" s="197"/>
      <c r="AG26" s="197" t="s">
        <v>21</v>
      </c>
      <c r="AH26" s="197"/>
      <c r="AI26" s="197"/>
      <c r="AJ26" s="197"/>
      <c r="AK26" s="197"/>
      <c r="AL26" s="197"/>
      <c r="AM26" s="197"/>
      <c r="AN26" s="197"/>
      <c r="AO26" s="196"/>
      <c r="AP26" s="196"/>
      <c r="AQ26" s="199" t="s">
        <v>21</v>
      </c>
      <c r="AR26" s="198">
        <v>60</v>
      </c>
    </row>
    <row r="27" spans="1:44" ht="15.75">
      <c r="A27" s="216" t="s">
        <v>22</v>
      </c>
      <c r="B27" s="194"/>
      <c r="C27" s="203"/>
      <c r="D27" s="204"/>
      <c r="E27" s="204"/>
      <c r="F27" s="204"/>
      <c r="G27" s="204"/>
      <c r="H27" s="204" t="s">
        <v>4</v>
      </c>
      <c r="I27" s="204"/>
      <c r="J27" s="204"/>
      <c r="K27" s="204"/>
      <c r="L27" s="204"/>
      <c r="M27" s="204"/>
      <c r="N27" s="204" t="s">
        <v>4</v>
      </c>
      <c r="O27" s="204"/>
      <c r="P27" s="204"/>
      <c r="Q27" s="204"/>
      <c r="R27" s="204"/>
      <c r="S27" s="204"/>
      <c r="T27" s="204" t="s">
        <v>4</v>
      </c>
      <c r="U27" s="204"/>
      <c r="V27" s="205"/>
      <c r="W27" s="198">
        <v>15</v>
      </c>
      <c r="X27" s="203"/>
      <c r="Y27" s="204"/>
      <c r="Z27" s="204"/>
      <c r="AA27" s="204"/>
      <c r="AB27" s="204"/>
      <c r="AC27" s="204" t="s">
        <v>4</v>
      </c>
      <c r="AD27" s="204"/>
      <c r="AE27" s="204"/>
      <c r="AF27" s="204"/>
      <c r="AG27" s="204"/>
      <c r="AH27" s="204"/>
      <c r="AI27" s="204" t="s">
        <v>4</v>
      </c>
      <c r="AJ27" s="204"/>
      <c r="AK27" s="204"/>
      <c r="AL27" s="204"/>
      <c r="AM27" s="204"/>
      <c r="AN27" s="204"/>
      <c r="AO27" s="204" t="s">
        <v>4</v>
      </c>
      <c r="AP27" s="204"/>
      <c r="AQ27" s="205"/>
      <c r="AR27" s="198">
        <v>15</v>
      </c>
    </row>
    <row r="28" spans="1:44" ht="15.75">
      <c r="A28" s="216" t="s">
        <v>23</v>
      </c>
      <c r="B28" s="194"/>
      <c r="C28" s="200"/>
      <c r="D28" s="201"/>
      <c r="E28" s="201"/>
      <c r="F28" s="201"/>
      <c r="G28" s="201"/>
      <c r="H28" s="201"/>
      <c r="I28" s="202"/>
      <c r="J28" s="202"/>
      <c r="K28" s="202"/>
      <c r="L28" s="202" t="s">
        <v>4</v>
      </c>
      <c r="M28" s="202"/>
      <c r="N28" s="202"/>
      <c r="O28" s="202"/>
      <c r="P28" s="202"/>
      <c r="Q28" s="202"/>
      <c r="R28" s="202"/>
      <c r="S28" s="202"/>
      <c r="T28" s="201"/>
      <c r="U28" s="201"/>
      <c r="V28" s="206" t="s">
        <v>4</v>
      </c>
      <c r="W28" s="198">
        <v>60</v>
      </c>
      <c r="X28" s="349" t="s">
        <v>30</v>
      </c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1"/>
      <c r="AR28" s="198">
        <v>0</v>
      </c>
    </row>
    <row r="29" spans="1:44" ht="15.75">
      <c r="A29" s="216" t="s">
        <v>24</v>
      </c>
      <c r="B29" s="194"/>
      <c r="C29" s="200"/>
      <c r="D29" s="201" t="s">
        <v>4</v>
      </c>
      <c r="E29" s="201"/>
      <c r="F29" s="201" t="s">
        <v>4</v>
      </c>
      <c r="G29" s="201"/>
      <c r="H29" s="201" t="s">
        <v>4</v>
      </c>
      <c r="I29" s="202"/>
      <c r="J29" s="202" t="s">
        <v>4</v>
      </c>
      <c r="K29" s="202"/>
      <c r="L29" s="202" t="s">
        <v>4</v>
      </c>
      <c r="M29" s="202"/>
      <c r="N29" s="202" t="s">
        <v>4</v>
      </c>
      <c r="O29" s="202"/>
      <c r="P29" s="202" t="s">
        <v>4</v>
      </c>
      <c r="Q29" s="202"/>
      <c r="R29" s="202" t="s">
        <v>4</v>
      </c>
      <c r="S29" s="202"/>
      <c r="T29" s="201" t="s">
        <v>4</v>
      </c>
      <c r="U29" s="201"/>
      <c r="V29" s="206" t="s">
        <v>4</v>
      </c>
      <c r="W29" s="198">
        <v>5</v>
      </c>
      <c r="X29" s="200"/>
      <c r="Y29" s="201" t="s">
        <v>4</v>
      </c>
      <c r="Z29" s="201"/>
      <c r="AA29" s="201" t="s">
        <v>4</v>
      </c>
      <c r="AB29" s="201"/>
      <c r="AC29" s="201" t="s">
        <v>4</v>
      </c>
      <c r="AD29" s="202"/>
      <c r="AE29" s="202" t="s">
        <v>4</v>
      </c>
      <c r="AF29" s="202"/>
      <c r="AG29" s="202" t="s">
        <v>4</v>
      </c>
      <c r="AH29" s="202"/>
      <c r="AI29" s="202" t="s">
        <v>4</v>
      </c>
      <c r="AJ29" s="202"/>
      <c r="AK29" s="202" t="s">
        <v>4</v>
      </c>
      <c r="AL29" s="202"/>
      <c r="AM29" s="202" t="s">
        <v>4</v>
      </c>
      <c r="AN29" s="202"/>
      <c r="AO29" s="201" t="s">
        <v>4</v>
      </c>
      <c r="AP29" s="201"/>
      <c r="AQ29" s="206" t="s">
        <v>4</v>
      </c>
      <c r="AR29" s="198">
        <v>5</v>
      </c>
    </row>
    <row r="30" spans="1:44" ht="15.75">
      <c r="A30" s="216" t="s">
        <v>25</v>
      </c>
      <c r="B30" s="194"/>
      <c r="C30" s="200"/>
      <c r="D30" s="201"/>
      <c r="E30" s="201"/>
      <c r="F30" s="201"/>
      <c r="G30" s="201"/>
      <c r="H30" s="201"/>
      <c r="I30" s="202"/>
      <c r="J30" s="202"/>
      <c r="K30" s="202"/>
      <c r="L30" s="202" t="s">
        <v>7</v>
      </c>
      <c r="M30" s="202"/>
      <c r="N30" s="202"/>
      <c r="O30" s="202"/>
      <c r="P30" s="202"/>
      <c r="Q30" s="202"/>
      <c r="R30" s="202"/>
      <c r="S30" s="202"/>
      <c r="T30" s="201"/>
      <c r="U30" s="201"/>
      <c r="V30" s="206" t="s">
        <v>7</v>
      </c>
      <c r="W30" s="198">
        <v>30</v>
      </c>
      <c r="X30" s="200"/>
      <c r="Y30" s="201"/>
      <c r="Z30" s="201"/>
      <c r="AA30" s="201"/>
      <c r="AB30" s="201"/>
      <c r="AC30" s="201"/>
      <c r="AD30" s="202"/>
      <c r="AE30" s="202"/>
      <c r="AF30" s="202"/>
      <c r="AG30" s="202" t="s">
        <v>7</v>
      </c>
      <c r="AH30" s="202"/>
      <c r="AI30" s="202"/>
      <c r="AJ30" s="202"/>
      <c r="AK30" s="202"/>
      <c r="AL30" s="202"/>
      <c r="AM30" s="202"/>
      <c r="AN30" s="202"/>
      <c r="AO30" s="201"/>
      <c r="AP30" s="201"/>
      <c r="AQ30" s="206" t="s">
        <v>7</v>
      </c>
      <c r="AR30" s="198">
        <v>30</v>
      </c>
    </row>
    <row r="31" spans="1:44" ht="15.75">
      <c r="A31" s="216" t="s">
        <v>26</v>
      </c>
      <c r="B31" s="194"/>
      <c r="C31" s="200"/>
      <c r="D31" s="201"/>
      <c r="E31" s="201"/>
      <c r="F31" s="201"/>
      <c r="G31" s="201"/>
      <c r="H31" s="201"/>
      <c r="I31" s="202"/>
      <c r="J31" s="202"/>
      <c r="K31" s="202"/>
      <c r="L31" s="202" t="s">
        <v>3</v>
      </c>
      <c r="M31" s="202"/>
      <c r="N31" s="202"/>
      <c r="O31" s="202"/>
      <c r="P31" s="202"/>
      <c r="Q31" s="202"/>
      <c r="R31" s="202"/>
      <c r="S31" s="202"/>
      <c r="T31" s="201"/>
      <c r="U31" s="201"/>
      <c r="V31" s="206" t="s">
        <v>3</v>
      </c>
      <c r="W31" s="198">
        <v>60</v>
      </c>
      <c r="X31" s="200"/>
      <c r="Y31" s="201"/>
      <c r="Z31" s="201"/>
      <c r="AA31" s="201"/>
      <c r="AB31" s="201"/>
      <c r="AC31" s="201"/>
      <c r="AD31" s="202"/>
      <c r="AE31" s="202"/>
      <c r="AF31" s="202"/>
      <c r="AG31" s="202" t="s">
        <v>3</v>
      </c>
      <c r="AH31" s="202"/>
      <c r="AI31" s="202"/>
      <c r="AJ31" s="202"/>
      <c r="AK31" s="202"/>
      <c r="AL31" s="202"/>
      <c r="AM31" s="202"/>
      <c r="AN31" s="202"/>
      <c r="AO31" s="201"/>
      <c r="AP31" s="201"/>
      <c r="AQ31" s="206" t="s">
        <v>3</v>
      </c>
      <c r="AR31" s="198">
        <v>120</v>
      </c>
    </row>
    <row r="32" spans="1:44" ht="15.75">
      <c r="A32" s="217" t="s">
        <v>27</v>
      </c>
      <c r="B32" s="194"/>
      <c r="C32" s="200"/>
      <c r="D32" s="201"/>
      <c r="E32" s="201"/>
      <c r="F32" s="201"/>
      <c r="G32" s="201"/>
      <c r="H32" s="201"/>
      <c r="I32" s="202"/>
      <c r="J32" s="202"/>
      <c r="K32" s="202"/>
      <c r="L32" s="202" t="s">
        <v>7</v>
      </c>
      <c r="M32" s="202"/>
      <c r="N32" s="202"/>
      <c r="O32" s="202"/>
      <c r="P32" s="202"/>
      <c r="Q32" s="202"/>
      <c r="R32" s="202"/>
      <c r="S32" s="202"/>
      <c r="T32" s="201"/>
      <c r="U32" s="201"/>
      <c r="V32" s="206" t="s">
        <v>7</v>
      </c>
      <c r="W32" s="207">
        <v>10</v>
      </c>
      <c r="X32" s="200"/>
      <c r="Y32" s="201"/>
      <c r="Z32" s="201"/>
      <c r="AA32" s="201"/>
      <c r="AB32" s="201"/>
      <c r="AC32" s="201"/>
      <c r="AD32" s="202"/>
      <c r="AE32" s="202"/>
      <c r="AF32" s="202"/>
      <c r="AG32" s="202" t="s">
        <v>7</v>
      </c>
      <c r="AH32" s="202"/>
      <c r="AI32" s="202"/>
      <c r="AJ32" s="202"/>
      <c r="AK32" s="202"/>
      <c r="AL32" s="202"/>
      <c r="AM32" s="202"/>
      <c r="AN32" s="202"/>
      <c r="AO32" s="201"/>
      <c r="AP32" s="201"/>
      <c r="AQ32" s="206" t="s">
        <v>7</v>
      </c>
      <c r="AR32" s="207">
        <v>15</v>
      </c>
    </row>
    <row r="33" spans="1:44" ht="15.75">
      <c r="A33" s="218" t="s">
        <v>32</v>
      </c>
      <c r="B33" s="194"/>
      <c r="C33" s="208" t="s">
        <v>4</v>
      </c>
      <c r="D33" s="209" t="s">
        <v>4</v>
      </c>
      <c r="E33" s="209" t="s">
        <v>4</v>
      </c>
      <c r="F33" s="209" t="s">
        <v>4</v>
      </c>
      <c r="G33" s="209" t="s">
        <v>4</v>
      </c>
      <c r="H33" s="209" t="s">
        <v>4</v>
      </c>
      <c r="I33" s="210" t="s">
        <v>4</v>
      </c>
      <c r="J33" s="210" t="s">
        <v>4</v>
      </c>
      <c r="K33" s="210" t="s">
        <v>4</v>
      </c>
      <c r="L33" s="210" t="s">
        <v>4</v>
      </c>
      <c r="M33" s="210" t="s">
        <v>4</v>
      </c>
      <c r="N33" s="210" t="s">
        <v>4</v>
      </c>
      <c r="O33" s="210" t="s">
        <v>4</v>
      </c>
      <c r="P33" s="210" t="s">
        <v>4</v>
      </c>
      <c r="Q33" s="210" t="s">
        <v>4</v>
      </c>
      <c r="R33" s="210" t="s">
        <v>4</v>
      </c>
      <c r="S33" s="210" t="s">
        <v>4</v>
      </c>
      <c r="T33" s="209" t="s">
        <v>4</v>
      </c>
      <c r="U33" s="209" t="s">
        <v>4</v>
      </c>
      <c r="V33" s="211" t="s">
        <v>4</v>
      </c>
      <c r="W33" s="207">
        <v>5</v>
      </c>
      <c r="X33" s="208" t="s">
        <v>4</v>
      </c>
      <c r="Y33" s="209" t="s">
        <v>4</v>
      </c>
      <c r="Z33" s="209" t="s">
        <v>4</v>
      </c>
      <c r="AA33" s="209" t="s">
        <v>4</v>
      </c>
      <c r="AB33" s="209" t="s">
        <v>4</v>
      </c>
      <c r="AC33" s="209" t="s">
        <v>4</v>
      </c>
      <c r="AD33" s="210" t="s">
        <v>4</v>
      </c>
      <c r="AE33" s="210" t="s">
        <v>4</v>
      </c>
      <c r="AF33" s="210" t="s">
        <v>4</v>
      </c>
      <c r="AG33" s="210" t="s">
        <v>4</v>
      </c>
      <c r="AH33" s="210" t="s">
        <v>4</v>
      </c>
      <c r="AI33" s="210" t="s">
        <v>4</v>
      </c>
      <c r="AJ33" s="210" t="s">
        <v>4</v>
      </c>
      <c r="AK33" s="210" t="s">
        <v>4</v>
      </c>
      <c r="AL33" s="210" t="s">
        <v>4</v>
      </c>
      <c r="AM33" s="210" t="s">
        <v>4</v>
      </c>
      <c r="AN33" s="210" t="s">
        <v>4</v>
      </c>
      <c r="AO33" s="209" t="s">
        <v>4</v>
      </c>
      <c r="AP33" s="209" t="s">
        <v>4</v>
      </c>
      <c r="AQ33" s="211" t="s">
        <v>4</v>
      </c>
      <c r="AR33" s="207">
        <v>10</v>
      </c>
    </row>
    <row r="34" spans="1:44" ht="15.75">
      <c r="A34" s="28" t="s">
        <v>95</v>
      </c>
      <c r="B34" s="212"/>
      <c r="C34" s="213">
        <f>W33</f>
        <v>5</v>
      </c>
      <c r="D34" s="213">
        <f>W29+W34</f>
        <v>5</v>
      </c>
      <c r="E34" s="213">
        <f>W33</f>
        <v>5</v>
      </c>
      <c r="F34" s="213">
        <f>W29+W33</f>
        <v>10</v>
      </c>
      <c r="G34" s="213">
        <f>W33</f>
        <v>5</v>
      </c>
      <c r="H34" s="213">
        <f>W27+W29+W33</f>
        <v>25</v>
      </c>
      <c r="I34" s="213">
        <f>W33</f>
        <v>5</v>
      </c>
      <c r="J34" s="213">
        <f>W29+W33</f>
        <v>10</v>
      </c>
      <c r="K34" s="213">
        <f>W33</f>
        <v>5</v>
      </c>
      <c r="L34" s="213">
        <f>W26+W28+W29+W30+W31+W32+W33</f>
        <v>215</v>
      </c>
      <c r="M34" s="213">
        <f>W33</f>
        <v>5</v>
      </c>
      <c r="N34" s="213">
        <f>W27+W29+W33</f>
        <v>25</v>
      </c>
      <c r="O34" s="213">
        <f>W33</f>
        <v>5</v>
      </c>
      <c r="P34" s="213">
        <f>W29+W33</f>
        <v>10</v>
      </c>
      <c r="Q34" s="213">
        <f>W33</f>
        <v>5</v>
      </c>
      <c r="R34" s="213">
        <f>W29+W33</f>
        <v>10</v>
      </c>
      <c r="S34" s="213">
        <f>W33</f>
        <v>5</v>
      </c>
      <c r="T34" s="213">
        <f>W27+W29+W33</f>
        <v>25</v>
      </c>
      <c r="U34" s="213">
        <f>W33</f>
        <v>5</v>
      </c>
      <c r="V34" s="213">
        <f>W26+W28+W29+W30+W31+W32+W33</f>
        <v>215</v>
      </c>
      <c r="W34" s="214"/>
      <c r="X34" s="213">
        <f>AR33</f>
        <v>10</v>
      </c>
      <c r="Y34" s="213">
        <f>AR29+AR33</f>
        <v>15</v>
      </c>
      <c r="Z34" s="213">
        <f>AR33</f>
        <v>10</v>
      </c>
      <c r="AA34" s="213">
        <f>AR29+AR33</f>
        <v>15</v>
      </c>
      <c r="AB34" s="213">
        <f>AR33</f>
        <v>10</v>
      </c>
      <c r="AC34" s="213">
        <f>AR27+AR29+AR33</f>
        <v>30</v>
      </c>
      <c r="AD34" s="213">
        <f>AR33</f>
        <v>10</v>
      </c>
      <c r="AE34" s="213">
        <f>AR29+AR34</f>
        <v>5</v>
      </c>
      <c r="AF34" s="213">
        <f>AR33</f>
        <v>10</v>
      </c>
      <c r="AG34" s="213">
        <f>AR26+AR29+AR30+AR31+AR32+AR33</f>
        <v>240</v>
      </c>
      <c r="AH34" s="213">
        <f>AR33</f>
        <v>10</v>
      </c>
      <c r="AI34" s="213">
        <f>AR27+AR29+AR33</f>
        <v>30</v>
      </c>
      <c r="AJ34" s="213">
        <f>AR33</f>
        <v>10</v>
      </c>
      <c r="AK34" s="213">
        <f>AR29+AR33</f>
        <v>15</v>
      </c>
      <c r="AL34" s="213">
        <f>AR33</f>
        <v>10</v>
      </c>
      <c r="AM34" s="213">
        <f>AR29+AR33</f>
        <v>15</v>
      </c>
      <c r="AN34" s="213">
        <f>AR33</f>
        <v>10</v>
      </c>
      <c r="AO34" s="213">
        <f>AR27+AR29+AR33</f>
        <v>30</v>
      </c>
      <c r="AP34" s="215">
        <f>AR33</f>
        <v>10</v>
      </c>
      <c r="AQ34" s="213">
        <f>AR26+AR29+AR30+AR31+AR32+AR33</f>
        <v>240</v>
      </c>
      <c r="AR34" s="214"/>
    </row>
    <row r="35" spans="1:44">
      <c r="A35" s="81" t="s">
        <v>96</v>
      </c>
      <c r="B35" s="5">
        <v>30</v>
      </c>
      <c r="C35" s="228">
        <v>30</v>
      </c>
      <c r="D35" s="82">
        <v>30</v>
      </c>
      <c r="E35" s="82">
        <v>30</v>
      </c>
      <c r="F35" s="82">
        <v>30</v>
      </c>
      <c r="G35" s="82">
        <v>30</v>
      </c>
      <c r="H35" s="82">
        <v>30</v>
      </c>
      <c r="I35" s="82">
        <v>30</v>
      </c>
      <c r="J35" s="82">
        <v>30</v>
      </c>
      <c r="K35" s="82">
        <v>30</v>
      </c>
      <c r="L35" s="82">
        <v>30</v>
      </c>
      <c r="M35" s="82">
        <v>30</v>
      </c>
      <c r="N35" s="82">
        <v>30</v>
      </c>
      <c r="O35" s="82">
        <v>30</v>
      </c>
      <c r="P35" s="82">
        <v>30</v>
      </c>
      <c r="Q35" s="82">
        <v>30</v>
      </c>
      <c r="R35" s="82">
        <v>30</v>
      </c>
      <c r="S35" s="82">
        <v>30</v>
      </c>
      <c r="T35" s="82">
        <v>30</v>
      </c>
      <c r="U35" s="82">
        <v>30</v>
      </c>
      <c r="V35" s="82">
        <v>30</v>
      </c>
      <c r="W35" s="82">
        <v>30</v>
      </c>
      <c r="X35" s="82">
        <v>30</v>
      </c>
      <c r="Y35" s="82">
        <v>30</v>
      </c>
      <c r="Z35" s="82">
        <v>30</v>
      </c>
      <c r="AA35" s="82">
        <v>30</v>
      </c>
      <c r="AB35" s="82">
        <v>30</v>
      </c>
      <c r="AC35" s="82">
        <v>30</v>
      </c>
      <c r="AD35" s="82">
        <v>30</v>
      </c>
      <c r="AE35" s="82">
        <v>30</v>
      </c>
      <c r="AF35" s="82">
        <v>30</v>
      </c>
      <c r="AG35" s="82">
        <v>30</v>
      </c>
      <c r="AH35" s="82">
        <v>30</v>
      </c>
      <c r="AI35" s="82">
        <v>30</v>
      </c>
      <c r="AJ35" s="82">
        <v>30</v>
      </c>
      <c r="AK35" s="82">
        <v>30</v>
      </c>
      <c r="AL35" s="82">
        <v>30</v>
      </c>
      <c r="AM35" s="82">
        <v>30</v>
      </c>
      <c r="AN35" s="82">
        <v>30</v>
      </c>
      <c r="AO35" s="82">
        <v>30</v>
      </c>
      <c r="AP35" s="82">
        <v>30</v>
      </c>
      <c r="AQ35" s="82">
        <v>30</v>
      </c>
    </row>
    <row r="36" spans="1:44" ht="21">
      <c r="A36" s="81" t="s">
        <v>175</v>
      </c>
      <c r="B36" s="169"/>
      <c r="C36" s="170">
        <f>(C17+C25+C34)/60*C35</f>
        <v>17.5</v>
      </c>
      <c r="D36" s="170">
        <f t="shared" ref="D36:V36" si="0">(D17+D25+D34)/60*D35</f>
        <v>47.5</v>
      </c>
      <c r="E36" s="170">
        <f t="shared" si="0"/>
        <v>17.5</v>
      </c>
      <c r="F36" s="170">
        <f t="shared" si="0"/>
        <v>50</v>
      </c>
      <c r="G36" s="170">
        <f t="shared" si="0"/>
        <v>17.5</v>
      </c>
      <c r="H36" s="170">
        <f t="shared" si="0"/>
        <v>57.5</v>
      </c>
      <c r="I36" s="170">
        <f t="shared" si="0"/>
        <v>17.5</v>
      </c>
      <c r="J36" s="170">
        <f t="shared" si="0"/>
        <v>70</v>
      </c>
      <c r="K36" s="170">
        <f t="shared" si="0"/>
        <v>17.5</v>
      </c>
      <c r="L36" s="170">
        <f t="shared" si="0"/>
        <v>216</v>
      </c>
      <c r="M36" s="170">
        <f t="shared" si="0"/>
        <v>17.5</v>
      </c>
      <c r="N36" s="170">
        <f t="shared" si="0"/>
        <v>57.5</v>
      </c>
      <c r="O36" s="170">
        <f t="shared" si="0"/>
        <v>17.5</v>
      </c>
      <c r="P36" s="170">
        <f t="shared" si="0"/>
        <v>50</v>
      </c>
      <c r="Q36" s="170">
        <f t="shared" si="0"/>
        <v>17.5</v>
      </c>
      <c r="R36" s="170">
        <f t="shared" si="0"/>
        <v>70</v>
      </c>
      <c r="S36" s="170">
        <f t="shared" si="0"/>
        <v>17.5</v>
      </c>
      <c r="T36" s="170">
        <f t="shared" si="0"/>
        <v>57.5</v>
      </c>
      <c r="U36" s="170">
        <f t="shared" si="0"/>
        <v>17.5</v>
      </c>
      <c r="V36" s="170">
        <f t="shared" si="0"/>
        <v>216</v>
      </c>
      <c r="X36" s="170">
        <f>(X17+X25+X34)/60*X35</f>
        <v>22.5</v>
      </c>
      <c r="Y36" s="170">
        <f t="shared" ref="Y36:AQ36" si="1">(Y17+Y25+Y34)/60*Y35</f>
        <v>85</v>
      </c>
      <c r="Z36" s="170">
        <f t="shared" si="1"/>
        <v>22.5</v>
      </c>
      <c r="AA36" s="170">
        <f t="shared" si="1"/>
        <v>85</v>
      </c>
      <c r="AB36" s="170">
        <f t="shared" si="1"/>
        <v>22.5</v>
      </c>
      <c r="AC36" s="170">
        <f t="shared" si="1"/>
        <v>92.5</v>
      </c>
      <c r="AD36" s="170">
        <f t="shared" si="1"/>
        <v>22.5</v>
      </c>
      <c r="AE36" s="170">
        <f t="shared" si="1"/>
        <v>115</v>
      </c>
      <c r="AF36" s="170">
        <f t="shared" si="1"/>
        <v>22.5</v>
      </c>
      <c r="AG36" s="170">
        <f t="shared" si="1"/>
        <v>261</v>
      </c>
      <c r="AH36" s="170">
        <f t="shared" si="1"/>
        <v>22.5</v>
      </c>
      <c r="AI36" s="170">
        <f t="shared" si="1"/>
        <v>92.5</v>
      </c>
      <c r="AJ36" s="170">
        <f t="shared" si="1"/>
        <v>22.5</v>
      </c>
      <c r="AK36" s="170">
        <f t="shared" si="1"/>
        <v>85</v>
      </c>
      <c r="AL36" s="170">
        <f t="shared" si="1"/>
        <v>22.5</v>
      </c>
      <c r="AM36" s="170">
        <f t="shared" si="1"/>
        <v>120</v>
      </c>
      <c r="AN36" s="170">
        <f t="shared" si="1"/>
        <v>22.5</v>
      </c>
      <c r="AO36" s="170">
        <f t="shared" si="1"/>
        <v>92.5</v>
      </c>
      <c r="AP36" s="170">
        <f>(AP17+AP25+AP34)/60*AP35</f>
        <v>22.5</v>
      </c>
      <c r="AQ36" s="170">
        <f t="shared" si="1"/>
        <v>261</v>
      </c>
    </row>
    <row r="37" spans="1:44">
      <c r="B37" s="83" t="s">
        <v>97</v>
      </c>
      <c r="C37" s="173">
        <v>5</v>
      </c>
      <c r="D37" s="174">
        <v>10</v>
      </c>
      <c r="E37" s="174">
        <v>15</v>
      </c>
      <c r="F37" s="174">
        <v>20</v>
      </c>
      <c r="G37" s="174">
        <v>25</v>
      </c>
      <c r="H37" s="174">
        <v>30</v>
      </c>
      <c r="I37" s="174">
        <v>35</v>
      </c>
      <c r="J37" s="174">
        <v>40</v>
      </c>
      <c r="K37" s="174">
        <v>45</v>
      </c>
      <c r="L37" s="174">
        <v>50</v>
      </c>
      <c r="M37" s="174">
        <v>55</v>
      </c>
      <c r="N37" s="174">
        <v>60</v>
      </c>
      <c r="O37" s="174">
        <v>65</v>
      </c>
      <c r="P37" s="174">
        <v>70</v>
      </c>
      <c r="Q37" s="174">
        <v>75</v>
      </c>
      <c r="R37" s="174">
        <v>80</v>
      </c>
      <c r="S37" s="174">
        <v>85</v>
      </c>
      <c r="T37" s="174">
        <v>90</v>
      </c>
      <c r="U37" s="174">
        <v>95</v>
      </c>
      <c r="V37" s="175">
        <v>100</v>
      </c>
      <c r="X37" s="8">
        <v>5</v>
      </c>
      <c r="Y37" s="9">
        <v>10</v>
      </c>
      <c r="Z37" s="9">
        <v>15</v>
      </c>
      <c r="AA37" s="9">
        <v>20</v>
      </c>
      <c r="AB37" s="9">
        <v>25</v>
      </c>
      <c r="AC37" s="9">
        <v>30</v>
      </c>
      <c r="AD37" s="9">
        <v>35</v>
      </c>
      <c r="AE37" s="9">
        <v>40</v>
      </c>
      <c r="AF37" s="9">
        <v>45</v>
      </c>
      <c r="AG37" s="9">
        <v>50</v>
      </c>
      <c r="AH37" s="9">
        <v>55</v>
      </c>
      <c r="AI37" s="9">
        <v>60</v>
      </c>
      <c r="AJ37" s="9">
        <v>65</v>
      </c>
      <c r="AK37" s="9">
        <v>70</v>
      </c>
      <c r="AL37" s="9">
        <v>75</v>
      </c>
      <c r="AM37" s="9">
        <v>80</v>
      </c>
      <c r="AN37" s="9">
        <v>85</v>
      </c>
      <c r="AO37" s="9">
        <v>90</v>
      </c>
      <c r="AP37" s="9">
        <v>95</v>
      </c>
      <c r="AQ37" s="10">
        <v>100</v>
      </c>
    </row>
    <row r="38" spans="1:44">
      <c r="B38" s="26"/>
    </row>
    <row r="39" spans="1:44">
      <c r="B39" s="26"/>
    </row>
    <row r="40" spans="1:44">
      <c r="B40" s="26"/>
    </row>
    <row r="41" spans="1:44">
      <c r="B41" s="26"/>
    </row>
    <row r="42" spans="1:44">
      <c r="B42" s="26"/>
    </row>
  </sheetData>
  <mergeCells count="6">
    <mergeCell ref="X1:AQ1"/>
    <mergeCell ref="X2:AQ2"/>
    <mergeCell ref="X28:AQ28"/>
    <mergeCell ref="B1:B3"/>
    <mergeCell ref="C1:V1"/>
    <mergeCell ref="C2:V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R57"/>
  <sheetViews>
    <sheetView workbookViewId="0">
      <selection activeCell="D1" sqref="D1"/>
    </sheetView>
  </sheetViews>
  <sheetFormatPr baseColWidth="10" defaultColWidth="9.140625" defaultRowHeight="15"/>
  <cols>
    <col min="1" max="1" width="41.28515625" style="5" bestFit="1" customWidth="1"/>
    <col min="2" max="2" width="79.140625" style="5" bestFit="1" customWidth="1"/>
    <col min="3" max="3" width="20" style="5" bestFit="1" customWidth="1"/>
    <col min="4" max="4" width="11.140625" style="5" customWidth="1"/>
    <col min="5" max="5" width="2" style="5" bestFit="1" customWidth="1"/>
    <col min="6" max="6" width="11" style="5" bestFit="1" customWidth="1"/>
    <col min="7" max="7" width="3" style="5" bestFit="1" customWidth="1"/>
    <col min="8" max="8" width="9.140625" style="5"/>
    <col min="9" max="9" width="3" style="5" bestFit="1" customWidth="1"/>
    <col min="10" max="10" width="9.140625" style="5"/>
    <col min="11" max="11" width="3" style="5" bestFit="1" customWidth="1"/>
    <col min="12" max="12" width="10" style="5" bestFit="1" customWidth="1"/>
    <col min="13" max="13" width="3" style="5" bestFit="1" customWidth="1"/>
    <col min="14" max="14" width="9.140625" style="5"/>
    <col min="15" max="15" width="3" style="5" bestFit="1" customWidth="1"/>
    <col min="16" max="16" width="9.140625" style="5"/>
    <col min="17" max="17" width="3" style="5" bestFit="1" customWidth="1"/>
    <col min="18" max="18" width="9.140625" style="5"/>
    <col min="19" max="19" width="3" style="5" bestFit="1" customWidth="1"/>
    <col min="20" max="20" width="10" style="5" bestFit="1" customWidth="1"/>
    <col min="21" max="21" width="3" style="5" bestFit="1" customWidth="1"/>
    <col min="22" max="22" width="9.140625" style="5"/>
    <col min="23" max="23" width="3" style="5" bestFit="1" customWidth="1"/>
    <col min="24" max="24" width="9.140625" style="5"/>
    <col min="25" max="25" width="3" style="5" bestFit="1" customWidth="1"/>
    <col min="26" max="26" width="9.140625" style="5"/>
    <col min="27" max="27" width="3" style="5" bestFit="1" customWidth="1"/>
    <col min="28" max="28" width="9.140625" style="5"/>
    <col min="29" max="29" width="3" style="5" bestFit="1" customWidth="1"/>
    <col min="30" max="30" width="9.140625" style="5"/>
    <col min="31" max="31" width="3" style="5" bestFit="1" customWidth="1"/>
    <col min="32" max="32" width="9.140625" style="5"/>
    <col min="33" max="33" width="3" style="5" bestFit="1" customWidth="1"/>
    <col min="34" max="34" width="9.140625" style="5"/>
    <col min="35" max="35" width="3" style="5" bestFit="1" customWidth="1"/>
    <col min="36" max="36" width="9.140625" style="5"/>
    <col min="37" max="37" width="3" style="5" bestFit="1" customWidth="1"/>
    <col min="38" max="38" width="9.140625" style="5"/>
    <col min="39" max="39" width="3" style="5" bestFit="1" customWidth="1"/>
    <col min="40" max="40" width="9.140625" style="5"/>
    <col min="41" max="41" width="3" style="5" bestFit="1" customWidth="1"/>
    <col min="42" max="42" width="9.140625" style="5"/>
    <col min="43" max="43" width="4" style="5" bestFit="1" customWidth="1"/>
    <col min="44" max="16384" width="9.140625" style="5"/>
  </cols>
  <sheetData>
    <row r="1" spans="1:44" ht="15.75" thickBot="1">
      <c r="A1" s="101" t="s">
        <v>29</v>
      </c>
      <c r="B1" s="102" t="s">
        <v>117</v>
      </c>
      <c r="C1" s="103" t="s">
        <v>118</v>
      </c>
      <c r="D1" s="102" t="s">
        <v>119</v>
      </c>
      <c r="E1" s="124">
        <v>5</v>
      </c>
      <c r="F1" s="125" t="s">
        <v>144</v>
      </c>
      <c r="G1" s="124">
        <v>10</v>
      </c>
      <c r="H1" s="125" t="s">
        <v>144</v>
      </c>
      <c r="I1" s="124">
        <v>15</v>
      </c>
      <c r="J1" s="125" t="s">
        <v>144</v>
      </c>
      <c r="K1" s="124">
        <v>20</v>
      </c>
      <c r="L1" s="125" t="s">
        <v>144</v>
      </c>
      <c r="M1" s="124">
        <v>25</v>
      </c>
      <c r="N1" s="125" t="s">
        <v>144</v>
      </c>
      <c r="O1" s="124">
        <v>30</v>
      </c>
      <c r="P1" s="125" t="s">
        <v>144</v>
      </c>
      <c r="Q1" s="124">
        <v>35</v>
      </c>
      <c r="R1" s="125" t="s">
        <v>144</v>
      </c>
      <c r="S1" s="124">
        <v>40</v>
      </c>
      <c r="T1" s="125" t="s">
        <v>144</v>
      </c>
      <c r="U1" s="124">
        <v>45</v>
      </c>
      <c r="V1" s="125" t="s">
        <v>144</v>
      </c>
      <c r="W1" s="124">
        <v>50</v>
      </c>
      <c r="X1" s="125" t="s">
        <v>144</v>
      </c>
      <c r="Y1" s="124">
        <v>55</v>
      </c>
      <c r="Z1" s="125" t="s">
        <v>144</v>
      </c>
      <c r="AA1" s="124">
        <v>60</v>
      </c>
      <c r="AB1" s="125" t="s">
        <v>144</v>
      </c>
      <c r="AC1" s="124">
        <v>65</v>
      </c>
      <c r="AD1" s="125" t="s">
        <v>144</v>
      </c>
      <c r="AE1" s="124">
        <v>70</v>
      </c>
      <c r="AF1" s="125" t="s">
        <v>144</v>
      </c>
      <c r="AG1" s="124">
        <v>75</v>
      </c>
      <c r="AH1" s="125" t="s">
        <v>144</v>
      </c>
      <c r="AI1" s="124">
        <v>80</v>
      </c>
      <c r="AJ1" s="125" t="s">
        <v>144</v>
      </c>
      <c r="AK1" s="124">
        <v>85</v>
      </c>
      <c r="AL1" s="125" t="s">
        <v>144</v>
      </c>
      <c r="AM1" s="124">
        <v>90</v>
      </c>
      <c r="AN1" s="125" t="s">
        <v>144</v>
      </c>
      <c r="AO1" s="124">
        <v>95</v>
      </c>
      <c r="AP1" s="125" t="s">
        <v>144</v>
      </c>
      <c r="AQ1" s="124">
        <v>100</v>
      </c>
      <c r="AR1" s="126" t="s">
        <v>144</v>
      </c>
    </row>
    <row r="2" spans="1:44">
      <c r="A2" s="370" t="s">
        <v>120</v>
      </c>
      <c r="B2" s="104" t="s">
        <v>121</v>
      </c>
      <c r="C2" s="94" t="s">
        <v>122</v>
      </c>
      <c r="D2" s="117">
        <f>CAPACIDADES!B9</f>
        <v>19.5</v>
      </c>
      <c r="E2" s="127" t="s">
        <v>7</v>
      </c>
      <c r="F2" s="138">
        <f>D2*'$ PARTES'!D3</f>
        <v>87.505640676367236</v>
      </c>
      <c r="G2" s="127" t="s">
        <v>7</v>
      </c>
      <c r="H2" s="138">
        <f>D2*'$ PARTES'!D3</f>
        <v>87.505640676367236</v>
      </c>
      <c r="I2" s="127" t="s">
        <v>7</v>
      </c>
      <c r="J2" s="138">
        <f>D2*'$ PARTES'!D3</f>
        <v>87.505640676367236</v>
      </c>
      <c r="K2" s="149" t="s">
        <v>7</v>
      </c>
      <c r="L2" s="138">
        <f>D2*'$ PARTES'!D3</f>
        <v>87.505640676367236</v>
      </c>
      <c r="M2" s="127" t="s">
        <v>7</v>
      </c>
      <c r="N2" s="138">
        <f>D2*'$ PARTES'!D3</f>
        <v>87.505640676367236</v>
      </c>
      <c r="O2" s="149" t="s">
        <v>7</v>
      </c>
      <c r="P2" s="138">
        <f>D2*'$ PARTES'!D3</f>
        <v>87.505640676367236</v>
      </c>
      <c r="Q2" s="149" t="s">
        <v>7</v>
      </c>
      <c r="R2" s="138">
        <f>D2*'$ PARTES'!D3</f>
        <v>87.505640676367236</v>
      </c>
      <c r="S2" s="149" t="s">
        <v>7</v>
      </c>
      <c r="T2" s="138">
        <f>D2*'$ PARTES'!D3</f>
        <v>87.505640676367236</v>
      </c>
      <c r="U2" s="149" t="s">
        <v>7</v>
      </c>
      <c r="V2" s="138">
        <f>D2*'$ PARTES'!D3</f>
        <v>87.505640676367236</v>
      </c>
      <c r="W2" s="149" t="s">
        <v>7</v>
      </c>
      <c r="X2" s="138">
        <f>D2*'$ PARTES'!D3</f>
        <v>87.505640676367236</v>
      </c>
      <c r="Y2" s="149" t="s">
        <v>7</v>
      </c>
      <c r="Z2" s="138">
        <f>D2*'$ PARTES'!D3</f>
        <v>87.505640676367236</v>
      </c>
      <c r="AA2" s="149" t="s">
        <v>7</v>
      </c>
      <c r="AB2" s="138">
        <f>D2*'$ PARTES'!D3</f>
        <v>87.505640676367236</v>
      </c>
      <c r="AC2" s="149" t="s">
        <v>7</v>
      </c>
      <c r="AD2" s="138">
        <f>D2*'$ PARTES'!D3</f>
        <v>87.505640676367236</v>
      </c>
      <c r="AE2" s="149" t="s">
        <v>7</v>
      </c>
      <c r="AF2" s="138">
        <f>D2*'$ PARTES'!D3</f>
        <v>87.505640676367236</v>
      </c>
      <c r="AG2" s="149" t="s">
        <v>7</v>
      </c>
      <c r="AH2" s="138">
        <f>D2*'$ PARTES'!D3</f>
        <v>87.505640676367236</v>
      </c>
      <c r="AI2" s="149" t="s">
        <v>7</v>
      </c>
      <c r="AJ2" s="138">
        <f>D2*'$ PARTES'!D3</f>
        <v>87.505640676367236</v>
      </c>
      <c r="AK2" s="149" t="s">
        <v>7</v>
      </c>
      <c r="AL2" s="138">
        <f>D2*'$ PARTES'!D3</f>
        <v>87.505640676367236</v>
      </c>
      <c r="AM2" s="149" t="s">
        <v>7</v>
      </c>
      <c r="AN2" s="138">
        <f>D2*'$ PARTES'!D3</f>
        <v>87.505640676367236</v>
      </c>
      <c r="AO2" s="149" t="s">
        <v>7</v>
      </c>
      <c r="AP2" s="138">
        <f>D2*'$ PARTES'!D3</f>
        <v>87.505640676367236</v>
      </c>
      <c r="AQ2" s="149" t="s">
        <v>7</v>
      </c>
      <c r="AR2" s="158">
        <f>D2*'$ PARTES'!D3</f>
        <v>87.505640676367236</v>
      </c>
    </row>
    <row r="3" spans="1:44">
      <c r="A3" s="371"/>
      <c r="B3" s="106" t="s">
        <v>123</v>
      </c>
      <c r="C3" s="95"/>
      <c r="D3" s="118">
        <v>1</v>
      </c>
      <c r="E3" s="128" t="s">
        <v>7</v>
      </c>
      <c r="F3" s="139">
        <f>'$ PARTES'!D18</f>
        <v>12.88</v>
      </c>
      <c r="G3" s="128" t="s">
        <v>7</v>
      </c>
      <c r="H3" s="139">
        <f>'$ PARTES'!D46</f>
        <v>122.03</v>
      </c>
      <c r="I3" s="128" t="s">
        <v>7</v>
      </c>
      <c r="J3" s="139">
        <f>'$ PARTES'!D18</f>
        <v>12.88</v>
      </c>
      <c r="K3" s="150" t="s">
        <v>7</v>
      </c>
      <c r="L3" s="139">
        <f>'$ PARTES'!D53</f>
        <v>181.02</v>
      </c>
      <c r="M3" s="128" t="s">
        <v>7</v>
      </c>
      <c r="N3" s="139">
        <f>'$ PARTES'!D18</f>
        <v>12.88</v>
      </c>
      <c r="O3" s="150" t="s">
        <v>7</v>
      </c>
      <c r="P3" s="139">
        <f>'$ PARTES'!D46</f>
        <v>122.03</v>
      </c>
      <c r="Q3" s="150" t="s">
        <v>7</v>
      </c>
      <c r="R3" s="139">
        <f>'$ PARTES'!D18</f>
        <v>12.88</v>
      </c>
      <c r="S3" s="150" t="s">
        <v>7</v>
      </c>
      <c r="T3" s="139">
        <f>'$ PARTES'!D53</f>
        <v>181.02</v>
      </c>
      <c r="U3" s="150" t="s">
        <v>7</v>
      </c>
      <c r="V3" s="139">
        <f>'$ PARTES'!D18</f>
        <v>12.88</v>
      </c>
      <c r="W3" s="150" t="s">
        <v>7</v>
      </c>
      <c r="X3" s="139">
        <f>'$ PARTES'!D46</f>
        <v>122.03</v>
      </c>
      <c r="Y3" s="150" t="s">
        <v>7</v>
      </c>
      <c r="Z3" s="139">
        <f>'$ PARTES'!D18</f>
        <v>12.88</v>
      </c>
      <c r="AA3" s="150" t="s">
        <v>7</v>
      </c>
      <c r="AB3" s="139">
        <f>'$ PARTES'!D53</f>
        <v>181.02</v>
      </c>
      <c r="AC3" s="150" t="s">
        <v>7</v>
      </c>
      <c r="AD3" s="139">
        <f>'$ PARTES'!D18</f>
        <v>12.88</v>
      </c>
      <c r="AE3" s="150" t="s">
        <v>7</v>
      </c>
      <c r="AF3" s="139">
        <f>'$ PARTES'!D46</f>
        <v>122.03</v>
      </c>
      <c r="AG3" s="150" t="s">
        <v>7</v>
      </c>
      <c r="AH3" s="139">
        <f>'$ PARTES'!D18</f>
        <v>12.88</v>
      </c>
      <c r="AI3" s="150" t="s">
        <v>7</v>
      </c>
      <c r="AJ3" s="139">
        <f>'$ PARTES'!D53</f>
        <v>181.02</v>
      </c>
      <c r="AK3" s="150" t="s">
        <v>7</v>
      </c>
      <c r="AL3" s="139">
        <f>'$ PARTES'!D18</f>
        <v>12.88</v>
      </c>
      <c r="AM3" s="150" t="s">
        <v>7</v>
      </c>
      <c r="AN3" s="139">
        <f>'$ PARTES'!D46</f>
        <v>122.03</v>
      </c>
      <c r="AO3" s="150" t="s">
        <v>7</v>
      </c>
      <c r="AP3" s="139">
        <f>'$ PARTES'!D18</f>
        <v>12.88</v>
      </c>
      <c r="AQ3" s="150" t="s">
        <v>7</v>
      </c>
      <c r="AR3" s="159">
        <f>'$ PARTES'!D53</f>
        <v>181.02</v>
      </c>
    </row>
    <row r="4" spans="1:44" ht="15.75" thickBot="1">
      <c r="A4" s="372"/>
      <c r="B4" s="107" t="s">
        <v>124</v>
      </c>
      <c r="C4" s="96" t="s">
        <v>125</v>
      </c>
      <c r="D4" s="119">
        <f>CAPACIDADES!C9</f>
        <v>31.2</v>
      </c>
      <c r="E4" s="129"/>
      <c r="F4" s="141"/>
      <c r="G4" s="129"/>
      <c r="H4" s="145"/>
      <c r="I4" s="129"/>
      <c r="J4" s="145"/>
      <c r="K4" s="151"/>
      <c r="L4" s="145"/>
      <c r="M4" s="129"/>
      <c r="N4" s="145"/>
      <c r="O4" s="151"/>
      <c r="P4" s="145"/>
      <c r="Q4" s="151"/>
      <c r="R4" s="145"/>
      <c r="S4" s="151"/>
      <c r="T4" s="145"/>
      <c r="U4" s="151"/>
      <c r="V4" s="145"/>
      <c r="W4" s="151" t="s">
        <v>7</v>
      </c>
      <c r="X4" s="141">
        <f>D4*'$ PARTES'!N10</f>
        <v>171.6</v>
      </c>
      <c r="Y4" s="151"/>
      <c r="Z4" s="145"/>
      <c r="AA4" s="151"/>
      <c r="AB4" s="145"/>
      <c r="AC4" s="151"/>
      <c r="AD4" s="145"/>
      <c r="AE4" s="151"/>
      <c r="AF4" s="145"/>
      <c r="AG4" s="151"/>
      <c r="AH4" s="145"/>
      <c r="AI4" s="151"/>
      <c r="AJ4" s="145"/>
      <c r="AK4" s="151"/>
      <c r="AL4" s="145"/>
      <c r="AM4" s="151"/>
      <c r="AN4" s="145"/>
      <c r="AO4" s="151"/>
      <c r="AP4" s="145"/>
      <c r="AQ4" s="151" t="s">
        <v>7</v>
      </c>
      <c r="AR4" s="160">
        <f>D4*'$ PARTES'!N10</f>
        <v>171.6</v>
      </c>
    </row>
    <row r="5" spans="1:44" ht="15.75" thickBot="1">
      <c r="A5" s="108" t="s">
        <v>126</v>
      </c>
      <c r="B5" s="109" t="s">
        <v>127</v>
      </c>
      <c r="C5" s="97" t="s">
        <v>128</v>
      </c>
      <c r="D5" s="120">
        <f>CAPACIDADES!D9</f>
        <v>2</v>
      </c>
      <c r="E5" s="130"/>
      <c r="F5" s="142"/>
      <c r="G5" s="130"/>
      <c r="H5" s="146"/>
      <c r="I5" s="130"/>
      <c r="J5" s="146"/>
      <c r="K5" s="152"/>
      <c r="L5" s="146"/>
      <c r="M5" s="130"/>
      <c r="N5" s="146"/>
      <c r="O5" s="152"/>
      <c r="P5" s="146"/>
      <c r="Q5" s="152"/>
      <c r="R5" s="146"/>
      <c r="S5" s="152" t="s">
        <v>7</v>
      </c>
      <c r="T5" s="142">
        <f>D5*'$ PARTES'!N9</f>
        <v>5</v>
      </c>
      <c r="U5" s="152"/>
      <c r="V5" s="146"/>
      <c r="W5" s="152"/>
      <c r="X5" s="142"/>
      <c r="Y5" s="152"/>
      <c r="Z5" s="146"/>
      <c r="AA5" s="152"/>
      <c r="AB5" s="146"/>
      <c r="AC5" s="152"/>
      <c r="AD5" s="146"/>
      <c r="AE5" s="152"/>
      <c r="AF5" s="146"/>
      <c r="AG5" s="152"/>
      <c r="AH5" s="161"/>
      <c r="AI5" s="152" t="s">
        <v>7</v>
      </c>
      <c r="AJ5" s="142">
        <f>D5*'$ PARTES'!N9</f>
        <v>5</v>
      </c>
      <c r="AK5" s="152"/>
      <c r="AL5" s="161"/>
      <c r="AM5" s="152"/>
      <c r="AN5" s="142"/>
      <c r="AO5" s="152"/>
      <c r="AP5" s="142"/>
      <c r="AQ5" s="152"/>
      <c r="AR5" s="162"/>
    </row>
    <row r="6" spans="1:44">
      <c r="A6" s="373" t="s">
        <v>129</v>
      </c>
      <c r="B6" s="104" t="s">
        <v>130</v>
      </c>
      <c r="C6" s="94" t="s">
        <v>122</v>
      </c>
      <c r="D6" s="117">
        <f>CAPACIDADES!E9</f>
        <v>9.1999999999999993</v>
      </c>
      <c r="E6" s="127"/>
      <c r="F6" s="138"/>
      <c r="G6" s="127"/>
      <c r="H6" s="147"/>
      <c r="I6" s="127"/>
      <c r="J6" s="147"/>
      <c r="K6" s="149"/>
      <c r="L6" s="147"/>
      <c r="M6" s="127"/>
      <c r="N6" s="147"/>
      <c r="O6" s="149"/>
      <c r="P6" s="147"/>
      <c r="Q6" s="149"/>
      <c r="R6" s="138"/>
      <c r="S6" s="149" t="s">
        <v>7</v>
      </c>
      <c r="T6" s="138">
        <f>D6*'$ PARTES'!N4</f>
        <v>60.535999999999994</v>
      </c>
      <c r="U6" s="149"/>
      <c r="V6" s="147"/>
      <c r="W6" s="149"/>
      <c r="X6" s="147"/>
      <c r="Y6" s="149"/>
      <c r="Z6" s="147"/>
      <c r="AA6" s="149"/>
      <c r="AB6" s="147"/>
      <c r="AC6" s="149"/>
      <c r="AD6" s="147"/>
      <c r="AE6" s="149"/>
      <c r="AF6" s="138"/>
      <c r="AG6" s="149"/>
      <c r="AH6" s="163"/>
      <c r="AI6" s="149" t="s">
        <v>7</v>
      </c>
      <c r="AJ6" s="138">
        <f>D6*'$ PARTES'!N4</f>
        <v>60.535999999999994</v>
      </c>
      <c r="AK6" s="149"/>
      <c r="AL6" s="163"/>
      <c r="AM6" s="149"/>
      <c r="AN6" s="138"/>
      <c r="AO6" s="149"/>
      <c r="AP6" s="147"/>
      <c r="AQ6" s="149"/>
      <c r="AR6" s="164"/>
    </row>
    <row r="7" spans="1:44" ht="15.75" thickBot="1">
      <c r="A7" s="374"/>
      <c r="B7" s="107" t="s">
        <v>131</v>
      </c>
      <c r="C7" s="96" t="s">
        <v>122</v>
      </c>
      <c r="D7" s="119">
        <f>CAPACIDADES!F9</f>
        <v>14.8</v>
      </c>
      <c r="E7" s="129"/>
      <c r="F7" s="141"/>
      <c r="G7" s="129"/>
      <c r="H7" s="145"/>
      <c r="I7" s="129"/>
      <c r="J7" s="145"/>
      <c r="K7" s="151"/>
      <c r="L7" s="145"/>
      <c r="M7" s="129"/>
      <c r="N7" s="145"/>
      <c r="O7" s="151"/>
      <c r="P7" s="145"/>
      <c r="Q7" s="151"/>
      <c r="R7" s="141"/>
      <c r="S7" s="151" t="s">
        <v>7</v>
      </c>
      <c r="T7" s="141">
        <f>D7*'$ PARTES'!N5</f>
        <v>99.604000000000013</v>
      </c>
      <c r="U7" s="151"/>
      <c r="V7" s="145"/>
      <c r="W7" s="151"/>
      <c r="X7" s="145"/>
      <c r="Y7" s="151"/>
      <c r="Z7" s="145"/>
      <c r="AA7" s="151"/>
      <c r="AB7" s="145"/>
      <c r="AC7" s="151"/>
      <c r="AD7" s="145"/>
      <c r="AE7" s="151"/>
      <c r="AF7" s="141"/>
      <c r="AG7" s="151"/>
      <c r="AH7" s="165"/>
      <c r="AI7" s="151" t="s">
        <v>7</v>
      </c>
      <c r="AJ7" s="141">
        <f>D7*'$ PARTES'!N5</f>
        <v>99.604000000000013</v>
      </c>
      <c r="AK7" s="151"/>
      <c r="AL7" s="165"/>
      <c r="AM7" s="151"/>
      <c r="AN7" s="141"/>
      <c r="AO7" s="151"/>
      <c r="AP7" s="145"/>
      <c r="AQ7" s="151"/>
      <c r="AR7" s="166"/>
    </row>
    <row r="8" spans="1:44">
      <c r="A8" s="375" t="s">
        <v>132</v>
      </c>
      <c r="B8" s="104" t="s">
        <v>133</v>
      </c>
      <c r="C8" s="94" t="s">
        <v>134</v>
      </c>
      <c r="D8" s="117">
        <v>1</v>
      </c>
      <c r="E8" s="127"/>
      <c r="F8" s="138"/>
      <c r="G8" s="127"/>
      <c r="H8" s="147"/>
      <c r="I8" s="127"/>
      <c r="J8" s="147"/>
      <c r="K8" s="149"/>
      <c r="L8" s="147"/>
      <c r="M8" s="127"/>
      <c r="N8" s="138"/>
      <c r="O8" s="149"/>
      <c r="P8" s="147"/>
      <c r="Q8" s="149"/>
      <c r="R8" s="138"/>
      <c r="S8" s="149"/>
      <c r="T8" s="138"/>
      <c r="U8" s="149"/>
      <c r="V8" s="147"/>
      <c r="W8" s="149" t="s">
        <v>7</v>
      </c>
      <c r="X8" s="138">
        <f>D8*'$ PARTES'!N8</f>
        <v>6.58</v>
      </c>
      <c r="Y8" s="149"/>
      <c r="Z8" s="147"/>
      <c r="AA8" s="149"/>
      <c r="AB8" s="147"/>
      <c r="AC8" s="149"/>
      <c r="AD8" s="147"/>
      <c r="AE8" s="149"/>
      <c r="AF8" s="138"/>
      <c r="AG8" s="149"/>
      <c r="AH8" s="138"/>
      <c r="AI8" s="149"/>
      <c r="AJ8" s="138"/>
      <c r="AK8" s="149"/>
      <c r="AL8" s="163"/>
      <c r="AM8" s="149"/>
      <c r="AN8" s="138"/>
      <c r="AO8" s="149"/>
      <c r="AP8" s="147"/>
      <c r="AQ8" s="149" t="s">
        <v>7</v>
      </c>
      <c r="AR8" s="158">
        <f>D8*'$ PARTES'!N8</f>
        <v>6.58</v>
      </c>
    </row>
    <row r="9" spans="1:44" ht="15.75" thickBot="1">
      <c r="A9" s="376"/>
      <c r="B9" s="110" t="s">
        <v>135</v>
      </c>
      <c r="C9" s="98" t="s">
        <v>134</v>
      </c>
      <c r="D9" s="121">
        <v>2</v>
      </c>
      <c r="E9" s="129"/>
      <c r="F9" s="141"/>
      <c r="G9" s="129"/>
      <c r="H9" s="145"/>
      <c r="I9" s="129"/>
      <c r="J9" s="145"/>
      <c r="K9" s="151"/>
      <c r="L9" s="145"/>
      <c r="M9" s="129"/>
      <c r="N9" s="145"/>
      <c r="O9" s="151"/>
      <c r="P9" s="145"/>
      <c r="Q9" s="151"/>
      <c r="R9" s="141"/>
      <c r="S9" s="151"/>
      <c r="T9" s="141"/>
      <c r="U9" s="151"/>
      <c r="V9" s="145"/>
      <c r="W9" s="151" t="s">
        <v>7</v>
      </c>
      <c r="X9" s="141">
        <f>D9*'$ PARTES'!N8</f>
        <v>13.16</v>
      </c>
      <c r="Y9" s="151"/>
      <c r="Z9" s="145"/>
      <c r="AA9" s="151"/>
      <c r="AB9" s="145"/>
      <c r="AC9" s="151"/>
      <c r="AD9" s="145"/>
      <c r="AE9" s="151"/>
      <c r="AF9" s="141"/>
      <c r="AG9" s="151"/>
      <c r="AH9" s="165"/>
      <c r="AI9" s="151"/>
      <c r="AJ9" s="141"/>
      <c r="AK9" s="151"/>
      <c r="AL9" s="165"/>
      <c r="AM9" s="151"/>
      <c r="AN9" s="141"/>
      <c r="AO9" s="151"/>
      <c r="AP9" s="145"/>
      <c r="AQ9" s="151" t="s">
        <v>7</v>
      </c>
      <c r="AR9" s="160">
        <f>D9*'$ PARTES'!N8</f>
        <v>13.16</v>
      </c>
    </row>
    <row r="10" spans="1:44" ht="15.75" thickBot="1">
      <c r="A10" s="111" t="s">
        <v>136</v>
      </c>
      <c r="B10" s="110" t="s">
        <v>137</v>
      </c>
      <c r="C10" s="98" t="s">
        <v>122</v>
      </c>
      <c r="D10" s="121">
        <f>CAPACIDADES!G9</f>
        <v>3.2</v>
      </c>
      <c r="E10" s="129"/>
      <c r="F10" s="141"/>
      <c r="G10" s="129"/>
      <c r="H10" s="145"/>
      <c r="I10" s="129"/>
      <c r="J10" s="145"/>
      <c r="K10" s="151"/>
      <c r="L10" s="145"/>
      <c r="M10" s="129"/>
      <c r="N10" s="145"/>
      <c r="O10" s="151"/>
      <c r="P10" s="145"/>
      <c r="Q10" s="151"/>
      <c r="R10" s="141"/>
      <c r="S10" s="151" t="s">
        <v>7</v>
      </c>
      <c r="T10" s="141">
        <f>D10*'$ PARTES'!N7</f>
        <v>14.4</v>
      </c>
      <c r="U10" s="151"/>
      <c r="V10" s="145"/>
      <c r="W10" s="151"/>
      <c r="X10" s="145"/>
      <c r="Y10" s="151"/>
      <c r="Z10" s="145"/>
      <c r="AA10" s="151"/>
      <c r="AB10" s="145"/>
      <c r="AC10" s="151"/>
      <c r="AD10" s="145"/>
      <c r="AE10" s="151"/>
      <c r="AF10" s="141"/>
      <c r="AG10" s="151"/>
      <c r="AH10" s="165"/>
      <c r="AI10" s="151" t="s">
        <v>7</v>
      </c>
      <c r="AJ10" s="141">
        <f>D10*'$ PARTES'!N7</f>
        <v>14.4</v>
      </c>
      <c r="AK10" s="151"/>
      <c r="AL10" s="165"/>
      <c r="AM10" s="151"/>
      <c r="AN10" s="141"/>
      <c r="AO10" s="151"/>
      <c r="AP10" s="145"/>
      <c r="AQ10" s="151"/>
      <c r="AR10" s="166"/>
    </row>
    <row r="11" spans="1:44" ht="15.75" thickBot="1">
      <c r="A11" s="112" t="s">
        <v>138</v>
      </c>
      <c r="B11" s="107" t="s">
        <v>139</v>
      </c>
      <c r="C11" s="96" t="s">
        <v>128</v>
      </c>
      <c r="D11" s="119">
        <v>0</v>
      </c>
      <c r="E11" s="129"/>
      <c r="F11" s="141"/>
      <c r="G11" s="129"/>
      <c r="H11" s="145"/>
      <c r="I11" s="129"/>
      <c r="J11" s="145"/>
      <c r="K11" s="151"/>
      <c r="L11" s="145"/>
      <c r="M11" s="129"/>
      <c r="N11" s="145"/>
      <c r="O11" s="151"/>
      <c r="P11" s="145"/>
      <c r="Q11" s="151"/>
      <c r="R11" s="141"/>
      <c r="S11" s="151"/>
      <c r="T11" s="141"/>
      <c r="U11" s="151"/>
      <c r="V11" s="145"/>
      <c r="W11" s="151"/>
      <c r="X11" s="141"/>
      <c r="Y11" s="151"/>
      <c r="Z11" s="145"/>
      <c r="AA11" s="151"/>
      <c r="AB11" s="145"/>
      <c r="AC11" s="151"/>
      <c r="AD11" s="145"/>
      <c r="AE11" s="151"/>
      <c r="AF11" s="141"/>
      <c r="AG11" s="151"/>
      <c r="AH11" s="165"/>
      <c r="AI11" s="151"/>
      <c r="AJ11" s="141"/>
      <c r="AK11" s="151"/>
      <c r="AL11" s="165"/>
      <c r="AM11" s="151"/>
      <c r="AN11" s="141"/>
      <c r="AO11" s="151"/>
      <c r="AP11" s="145"/>
      <c r="AQ11" s="151"/>
      <c r="AR11" s="160"/>
    </row>
    <row r="12" spans="1:44">
      <c r="A12" s="105"/>
      <c r="B12" s="99"/>
      <c r="C12" s="99"/>
      <c r="D12" s="122"/>
      <c r="E12" s="131"/>
      <c r="F12" s="139"/>
      <c r="G12" s="131"/>
      <c r="H12" s="148"/>
      <c r="I12" s="131"/>
      <c r="J12" s="148"/>
      <c r="K12" s="153"/>
      <c r="L12" s="148"/>
      <c r="M12" s="131"/>
      <c r="N12" s="148"/>
      <c r="O12" s="153"/>
      <c r="P12" s="148"/>
      <c r="Q12" s="153"/>
      <c r="R12" s="139"/>
      <c r="S12" s="153"/>
      <c r="T12" s="148"/>
      <c r="U12" s="153"/>
      <c r="V12" s="148"/>
      <c r="W12" s="153"/>
      <c r="X12" s="148"/>
      <c r="Y12" s="153"/>
      <c r="Z12" s="148"/>
      <c r="AA12" s="153"/>
      <c r="AB12" s="148"/>
      <c r="AC12" s="153"/>
      <c r="AD12" s="148"/>
      <c r="AE12" s="153"/>
      <c r="AF12" s="139"/>
      <c r="AG12" s="153"/>
      <c r="AH12" s="153"/>
      <c r="AI12" s="153"/>
      <c r="AJ12" s="148"/>
      <c r="AK12" s="153"/>
      <c r="AL12" s="148"/>
      <c r="AM12" s="153"/>
      <c r="AN12" s="148"/>
      <c r="AO12" s="153"/>
      <c r="AP12" s="148"/>
      <c r="AQ12" s="153"/>
      <c r="AR12" s="148"/>
    </row>
    <row r="13" spans="1:44" ht="15.75" thickBot="1">
      <c r="A13" s="105"/>
      <c r="B13" s="99"/>
      <c r="C13" s="100"/>
      <c r="D13" s="123"/>
      <c r="E13" s="136"/>
      <c r="F13" s="144"/>
      <c r="G13" s="136"/>
      <c r="H13" s="144"/>
      <c r="I13" s="136"/>
      <c r="J13" s="144"/>
      <c r="K13" s="157"/>
      <c r="L13" s="144"/>
      <c r="M13" s="136"/>
      <c r="N13" s="144"/>
      <c r="O13" s="157"/>
      <c r="P13" s="144"/>
      <c r="Q13" s="157"/>
      <c r="R13" s="144"/>
      <c r="S13" s="157"/>
      <c r="T13" s="144"/>
      <c r="U13" s="157"/>
      <c r="V13" s="144"/>
      <c r="W13" s="157"/>
      <c r="X13" s="144"/>
      <c r="Y13" s="157"/>
      <c r="Z13" s="144"/>
      <c r="AA13" s="157"/>
      <c r="AB13" s="144"/>
      <c r="AC13" s="157"/>
      <c r="AD13" s="144"/>
      <c r="AE13" s="157"/>
      <c r="AF13" s="144"/>
      <c r="AG13" s="157"/>
      <c r="AH13" s="144"/>
      <c r="AI13" s="157"/>
      <c r="AJ13" s="144"/>
      <c r="AK13" s="157"/>
      <c r="AL13" s="144"/>
      <c r="AM13" s="157"/>
      <c r="AN13" s="144"/>
      <c r="AO13" s="157"/>
      <c r="AP13" s="144"/>
      <c r="AQ13" s="157"/>
      <c r="AR13" s="144"/>
    </row>
    <row r="14" spans="1:44">
      <c r="A14" s="375" t="s">
        <v>177</v>
      </c>
      <c r="B14" s="114" t="s">
        <v>140</v>
      </c>
      <c r="C14" s="379">
        <f>SUM(F14:AR14)</f>
        <v>4135.9228135273443</v>
      </c>
      <c r="D14" s="380"/>
      <c r="E14" s="132"/>
      <c r="F14" s="138">
        <f>SUM(F2:F11)</f>
        <v>100.38564067636723</v>
      </c>
      <c r="G14" s="132"/>
      <c r="H14" s="138">
        <f>SUM(H2:H11)</f>
        <v>209.53564067636722</v>
      </c>
      <c r="I14" s="132"/>
      <c r="J14" s="138">
        <f>SUM(J2:J11)</f>
        <v>100.38564067636723</v>
      </c>
      <c r="K14" s="154"/>
      <c r="L14" s="138">
        <f>SUM(L2:L11)</f>
        <v>268.52564067636723</v>
      </c>
      <c r="M14" s="132"/>
      <c r="N14" s="138">
        <f>SUM(N2:N11)</f>
        <v>100.38564067636723</v>
      </c>
      <c r="O14" s="154"/>
      <c r="P14" s="138">
        <f>SUM(P2:P11)</f>
        <v>209.53564067636722</v>
      </c>
      <c r="Q14" s="154"/>
      <c r="R14" s="138">
        <f>SUM(R2:R11)</f>
        <v>100.38564067636723</v>
      </c>
      <c r="S14" s="154"/>
      <c r="T14" s="138">
        <f>SUM(T2:T11)</f>
        <v>448.06564067636725</v>
      </c>
      <c r="U14" s="154"/>
      <c r="V14" s="138">
        <f>SUM(V2:V11)</f>
        <v>100.38564067636723</v>
      </c>
      <c r="W14" s="154"/>
      <c r="X14" s="138">
        <f>SUM(X2:X11)</f>
        <v>400.8756406763672</v>
      </c>
      <c r="Y14" s="154"/>
      <c r="Z14" s="138">
        <f>SUM(Z2:Z11)</f>
        <v>100.38564067636723</v>
      </c>
      <c r="AA14" s="154"/>
      <c r="AB14" s="138">
        <f>SUM(AB2:AB11)</f>
        <v>268.52564067636723</v>
      </c>
      <c r="AC14" s="154"/>
      <c r="AD14" s="138">
        <f>SUM(AD2:AD11)</f>
        <v>100.38564067636723</v>
      </c>
      <c r="AE14" s="154"/>
      <c r="AF14" s="138">
        <f>SUM(AF2:AF11)</f>
        <v>209.53564067636722</v>
      </c>
      <c r="AG14" s="154"/>
      <c r="AH14" s="138">
        <f>SUM(AH2:AH11)</f>
        <v>100.38564067636723</v>
      </c>
      <c r="AI14" s="154"/>
      <c r="AJ14" s="138">
        <f>SUM(AJ2:AJ11)</f>
        <v>448.06564067636725</v>
      </c>
      <c r="AK14" s="154"/>
      <c r="AL14" s="138">
        <f>SUM(AL2:AL11)</f>
        <v>100.38564067636723</v>
      </c>
      <c r="AM14" s="154"/>
      <c r="AN14" s="138">
        <f>SUM(AN2:AN11)</f>
        <v>209.53564067636722</v>
      </c>
      <c r="AO14" s="154"/>
      <c r="AP14" s="138">
        <f>SUM(AP2:AP11)</f>
        <v>100.38564067636723</v>
      </c>
      <c r="AQ14" s="154"/>
      <c r="AR14" s="158">
        <f>SUM(AR2:AR11)</f>
        <v>459.86564067636721</v>
      </c>
    </row>
    <row r="15" spans="1:44">
      <c r="A15" s="377"/>
      <c r="B15" s="99" t="s">
        <v>141</v>
      </c>
      <c r="C15" s="364">
        <f>SUM(F15:AR15)</f>
        <v>1514.5</v>
      </c>
      <c r="D15" s="365"/>
      <c r="E15" s="133"/>
      <c r="F15" s="137">
        <f>TEMP!X36</f>
        <v>22.5</v>
      </c>
      <c r="G15" s="133"/>
      <c r="H15" s="137">
        <f>TEMP!Y36</f>
        <v>85</v>
      </c>
      <c r="I15" s="133"/>
      <c r="J15" s="137">
        <f>TEMP!Z36</f>
        <v>22.5</v>
      </c>
      <c r="K15" s="155"/>
      <c r="L15" s="137">
        <f>TEMP!AA36</f>
        <v>85</v>
      </c>
      <c r="M15" s="133"/>
      <c r="N15" s="137">
        <f>TEMP!AB36</f>
        <v>22.5</v>
      </c>
      <c r="O15" s="155"/>
      <c r="P15" s="137">
        <f>TEMP!AC36</f>
        <v>92.5</v>
      </c>
      <c r="Q15" s="155"/>
      <c r="R15" s="137">
        <f>TEMP!AD36</f>
        <v>22.5</v>
      </c>
      <c r="S15" s="155"/>
      <c r="T15" s="137">
        <f>TEMP!AE36</f>
        <v>115</v>
      </c>
      <c r="U15" s="155"/>
      <c r="V15" s="137">
        <f>TEMP!AF36</f>
        <v>22.5</v>
      </c>
      <c r="W15" s="155"/>
      <c r="X15" s="137">
        <f>TEMP!AG36</f>
        <v>261</v>
      </c>
      <c r="Y15" s="155"/>
      <c r="Z15" s="137">
        <f>TEMP!AH36</f>
        <v>22.5</v>
      </c>
      <c r="AA15" s="155"/>
      <c r="AB15" s="137">
        <f>TEMP!AI36</f>
        <v>92.5</v>
      </c>
      <c r="AC15" s="155"/>
      <c r="AD15" s="137">
        <f>TEMP!AJ36</f>
        <v>22.5</v>
      </c>
      <c r="AE15" s="155"/>
      <c r="AF15" s="137">
        <f>TEMP!AK36</f>
        <v>85</v>
      </c>
      <c r="AG15" s="155"/>
      <c r="AH15" s="137">
        <f>TEMP!AL36</f>
        <v>22.5</v>
      </c>
      <c r="AI15" s="155"/>
      <c r="AJ15" s="137">
        <f>TEMP!AM36</f>
        <v>120</v>
      </c>
      <c r="AK15" s="155"/>
      <c r="AL15" s="137">
        <f>TEMP!AN36</f>
        <v>22.5</v>
      </c>
      <c r="AM15" s="155"/>
      <c r="AN15" s="137">
        <f>TEMP!AO36</f>
        <v>92.5</v>
      </c>
      <c r="AO15" s="155"/>
      <c r="AP15" s="137">
        <f>TEMP!AP36</f>
        <v>22.5</v>
      </c>
      <c r="AQ15" s="155"/>
      <c r="AR15" s="167">
        <f>TEMP!AQ36</f>
        <v>261</v>
      </c>
    </row>
    <row r="16" spans="1:44">
      <c r="A16" s="378"/>
      <c r="B16" s="115" t="s">
        <v>142</v>
      </c>
      <c r="C16" s="366">
        <f>SUM(F16:AR16)</f>
        <v>5650.4228135273443</v>
      </c>
      <c r="D16" s="367"/>
      <c r="E16" s="134"/>
      <c r="F16" s="233">
        <f>F14+F15</f>
        <v>122.88564067636723</v>
      </c>
      <c r="G16" s="234"/>
      <c r="H16" s="233">
        <f>H14+H15</f>
        <v>294.53564067636722</v>
      </c>
      <c r="I16" s="234"/>
      <c r="J16" s="233">
        <f>J14+J15</f>
        <v>122.88564067636723</v>
      </c>
      <c r="K16" s="235"/>
      <c r="L16" s="233">
        <f>L14+L15</f>
        <v>353.52564067636723</v>
      </c>
      <c r="M16" s="234"/>
      <c r="N16" s="233">
        <f>N14+N15</f>
        <v>122.88564067636723</v>
      </c>
      <c r="O16" s="235"/>
      <c r="P16" s="233">
        <f>P14+P15</f>
        <v>302.03564067636722</v>
      </c>
      <c r="Q16" s="235"/>
      <c r="R16" s="233">
        <f>R14+R15</f>
        <v>122.88564067636723</v>
      </c>
      <c r="S16" s="235"/>
      <c r="T16" s="233">
        <f>T14+T15</f>
        <v>563.06564067636725</v>
      </c>
      <c r="U16" s="235"/>
      <c r="V16" s="233">
        <f>V14+V15</f>
        <v>122.88564067636723</v>
      </c>
      <c r="W16" s="235"/>
      <c r="X16" s="233">
        <f>X14+X15</f>
        <v>661.8756406763672</v>
      </c>
      <c r="Y16" s="235"/>
      <c r="Z16" s="233">
        <f>Z14+Z15</f>
        <v>122.88564067636723</v>
      </c>
      <c r="AA16" s="235"/>
      <c r="AB16" s="233">
        <f>AB14+AB15</f>
        <v>361.02564067636723</v>
      </c>
      <c r="AC16" s="235"/>
      <c r="AD16" s="233">
        <f>AD14+AD15</f>
        <v>122.88564067636723</v>
      </c>
      <c r="AE16" s="235"/>
      <c r="AF16" s="233">
        <f>AF14+AF15</f>
        <v>294.53564067636722</v>
      </c>
      <c r="AG16" s="235"/>
      <c r="AH16" s="233">
        <f>AH14+AH15</f>
        <v>122.88564067636723</v>
      </c>
      <c r="AI16" s="235"/>
      <c r="AJ16" s="233">
        <f>AJ14+AJ15</f>
        <v>568.06564067636725</v>
      </c>
      <c r="AK16" s="235"/>
      <c r="AL16" s="233">
        <f>AL14+AL15</f>
        <v>122.88564067636723</v>
      </c>
      <c r="AM16" s="235"/>
      <c r="AN16" s="233">
        <f>AN14+AN15</f>
        <v>302.03564067636722</v>
      </c>
      <c r="AO16" s="235"/>
      <c r="AP16" s="233">
        <f>AP14+AP15</f>
        <v>122.88564067636723</v>
      </c>
      <c r="AQ16" s="235"/>
      <c r="AR16" s="236">
        <f>AR14+AR15</f>
        <v>720.86564067636721</v>
      </c>
    </row>
    <row r="17" spans="1:44" ht="15.75" thickBot="1">
      <c r="A17" s="113" t="s">
        <v>143</v>
      </c>
      <c r="B17" s="116"/>
      <c r="C17" s="368"/>
      <c r="D17" s="369"/>
      <c r="E17" s="135"/>
      <c r="F17" s="143">
        <f>F16/($E$1*1000)</f>
        <v>2.4577128135273445E-2</v>
      </c>
      <c r="G17" s="135"/>
      <c r="H17" s="143">
        <f>(F16+H16)/($G$1*1000)</f>
        <v>4.1742128135273449E-2</v>
      </c>
      <c r="I17" s="135"/>
      <c r="J17" s="143">
        <f>(F16+H16+J16)/($I$1*1000)</f>
        <v>3.6020461468606775E-2</v>
      </c>
      <c r="K17" s="156"/>
      <c r="L17" s="143">
        <f>(F16+H16+J16+L16)/($K$1*1000)</f>
        <v>4.4691628135273449E-2</v>
      </c>
      <c r="M17" s="135"/>
      <c r="N17" s="143">
        <f>(F16+H16+J16+L16+N16)/($M$1*1000)</f>
        <v>4.0668728135273446E-2</v>
      </c>
      <c r="O17" s="156"/>
      <c r="P17" s="143">
        <f>(F16+H16+J16+L16+N16+P16)/($O$1*1000)</f>
        <v>4.3958461468606783E-2</v>
      </c>
      <c r="Q17" s="156"/>
      <c r="R17" s="143">
        <f>(F16+H16+J16+L16+N16+P16+R16)/($Q$1*1000)</f>
        <v>4.1189699563844877E-2</v>
      </c>
      <c r="S17" s="156"/>
      <c r="T17" s="143">
        <f>(F16+H16+J16+L16+N16+P16+R16+T16)/($S$1*1000)</f>
        <v>5.011762813527345E-2</v>
      </c>
      <c r="U17" s="156"/>
      <c r="V17" s="143">
        <f>(F16+H16+J16+L16+N16+P16+R16+T16+V16)/($U$1*1000)</f>
        <v>4.7279794801940112E-2</v>
      </c>
      <c r="W17" s="156"/>
      <c r="X17" s="143">
        <f>(F16+H16+J16+L16+N16+P16+R16+T16+V16+X16)/($W$1*1000)</f>
        <v>5.5789328135273444E-2</v>
      </c>
      <c r="Y17" s="156"/>
      <c r="Z17" s="143">
        <f>(F16+H16+J16+L16+N16+P16+R16+T16+V16+X16+Z16)/($Y$1*1000)</f>
        <v>5.2951855408000716E-2</v>
      </c>
      <c r="AA17" s="156"/>
      <c r="AB17" s="143">
        <f>(F16+H16+J16+L16+N16+P16+R16+T16+V16+X16+Z16+AB16)/($AA$1*1000)</f>
        <v>5.455629480194011E-2</v>
      </c>
      <c r="AC17" s="156"/>
      <c r="AD17" s="143">
        <f>(F16+H16+J16+L16+N16+P16+R16+T16+V16+X16+Z16+AB16+AD16)/($AC$1*1000)</f>
        <v>5.2250205058350367E-2</v>
      </c>
      <c r="AE17" s="156"/>
      <c r="AF17" s="143">
        <f>(T16+V16+X16+Z16+AB16+AD16+AF16)/($Q$1*1000)</f>
        <v>6.4261699563844879E-2</v>
      </c>
      <c r="AG17" s="156"/>
      <c r="AH17" s="143">
        <f>(F16+H16+J16+L16+N16+P16+R16+T16+V16+X16+Z16+AB16+AD16+AF16+AH16)/($AG$1*1000)</f>
        <v>5.0849128135273439E-2</v>
      </c>
      <c r="AI17" s="156"/>
      <c r="AJ17" s="143">
        <f>(F16+H16+J16+L16+N16+P16+R16+T16+V16+X16+Z16+AB16+AD16+AF16+AH16+AJ16)/($AI$1*1000)</f>
        <v>5.4771878135273434E-2</v>
      </c>
      <c r="AK17" s="156"/>
      <c r="AL17" s="143">
        <f>(F16+H16+J16+L16+N16+P16+R16+T16+V16+X16+Z16+AB16+AD16+AF16+AH16+AJ16+AL16)/($AK$1*1000)</f>
        <v>5.2995716370567554E-2</v>
      </c>
      <c r="AM17" s="156"/>
      <c r="AN17" s="143">
        <f>(F16+H16+J16+L16+N16+P16+R16+T16+V16+X16+Z16+AB16+AD16+AF16+AH16+AJ16+AL16+AN16)/($AM$1*1000)</f>
        <v>5.3407461468606775E-2</v>
      </c>
      <c r="AO17" s="156"/>
      <c r="AP17" s="143">
        <f>(F16+H16+J16+L16+N16+P16+R16+T16+V16+X16+Z16+AB16+AD16+AF16+AH16+AJ16+AL16+AN16+AP16)/($AO$1*1000)</f>
        <v>5.189007550369449E-2</v>
      </c>
      <c r="AQ17" s="156"/>
      <c r="AR17" s="168">
        <f>(F16+H16+J16+L16+N16+P16+R16+T16+V16+X16+Z16+AB16+AD16+AF16+AH16+AJ16+AL16+AN16+AP16+AR16)/($AQ$1*1000)</f>
        <v>5.6504228135273442E-2</v>
      </c>
    </row>
    <row r="18" spans="1:44" ht="15.75" thickBot="1">
      <c r="C18" s="222" t="s">
        <v>176</v>
      </c>
      <c r="D18" s="221">
        <f>+C16/100000</f>
        <v>5.6504228135273442E-2</v>
      </c>
      <c r="E18" s="229"/>
    </row>
    <row r="22" spans="1:44" ht="15.75" thickBot="1">
      <c r="F22" s="5" t="s">
        <v>268</v>
      </c>
    </row>
    <row r="23" spans="1:44">
      <c r="A23" s="322" t="s">
        <v>258</v>
      </c>
      <c r="B23" s="332"/>
      <c r="C23" s="323" t="s">
        <v>259</v>
      </c>
    </row>
    <row r="24" spans="1:44" ht="15.75" thickBot="1">
      <c r="A24" s="324"/>
      <c r="B24" s="333"/>
      <c r="C24" s="328"/>
    </row>
    <row r="25" spans="1:44">
      <c r="A25" s="322" t="s">
        <v>126</v>
      </c>
      <c r="B25" s="332" t="s">
        <v>226</v>
      </c>
      <c r="C25" s="336">
        <v>1000</v>
      </c>
      <c r="D25" s="360">
        <f>+C25+C26</f>
        <v>1280</v>
      </c>
      <c r="F25" s="363">
        <f>+D25*4</f>
        <v>5120</v>
      </c>
    </row>
    <row r="26" spans="1:44" ht="15.75" thickBot="1">
      <c r="A26" s="327"/>
      <c r="B26" s="333" t="s">
        <v>252</v>
      </c>
      <c r="C26" s="329">
        <v>280</v>
      </c>
      <c r="D26" s="361"/>
      <c r="F26" s="363"/>
    </row>
    <row r="27" spans="1:44">
      <c r="A27" s="322" t="s">
        <v>138</v>
      </c>
      <c r="B27" s="332" t="s">
        <v>227</v>
      </c>
      <c r="C27" s="323" t="s">
        <v>253</v>
      </c>
      <c r="D27" s="362">
        <f>800+240*4</f>
        <v>1760</v>
      </c>
      <c r="F27" s="363">
        <f>+D27*4</f>
        <v>7040</v>
      </c>
    </row>
    <row r="28" spans="1:44" ht="15.75" thickBot="1">
      <c r="A28" s="327"/>
      <c r="B28" s="333" t="s">
        <v>228</v>
      </c>
      <c r="C28" s="328" t="s">
        <v>254</v>
      </c>
      <c r="D28" s="362"/>
      <c r="F28" s="363"/>
    </row>
    <row r="29" spans="1:44">
      <c r="A29" s="322" t="s">
        <v>229</v>
      </c>
      <c r="B29" s="332" t="s">
        <v>230</v>
      </c>
      <c r="C29" s="336">
        <v>290</v>
      </c>
      <c r="D29" s="321">
        <f>+C29+C30+C31+C32</f>
        <v>12540</v>
      </c>
    </row>
    <row r="30" spans="1:44">
      <c r="A30" s="324"/>
      <c r="B30" s="334" t="s">
        <v>266</v>
      </c>
      <c r="C30" s="326">
        <v>250</v>
      </c>
      <c r="F30" s="321">
        <f>+D29+D33+D34</f>
        <v>12780</v>
      </c>
    </row>
    <row r="31" spans="1:44">
      <c r="A31" s="324"/>
      <c r="B31" s="334" t="s">
        <v>231</v>
      </c>
      <c r="C31" s="326">
        <v>5000</v>
      </c>
    </row>
    <row r="32" spans="1:44">
      <c r="A32" s="324"/>
      <c r="B32" s="334" t="s">
        <v>232</v>
      </c>
      <c r="C32" s="326">
        <v>7000</v>
      </c>
    </row>
    <row r="33" spans="1:4">
      <c r="A33" s="324"/>
      <c r="B33" s="334" t="s">
        <v>233</v>
      </c>
      <c r="C33" s="325" t="s">
        <v>255</v>
      </c>
      <c r="D33" s="5">
        <f>40*4</f>
        <v>160</v>
      </c>
    </row>
    <row r="34" spans="1:4" ht="15.75" thickBot="1">
      <c r="A34" s="327"/>
      <c r="B34" s="333" t="s">
        <v>234</v>
      </c>
      <c r="C34" s="328" t="s">
        <v>256</v>
      </c>
      <c r="D34" s="5">
        <f>20*4</f>
        <v>80</v>
      </c>
    </row>
    <row r="35" spans="1:4">
      <c r="A35" s="322" t="s">
        <v>136</v>
      </c>
      <c r="B35" s="332" t="s">
        <v>235</v>
      </c>
      <c r="C35" s="336">
        <v>520</v>
      </c>
      <c r="D35" s="360">
        <f>+C35+C36+C37+C38</f>
        <v>1360</v>
      </c>
    </row>
    <row r="36" spans="1:4">
      <c r="A36" s="324"/>
      <c r="B36" s="334" t="s">
        <v>236</v>
      </c>
      <c r="C36" s="326">
        <v>500</v>
      </c>
      <c r="D36" s="360"/>
    </row>
    <row r="37" spans="1:4">
      <c r="A37" s="324"/>
      <c r="B37" s="334" t="s">
        <v>237</v>
      </c>
      <c r="C37" s="326">
        <v>40</v>
      </c>
      <c r="D37" s="360"/>
    </row>
    <row r="38" spans="1:4" ht="15.75" thickBot="1">
      <c r="A38" s="327"/>
      <c r="B38" s="333" t="s">
        <v>238</v>
      </c>
      <c r="C38" s="329">
        <v>300</v>
      </c>
      <c r="D38" s="360"/>
    </row>
    <row r="39" spans="1:4">
      <c r="A39" s="322" t="s">
        <v>239</v>
      </c>
      <c r="B39" s="332" t="s">
        <v>240</v>
      </c>
      <c r="C39" s="323">
        <v>2500</v>
      </c>
      <c r="D39" s="360">
        <f>+C39+C40</f>
        <v>2560</v>
      </c>
    </row>
    <row r="40" spans="1:4" ht="15.75" thickBot="1">
      <c r="A40" s="327"/>
      <c r="B40" s="333" t="s">
        <v>241</v>
      </c>
      <c r="C40" s="329">
        <v>60</v>
      </c>
      <c r="D40" s="360"/>
    </row>
    <row r="41" spans="1:4">
      <c r="A41" s="322" t="s">
        <v>246</v>
      </c>
      <c r="B41" s="332" t="s">
        <v>242</v>
      </c>
      <c r="C41" s="336">
        <v>350</v>
      </c>
    </row>
    <row r="42" spans="1:4">
      <c r="A42" s="324"/>
      <c r="B42" s="334" t="s">
        <v>243</v>
      </c>
      <c r="C42" s="326">
        <v>350</v>
      </c>
    </row>
    <row r="43" spans="1:4">
      <c r="A43" s="324"/>
      <c r="B43" s="334" t="s">
        <v>244</v>
      </c>
      <c r="C43" s="325" t="s">
        <v>261</v>
      </c>
    </row>
    <row r="44" spans="1:4" ht="15.75" thickBot="1">
      <c r="A44" s="327"/>
      <c r="B44" s="333" t="s">
        <v>245</v>
      </c>
      <c r="C44" s="328" t="s">
        <v>261</v>
      </c>
    </row>
    <row r="45" spans="1:4" ht="15.75" thickBot="1">
      <c r="A45" s="330" t="s">
        <v>248</v>
      </c>
      <c r="B45" s="335" t="s">
        <v>247</v>
      </c>
      <c r="C45" s="331">
        <v>100</v>
      </c>
    </row>
    <row r="46" spans="1:4">
      <c r="A46" s="324" t="s">
        <v>249</v>
      </c>
      <c r="B46" s="334" t="s">
        <v>251</v>
      </c>
      <c r="C46" s="326">
        <v>680</v>
      </c>
    </row>
    <row r="47" spans="1:4" ht="15.75" thickBot="1">
      <c r="A47" s="327"/>
      <c r="B47" s="333" t="s">
        <v>250</v>
      </c>
      <c r="C47" s="328" t="s">
        <v>257</v>
      </c>
    </row>
    <row r="49" spans="1:4">
      <c r="B49" s="5" t="s">
        <v>262</v>
      </c>
      <c r="C49" s="321">
        <v>1780</v>
      </c>
    </row>
    <row r="50" spans="1:4">
      <c r="B50" s="5" t="s">
        <v>260</v>
      </c>
      <c r="C50" s="321">
        <v>18440</v>
      </c>
    </row>
    <row r="51" spans="1:4">
      <c r="D51" s="321"/>
    </row>
    <row r="54" spans="1:4" ht="15.75" thickBot="1"/>
    <row r="55" spans="1:4">
      <c r="A55" s="332" t="s">
        <v>263</v>
      </c>
      <c r="B55" s="323" t="s">
        <v>264</v>
      </c>
    </row>
    <row r="56" spans="1:4">
      <c r="A56" s="334"/>
      <c r="B56" s="325" t="s">
        <v>267</v>
      </c>
    </row>
    <row r="57" spans="1:4" ht="15.75" thickBot="1">
      <c r="A57" s="333"/>
      <c r="B57" s="328" t="s">
        <v>265</v>
      </c>
    </row>
  </sheetData>
  <mergeCells count="14">
    <mergeCell ref="C15:D15"/>
    <mergeCell ref="C16:D16"/>
    <mergeCell ref="C17:D17"/>
    <mergeCell ref="A2:A4"/>
    <mergeCell ref="A6:A7"/>
    <mergeCell ref="A8:A9"/>
    <mergeCell ref="A14:A16"/>
    <mergeCell ref="C14:D14"/>
    <mergeCell ref="D39:D40"/>
    <mergeCell ref="D25:D26"/>
    <mergeCell ref="D27:D28"/>
    <mergeCell ref="F27:F28"/>
    <mergeCell ref="F25:F26"/>
    <mergeCell ref="D35:D38"/>
  </mergeCells>
  <conditionalFormatting sqref="B9:D9 A2:D8 A10:D12 A14 B13:C17 H14 F14 AH14 J14 L14 N14 P14 R14 T14 V14 X14 Z14 AB14 AD14 AJ14 E2:AR12 AN14 AP14 AR14 AL14 AF14">
    <cfRule type="expression" dxfId="3" priority="167" stopIfTrue="1">
      <formula>#REF!="ACT"</formula>
    </cfRule>
    <cfRule type="expression" dxfId="2" priority="168" stopIfTrue="1">
      <formula>#REF!="REP"</formula>
    </cfRule>
  </conditionalFormatting>
  <conditionalFormatting sqref="H14 F14 AH14 J14 L14 N14 P14 R14 T14 V14 X14 Z14 AB14 AD14 AJ14 D2:AR12 AN14 AP14 AR14 AL14 AF14">
    <cfRule type="expression" dxfId="1" priority="165" stopIfTrue="1">
      <formula>#REF!="ACT"</formula>
    </cfRule>
    <cfRule type="expression" dxfId="0" priority="166" stopIfTrue="1">
      <formula>#REF!="REP"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zoomScale="80" zoomScaleNormal="80" workbookViewId="0">
      <selection activeCell="C20" sqref="C20"/>
    </sheetView>
  </sheetViews>
  <sheetFormatPr baseColWidth="10" defaultColWidth="9.140625" defaultRowHeight="15"/>
  <cols>
    <col min="1" max="1" width="48" bestFit="1" customWidth="1"/>
    <col min="2" max="2" width="24.28515625" bestFit="1" customWidth="1"/>
    <col min="3" max="3" width="47.42578125" customWidth="1"/>
    <col min="4" max="4" width="13.85546875" bestFit="1" customWidth="1"/>
    <col min="5" max="5" width="2.42578125" style="302" customWidth="1"/>
    <col min="6" max="6" width="39" customWidth="1"/>
    <col min="7" max="7" width="14.42578125" customWidth="1"/>
    <col min="8" max="8" width="22.140625" bestFit="1" customWidth="1"/>
    <col min="9" max="9" width="8.5703125" bestFit="1" customWidth="1"/>
    <col min="10" max="10" width="6.28515625" bestFit="1" customWidth="1"/>
    <col min="11" max="11" width="25.42578125" customWidth="1"/>
    <col min="12" max="12" width="18.140625" bestFit="1" customWidth="1"/>
    <col min="13" max="13" width="9.5703125" bestFit="1" customWidth="1"/>
    <col min="14" max="15" width="12.85546875" bestFit="1" customWidth="1"/>
    <col min="16" max="16" width="12" bestFit="1" customWidth="1"/>
  </cols>
  <sheetData>
    <row r="1" spans="1:16">
      <c r="I1" s="34"/>
      <c r="J1" s="34"/>
      <c r="L1" s="35"/>
    </row>
    <row r="2" spans="1:16" ht="31.5">
      <c r="A2" s="36" t="s">
        <v>33</v>
      </c>
      <c r="B2" s="36" t="s">
        <v>34</v>
      </c>
      <c r="C2" s="36" t="s">
        <v>35</v>
      </c>
      <c r="D2" s="316" t="s">
        <v>221</v>
      </c>
      <c r="E2" s="303"/>
      <c r="F2" s="36" t="s">
        <v>37</v>
      </c>
      <c r="G2" s="36" t="s">
        <v>38</v>
      </c>
      <c r="H2" s="36" t="s">
        <v>39</v>
      </c>
      <c r="I2" s="36" t="s">
        <v>40</v>
      </c>
      <c r="J2" s="36" t="s">
        <v>41</v>
      </c>
      <c r="K2" s="36" t="s">
        <v>42</v>
      </c>
      <c r="L2" s="36" t="s">
        <v>43</v>
      </c>
      <c r="M2" s="36" t="s">
        <v>43</v>
      </c>
      <c r="N2" s="36" t="s">
        <v>36</v>
      </c>
    </row>
    <row r="3" spans="1:16" ht="15" customHeight="1">
      <c r="A3" s="37" t="s">
        <v>44</v>
      </c>
      <c r="B3" s="38">
        <v>1127217</v>
      </c>
      <c r="C3" s="39" t="s">
        <v>225</v>
      </c>
      <c r="D3" s="140">
        <v>4.487468752634217</v>
      </c>
      <c r="E3" s="304"/>
      <c r="F3" s="40" t="s">
        <v>45</v>
      </c>
      <c r="G3" s="319" t="s">
        <v>224</v>
      </c>
      <c r="H3" s="41"/>
      <c r="I3" s="42" t="s">
        <v>46</v>
      </c>
      <c r="J3" s="42" t="s">
        <v>47</v>
      </c>
      <c r="K3" s="43">
        <v>1126686</v>
      </c>
      <c r="L3" s="43" t="s">
        <v>48</v>
      </c>
      <c r="M3" s="56" t="s">
        <v>179</v>
      </c>
      <c r="N3" s="44">
        <f>D3</f>
        <v>4.487468752634217</v>
      </c>
      <c r="O3" s="45"/>
      <c r="P3" s="46"/>
    </row>
    <row r="4" spans="1:16">
      <c r="A4" s="47" t="s">
        <v>49</v>
      </c>
      <c r="B4" s="38"/>
      <c r="C4" s="39"/>
      <c r="D4" s="140">
        <v>6.58</v>
      </c>
      <c r="E4" s="304"/>
      <c r="F4" s="40" t="s">
        <v>50</v>
      </c>
      <c r="G4" s="319" t="s">
        <v>224</v>
      </c>
      <c r="H4" s="41"/>
      <c r="I4" s="42" t="s">
        <v>46</v>
      </c>
      <c r="J4" s="42" t="s">
        <v>47</v>
      </c>
      <c r="K4" s="43">
        <v>2601225</v>
      </c>
      <c r="L4" s="43" t="s">
        <v>48</v>
      </c>
      <c r="M4" s="56" t="s">
        <v>179</v>
      </c>
      <c r="N4" s="44">
        <v>6.58</v>
      </c>
      <c r="O4" s="45"/>
      <c r="P4" s="46"/>
    </row>
    <row r="5" spans="1:16" ht="26.25">
      <c r="A5" s="48" t="s">
        <v>51</v>
      </c>
      <c r="B5" s="38">
        <v>2601231</v>
      </c>
      <c r="C5" s="49" t="s">
        <v>52</v>
      </c>
      <c r="D5" s="140">
        <v>7.06</v>
      </c>
      <c r="E5" s="304"/>
      <c r="F5" s="40" t="s">
        <v>50</v>
      </c>
      <c r="G5" s="319" t="s">
        <v>224</v>
      </c>
      <c r="H5" s="41"/>
      <c r="I5" s="42" t="s">
        <v>53</v>
      </c>
      <c r="J5" s="42" t="s">
        <v>54</v>
      </c>
      <c r="K5" s="43">
        <v>2601230</v>
      </c>
      <c r="L5" s="43" t="s">
        <v>55</v>
      </c>
      <c r="M5" s="56" t="s">
        <v>179</v>
      </c>
      <c r="N5" s="44">
        <v>6.73</v>
      </c>
      <c r="O5" s="45"/>
      <c r="P5" s="46"/>
    </row>
    <row r="6" spans="1:16">
      <c r="A6" s="47" t="s">
        <v>56</v>
      </c>
      <c r="B6" s="50">
        <v>2601230</v>
      </c>
      <c r="C6" s="39" t="s">
        <v>167</v>
      </c>
      <c r="D6" s="140">
        <v>6.73</v>
      </c>
      <c r="E6" s="304"/>
      <c r="F6" s="40" t="s">
        <v>57</v>
      </c>
      <c r="G6" s="319" t="s">
        <v>224</v>
      </c>
      <c r="H6" s="41"/>
      <c r="I6" s="42" t="s">
        <v>58</v>
      </c>
      <c r="J6" s="42" t="s">
        <v>59</v>
      </c>
      <c r="K6" s="43">
        <v>2601231</v>
      </c>
      <c r="L6" s="43" t="s">
        <v>48</v>
      </c>
      <c r="M6" s="56" t="s">
        <v>179</v>
      </c>
      <c r="N6" s="44">
        <v>7.06</v>
      </c>
      <c r="O6" s="45"/>
      <c r="P6" s="46"/>
    </row>
    <row r="7" spans="1:16">
      <c r="A7" s="47" t="s">
        <v>44</v>
      </c>
      <c r="B7" s="38">
        <v>2601229</v>
      </c>
      <c r="C7" s="39" t="s">
        <v>60</v>
      </c>
      <c r="D7" s="140">
        <v>6.58</v>
      </c>
      <c r="E7" s="305"/>
      <c r="F7" s="40" t="s">
        <v>61</v>
      </c>
      <c r="G7" s="319" t="s">
        <v>224</v>
      </c>
      <c r="H7" s="41"/>
      <c r="I7" s="51"/>
      <c r="J7" s="51"/>
      <c r="K7" s="43"/>
      <c r="L7" s="41" t="s">
        <v>62</v>
      </c>
      <c r="M7" s="56" t="s">
        <v>179</v>
      </c>
      <c r="N7" s="44">
        <v>4.5</v>
      </c>
      <c r="O7" s="45"/>
      <c r="P7" s="46"/>
    </row>
    <row r="8" spans="1:16">
      <c r="A8" s="52" t="s">
        <v>29</v>
      </c>
      <c r="B8" s="54">
        <v>95628738</v>
      </c>
      <c r="C8" s="53" t="s">
        <v>63</v>
      </c>
      <c r="D8" s="140">
        <v>7.75</v>
      </c>
      <c r="E8" s="306"/>
      <c r="F8" s="281" t="s">
        <v>64</v>
      </c>
      <c r="G8" s="319" t="s">
        <v>224</v>
      </c>
      <c r="H8" s="41"/>
      <c r="I8" s="51"/>
      <c r="J8" s="51"/>
      <c r="K8" s="43">
        <v>2601229</v>
      </c>
      <c r="L8" s="41" t="s">
        <v>65</v>
      </c>
      <c r="M8" s="41" t="s">
        <v>66</v>
      </c>
      <c r="N8" s="44">
        <v>6.58</v>
      </c>
      <c r="O8" s="45"/>
      <c r="P8" s="46"/>
    </row>
    <row r="9" spans="1:16">
      <c r="A9" s="52" t="s">
        <v>29</v>
      </c>
      <c r="B9" s="54">
        <v>1126147</v>
      </c>
      <c r="C9" s="53" t="s">
        <v>67</v>
      </c>
      <c r="D9" s="140">
        <v>10.02</v>
      </c>
      <c r="E9" s="306"/>
      <c r="F9" s="281" t="s">
        <v>68</v>
      </c>
      <c r="G9" s="319" t="s">
        <v>224</v>
      </c>
      <c r="H9" s="41" t="s">
        <v>69</v>
      </c>
      <c r="I9" s="51"/>
      <c r="J9" s="42" t="s">
        <v>69</v>
      </c>
      <c r="K9" s="43"/>
      <c r="L9" s="41" t="s">
        <v>70</v>
      </c>
      <c r="M9" s="41" t="s">
        <v>71</v>
      </c>
      <c r="N9" s="44">
        <v>2.5</v>
      </c>
      <c r="O9" s="45"/>
      <c r="P9" s="46"/>
    </row>
    <row r="10" spans="1:16">
      <c r="A10" s="52" t="s">
        <v>72</v>
      </c>
      <c r="B10" s="54">
        <v>95627132</v>
      </c>
      <c r="C10" s="53" t="s">
        <v>73</v>
      </c>
      <c r="D10" s="140">
        <v>16.86</v>
      </c>
      <c r="E10" s="306"/>
      <c r="F10" s="281" t="s">
        <v>74</v>
      </c>
      <c r="G10" s="55"/>
      <c r="H10" s="56" t="s">
        <v>75</v>
      </c>
      <c r="I10" s="51"/>
      <c r="J10" s="51"/>
      <c r="K10" s="43"/>
      <c r="L10" s="56" t="s">
        <v>148</v>
      </c>
      <c r="M10" s="41" t="s">
        <v>76</v>
      </c>
      <c r="N10" s="44">
        <v>5.5</v>
      </c>
      <c r="O10" s="45"/>
      <c r="P10" s="46"/>
    </row>
    <row r="11" spans="1:16">
      <c r="A11" s="52" t="s">
        <v>77</v>
      </c>
      <c r="B11" s="54">
        <v>95628737</v>
      </c>
      <c r="C11" s="53" t="s">
        <v>63</v>
      </c>
      <c r="D11" s="140">
        <v>9.8800000000000008</v>
      </c>
      <c r="E11" s="307"/>
      <c r="F11" s="57"/>
      <c r="G11" s="58"/>
      <c r="H11" s="59"/>
      <c r="I11" s="60"/>
      <c r="J11" s="60"/>
      <c r="K11" s="59"/>
      <c r="L11" s="61"/>
      <c r="M11" s="59"/>
      <c r="N11" s="59"/>
    </row>
    <row r="12" spans="1:16">
      <c r="A12" s="62" t="s">
        <v>78</v>
      </c>
      <c r="B12" s="54">
        <v>1876100930</v>
      </c>
      <c r="C12" s="53" t="s">
        <v>79</v>
      </c>
      <c r="D12" s="140">
        <v>19.66</v>
      </c>
      <c r="E12" s="307"/>
      <c r="F12" s="57"/>
      <c r="G12" s="58"/>
      <c r="H12" s="59"/>
      <c r="I12" s="60"/>
      <c r="J12" s="60"/>
      <c r="K12" s="59"/>
      <c r="L12" s="59"/>
      <c r="M12" s="59"/>
      <c r="N12" s="59"/>
    </row>
    <row r="13" spans="1:16" ht="16.5" thickBot="1">
      <c r="A13" s="52" t="s">
        <v>80</v>
      </c>
      <c r="B13" s="54">
        <v>1126145</v>
      </c>
      <c r="C13" s="53" t="s">
        <v>81</v>
      </c>
      <c r="D13" s="140">
        <v>18.47</v>
      </c>
      <c r="E13" s="307"/>
      <c r="F13" s="57"/>
      <c r="G13" s="64"/>
      <c r="H13" s="64"/>
      <c r="I13" s="381"/>
      <c r="J13" s="381"/>
      <c r="K13" s="381"/>
      <c r="L13" s="59"/>
      <c r="M13" s="59"/>
      <c r="N13" s="59"/>
    </row>
    <row r="14" spans="1:16">
      <c r="A14" s="52" t="s">
        <v>82</v>
      </c>
      <c r="B14" s="54">
        <v>1126144</v>
      </c>
      <c r="C14" s="53" t="s">
        <v>63</v>
      </c>
      <c r="D14" s="140">
        <v>10.26</v>
      </c>
      <c r="E14" s="307"/>
      <c r="F14" s="282" t="s">
        <v>93</v>
      </c>
      <c r="G14" s="240"/>
      <c r="H14" s="241"/>
      <c r="I14" s="241"/>
      <c r="J14" s="242"/>
      <c r="K14" s="66"/>
      <c r="L14" s="67"/>
      <c r="M14" s="67"/>
      <c r="N14" s="59"/>
    </row>
    <row r="15" spans="1:16" ht="15.75" thickBot="1">
      <c r="A15" s="52" t="s">
        <v>83</v>
      </c>
      <c r="B15" s="54">
        <v>52059227</v>
      </c>
      <c r="C15" s="53" t="s">
        <v>84</v>
      </c>
      <c r="D15" s="140">
        <v>17.39</v>
      </c>
      <c r="E15" s="307"/>
      <c r="F15" s="244" t="s">
        <v>94</v>
      </c>
      <c r="G15" s="244"/>
      <c r="H15" s="245">
        <v>42758</v>
      </c>
      <c r="I15" s="246"/>
      <c r="J15" s="247"/>
      <c r="K15" s="68"/>
      <c r="L15" s="69"/>
      <c r="M15" s="69"/>
      <c r="N15" s="70"/>
    </row>
    <row r="16" spans="1:16">
      <c r="A16" s="52" t="s">
        <v>85</v>
      </c>
      <c r="B16" s="54">
        <v>8980714220</v>
      </c>
      <c r="C16" s="53" t="s">
        <v>86</v>
      </c>
      <c r="D16" s="140">
        <v>52.07</v>
      </c>
      <c r="E16" s="307"/>
      <c r="F16" s="57"/>
      <c r="G16" s="71"/>
      <c r="H16" s="72"/>
      <c r="I16" s="72"/>
      <c r="J16" s="72"/>
      <c r="L16" s="73"/>
      <c r="M16" s="73"/>
    </row>
    <row r="17" spans="1:14" ht="15.75" thickBot="1">
      <c r="A17" s="52" t="s">
        <v>85</v>
      </c>
      <c r="B17" s="54">
        <v>8980714210</v>
      </c>
      <c r="C17" s="53" t="s">
        <v>87</v>
      </c>
      <c r="D17" s="140">
        <v>84.76</v>
      </c>
      <c r="E17" s="307"/>
    </row>
    <row r="18" spans="1:14" ht="24" thickBot="1">
      <c r="A18" s="52" t="s">
        <v>88</v>
      </c>
      <c r="B18" s="54">
        <v>94391049</v>
      </c>
      <c r="C18" s="53" t="s">
        <v>63</v>
      </c>
      <c r="D18" s="140">
        <v>12.88</v>
      </c>
      <c r="E18" s="307"/>
      <c r="F18" s="385" t="s">
        <v>209</v>
      </c>
      <c r="G18" s="386"/>
      <c r="H18" s="386"/>
      <c r="I18" s="386"/>
      <c r="J18" s="386"/>
      <c r="K18" s="386"/>
      <c r="L18" s="386"/>
      <c r="M18" s="387"/>
    </row>
    <row r="19" spans="1:14" ht="19.5" thickBot="1">
      <c r="A19" s="52" t="s">
        <v>56</v>
      </c>
      <c r="B19" s="54">
        <v>8980714240</v>
      </c>
      <c r="C19" s="53" t="s">
        <v>86</v>
      </c>
      <c r="D19" s="140">
        <v>56.25</v>
      </c>
      <c r="E19" s="307"/>
      <c r="F19" s="388" t="s">
        <v>210</v>
      </c>
      <c r="G19" s="389"/>
      <c r="H19" s="389"/>
      <c r="I19" s="389"/>
      <c r="J19" s="389"/>
      <c r="K19" s="389"/>
      <c r="L19" s="389"/>
      <c r="M19" s="390"/>
    </row>
    <row r="20" spans="1:14">
      <c r="A20" s="52" t="s">
        <v>56</v>
      </c>
      <c r="B20" s="63">
        <v>8980714230</v>
      </c>
      <c r="C20" s="53" t="s">
        <v>87</v>
      </c>
      <c r="D20" s="140">
        <v>116.23</v>
      </c>
      <c r="E20" s="307"/>
      <c r="F20" s="288"/>
      <c r="G20" s="73"/>
      <c r="H20" s="73"/>
      <c r="I20" s="73"/>
      <c r="J20" s="73"/>
      <c r="K20" s="73"/>
      <c r="L20" s="73"/>
      <c r="M20" s="289"/>
      <c r="N20" s="76"/>
    </row>
    <row r="21" spans="1:14" ht="15.75" thickBot="1">
      <c r="D21" s="320"/>
      <c r="E21" s="308"/>
      <c r="F21" s="288"/>
      <c r="G21" s="73"/>
      <c r="H21" s="73"/>
      <c r="I21" s="73"/>
      <c r="J21" s="73"/>
      <c r="K21" s="73"/>
      <c r="L21" s="73"/>
      <c r="M21" s="289"/>
      <c r="N21" s="77"/>
    </row>
    <row r="22" spans="1:14" ht="15" customHeight="1" thickBot="1">
      <c r="A22" s="301" t="s">
        <v>211</v>
      </c>
      <c r="B22" s="286">
        <v>1132402330</v>
      </c>
      <c r="C22" s="284" t="s">
        <v>212</v>
      </c>
      <c r="D22" s="140">
        <v>19.420000000000002</v>
      </c>
      <c r="E22" s="309"/>
      <c r="F22" s="382" t="s">
        <v>207</v>
      </c>
      <c r="G22" s="383"/>
      <c r="H22" s="384"/>
      <c r="I22" s="74"/>
      <c r="J22" s="74"/>
      <c r="K22" s="382" t="s">
        <v>208</v>
      </c>
      <c r="L22" s="383"/>
      <c r="M22" s="384"/>
      <c r="N22" s="77"/>
    </row>
    <row r="23" spans="1:14">
      <c r="A23" s="301" t="s">
        <v>211</v>
      </c>
      <c r="B23" s="286">
        <v>1132402410</v>
      </c>
      <c r="C23" s="284" t="s">
        <v>213</v>
      </c>
      <c r="D23" s="140">
        <v>46.47</v>
      </c>
      <c r="E23" s="310"/>
      <c r="F23" s="288"/>
      <c r="G23" s="287" t="s">
        <v>184</v>
      </c>
      <c r="H23" s="287" t="s">
        <v>119</v>
      </c>
      <c r="I23" s="74"/>
      <c r="J23" s="74"/>
      <c r="K23" s="73"/>
      <c r="L23" s="220" t="s">
        <v>184</v>
      </c>
      <c r="M23" s="290" t="s">
        <v>119</v>
      </c>
      <c r="N23" s="76"/>
    </row>
    <row r="24" spans="1:14">
      <c r="A24" s="301" t="s">
        <v>211</v>
      </c>
      <c r="B24" s="286">
        <v>1876101120</v>
      </c>
      <c r="C24" s="284" t="s">
        <v>214</v>
      </c>
      <c r="D24" s="140">
        <v>59.51</v>
      </c>
      <c r="E24" s="311"/>
      <c r="F24" s="291" t="s">
        <v>185</v>
      </c>
      <c r="G24" s="283">
        <v>1126801</v>
      </c>
      <c r="H24" s="286"/>
      <c r="I24" s="75"/>
      <c r="J24" s="74"/>
      <c r="K24" s="285" t="s">
        <v>195</v>
      </c>
      <c r="L24" s="283">
        <v>1126807</v>
      </c>
      <c r="M24" s="292"/>
      <c r="N24" s="76"/>
    </row>
    <row r="25" spans="1:14">
      <c r="A25" s="301" t="s">
        <v>211</v>
      </c>
      <c r="B25" s="286">
        <v>1876101110</v>
      </c>
      <c r="C25" s="284" t="s">
        <v>215</v>
      </c>
      <c r="D25" s="140">
        <v>95.34</v>
      </c>
      <c r="E25" s="311"/>
      <c r="F25" s="293" t="s">
        <v>63</v>
      </c>
      <c r="G25" s="284">
        <v>95628738</v>
      </c>
      <c r="H25" s="286">
        <v>1</v>
      </c>
      <c r="I25" s="75"/>
      <c r="J25" s="74"/>
      <c r="K25" s="284" t="s">
        <v>63</v>
      </c>
      <c r="L25" s="284">
        <v>95628738</v>
      </c>
      <c r="M25" s="292">
        <v>1</v>
      </c>
      <c r="N25" s="78"/>
    </row>
    <row r="26" spans="1:14">
      <c r="A26" s="301" t="s">
        <v>211</v>
      </c>
      <c r="B26" s="286">
        <v>52059227</v>
      </c>
      <c r="C26" s="284" t="s">
        <v>216</v>
      </c>
      <c r="D26" s="140">
        <v>17.39</v>
      </c>
      <c r="E26" s="312"/>
      <c r="F26" s="293" t="s">
        <v>186</v>
      </c>
      <c r="G26" s="284">
        <v>95627132</v>
      </c>
      <c r="H26" s="286">
        <v>1</v>
      </c>
      <c r="I26" s="65"/>
      <c r="J26" s="65"/>
      <c r="K26" s="284" t="s">
        <v>187</v>
      </c>
      <c r="L26" s="284">
        <v>1126147</v>
      </c>
      <c r="M26" s="292">
        <v>1</v>
      </c>
    </row>
    <row r="27" spans="1:14">
      <c r="A27" s="301" t="s">
        <v>211</v>
      </c>
      <c r="B27" s="286">
        <v>8980818620</v>
      </c>
      <c r="C27" s="284" t="s">
        <v>217</v>
      </c>
      <c r="D27" s="140">
        <v>131.94</v>
      </c>
      <c r="E27" s="313"/>
      <c r="F27" s="293" t="s">
        <v>187</v>
      </c>
      <c r="G27" s="284">
        <v>1126147</v>
      </c>
      <c r="H27" s="286">
        <v>1</v>
      </c>
      <c r="I27" s="65"/>
      <c r="J27" s="65"/>
      <c r="K27" s="284" t="s">
        <v>186</v>
      </c>
      <c r="L27" s="284">
        <v>95627132</v>
      </c>
      <c r="M27" s="292">
        <v>1</v>
      </c>
    </row>
    <row r="28" spans="1:14">
      <c r="F28" s="288"/>
      <c r="G28" s="73"/>
      <c r="H28" s="294"/>
      <c r="I28" s="76"/>
      <c r="J28" s="76"/>
      <c r="K28" s="73"/>
      <c r="L28" s="73"/>
      <c r="M28" s="295"/>
    </row>
    <row r="29" spans="1:14" ht="15" customHeight="1">
      <c r="F29" s="288"/>
      <c r="G29" s="220" t="s">
        <v>184</v>
      </c>
      <c r="H29" s="220" t="s">
        <v>119</v>
      </c>
      <c r="I29" s="76"/>
      <c r="J29" s="76"/>
      <c r="K29" s="73"/>
      <c r="L29" s="220" t="s">
        <v>184</v>
      </c>
      <c r="M29" s="290" t="s">
        <v>119</v>
      </c>
    </row>
    <row r="30" spans="1:14">
      <c r="F30" s="291" t="s">
        <v>188</v>
      </c>
      <c r="G30" s="283">
        <v>1126802</v>
      </c>
      <c r="H30" s="286"/>
      <c r="I30" s="76"/>
      <c r="J30" s="76"/>
      <c r="K30" s="285" t="s">
        <v>196</v>
      </c>
      <c r="L30" s="283">
        <v>1126808</v>
      </c>
      <c r="M30" s="292"/>
    </row>
    <row r="31" spans="1:14">
      <c r="F31" s="293" t="s">
        <v>63</v>
      </c>
      <c r="G31" s="284">
        <v>1126144</v>
      </c>
      <c r="H31" s="286">
        <v>1</v>
      </c>
      <c r="I31" s="73"/>
      <c r="J31" s="73"/>
      <c r="K31" s="284" t="s">
        <v>63</v>
      </c>
      <c r="L31" s="284">
        <v>1126144</v>
      </c>
      <c r="M31" s="292">
        <v>1</v>
      </c>
    </row>
    <row r="32" spans="1:14">
      <c r="F32" s="293" t="s">
        <v>186</v>
      </c>
      <c r="G32" s="284">
        <v>95627132</v>
      </c>
      <c r="H32" s="286">
        <v>1</v>
      </c>
      <c r="I32" s="73"/>
      <c r="J32" s="73"/>
      <c r="K32" s="284" t="s">
        <v>197</v>
      </c>
      <c r="L32" s="284">
        <v>1876100930</v>
      </c>
      <c r="M32" s="292">
        <v>1</v>
      </c>
    </row>
    <row r="33" spans="1:13">
      <c r="F33" s="293" t="s">
        <v>187</v>
      </c>
      <c r="G33" s="284">
        <v>1876100930</v>
      </c>
      <c r="H33" s="286">
        <v>1</v>
      </c>
      <c r="I33" s="73"/>
      <c r="J33" s="73"/>
      <c r="K33" s="284" t="s">
        <v>194</v>
      </c>
      <c r="L33" s="284">
        <v>1126145</v>
      </c>
      <c r="M33" s="292">
        <v>1</v>
      </c>
    </row>
    <row r="34" spans="1:13">
      <c r="F34" s="288"/>
      <c r="G34" s="73"/>
      <c r="H34" s="294"/>
      <c r="I34" s="73"/>
      <c r="J34" s="73"/>
      <c r="K34" s="284" t="s">
        <v>186</v>
      </c>
      <c r="L34" s="284">
        <v>95627132</v>
      </c>
      <c r="M34" s="292">
        <v>1</v>
      </c>
    </row>
    <row r="35" spans="1:13">
      <c r="F35" s="288"/>
      <c r="G35" s="220" t="s">
        <v>184</v>
      </c>
      <c r="H35" s="220" t="s">
        <v>119</v>
      </c>
      <c r="I35" s="73"/>
      <c r="J35" s="73"/>
      <c r="K35" s="73"/>
      <c r="L35" s="73"/>
      <c r="M35" s="295"/>
    </row>
    <row r="36" spans="1:13">
      <c r="F36" s="291" t="s">
        <v>189</v>
      </c>
      <c r="G36" s="283">
        <v>1126803</v>
      </c>
      <c r="H36" s="286"/>
      <c r="I36" s="73"/>
      <c r="J36" s="73"/>
      <c r="K36" s="73"/>
      <c r="L36" s="220" t="s">
        <v>184</v>
      </c>
      <c r="M36" s="290" t="s">
        <v>119</v>
      </c>
    </row>
    <row r="37" spans="1:13">
      <c r="F37" s="293" t="s">
        <v>63</v>
      </c>
      <c r="G37" s="284">
        <v>95628737</v>
      </c>
      <c r="H37" s="286">
        <v>1</v>
      </c>
      <c r="I37" s="73"/>
      <c r="J37" s="73"/>
      <c r="K37" s="285" t="s">
        <v>198</v>
      </c>
      <c r="L37" s="283">
        <v>1126809</v>
      </c>
      <c r="M37" s="292"/>
    </row>
    <row r="38" spans="1:13">
      <c r="F38" s="293" t="s">
        <v>186</v>
      </c>
      <c r="G38" s="284">
        <v>95627132</v>
      </c>
      <c r="H38" s="286">
        <v>1</v>
      </c>
      <c r="I38" s="73"/>
      <c r="J38" s="73"/>
      <c r="K38" s="284" t="s">
        <v>63</v>
      </c>
      <c r="L38" s="284">
        <v>95628737</v>
      </c>
      <c r="M38" s="292">
        <v>1</v>
      </c>
    </row>
    <row r="39" spans="1:13">
      <c r="F39" s="293" t="s">
        <v>187</v>
      </c>
      <c r="G39" s="284">
        <v>1876100930</v>
      </c>
      <c r="H39" s="286">
        <v>1</v>
      </c>
      <c r="I39" s="73"/>
      <c r="J39" s="73"/>
      <c r="K39" s="284" t="s">
        <v>197</v>
      </c>
      <c r="L39" s="284">
        <v>1876100930</v>
      </c>
      <c r="M39" s="292">
        <v>1</v>
      </c>
    </row>
    <row r="40" spans="1:13" ht="18.75">
      <c r="A40" s="318" t="s">
        <v>222</v>
      </c>
      <c r="F40" s="288"/>
      <c r="G40" s="73"/>
      <c r="H40" s="294"/>
      <c r="I40" s="73"/>
      <c r="J40" s="73"/>
      <c r="K40" s="284" t="s">
        <v>194</v>
      </c>
      <c r="L40" s="284">
        <v>1126145</v>
      </c>
      <c r="M40" s="292">
        <v>1</v>
      </c>
    </row>
    <row r="41" spans="1:13">
      <c r="A41" s="237" t="s">
        <v>29</v>
      </c>
      <c r="B41" s="237">
        <v>1126801</v>
      </c>
      <c r="C41" s="238" t="s">
        <v>145</v>
      </c>
      <c r="D41" s="140">
        <v>28.27</v>
      </c>
      <c r="E41" s="314"/>
      <c r="F41" s="288"/>
      <c r="G41" s="220" t="s">
        <v>184</v>
      </c>
      <c r="H41" s="220" t="s">
        <v>119</v>
      </c>
      <c r="I41" s="73"/>
      <c r="J41" s="73"/>
      <c r="K41" s="284" t="s">
        <v>186</v>
      </c>
      <c r="L41" s="284">
        <v>95627132</v>
      </c>
      <c r="M41" s="292">
        <v>1</v>
      </c>
    </row>
    <row r="42" spans="1:13">
      <c r="A42" s="237" t="s">
        <v>82</v>
      </c>
      <c r="B42" s="237">
        <v>1126802</v>
      </c>
      <c r="C42" s="238" t="s">
        <v>146</v>
      </c>
      <c r="D42" s="140">
        <v>39.96</v>
      </c>
      <c r="E42" s="314"/>
      <c r="F42" s="291" t="s">
        <v>190</v>
      </c>
      <c r="G42" s="283">
        <v>1126804</v>
      </c>
      <c r="H42" s="286"/>
      <c r="I42" s="73"/>
      <c r="J42" s="73"/>
      <c r="K42" s="73"/>
      <c r="L42" s="73"/>
      <c r="M42" s="295"/>
    </row>
    <row r="43" spans="1:13">
      <c r="A43" s="237" t="s">
        <v>89</v>
      </c>
      <c r="B43" s="237">
        <v>1126803</v>
      </c>
      <c r="C43" s="238" t="s">
        <v>98</v>
      </c>
      <c r="D43" s="140">
        <v>39.409999999999997</v>
      </c>
      <c r="E43" s="314"/>
      <c r="F43" s="293" t="s">
        <v>63</v>
      </c>
      <c r="G43" s="284">
        <v>95628737</v>
      </c>
      <c r="H43" s="286">
        <v>1</v>
      </c>
      <c r="I43" s="73"/>
      <c r="J43" s="73"/>
      <c r="K43" s="73"/>
      <c r="L43" s="220" t="s">
        <v>184</v>
      </c>
      <c r="M43" s="290" t="s">
        <v>119</v>
      </c>
    </row>
    <row r="44" spans="1:13">
      <c r="A44" s="237" t="s">
        <v>90</v>
      </c>
      <c r="B44" s="237">
        <v>1126804</v>
      </c>
      <c r="C44" s="238" t="s">
        <v>99</v>
      </c>
      <c r="D44" s="140">
        <v>94.05</v>
      </c>
      <c r="E44" s="314"/>
      <c r="F44" s="296" t="s">
        <v>191</v>
      </c>
      <c r="G44" s="284">
        <v>8980714210</v>
      </c>
      <c r="H44" s="286">
        <v>1</v>
      </c>
      <c r="I44" s="73"/>
      <c r="J44" s="73"/>
      <c r="K44" s="285" t="s">
        <v>199</v>
      </c>
      <c r="L44" s="283">
        <v>1126810</v>
      </c>
      <c r="M44" s="292"/>
    </row>
    <row r="45" spans="1:13">
      <c r="A45" s="237" t="s">
        <v>91</v>
      </c>
      <c r="B45" s="237">
        <v>1126805</v>
      </c>
      <c r="C45" s="238" t="s">
        <v>147</v>
      </c>
      <c r="D45" s="140">
        <v>96.82</v>
      </c>
      <c r="E45" s="314"/>
      <c r="F45" s="293" t="s">
        <v>187</v>
      </c>
      <c r="G45" s="284">
        <v>1876100930</v>
      </c>
      <c r="H45" s="286">
        <v>1</v>
      </c>
      <c r="I45" s="73"/>
      <c r="J45" s="73"/>
      <c r="K45" s="284" t="s">
        <v>63</v>
      </c>
      <c r="L45" s="284">
        <v>95628737</v>
      </c>
      <c r="M45" s="292">
        <v>1</v>
      </c>
    </row>
    <row r="46" spans="1:13">
      <c r="A46" s="237" t="s">
        <v>92</v>
      </c>
      <c r="B46" s="237">
        <v>1126806</v>
      </c>
      <c r="C46" s="238" t="s">
        <v>178</v>
      </c>
      <c r="D46" s="140">
        <v>122.03</v>
      </c>
      <c r="E46" s="314"/>
      <c r="F46" s="288"/>
      <c r="G46" s="73"/>
      <c r="H46" s="294"/>
      <c r="I46" s="73"/>
      <c r="J46" s="73"/>
      <c r="K46" s="284" t="s">
        <v>197</v>
      </c>
      <c r="L46" s="284">
        <v>1876100930</v>
      </c>
      <c r="M46" s="292">
        <v>1</v>
      </c>
    </row>
    <row r="47" spans="1:13" ht="15.75">
      <c r="A47" s="317" t="s">
        <v>223</v>
      </c>
      <c r="F47" s="288"/>
      <c r="G47" s="220" t="s">
        <v>184</v>
      </c>
      <c r="H47" s="220" t="s">
        <v>119</v>
      </c>
      <c r="I47" s="73"/>
      <c r="J47" s="73"/>
      <c r="K47" s="284" t="s">
        <v>200</v>
      </c>
      <c r="L47" s="284">
        <v>52059227</v>
      </c>
      <c r="M47" s="292">
        <v>1</v>
      </c>
    </row>
    <row r="48" spans="1:13">
      <c r="A48" s="237" t="s">
        <v>29</v>
      </c>
      <c r="B48" s="237">
        <v>1126807</v>
      </c>
      <c r="C48" s="238" t="s">
        <v>145</v>
      </c>
      <c r="D48" s="140">
        <v>28.27</v>
      </c>
      <c r="E48" s="315"/>
      <c r="F48" s="291" t="s">
        <v>192</v>
      </c>
      <c r="G48" s="283">
        <v>1126805</v>
      </c>
      <c r="H48" s="286"/>
      <c r="I48" s="73"/>
      <c r="J48" s="73"/>
      <c r="K48" s="284" t="s">
        <v>191</v>
      </c>
      <c r="L48" s="284">
        <v>8980714210</v>
      </c>
      <c r="M48" s="292">
        <v>1</v>
      </c>
    </row>
    <row r="49" spans="1:13">
      <c r="A49" s="237" t="s">
        <v>82</v>
      </c>
      <c r="B49" s="237">
        <v>1126808</v>
      </c>
      <c r="C49" s="238" t="s">
        <v>146</v>
      </c>
      <c r="D49" s="140">
        <v>54.46</v>
      </c>
      <c r="E49" s="314"/>
      <c r="F49" s="293" t="s">
        <v>63</v>
      </c>
      <c r="G49" s="284">
        <v>94391049</v>
      </c>
      <c r="H49" s="286">
        <v>1</v>
      </c>
      <c r="I49" s="73"/>
      <c r="J49" s="73"/>
      <c r="K49" s="284" t="s">
        <v>201</v>
      </c>
      <c r="L49" s="284">
        <v>8980714220</v>
      </c>
      <c r="M49" s="292">
        <v>1</v>
      </c>
    </row>
    <row r="50" spans="1:13">
      <c r="A50" s="237" t="s">
        <v>89</v>
      </c>
      <c r="B50" s="237">
        <v>1126809</v>
      </c>
      <c r="C50" s="238" t="s">
        <v>98</v>
      </c>
      <c r="D50" s="140">
        <v>53.91</v>
      </c>
      <c r="E50" s="314"/>
      <c r="F50" s="296" t="s">
        <v>191</v>
      </c>
      <c r="G50" s="284">
        <v>8980714210</v>
      </c>
      <c r="H50" s="286">
        <v>1</v>
      </c>
      <c r="I50" s="73"/>
      <c r="J50" s="73"/>
      <c r="K50" s="73"/>
      <c r="L50" s="73"/>
      <c r="M50" s="295"/>
    </row>
    <row r="51" spans="1:13">
      <c r="A51" s="237" t="s">
        <v>90</v>
      </c>
      <c r="B51" s="237">
        <v>1126810</v>
      </c>
      <c r="C51" s="238" t="s">
        <v>99</v>
      </c>
      <c r="D51" s="140">
        <v>149.69999999999999</v>
      </c>
      <c r="E51" s="314"/>
      <c r="F51" s="293" t="s">
        <v>187</v>
      </c>
      <c r="G51" s="284">
        <v>1876100930</v>
      </c>
      <c r="H51" s="286">
        <v>1</v>
      </c>
      <c r="I51" s="73"/>
      <c r="J51" s="73"/>
      <c r="K51" s="73"/>
      <c r="L51" s="220" t="s">
        <v>184</v>
      </c>
      <c r="M51" s="290" t="s">
        <v>119</v>
      </c>
    </row>
    <row r="52" spans="1:13">
      <c r="A52" s="237" t="s">
        <v>91</v>
      </c>
      <c r="B52" s="237">
        <v>1126811</v>
      </c>
      <c r="C52" s="238" t="s">
        <v>147</v>
      </c>
      <c r="D52" s="140">
        <v>152.46</v>
      </c>
      <c r="E52" s="314"/>
      <c r="F52" s="288"/>
      <c r="G52" s="73"/>
      <c r="H52" s="294"/>
      <c r="I52" s="73"/>
      <c r="J52" s="73"/>
      <c r="K52" s="285" t="s">
        <v>202</v>
      </c>
      <c r="L52" s="283">
        <v>1126811</v>
      </c>
      <c r="M52" s="292"/>
    </row>
    <row r="53" spans="1:13">
      <c r="A53" s="237" t="s">
        <v>92</v>
      </c>
      <c r="B53" s="237">
        <v>1126812</v>
      </c>
      <c r="C53" s="238" t="s">
        <v>178</v>
      </c>
      <c r="D53" s="140">
        <v>181.02</v>
      </c>
      <c r="E53" s="314"/>
      <c r="F53" s="288"/>
      <c r="G53" s="220" t="s">
        <v>184</v>
      </c>
      <c r="H53" s="220" t="s">
        <v>119</v>
      </c>
      <c r="I53" s="73"/>
      <c r="J53" s="73"/>
      <c r="K53" s="284" t="s">
        <v>63</v>
      </c>
      <c r="L53" s="284">
        <v>94391049</v>
      </c>
      <c r="M53" s="292">
        <v>1</v>
      </c>
    </row>
    <row r="54" spans="1:13">
      <c r="F54" s="291" t="s">
        <v>193</v>
      </c>
      <c r="G54" s="283">
        <v>1126806</v>
      </c>
      <c r="H54" s="286"/>
      <c r="I54" s="73"/>
      <c r="J54" s="73"/>
      <c r="K54" s="284" t="s">
        <v>197</v>
      </c>
      <c r="L54" s="284">
        <v>1876100930</v>
      </c>
      <c r="M54" s="292">
        <v>1</v>
      </c>
    </row>
    <row r="55" spans="1:13" ht="15.75" thickBot="1">
      <c r="F55" s="293" t="s">
        <v>63</v>
      </c>
      <c r="G55" s="284">
        <v>94391049</v>
      </c>
      <c r="H55" s="286">
        <v>1</v>
      </c>
      <c r="I55" s="73"/>
      <c r="J55" s="73"/>
      <c r="K55" s="284" t="s">
        <v>200</v>
      </c>
      <c r="L55" s="284">
        <v>52059227</v>
      </c>
      <c r="M55" s="292">
        <v>1</v>
      </c>
    </row>
    <row r="56" spans="1:13">
      <c r="A56" s="239" t="s">
        <v>93</v>
      </c>
      <c r="B56" s="240"/>
      <c r="C56" s="242"/>
      <c r="D56" s="79"/>
      <c r="F56" s="296" t="s">
        <v>191</v>
      </c>
      <c r="G56" s="284">
        <v>8980714230</v>
      </c>
      <c r="H56" s="286">
        <v>1</v>
      </c>
      <c r="I56" s="73"/>
      <c r="J56" s="73"/>
      <c r="K56" s="284" t="s">
        <v>191</v>
      </c>
      <c r="L56" s="284">
        <v>8980714210</v>
      </c>
      <c r="M56" s="292">
        <v>1</v>
      </c>
    </row>
    <row r="57" spans="1:13" ht="15.75" thickBot="1">
      <c r="A57" s="243" t="s">
        <v>94</v>
      </c>
      <c r="B57" s="244"/>
      <c r="C57" s="248">
        <v>41982</v>
      </c>
      <c r="D57" s="80"/>
      <c r="F57" s="293" t="s">
        <v>194</v>
      </c>
      <c r="G57" s="284">
        <v>1126145</v>
      </c>
      <c r="H57" s="286">
        <v>1</v>
      </c>
      <c r="I57" s="73"/>
      <c r="J57" s="73"/>
      <c r="K57" s="284" t="s">
        <v>201</v>
      </c>
      <c r="L57" s="284">
        <v>8980714220</v>
      </c>
      <c r="M57" s="292">
        <v>1</v>
      </c>
    </row>
    <row r="58" spans="1:13">
      <c r="F58" s="288"/>
      <c r="G58" s="73"/>
      <c r="H58" s="294"/>
      <c r="I58" s="73"/>
      <c r="J58" s="73"/>
      <c r="K58" s="73"/>
      <c r="L58" s="73"/>
      <c r="M58" s="295"/>
    </row>
    <row r="59" spans="1:13">
      <c r="F59" s="288"/>
      <c r="G59" s="73"/>
      <c r="H59" s="73"/>
      <c r="I59" s="73"/>
      <c r="J59" s="73"/>
      <c r="K59" s="73"/>
      <c r="L59" s="220" t="s">
        <v>184</v>
      </c>
      <c r="M59" s="290" t="s">
        <v>119</v>
      </c>
    </row>
    <row r="60" spans="1:13">
      <c r="F60" s="288"/>
      <c r="G60" s="73"/>
      <c r="H60" s="73"/>
      <c r="I60" s="73"/>
      <c r="J60" s="73"/>
      <c r="K60" s="285" t="s">
        <v>203</v>
      </c>
      <c r="L60" s="283">
        <v>1126812</v>
      </c>
      <c r="M60" s="292"/>
    </row>
    <row r="61" spans="1:13">
      <c r="F61" s="288"/>
      <c r="G61" s="73"/>
      <c r="H61" s="73"/>
      <c r="I61" s="73"/>
      <c r="J61" s="73"/>
      <c r="K61" s="284" t="s">
        <v>204</v>
      </c>
      <c r="L61" s="284">
        <v>94391049</v>
      </c>
      <c r="M61" s="292">
        <v>1</v>
      </c>
    </row>
    <row r="62" spans="1:13">
      <c r="F62" s="288"/>
      <c r="G62" s="73"/>
      <c r="H62" s="73"/>
      <c r="I62" s="73"/>
      <c r="J62" s="73"/>
      <c r="K62" s="284" t="s">
        <v>205</v>
      </c>
      <c r="L62" s="284">
        <v>1876100930</v>
      </c>
      <c r="M62" s="292">
        <v>1</v>
      </c>
    </row>
    <row r="63" spans="1:13">
      <c r="F63" s="288"/>
      <c r="G63" s="73"/>
      <c r="H63" s="73"/>
      <c r="I63" s="73"/>
      <c r="J63" s="73"/>
      <c r="K63" s="284" t="s">
        <v>206</v>
      </c>
      <c r="L63" s="284">
        <v>52059227</v>
      </c>
      <c r="M63" s="292">
        <v>1</v>
      </c>
    </row>
    <row r="64" spans="1:13">
      <c r="F64" s="288"/>
      <c r="G64" s="73"/>
      <c r="H64" s="73"/>
      <c r="I64" s="73"/>
      <c r="J64" s="73"/>
      <c r="K64" s="284" t="s">
        <v>191</v>
      </c>
      <c r="L64" s="284">
        <v>8980714230</v>
      </c>
      <c r="M64" s="292">
        <v>1</v>
      </c>
    </row>
    <row r="65" spans="6:13" ht="15.75" thickBot="1">
      <c r="F65" s="297"/>
      <c r="G65" s="298"/>
      <c r="H65" s="298"/>
      <c r="I65" s="298"/>
      <c r="J65" s="298"/>
      <c r="K65" s="299" t="s">
        <v>201</v>
      </c>
      <c r="L65" s="299">
        <v>8980714240</v>
      </c>
      <c r="M65" s="300">
        <v>1</v>
      </c>
    </row>
  </sheetData>
  <mergeCells count="5">
    <mergeCell ref="I13:K13"/>
    <mergeCell ref="F22:H22"/>
    <mergeCell ref="K22:M22"/>
    <mergeCell ref="F18:M18"/>
    <mergeCell ref="F19:M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1" sqref="B11"/>
    </sheetView>
  </sheetViews>
  <sheetFormatPr baseColWidth="10" defaultColWidth="9.140625" defaultRowHeight="15"/>
  <cols>
    <col min="1" max="1" width="44.7109375" bestFit="1" customWidth="1"/>
    <col min="2" max="2" width="11.7109375" bestFit="1" customWidth="1"/>
    <col min="3" max="3" width="15.28515625" bestFit="1" customWidth="1"/>
    <col min="4" max="4" width="15.28515625" customWidth="1"/>
    <col min="5" max="5" width="14.28515625" bestFit="1" customWidth="1"/>
    <col min="6" max="6" width="14.85546875" bestFit="1" customWidth="1"/>
    <col min="7" max="7" width="14.7109375" bestFit="1" customWidth="1"/>
    <col min="8" max="8" width="15.28515625" customWidth="1"/>
  </cols>
  <sheetData>
    <row r="1" spans="1:8" ht="22.5">
      <c r="A1" s="84" t="s">
        <v>116</v>
      </c>
      <c r="B1" s="85" t="s">
        <v>149</v>
      </c>
      <c r="C1" s="85" t="s">
        <v>100</v>
      </c>
      <c r="D1" s="85" t="s">
        <v>101</v>
      </c>
      <c r="E1" s="85" t="s">
        <v>102</v>
      </c>
      <c r="F1" s="85" t="s">
        <v>103</v>
      </c>
      <c r="G1" s="85" t="s">
        <v>104</v>
      </c>
      <c r="H1" s="85" t="s">
        <v>105</v>
      </c>
    </row>
    <row r="2" spans="1:8">
      <c r="A2" s="86" t="s">
        <v>106</v>
      </c>
      <c r="B2" s="87">
        <v>7.4</v>
      </c>
      <c r="C2" s="88">
        <v>10</v>
      </c>
      <c r="D2" s="88">
        <v>2</v>
      </c>
      <c r="E2" s="88">
        <v>2.9</v>
      </c>
      <c r="F2" s="88">
        <v>2.8</v>
      </c>
      <c r="G2" s="88">
        <v>1.6</v>
      </c>
      <c r="H2" s="89">
        <v>5</v>
      </c>
    </row>
    <row r="3" spans="1:8">
      <c r="A3" s="86" t="s">
        <v>107</v>
      </c>
      <c r="B3" s="87">
        <v>10.6</v>
      </c>
      <c r="C3" s="88">
        <v>18</v>
      </c>
      <c r="D3" s="88">
        <v>2</v>
      </c>
      <c r="E3" s="88">
        <v>3.7</v>
      </c>
      <c r="F3" s="88">
        <v>3.2</v>
      </c>
      <c r="G3" s="88">
        <v>1.6</v>
      </c>
      <c r="H3" s="89">
        <v>5</v>
      </c>
    </row>
    <row r="4" spans="1:8">
      <c r="A4" s="86" t="s">
        <v>108</v>
      </c>
      <c r="B4" s="87">
        <v>13.7</v>
      </c>
      <c r="C4" s="88">
        <v>18</v>
      </c>
      <c r="D4" s="88">
        <v>2</v>
      </c>
      <c r="E4" s="88">
        <v>3.7</v>
      </c>
      <c r="F4" s="88">
        <v>5.5</v>
      </c>
      <c r="G4" s="88">
        <v>1.6</v>
      </c>
      <c r="H4" s="89">
        <v>5</v>
      </c>
    </row>
    <row r="5" spans="1:8">
      <c r="A5" s="90" t="s">
        <v>109</v>
      </c>
      <c r="B5" s="87">
        <v>13.7</v>
      </c>
      <c r="C5" s="88">
        <v>18</v>
      </c>
      <c r="D5" s="88">
        <v>2</v>
      </c>
      <c r="E5" s="88">
        <v>3.7</v>
      </c>
      <c r="F5" s="88">
        <v>5.5</v>
      </c>
      <c r="G5" s="88">
        <v>1.6</v>
      </c>
      <c r="H5" s="89">
        <v>5</v>
      </c>
    </row>
    <row r="6" spans="1:8">
      <c r="A6" s="86" t="s">
        <v>111</v>
      </c>
      <c r="B6" s="87">
        <v>12.2</v>
      </c>
      <c r="C6" s="88">
        <v>18.5</v>
      </c>
      <c r="D6" s="88">
        <v>2</v>
      </c>
      <c r="E6" s="88">
        <v>5.6</v>
      </c>
      <c r="F6" s="88">
        <v>6.9</v>
      </c>
      <c r="G6" s="88">
        <v>3.2</v>
      </c>
      <c r="H6" s="89">
        <v>5</v>
      </c>
    </row>
    <row r="7" spans="1:8">
      <c r="A7" s="86" t="s">
        <v>115</v>
      </c>
      <c r="B7" s="87">
        <v>13.5</v>
      </c>
      <c r="C7" s="88">
        <v>30.1</v>
      </c>
      <c r="D7" s="88">
        <v>2</v>
      </c>
      <c r="E7" s="88">
        <v>5.6</v>
      </c>
      <c r="F7" s="88">
        <v>9.5</v>
      </c>
      <c r="G7" s="88">
        <v>3.2</v>
      </c>
      <c r="H7" s="89">
        <v>5</v>
      </c>
    </row>
    <row r="8" spans="1:8">
      <c r="A8" s="86" t="s">
        <v>112</v>
      </c>
      <c r="B8" s="87">
        <v>13.5</v>
      </c>
      <c r="C8" s="88">
        <v>30.1</v>
      </c>
      <c r="D8" s="88">
        <v>2</v>
      </c>
      <c r="E8" s="88">
        <v>5.6</v>
      </c>
      <c r="F8" s="88">
        <v>9.5</v>
      </c>
      <c r="G8" s="88">
        <v>3.2</v>
      </c>
      <c r="H8" s="89" t="s">
        <v>110</v>
      </c>
    </row>
    <row r="9" spans="1:8">
      <c r="A9" s="86" t="s">
        <v>113</v>
      </c>
      <c r="B9" s="87">
        <v>19.5</v>
      </c>
      <c r="C9" s="88">
        <v>31.2</v>
      </c>
      <c r="D9" s="88">
        <v>2</v>
      </c>
      <c r="E9" s="88">
        <v>9.1999999999999993</v>
      </c>
      <c r="F9" s="88">
        <v>14.8</v>
      </c>
      <c r="G9" s="88">
        <v>3.2</v>
      </c>
      <c r="H9" s="89" t="s">
        <v>110</v>
      </c>
    </row>
    <row r="10" spans="1:8">
      <c r="A10" s="86" t="s">
        <v>114</v>
      </c>
      <c r="B10" s="87">
        <v>19.5</v>
      </c>
      <c r="C10" s="88">
        <v>31.2</v>
      </c>
      <c r="D10" s="88">
        <v>2</v>
      </c>
      <c r="E10" s="88">
        <v>9</v>
      </c>
      <c r="F10" s="88">
        <v>31.7</v>
      </c>
      <c r="G10" s="88">
        <v>3.2</v>
      </c>
      <c r="H10" s="89" t="s">
        <v>110</v>
      </c>
    </row>
    <row r="11" spans="1:8">
      <c r="A11" s="86" t="s">
        <v>166</v>
      </c>
      <c r="B11" s="91">
        <v>27.5</v>
      </c>
      <c r="C11" s="92">
        <v>40</v>
      </c>
      <c r="D11" s="92">
        <v>2</v>
      </c>
      <c r="E11" s="92">
        <v>18</v>
      </c>
      <c r="F11" s="92">
        <v>30</v>
      </c>
      <c r="G11" s="92">
        <v>6</v>
      </c>
      <c r="H11" s="93" t="s">
        <v>110</v>
      </c>
    </row>
    <row r="13" spans="1:8" ht="30" customHeight="1">
      <c r="B13" s="5" t="s">
        <v>180</v>
      </c>
      <c r="C13" s="5" t="s">
        <v>165</v>
      </c>
      <c r="E13" s="178" t="s">
        <v>150</v>
      </c>
      <c r="F13" s="179" t="s">
        <v>151</v>
      </c>
      <c r="G13" s="178" t="s">
        <v>154</v>
      </c>
      <c r="H13" s="219" t="s">
        <v>164</v>
      </c>
    </row>
    <row r="14" spans="1:8">
      <c r="B14" s="87">
        <v>7.4</v>
      </c>
      <c r="C14" s="230">
        <f>B14/4</f>
        <v>1.85</v>
      </c>
      <c r="E14" s="177" t="s">
        <v>115</v>
      </c>
      <c r="F14" s="180" t="s">
        <v>152</v>
      </c>
      <c r="G14" s="180">
        <v>13.5</v>
      </c>
    </row>
    <row r="15" spans="1:8">
      <c r="B15" s="87">
        <v>10.6</v>
      </c>
      <c r="C15" s="230">
        <f t="shared" ref="C15:C23" si="0">B15/4</f>
        <v>2.65</v>
      </c>
      <c r="E15" s="86" t="s">
        <v>112</v>
      </c>
      <c r="F15" s="180" t="s">
        <v>152</v>
      </c>
      <c r="G15" s="180">
        <v>13.5</v>
      </c>
    </row>
    <row r="16" spans="1:8">
      <c r="B16" s="87">
        <v>13.7</v>
      </c>
      <c r="C16" s="230">
        <f t="shared" si="0"/>
        <v>3.4249999999999998</v>
      </c>
      <c r="E16" s="86" t="s">
        <v>113</v>
      </c>
      <c r="F16" s="180" t="s">
        <v>153</v>
      </c>
      <c r="G16" s="180">
        <v>19.5</v>
      </c>
    </row>
    <row r="17" spans="2:7">
      <c r="B17" s="87">
        <v>13.7</v>
      </c>
      <c r="C17" s="230">
        <f t="shared" si="0"/>
        <v>3.4249999999999998</v>
      </c>
      <c r="E17" s="86" t="s">
        <v>114</v>
      </c>
      <c r="F17" s="180" t="s">
        <v>153</v>
      </c>
      <c r="G17" s="180">
        <v>19.5</v>
      </c>
    </row>
    <row r="18" spans="2:7">
      <c r="B18" s="87">
        <v>12.2</v>
      </c>
      <c r="C18" s="230">
        <f t="shared" si="0"/>
        <v>3.05</v>
      </c>
      <c r="F18" s="34"/>
    </row>
    <row r="19" spans="2:7">
      <c r="B19" s="87">
        <v>13.5</v>
      </c>
      <c r="C19" s="230">
        <f t="shared" si="0"/>
        <v>3.375</v>
      </c>
    </row>
    <row r="20" spans="2:7">
      <c r="B20" s="87">
        <v>13.5</v>
      </c>
      <c r="C20" s="230">
        <f t="shared" si="0"/>
        <v>3.375</v>
      </c>
    </row>
    <row r="21" spans="2:7">
      <c r="B21" s="87">
        <v>19.5</v>
      </c>
      <c r="C21" s="230">
        <f t="shared" si="0"/>
        <v>4.875</v>
      </c>
    </row>
    <row r="22" spans="2:7">
      <c r="B22" s="87">
        <v>19.5</v>
      </c>
      <c r="C22" s="230">
        <f t="shared" si="0"/>
        <v>4.875</v>
      </c>
    </row>
    <row r="23" spans="2:7">
      <c r="B23" s="91">
        <v>27.5</v>
      </c>
      <c r="C23" s="230">
        <f t="shared" si="0"/>
        <v>6.875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PLAN GENERAL 5000 Km</vt:lpstr>
      <vt:lpstr>TEMP</vt:lpstr>
      <vt:lpstr>FVR</vt:lpstr>
      <vt:lpstr>$ PARTES</vt:lpstr>
      <vt:lpstr>CAPACIDADES</vt:lpstr>
    </vt:vector>
  </TitlesOfParts>
  <Company>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Luna</dc:creator>
  <cp:lastModifiedBy>María José Lucero</cp:lastModifiedBy>
  <dcterms:created xsi:type="dcterms:W3CDTF">2013-12-11T21:29:00Z</dcterms:created>
  <dcterms:modified xsi:type="dcterms:W3CDTF">2018-08-13T14:37:30Z</dcterms:modified>
</cp:coreProperties>
</file>