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G17" i="53" l="1"/>
  <c r="G15" i="53"/>
  <c r="G13" i="53"/>
  <c r="E33" i="347" l="1"/>
  <c r="C33" i="346"/>
  <c r="D33" i="346"/>
  <c r="E33" i="346"/>
  <c r="L33" i="346" s="1"/>
  <c r="F33" i="346"/>
  <c r="G33" i="346"/>
  <c r="H33" i="346"/>
  <c r="K34" i="354"/>
  <c r="N34" i="354"/>
  <c r="M34" i="345"/>
  <c r="P34" i="345" s="1"/>
  <c r="O34" i="345"/>
  <c r="N34" i="344"/>
  <c r="L34" i="344"/>
  <c r="I33" i="346" l="1"/>
  <c r="M33" i="346" s="1"/>
  <c r="G11" i="53" s="1"/>
  <c r="O34" i="344"/>
  <c r="H34" i="343"/>
  <c r="E34" i="343"/>
  <c r="I34" i="343" l="1"/>
  <c r="G3" i="53" s="1"/>
  <c r="P34" i="354"/>
  <c r="M34" i="354" s="1"/>
  <c r="O34" i="354" s="1"/>
  <c r="D92" i="347"/>
  <c r="C92" i="347"/>
  <c r="E92" i="347" s="1"/>
  <c r="D75" i="347"/>
  <c r="C75" i="347"/>
  <c r="E75" i="347" s="1"/>
  <c r="D58" i="347"/>
  <c r="E58" i="347" s="1"/>
  <c r="C58" i="347"/>
  <c r="T37" i="357" l="1"/>
  <c r="U37" i="357"/>
  <c r="V37" i="357"/>
  <c r="W37" i="357"/>
  <c r="X37" i="357"/>
  <c r="Y37" i="357"/>
  <c r="Z37" i="357"/>
  <c r="AA37" i="357"/>
  <c r="AB37" i="357"/>
  <c r="AC37" i="357"/>
  <c r="AD37" i="357"/>
  <c r="S37" i="357"/>
  <c r="AJ8" i="356" l="1"/>
  <c r="H41" i="345"/>
  <c r="H43" i="345"/>
  <c r="G33" i="345"/>
  <c r="G32" i="345"/>
  <c r="G31" i="345"/>
  <c r="AP12" i="356" l="1"/>
  <c r="AP11" i="356"/>
  <c r="AP10" i="356"/>
  <c r="AP9" i="356"/>
  <c r="AP8" i="356"/>
  <c r="AP7" i="356"/>
  <c r="AP6" i="356"/>
  <c r="AP5" i="356"/>
  <c r="AJ12" i="356"/>
  <c r="AI12" i="356"/>
  <c r="AJ11" i="356"/>
  <c r="AI11" i="356"/>
  <c r="AJ10" i="356"/>
  <c r="AI10" i="356"/>
  <c r="AJ9" i="356"/>
  <c r="AI9" i="356"/>
  <c r="AI8" i="356"/>
  <c r="AJ7" i="356"/>
  <c r="AI7" i="356"/>
  <c r="AJ6" i="356"/>
  <c r="AI6" i="356"/>
  <c r="AJ5" i="356"/>
  <c r="AI5" i="356"/>
  <c r="E32" i="344" l="1"/>
  <c r="C33" i="343"/>
  <c r="C32" i="343"/>
  <c r="C31" i="343"/>
  <c r="E33" i="344"/>
  <c r="E31" i="344"/>
  <c r="AQ13" i="356" l="1"/>
  <c r="AR6" i="356" s="1"/>
  <c r="D33" i="344"/>
  <c r="AR11" i="356" l="1"/>
  <c r="AR7" i="356"/>
  <c r="AR12" i="356"/>
  <c r="AR9" i="356"/>
  <c r="AR5" i="356"/>
  <c r="AR8" i="356"/>
  <c r="AR10" i="356"/>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19" i="53" s="1"/>
  <c r="G37" i="357"/>
  <c r="F37" i="357"/>
  <c r="E37" i="357"/>
  <c r="D37" i="357"/>
  <c r="E32" i="347" l="1"/>
  <c r="C32" i="346"/>
  <c r="D32" i="346"/>
  <c r="F32" i="346"/>
  <c r="G32" i="346"/>
  <c r="N33" i="354"/>
  <c r="K33" i="354"/>
  <c r="O33" i="345"/>
  <c r="M33" i="345"/>
  <c r="N33" i="344"/>
  <c r="L33" i="344"/>
  <c r="O33" i="344" s="1"/>
  <c r="H33" i="343"/>
  <c r="E33" i="343"/>
  <c r="P33" i="354" s="1"/>
  <c r="P33" i="345" l="1"/>
  <c r="H32" i="346"/>
  <c r="M33" i="354"/>
  <c r="O33" i="354" s="1"/>
  <c r="I33" i="343"/>
  <c r="E32" i="346"/>
  <c r="L32" i="346" s="1"/>
  <c r="E31" i="347"/>
  <c r="C31" i="346"/>
  <c r="E31" i="346" s="1"/>
  <c r="D31" i="346"/>
  <c r="F31" i="346"/>
  <c r="H31" i="346" s="1"/>
  <c r="G31" i="346"/>
  <c r="K31" i="354"/>
  <c r="N31" i="354"/>
  <c r="K32" i="354"/>
  <c r="N32" i="354"/>
  <c r="M32" i="345"/>
  <c r="O32" i="345"/>
  <c r="N32" i="344"/>
  <c r="L32" i="344"/>
  <c r="O32" i="344" l="1"/>
  <c r="P32" i="345"/>
  <c r="I32" i="346"/>
  <c r="M32" i="346" s="1"/>
  <c r="I31" i="346"/>
  <c r="M31" i="346" s="1"/>
  <c r="L31" i="346"/>
  <c r="H32" i="343"/>
  <c r="E32" i="343"/>
  <c r="P32" i="354" s="1"/>
  <c r="M32" i="354" s="1"/>
  <c r="O32" i="354" s="1"/>
  <c r="I32" i="343" l="1"/>
  <c r="E30" i="347"/>
  <c r="C30" i="346"/>
  <c r="D30" i="346"/>
  <c r="F30" i="346"/>
  <c r="G30" i="346"/>
  <c r="H30" i="346"/>
  <c r="O31" i="345"/>
  <c r="M31" i="345"/>
  <c r="P31" i="345" s="1"/>
  <c r="N31" i="344"/>
  <c r="L31" i="344"/>
  <c r="O31" i="344" s="1"/>
  <c r="E30" i="346" l="1"/>
  <c r="I30" i="346" s="1"/>
  <c r="M30" i="346" s="1"/>
  <c r="L30" i="346" l="1"/>
  <c r="H31" i="343"/>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C29" i="346"/>
  <c r="D29" i="346"/>
  <c r="E29" i="346"/>
  <c r="L29" i="346" s="1"/>
  <c r="F29" i="346"/>
  <c r="H29" i="346" s="1"/>
  <c r="G29" i="346"/>
  <c r="O30" i="345"/>
  <c r="M30" i="345"/>
  <c r="N78" i="354"/>
  <c r="N79" i="354"/>
  <c r="N80" i="354"/>
  <c r="N81" i="354"/>
  <c r="N82" i="354"/>
  <c r="N83" i="354"/>
  <c r="N84" i="354"/>
  <c r="N85" i="354"/>
  <c r="N86" i="354"/>
  <c r="N87" i="354"/>
  <c r="N88" i="354"/>
  <c r="N77" i="354"/>
  <c r="N72" i="354"/>
  <c r="N71" i="354"/>
  <c r="N70" i="354"/>
  <c r="N69" i="354"/>
  <c r="N68" i="354"/>
  <c r="N67" i="354"/>
  <c r="N66" i="354"/>
  <c r="N65" i="354"/>
  <c r="N64" i="354"/>
  <c r="N63" i="354"/>
  <c r="N62" i="354"/>
  <c r="N61" i="354"/>
  <c r="N46" i="354"/>
  <c r="N47" i="354"/>
  <c r="N48" i="354"/>
  <c r="N49" i="354"/>
  <c r="N50" i="354"/>
  <c r="N51" i="354"/>
  <c r="N52" i="354"/>
  <c r="N53" i="354"/>
  <c r="N54" i="354"/>
  <c r="N55" i="354"/>
  <c r="N56" i="354"/>
  <c r="N45" i="354"/>
  <c r="N30" i="354"/>
  <c r="N29" i="354"/>
  <c r="P30" i="354"/>
  <c r="K30" i="354"/>
  <c r="N30" i="344"/>
  <c r="L30" i="344"/>
  <c r="O30" i="344" s="1"/>
  <c r="H30" i="343"/>
  <c r="E30" i="343"/>
  <c r="I30" i="343" s="1"/>
  <c r="P30" i="345" l="1"/>
  <c r="I29" i="346"/>
  <c r="M29" i="346" s="1"/>
  <c r="M30" i="354"/>
  <c r="O30" i="354" s="1"/>
  <c r="J89" i="354"/>
  <c r="I89" i="354"/>
  <c r="H89" i="354"/>
  <c r="G89" i="354"/>
  <c r="F89" i="354"/>
  <c r="E89" i="354"/>
  <c r="D89" i="354"/>
  <c r="C89" i="354"/>
  <c r="K88" i="354"/>
  <c r="K87" i="354"/>
  <c r="K86" i="354"/>
  <c r="K85" i="354"/>
  <c r="K84" i="354"/>
  <c r="K83" i="354"/>
  <c r="K82" i="354"/>
  <c r="K81" i="354"/>
  <c r="K80" i="354"/>
  <c r="K79" i="354"/>
  <c r="K78" i="354"/>
  <c r="N89" i="354"/>
  <c r="K77" i="354"/>
  <c r="J73" i="354"/>
  <c r="I73" i="354"/>
  <c r="H73" i="354"/>
  <c r="G73" i="354"/>
  <c r="F73" i="354"/>
  <c r="E73" i="354"/>
  <c r="D73" i="354"/>
  <c r="C73" i="354"/>
  <c r="K72" i="354"/>
  <c r="K71" i="354"/>
  <c r="K70" i="354"/>
  <c r="K69" i="354"/>
  <c r="K68" i="354"/>
  <c r="K67" i="354"/>
  <c r="K66" i="354"/>
  <c r="K65" i="354"/>
  <c r="K64" i="354"/>
  <c r="K63" i="354"/>
  <c r="K62" i="354"/>
  <c r="K61" i="354"/>
  <c r="J57" i="354"/>
  <c r="I57" i="354"/>
  <c r="H57" i="354"/>
  <c r="G57" i="354"/>
  <c r="F57" i="354"/>
  <c r="E57" i="354"/>
  <c r="D57" i="354"/>
  <c r="C57" i="354"/>
  <c r="K56" i="354"/>
  <c r="K55" i="354"/>
  <c r="K54" i="354"/>
  <c r="K53" i="354"/>
  <c r="K52" i="354"/>
  <c r="K51" i="354"/>
  <c r="K50" i="354"/>
  <c r="K49" i="354"/>
  <c r="K48" i="354"/>
  <c r="K47" i="354"/>
  <c r="K46" i="354"/>
  <c r="K45" i="354"/>
  <c r="N41" i="354"/>
  <c r="J41" i="354"/>
  <c r="I41" i="354"/>
  <c r="H41" i="354"/>
  <c r="G41" i="354"/>
  <c r="F41" i="354"/>
  <c r="E41" i="354"/>
  <c r="D41" i="354"/>
  <c r="C41" i="354"/>
  <c r="K29" i="354"/>
  <c r="K41" i="354" s="1"/>
  <c r="F42" i="354" l="1"/>
  <c r="K57" i="354"/>
  <c r="G58" i="354" s="1"/>
  <c r="K73" i="354"/>
  <c r="I74" i="354" s="1"/>
  <c r="E74" i="354"/>
  <c r="D42" i="354"/>
  <c r="H42" i="354"/>
  <c r="E42" i="354"/>
  <c r="J42" i="354"/>
  <c r="H74" i="354"/>
  <c r="F74" i="354"/>
  <c r="C90" i="354"/>
  <c r="G90" i="354"/>
  <c r="I42" i="354"/>
  <c r="D90" i="354"/>
  <c r="C74" i="354"/>
  <c r="K89" i="354"/>
  <c r="E58" i="354"/>
  <c r="N57" i="354"/>
  <c r="N73" i="354"/>
  <c r="E90" i="354"/>
  <c r="I90" i="354"/>
  <c r="C42" i="354"/>
  <c r="G42" i="354"/>
  <c r="K74" i="354" l="1"/>
  <c r="G74" i="354"/>
  <c r="J74" i="354"/>
  <c r="J58" i="354"/>
  <c r="D74" i="354"/>
  <c r="F58" i="354"/>
  <c r="H58" i="354"/>
  <c r="C58" i="354"/>
  <c r="K58" i="354"/>
  <c r="D58" i="354"/>
  <c r="I58" i="354"/>
  <c r="K90" i="354"/>
  <c r="F90" i="354"/>
  <c r="J90" i="354"/>
  <c r="H90" i="354"/>
  <c r="K42" i="354"/>
  <c r="C40" i="337" l="1"/>
  <c r="C42" i="337"/>
  <c r="D24" i="337" s="1"/>
  <c r="D59" i="347"/>
  <c r="C59" i="347"/>
  <c r="D57" i="347"/>
  <c r="C57" i="347"/>
  <c r="E56" i="347"/>
  <c r="E55" i="347"/>
  <c r="E54" i="347"/>
  <c r="E53" i="347"/>
  <c r="E52" i="347"/>
  <c r="E51" i="347"/>
  <c r="E50" i="347"/>
  <c r="E49" i="347"/>
  <c r="E48" i="347"/>
  <c r="E47" i="347"/>
  <c r="E46" i="347"/>
  <c r="E45" i="347"/>
  <c r="K57" i="346"/>
  <c r="G56" i="346"/>
  <c r="F56" i="346"/>
  <c r="D56" i="346"/>
  <c r="C56" i="346"/>
  <c r="E56" i="346" s="1"/>
  <c r="G55" i="346"/>
  <c r="F55" i="346"/>
  <c r="H55" i="346" s="1"/>
  <c r="D55" i="346"/>
  <c r="C55" i="346"/>
  <c r="E55" i="346" s="1"/>
  <c r="G54" i="346"/>
  <c r="H54" i="346" s="1"/>
  <c r="F54" i="346"/>
  <c r="D54" i="346"/>
  <c r="C54" i="346"/>
  <c r="E54" i="346" s="1"/>
  <c r="L54" i="346" s="1"/>
  <c r="G53" i="346"/>
  <c r="F53" i="346"/>
  <c r="H53" i="346" s="1"/>
  <c r="D53" i="346"/>
  <c r="E53" i="346" s="1"/>
  <c r="C53" i="346"/>
  <c r="G52" i="346"/>
  <c r="F52" i="346"/>
  <c r="H52" i="346" s="1"/>
  <c r="D52" i="346"/>
  <c r="C52" i="346"/>
  <c r="G51" i="346"/>
  <c r="F51" i="346"/>
  <c r="H51" i="346" s="1"/>
  <c r="D51" i="346"/>
  <c r="C51" i="346"/>
  <c r="G50" i="346"/>
  <c r="F50" i="346"/>
  <c r="D50" i="346"/>
  <c r="C50" i="346"/>
  <c r="E50" i="346" s="1"/>
  <c r="L50" i="346" s="1"/>
  <c r="G49" i="346"/>
  <c r="F49" i="346"/>
  <c r="D49" i="346"/>
  <c r="C49" i="346"/>
  <c r="G48" i="346"/>
  <c r="F48" i="346"/>
  <c r="D48" i="346"/>
  <c r="C48" i="346"/>
  <c r="E48" i="346" s="1"/>
  <c r="H47" i="346"/>
  <c r="G47" i="346"/>
  <c r="F47" i="346"/>
  <c r="D47" i="346"/>
  <c r="C47" i="346"/>
  <c r="E47" i="346" s="1"/>
  <c r="G46" i="346"/>
  <c r="F46" i="346"/>
  <c r="D46" i="346"/>
  <c r="E46" i="346" s="1"/>
  <c r="L46" i="346" s="1"/>
  <c r="C46" i="346"/>
  <c r="G45" i="346"/>
  <c r="F45" i="346"/>
  <c r="D45" i="346"/>
  <c r="C45" i="346"/>
  <c r="J60" i="345"/>
  <c r="I60" i="345"/>
  <c r="H60" i="345"/>
  <c r="G60" i="345"/>
  <c r="F60" i="345"/>
  <c r="E60" i="345"/>
  <c r="D60" i="345"/>
  <c r="C60" i="345"/>
  <c r="J58" i="345"/>
  <c r="I58" i="345"/>
  <c r="H58" i="345"/>
  <c r="G58" i="345"/>
  <c r="F58" i="345"/>
  <c r="E58" i="345"/>
  <c r="D58" i="345"/>
  <c r="C58" i="345"/>
  <c r="M57" i="345"/>
  <c r="K57" i="345"/>
  <c r="M56" i="345"/>
  <c r="K56" i="345"/>
  <c r="M55" i="345"/>
  <c r="K55" i="345"/>
  <c r="M54" i="345"/>
  <c r="K54" i="345"/>
  <c r="M53" i="345"/>
  <c r="K53" i="345"/>
  <c r="M52" i="345"/>
  <c r="K52" i="345"/>
  <c r="M51" i="345"/>
  <c r="K51" i="345"/>
  <c r="M50" i="345"/>
  <c r="K50" i="345"/>
  <c r="M49" i="345"/>
  <c r="K49" i="345"/>
  <c r="M48" i="345"/>
  <c r="K48" i="345"/>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M57" i="344"/>
  <c r="O56" i="344"/>
  <c r="M56" i="344"/>
  <c r="O55" i="344"/>
  <c r="M55" i="344"/>
  <c r="O54" i="344"/>
  <c r="M54" i="344"/>
  <c r="O53" i="344"/>
  <c r="M53" i="344"/>
  <c r="P53" i="344" s="1"/>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P56" i="354" s="1"/>
  <c r="M56" i="354" s="1"/>
  <c r="O56" i="354" s="1"/>
  <c r="H56" i="343"/>
  <c r="E56" i="343"/>
  <c r="H55" i="343"/>
  <c r="E55" i="343"/>
  <c r="H54" i="343"/>
  <c r="I54" i="343" s="1"/>
  <c r="E54" i="343"/>
  <c r="P53" i="354" s="1"/>
  <c r="M53" i="354" s="1"/>
  <c r="O53" i="354" s="1"/>
  <c r="H53" i="343"/>
  <c r="E53" i="343"/>
  <c r="P52" i="354" s="1"/>
  <c r="M52" i="354" s="1"/>
  <c r="O52" i="354" s="1"/>
  <c r="H52" i="343"/>
  <c r="E52" i="343"/>
  <c r="P51" i="354" s="1"/>
  <c r="M51" i="354" s="1"/>
  <c r="O51" i="354" s="1"/>
  <c r="H51" i="343"/>
  <c r="E51" i="343"/>
  <c r="H50" i="343"/>
  <c r="I50" i="343" s="1"/>
  <c r="E50" i="343"/>
  <c r="P49" i="354" s="1"/>
  <c r="M49" i="354" s="1"/>
  <c r="O49" i="354" s="1"/>
  <c r="H49" i="343"/>
  <c r="E49" i="343"/>
  <c r="P48" i="354" s="1"/>
  <c r="M48" i="354" s="1"/>
  <c r="O48" i="354" s="1"/>
  <c r="H48" i="343"/>
  <c r="E48" i="343"/>
  <c r="H47" i="343"/>
  <c r="E47" i="343"/>
  <c r="H46" i="343"/>
  <c r="E46" i="343"/>
  <c r="P45" i="354" s="1"/>
  <c r="I51" i="343" l="1"/>
  <c r="P50" i="354"/>
  <c r="M50" i="354" s="1"/>
  <c r="O50" i="354" s="1"/>
  <c r="D59" i="346"/>
  <c r="I47" i="343"/>
  <c r="P46" i="354"/>
  <c r="M46" i="354" s="1"/>
  <c r="O46" i="354" s="1"/>
  <c r="P54" i="344"/>
  <c r="H49" i="346"/>
  <c r="I49" i="346" s="1"/>
  <c r="M49" i="346" s="1"/>
  <c r="H56" i="346"/>
  <c r="I48" i="343"/>
  <c r="P47" i="354"/>
  <c r="M47" i="354" s="1"/>
  <c r="O47" i="354" s="1"/>
  <c r="C57" i="346"/>
  <c r="H46" i="346"/>
  <c r="H48" i="346"/>
  <c r="I48" i="346" s="1"/>
  <c r="M48" i="346" s="1"/>
  <c r="E52" i="346"/>
  <c r="L52" i="346" s="1"/>
  <c r="I55" i="343"/>
  <c r="P54" i="354"/>
  <c r="M54" i="354" s="1"/>
  <c r="O54" i="354" s="1"/>
  <c r="M45" i="354"/>
  <c r="F57" i="346"/>
  <c r="H50" i="346"/>
  <c r="I56" i="343"/>
  <c r="P55" i="354"/>
  <c r="M55" i="354" s="1"/>
  <c r="O55" i="354" s="1"/>
  <c r="M60" i="345"/>
  <c r="P57" i="344"/>
  <c r="G57" i="346"/>
  <c r="E49" i="346"/>
  <c r="E51" i="346"/>
  <c r="L51" i="346" s="1"/>
  <c r="N48" i="345"/>
  <c r="N50" i="345"/>
  <c r="N52" i="345"/>
  <c r="N54" i="345"/>
  <c r="N56" i="345"/>
  <c r="N53" i="345"/>
  <c r="O58" i="344"/>
  <c r="P47" i="344"/>
  <c r="P49" i="344"/>
  <c r="P51" i="344"/>
  <c r="P55" i="344"/>
  <c r="N46" i="345"/>
  <c r="N47" i="345"/>
  <c r="N51" i="345"/>
  <c r="N55" i="345"/>
  <c r="E59" i="347"/>
  <c r="G24" i="347" s="1"/>
  <c r="E57" i="347"/>
  <c r="I47" i="346"/>
  <c r="M47" i="346" s="1"/>
  <c r="L47" i="346"/>
  <c r="L53" i="346"/>
  <c r="I53" i="346"/>
  <c r="M53" i="346" s="1"/>
  <c r="I55" i="346"/>
  <c r="M55" i="346" s="1"/>
  <c r="L55" i="346"/>
  <c r="L48" i="346"/>
  <c r="L56" i="346"/>
  <c r="I56" i="346"/>
  <c r="M56" i="346" s="1"/>
  <c r="L49" i="346"/>
  <c r="I51" i="346"/>
  <c r="M51"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L59" i="344" s="1"/>
  <c r="E60" i="343"/>
  <c r="I49" i="343"/>
  <c r="H58" i="343"/>
  <c r="I53" i="343"/>
  <c r="I46" i="343"/>
  <c r="I58" i="343" s="1"/>
  <c r="I52" i="343"/>
  <c r="I57" i="343"/>
  <c r="E58" i="343"/>
  <c r="H60" i="343"/>
  <c r="I59" i="344" l="1"/>
  <c r="I60" i="343"/>
  <c r="G24" i="343" s="1"/>
  <c r="H59" i="344"/>
  <c r="D59" i="344"/>
  <c r="I52" i="346"/>
  <c r="M52" i="346" s="1"/>
  <c r="F59" i="344"/>
  <c r="O45" i="354"/>
  <c r="O57" i="354" s="1"/>
  <c r="M57" i="354"/>
  <c r="J59" i="344"/>
  <c r="P57" i="354"/>
  <c r="I59" i="345"/>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G24"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80" i="347"/>
  <c r="E79" i="347"/>
  <c r="E91" i="347" s="1"/>
  <c r="D76" i="347"/>
  <c r="C76" i="347"/>
  <c r="D74" i="347"/>
  <c r="C74" i="347"/>
  <c r="E73" i="347"/>
  <c r="E72" i="347"/>
  <c r="E71" i="347"/>
  <c r="E70" i="347"/>
  <c r="E69" i="347"/>
  <c r="E68" i="347"/>
  <c r="E67" i="347"/>
  <c r="E66" i="347"/>
  <c r="E74" i="347" s="1"/>
  <c r="E65" i="347"/>
  <c r="E64" i="347"/>
  <c r="E63" i="347"/>
  <c r="E62" i="347"/>
  <c r="D42" i="347"/>
  <c r="C42" i="347"/>
  <c r="D40" i="347"/>
  <c r="C40" i="347"/>
  <c r="E28" i="347"/>
  <c r="K91" i="346"/>
  <c r="G90" i="346"/>
  <c r="F90" i="346"/>
  <c r="D90" i="346"/>
  <c r="C90" i="346"/>
  <c r="G89" i="346"/>
  <c r="F89" i="346"/>
  <c r="H89" i="346" s="1"/>
  <c r="D89" i="346"/>
  <c r="C89" i="346"/>
  <c r="G88" i="346"/>
  <c r="F88" i="346"/>
  <c r="D88" i="346"/>
  <c r="C88" i="346"/>
  <c r="G87" i="346"/>
  <c r="F87" i="346"/>
  <c r="D87" i="346"/>
  <c r="C87" i="346"/>
  <c r="G86" i="346"/>
  <c r="F86" i="346"/>
  <c r="D86" i="346"/>
  <c r="C86" i="346"/>
  <c r="G85" i="346"/>
  <c r="F85" i="346"/>
  <c r="D85" i="346"/>
  <c r="C85" i="346"/>
  <c r="G84" i="346"/>
  <c r="F84" i="346"/>
  <c r="D84" i="346"/>
  <c r="C84" i="346"/>
  <c r="G83" i="346"/>
  <c r="F83" i="346"/>
  <c r="D83" i="346"/>
  <c r="E83" i="346" s="1"/>
  <c r="C83" i="346"/>
  <c r="G82" i="346"/>
  <c r="F82" i="346"/>
  <c r="D82" i="346"/>
  <c r="C82" i="346"/>
  <c r="G81" i="346"/>
  <c r="F81" i="346"/>
  <c r="D81" i="346"/>
  <c r="E81" i="346" s="1"/>
  <c r="C81" i="346"/>
  <c r="G80" i="346"/>
  <c r="F80" i="346"/>
  <c r="D80" i="346"/>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H65" i="346" s="1"/>
  <c r="F65" i="346"/>
  <c r="D65" i="346"/>
  <c r="C65" i="346"/>
  <c r="G64" i="346"/>
  <c r="F64" i="346"/>
  <c r="D64" i="346"/>
  <c r="C64" i="346"/>
  <c r="G63" i="346"/>
  <c r="F63" i="346"/>
  <c r="D63" i="346"/>
  <c r="C63" i="346"/>
  <c r="G62" i="346"/>
  <c r="F62" i="346"/>
  <c r="D62" i="346"/>
  <c r="C62" i="346"/>
  <c r="K40" i="346"/>
  <c r="G28" i="346"/>
  <c r="F28" i="346"/>
  <c r="D28" i="346"/>
  <c r="C28" i="346"/>
  <c r="I94" i="345"/>
  <c r="H94" i="345"/>
  <c r="G94" i="345"/>
  <c r="F94" i="345"/>
  <c r="E94" i="345"/>
  <c r="D94" i="345"/>
  <c r="C94" i="345"/>
  <c r="I92" i="345"/>
  <c r="H92" i="345"/>
  <c r="G92" i="345"/>
  <c r="F92" i="345"/>
  <c r="E92" i="345"/>
  <c r="D92" i="345"/>
  <c r="C92" i="345"/>
  <c r="M91" i="345"/>
  <c r="J91" i="345"/>
  <c r="M90" i="345"/>
  <c r="J90" i="345"/>
  <c r="M89" i="345"/>
  <c r="J89" i="345"/>
  <c r="M88" i="345"/>
  <c r="J88" i="345"/>
  <c r="M87" i="345"/>
  <c r="J87" i="345"/>
  <c r="M86" i="345"/>
  <c r="J86" i="345"/>
  <c r="M85" i="345"/>
  <c r="J85" i="345"/>
  <c r="M84" i="345"/>
  <c r="J84" i="345"/>
  <c r="M83" i="345"/>
  <c r="J83" i="345"/>
  <c r="M82" i="345"/>
  <c r="J82" i="345"/>
  <c r="M81" i="345"/>
  <c r="J81" i="345"/>
  <c r="M80" i="345"/>
  <c r="J80" i="345"/>
  <c r="J77" i="345"/>
  <c r="I77" i="345"/>
  <c r="H77" i="345"/>
  <c r="G77" i="345"/>
  <c r="F77" i="345"/>
  <c r="E77" i="345"/>
  <c r="D77" i="345"/>
  <c r="C77" i="345"/>
  <c r="J75" i="345"/>
  <c r="I75" i="345"/>
  <c r="H75" i="345"/>
  <c r="G75" i="345"/>
  <c r="F75" i="345"/>
  <c r="E75" i="345"/>
  <c r="D75" i="345"/>
  <c r="C75" i="345"/>
  <c r="M74" i="345"/>
  <c r="K74" i="345"/>
  <c r="M73" i="345"/>
  <c r="K73" i="345"/>
  <c r="M72" i="345"/>
  <c r="K72" i="345"/>
  <c r="M71" i="345"/>
  <c r="K71" i="345"/>
  <c r="M70" i="345"/>
  <c r="K70" i="345"/>
  <c r="M69" i="345"/>
  <c r="K69" i="345"/>
  <c r="M68" i="345"/>
  <c r="K68" i="345"/>
  <c r="M67" i="345"/>
  <c r="K67" i="345"/>
  <c r="M66" i="345"/>
  <c r="K66" i="345"/>
  <c r="K75" i="345" s="1"/>
  <c r="K76" i="345" s="1"/>
  <c r="M65" i="345"/>
  <c r="K65" i="345"/>
  <c r="M64" i="345"/>
  <c r="K64" i="345"/>
  <c r="M63" i="345"/>
  <c r="K63" i="345"/>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K85" i="344"/>
  <c r="O84" i="344"/>
  <c r="K84" i="344"/>
  <c r="O83" i="344"/>
  <c r="K83" i="344"/>
  <c r="O82" i="344"/>
  <c r="K82" i="344"/>
  <c r="O81" i="344"/>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M74" i="344"/>
  <c r="O73" i="344"/>
  <c r="M73" i="344"/>
  <c r="O72" i="344"/>
  <c r="M72" i="344"/>
  <c r="O71" i="344"/>
  <c r="M71" i="344"/>
  <c r="O70" i="344"/>
  <c r="M70" i="344"/>
  <c r="O69" i="344"/>
  <c r="M69" i="344"/>
  <c r="P69" i="344" s="1"/>
  <c r="O68" i="344"/>
  <c r="M68" i="344"/>
  <c r="O67" i="344"/>
  <c r="M67" i="344"/>
  <c r="O66" i="344"/>
  <c r="M66" i="344"/>
  <c r="O65" i="344"/>
  <c r="M65" i="344"/>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P88" i="354" s="1"/>
  <c r="M88" i="354" s="1"/>
  <c r="O88" i="354" s="1"/>
  <c r="I91" i="343"/>
  <c r="H90" i="343"/>
  <c r="E90" i="343"/>
  <c r="P87" i="354" s="1"/>
  <c r="M87" i="354" s="1"/>
  <c r="O87" i="354" s="1"/>
  <c r="H89" i="343"/>
  <c r="E89" i="343"/>
  <c r="P86" i="354" s="1"/>
  <c r="M86" i="354" s="1"/>
  <c r="O86" i="354" s="1"/>
  <c r="H88" i="343"/>
  <c r="E88" i="343"/>
  <c r="P85" i="354" s="1"/>
  <c r="M85" i="354" s="1"/>
  <c r="O85" i="354" s="1"/>
  <c r="H87" i="343"/>
  <c r="I87" i="343" s="1"/>
  <c r="E87" i="343"/>
  <c r="P84" i="354" s="1"/>
  <c r="M84" i="354" s="1"/>
  <c r="O84" i="354" s="1"/>
  <c r="H86" i="343"/>
  <c r="E86" i="343"/>
  <c r="P83" i="354" s="1"/>
  <c r="M83" i="354" s="1"/>
  <c r="O83" i="354" s="1"/>
  <c r="H85" i="343"/>
  <c r="E85" i="343"/>
  <c r="P82" i="354" s="1"/>
  <c r="M82" i="354" s="1"/>
  <c r="O82" i="354" s="1"/>
  <c r="H84" i="343"/>
  <c r="I84" i="343" s="1"/>
  <c r="E84" i="343"/>
  <c r="P81" i="354" s="1"/>
  <c r="M81" i="354" s="1"/>
  <c r="O81" i="354" s="1"/>
  <c r="H83" i="343"/>
  <c r="E83" i="343"/>
  <c r="P80" i="354" s="1"/>
  <c r="M80" i="354" s="1"/>
  <c r="O80" i="354" s="1"/>
  <c r="H82" i="343"/>
  <c r="E82" i="343"/>
  <c r="P79" i="354" s="1"/>
  <c r="M79" i="354" s="1"/>
  <c r="O79" i="354" s="1"/>
  <c r="H81" i="343"/>
  <c r="I81" i="343" s="1"/>
  <c r="E81" i="343"/>
  <c r="P78" i="354" s="1"/>
  <c r="M78" i="354" s="1"/>
  <c r="O78" i="354" s="1"/>
  <c r="H80" i="343"/>
  <c r="E80" i="343"/>
  <c r="P77" i="354" s="1"/>
  <c r="G77" i="343"/>
  <c r="F77" i="343"/>
  <c r="D77" i="343"/>
  <c r="C77" i="343"/>
  <c r="G75" i="343"/>
  <c r="F75" i="343"/>
  <c r="D75" i="343"/>
  <c r="C75" i="343"/>
  <c r="H74" i="343"/>
  <c r="E74" i="343"/>
  <c r="H73" i="343"/>
  <c r="E73" i="343"/>
  <c r="P71" i="354" s="1"/>
  <c r="M71" i="354" s="1"/>
  <c r="O71" i="354" s="1"/>
  <c r="I73" i="343"/>
  <c r="H72" i="343"/>
  <c r="E72" i="343"/>
  <c r="H71" i="343"/>
  <c r="I71" i="343"/>
  <c r="E71" i="343"/>
  <c r="P69" i="354" s="1"/>
  <c r="M69" i="354" s="1"/>
  <c r="O69" i="354" s="1"/>
  <c r="H70" i="343"/>
  <c r="E70" i="343"/>
  <c r="H69" i="343"/>
  <c r="I69" i="343" s="1"/>
  <c r="E69" i="343"/>
  <c r="P67" i="354" s="1"/>
  <c r="M67" i="354" s="1"/>
  <c r="O67" i="354" s="1"/>
  <c r="H68" i="343"/>
  <c r="E68" i="343"/>
  <c r="P66" i="354" s="1"/>
  <c r="M66" i="354" s="1"/>
  <c r="O66" i="354" s="1"/>
  <c r="I68" i="343"/>
  <c r="H67" i="343"/>
  <c r="E67" i="343"/>
  <c r="P65" i="354" s="1"/>
  <c r="M65" i="354" s="1"/>
  <c r="O65" i="354" s="1"/>
  <c r="I67" i="343"/>
  <c r="H66" i="343"/>
  <c r="I66" i="343" s="1"/>
  <c r="E66" i="343"/>
  <c r="P64" i="354" s="1"/>
  <c r="M64" i="354" s="1"/>
  <c r="O64" i="354" s="1"/>
  <c r="H65" i="343"/>
  <c r="E65" i="343"/>
  <c r="P63" i="354" s="1"/>
  <c r="M63" i="354" s="1"/>
  <c r="O63" i="354" s="1"/>
  <c r="I65" i="343"/>
  <c r="H64" i="343"/>
  <c r="E64" i="343"/>
  <c r="H63" i="343"/>
  <c r="E63" i="343"/>
  <c r="I63" i="343" s="1"/>
  <c r="G43" i="343"/>
  <c r="F43" i="343"/>
  <c r="D43" i="343"/>
  <c r="C43" i="343"/>
  <c r="G41" i="343"/>
  <c r="F41" i="343"/>
  <c r="D41" i="343"/>
  <c r="C41" i="343"/>
  <c r="H29" i="343"/>
  <c r="H43" i="343" s="1"/>
  <c r="E29" i="343"/>
  <c r="P29" i="354" s="1"/>
  <c r="H67" i="346"/>
  <c r="P63" i="344"/>
  <c r="H94" i="343"/>
  <c r="I80" i="343"/>
  <c r="E94" i="343"/>
  <c r="D42" i="337"/>
  <c r="G24" i="337" s="1"/>
  <c r="D40" i="337"/>
  <c r="E40" i="337"/>
  <c r="F42" i="337"/>
  <c r="E42" i="337"/>
  <c r="J24" i="337" s="1"/>
  <c r="F40" i="337"/>
  <c r="C43" i="344"/>
  <c r="C41" i="344"/>
  <c r="H75" i="343" l="1"/>
  <c r="H92" i="343"/>
  <c r="I85" i="343"/>
  <c r="I90" i="343"/>
  <c r="H62" i="346"/>
  <c r="J76" i="345"/>
  <c r="I64" i="343"/>
  <c r="I77" i="343" s="1"/>
  <c r="J24" i="343" s="1"/>
  <c r="P62" i="354"/>
  <c r="M62" i="354" s="1"/>
  <c r="O62" i="354" s="1"/>
  <c r="M77" i="344"/>
  <c r="I82" i="343"/>
  <c r="I92" i="343" s="1"/>
  <c r="I74" i="343"/>
  <c r="I75" i="343" s="1"/>
  <c r="P72" i="354"/>
  <c r="M72" i="354" s="1"/>
  <c r="O72" i="354" s="1"/>
  <c r="I86" i="343"/>
  <c r="I89" i="343"/>
  <c r="H63" i="346"/>
  <c r="E80" i="346"/>
  <c r="E82" i="346"/>
  <c r="L82" i="346" s="1"/>
  <c r="E84" i="346"/>
  <c r="E93" i="347"/>
  <c r="P89" i="354"/>
  <c r="M77" i="354"/>
  <c r="I83" i="343"/>
  <c r="P70" i="344"/>
  <c r="P74" i="344"/>
  <c r="P81" i="344"/>
  <c r="P85" i="344"/>
  <c r="H90" i="346"/>
  <c r="E75" i="343"/>
  <c r="P61" i="354"/>
  <c r="I70" i="343"/>
  <c r="P68" i="354"/>
  <c r="M68" i="354" s="1"/>
  <c r="O68" i="354" s="1"/>
  <c r="P72" i="344"/>
  <c r="P83" i="344"/>
  <c r="H81" i="346"/>
  <c r="E92" i="343"/>
  <c r="I88" i="343"/>
  <c r="P41" i="354"/>
  <c r="M29" i="354"/>
  <c r="I72" i="343"/>
  <c r="P70" i="354"/>
  <c r="M70" i="354" s="1"/>
  <c r="O70" i="354" s="1"/>
  <c r="E76" i="347"/>
  <c r="J24" i="347" s="1"/>
  <c r="N64" i="345"/>
  <c r="N68" i="345"/>
  <c r="N72" i="345"/>
  <c r="N81" i="345"/>
  <c r="N85" i="345"/>
  <c r="N89" i="345"/>
  <c r="N66" i="345"/>
  <c r="N70" i="345"/>
  <c r="N74" i="345"/>
  <c r="N83" i="345"/>
  <c r="N87" i="345"/>
  <c r="N91" i="345"/>
  <c r="K77" i="345"/>
  <c r="J92" i="345"/>
  <c r="J93" i="345" s="1"/>
  <c r="N90" i="345"/>
  <c r="F76" i="344"/>
  <c r="G76" i="344"/>
  <c r="K92" i="344"/>
  <c r="P65" i="344"/>
  <c r="P89" i="344"/>
  <c r="M75" i="344"/>
  <c r="P73" i="344"/>
  <c r="P82" i="344"/>
  <c r="P66" i="344"/>
  <c r="P68" i="344"/>
  <c r="P88" i="344"/>
  <c r="P90" i="344"/>
  <c r="P67" i="344"/>
  <c r="P87" i="344"/>
  <c r="P91" i="344"/>
  <c r="P71" i="344"/>
  <c r="P84" i="344"/>
  <c r="I93" i="345"/>
  <c r="E93" i="345"/>
  <c r="C93" i="345"/>
  <c r="G93" i="345"/>
  <c r="F76" i="345"/>
  <c r="J94" i="345"/>
  <c r="N65" i="345"/>
  <c r="N67" i="345"/>
  <c r="N69" i="345"/>
  <c r="N71" i="345"/>
  <c r="N73" i="345"/>
  <c r="N82" i="345"/>
  <c r="N84" i="345"/>
  <c r="N86" i="345"/>
  <c r="N88" i="345"/>
  <c r="D76" i="345"/>
  <c r="E76" i="345"/>
  <c r="O29" i="344"/>
  <c r="E40" i="347"/>
  <c r="C41" i="347" s="1"/>
  <c r="P29" i="345"/>
  <c r="E42" i="347"/>
  <c r="D24" i="347" s="1"/>
  <c r="H64" i="346"/>
  <c r="H84" i="346"/>
  <c r="H87" i="346"/>
  <c r="E86" i="346"/>
  <c r="L86" i="346" s="1"/>
  <c r="E87" i="346"/>
  <c r="L87" i="346" s="1"/>
  <c r="E88" i="346"/>
  <c r="L88" i="346" s="1"/>
  <c r="E89" i="346"/>
  <c r="L89" i="346" s="1"/>
  <c r="E90" i="346"/>
  <c r="G76" i="345"/>
  <c r="C76" i="345"/>
  <c r="I76" i="345"/>
  <c r="H76" i="345"/>
  <c r="M41" i="345"/>
  <c r="H42" i="345" s="1"/>
  <c r="M43" i="345"/>
  <c r="M94" i="345"/>
  <c r="L41" i="344"/>
  <c r="L43" i="344"/>
  <c r="E63" i="346"/>
  <c r="L63" i="346" s="1"/>
  <c r="E77" i="343"/>
  <c r="O75" i="344"/>
  <c r="F76" i="346"/>
  <c r="H66" i="346"/>
  <c r="H68" i="346"/>
  <c r="H69" i="346"/>
  <c r="H73" i="346"/>
  <c r="H77" i="343"/>
  <c r="M77" i="345"/>
  <c r="O41" i="345"/>
  <c r="D40" i="346"/>
  <c r="I89" i="346"/>
  <c r="M89" i="346" s="1"/>
  <c r="I29" i="343"/>
  <c r="H71" i="346"/>
  <c r="I71" i="346" s="1"/>
  <c r="M71" i="346" s="1"/>
  <c r="H72" i="346"/>
  <c r="I72" i="346" s="1"/>
  <c r="M72" i="346" s="1"/>
  <c r="H82" i="346"/>
  <c r="I82" i="346" s="1"/>
  <c r="M82" i="346" s="1"/>
  <c r="H83" i="346"/>
  <c r="I83" i="346" s="1"/>
  <c r="M83" i="346" s="1"/>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O43" i="345"/>
  <c r="L81" i="346"/>
  <c r="I81" i="346"/>
  <c r="M81" i="346" s="1"/>
  <c r="O92" i="344"/>
  <c r="E43" i="343"/>
  <c r="M92" i="345"/>
  <c r="N80" i="345"/>
  <c r="E64" i="346"/>
  <c r="C74" i="346"/>
  <c r="C76" i="346"/>
  <c r="E73" i="346"/>
  <c r="H80" i="346"/>
  <c r="I80" i="346" s="1"/>
  <c r="M80" i="346" s="1"/>
  <c r="E85" i="346"/>
  <c r="E28" i="346"/>
  <c r="I67" i="346"/>
  <c r="M67" i="346" s="1"/>
  <c r="L83" i="346"/>
  <c r="F42" i="346"/>
  <c r="F40" i="346"/>
  <c r="D76" i="346"/>
  <c r="D74" i="346"/>
  <c r="E62" i="346"/>
  <c r="C93" i="346"/>
  <c r="G93" i="346"/>
  <c r="H79" i="346"/>
  <c r="L84" i="346"/>
  <c r="F91" i="346"/>
  <c r="L80" i="346"/>
  <c r="G76" i="346"/>
  <c r="H28" i="346"/>
  <c r="E41" i="343"/>
  <c r="N43" i="344"/>
  <c r="F74" i="346"/>
  <c r="E65" i="346"/>
  <c r="E69" i="346"/>
  <c r="H70" i="346"/>
  <c r="I70" i="346" s="1"/>
  <c r="M70" i="346" s="1"/>
  <c r="G74" i="346"/>
  <c r="E79" i="346"/>
  <c r="H85" i="346"/>
  <c r="N41" i="344"/>
  <c r="G42" i="346"/>
  <c r="H41" i="343"/>
  <c r="G40" i="346"/>
  <c r="D41" i="347" l="1"/>
  <c r="E41" i="347" s="1"/>
  <c r="I86" i="346"/>
  <c r="M86" i="346" s="1"/>
  <c r="P73" i="354"/>
  <c r="M61" i="354"/>
  <c r="M89" i="354"/>
  <c r="O77" i="354"/>
  <c r="O89" i="354" s="1"/>
  <c r="I88" i="346"/>
  <c r="M88" i="346" s="1"/>
  <c r="I84" i="346"/>
  <c r="M84" i="346" s="1"/>
  <c r="P77" i="344"/>
  <c r="M41" i="354"/>
  <c r="O29" i="354"/>
  <c r="O41" i="354" s="1"/>
  <c r="I94" i="343"/>
  <c r="H93" i="345"/>
  <c r="F93" i="345"/>
  <c r="D93"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M73" i="354" l="1"/>
  <c r="O61" i="354"/>
  <c r="O73" i="354" s="1"/>
  <c r="K93" i="344"/>
  <c r="M42" i="345"/>
  <c r="L42" i="344"/>
  <c r="I42" i="346"/>
  <c r="I40" i="346"/>
  <c r="M40" i="346" s="1"/>
  <c r="D24" i="346" s="1"/>
  <c r="I74" i="346"/>
  <c r="M74" i="346" s="1"/>
  <c r="J24" i="346" s="1"/>
  <c r="M62" i="346"/>
  <c r="I76" i="346"/>
  <c r="I91" i="346"/>
  <c r="M91" i="346" s="1"/>
  <c r="M79" i="346"/>
  <c r="I93" i="346"/>
</calcChain>
</file>

<file path=xl/sharedStrings.xml><?xml version="1.0" encoding="utf-8"?>
<sst xmlns="http://schemas.openxmlformats.org/spreadsheetml/2006/main" count="1072" uniqueCount="188">
  <si>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</si>
  <si>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</si>
  <si>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</si>
  <si>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</si>
  <si>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</si>
  <si>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</si>
  <si>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</si>
  <si>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</si>
  <si>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</si>
  <si>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</si>
  <si>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</si>
  <si>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</si>
  <si>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</si>
  <si>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</si>
  <si>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</si>
  <si>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</si>
  <si>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</si>
  <si>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</si>
  <si>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</si>
  <si>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</si>
  <si>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</si>
  <si>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</si>
  <si>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</si>
  <si>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</si>
  <si>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</si>
  <si>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Barrido Manual</t>
  </si>
  <si>
    <t>Barrido Mecánico</t>
  </si>
  <si>
    <t>Recolección Total de Residuos Sólidos (t)</t>
  </si>
  <si>
    <t>Adm. Eloy Alfaro</t>
  </si>
  <si>
    <t>Adm. Eugenio Espejo</t>
  </si>
  <si>
    <t>Adm. La Delicia</t>
  </si>
  <si>
    <t>Adm. Los Chillos</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</si>
  <si>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</si>
  <si>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</si>
  <si>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</si>
  <si>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</si>
  <si>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</si>
  <si>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</si>
  <si>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</si>
  <si>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</si>
  <si>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</si>
  <si>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</si>
  <si>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</si>
  <si>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</si>
  <si>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</si>
  <si>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</si>
  <si>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</si>
  <si>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</si>
  <si>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</si>
  <si>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</si>
  <si>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</si>
  <si>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</si>
  <si>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</si>
  <si>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</si>
  <si>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</si>
  <si>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</si>
  <si>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</si>
  <si>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</si>
  <si>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</si>
  <si>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</si>
  <si>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</si>
  <si>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</si>
  <si>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</si>
  <si>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</si>
  <si>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</si>
  <si>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</si>
  <si>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</si>
  <si>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</si>
  <si>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</si>
  <si>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</si>
  <si>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</si>
  <si>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</si>
  <si>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</si>
  <si>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</si>
  <si>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</si>
  <si>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</si>
  <si>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</si>
  <si>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</si>
  <si>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</si>
  <si>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</si>
  <si>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</si>
  <si>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</si>
  <si>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</si>
  <si>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</si>
  <si>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</si>
  <si>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</si>
  <si>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</si>
  <si>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</si>
  <si>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</si>
  <si>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</si>
  <si>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</si>
  <si>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</si>
  <si>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</si>
  <si>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</si>
  <si>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</si>
  <si>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</si>
  <si>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</si>
  <si>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</si>
  <si>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</si>
  <si>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</si>
  <si>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</si>
  <si>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</si>
  <si>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</si>
  <si>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</si>
  <si>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</si>
  <si>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</si>
  <si>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</si>
  <si>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</si>
  <si>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</si>
  <si>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</si>
  <si>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</si>
  <si>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</si>
  <si>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</si>
  <si>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</si>
  <si>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</si>
  <si>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</si>
  <si>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</si>
  <si>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</si>
  <si>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</si>
  <si>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</si>
  <si>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</si>
  <si>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</si>
  <si>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</si>
  <si>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</si>
  <si>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</si>
  <si>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</si>
  <si>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</si>
  <si>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</si>
  <si>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</si>
  <si>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</si>
  <si>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</si>
  <si>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</si>
  <si>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</si>
  <si>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</si>
  <si>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</si>
  <si>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</si>
  <si>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</si>
  <si>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</si>
  <si>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</si>
  <si>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</si>
  <si>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</si>
  <si>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</si>
  <si>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</si>
  <si>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</si>
  <si>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</si>
  <si>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</si>
  <si>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</si>
  <si>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</si>
  <si>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</si>
  <si>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</si>
  <si>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</si>
  <si>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</si>
  <si>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</si>
  <si>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</si>
  <si>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</si>
  <si>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</si>
  <si>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</si>
  <si>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</si>
  <si>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</si>
  <si>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</si>
  <si>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</si>
  <si>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</si>
  <si>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</si>
  <si>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</si>
  <si>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</si>
  <si>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</si>
  <si>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</si>
  <si>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</si>
  <si>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</si>
  <si>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</si>
  <si>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t>Volquetas externas</t>
  </si>
  <si>
    <t>Producción promedio diaria recolectada de RS(t)</t>
  </si>
  <si>
    <t>Producción promedio domiciliaria recolectada 2018 (t)</t>
  </si>
  <si>
    <t>Producción promedio domiciliaria total recolectada 2018 (t)</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</si>
  <si>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</si>
  <si>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</si>
  <si>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mayo 149 toneladas)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</si>
  <si>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t>Puntos Críticos</t>
  </si>
  <si>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</si>
  <si>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
2. Se adicionó una columna para las plataformas externas, que apoyan al servicio de recolección contenerizada, debido a la no disponibilidad operativa de vehículos de carga lateral. 
3. El peso recolectado por plataformas, se obtuvo directamente del sistema de pesos, ya que no se encuentra programado en el Sistema de Hoja de Ruta. Este peso alcanza las 6.877,39 toneladas en el periodo marzo - mayo 2018.
La información correspondiente a los meses de marzo y abril es provisional, ya que podrían existir datos no registrados por falta de normalización en el sistema. Desde junio se incluirán en el Sistema Hoja de Ruta, las rutas programadas para este tipo de vehículos. </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</si>
  <si>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</si>
  <si>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</si>
  <si>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Rec. Satélites</t>
  </si>
  <si>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</si>
  <si>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disponibles para la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disponible *100 / Total maquinaria
Donde: 
Cantidad de maquinaria disponible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</si>
  <si>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ÍNDICES DE GESTIÓN - Junio 2018</t>
  </si>
  <si>
    <t>Plataformas externas (*)</t>
  </si>
  <si>
    <t>(*) Información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</si>
</sst>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7" applyNumberFormat="0" applyBorder="0" applyAlignment="0" applyProtection="0"/>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0" fontId="43" fillId="0" borderId="28" applyNumberFormat="0" applyAlignment="0" applyProtection="0">
      <alignment horizontal="left" vertical="center"/>
    </xf>
    <xf numFmtId="166" fontId="1" fillId="0" borderId="0" applyFont="0" applyFill="0" applyBorder="0" applyAlignment="0" applyProtection="0"/>
    <xf numFmtId="174" fontId="54" fillId="2" borderId="36">
      <alignment horizontal="right" vertical="top" wrapText="1"/>
    </xf>
    <xf numFmtId="0" fontId="4" fillId="0" borderId="0"/>
    <xf numFmtId="0" fontId="4" fillId="0" borderId="0"/>
    <xf numFmtId="43" fontId="13" fillId="0" borderId="0" applyFont="0" applyFill="0" applyBorder="0" applyAlignment="0" applyProtection="0"/>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8" applyNumberFormat="0" applyAlignment="0" applyProtection="0">
      <alignment horizontal="left" vertical="center"/>
    </xf>
    <xf numFmtId="171" fontId="43" fillId="0" borderId="28" applyNumberFormat="0" applyAlignment="0" applyProtection="0">
      <alignment horizontal="left" vertical="center"/>
    </xf>
    <xf numFmtId="0" fontId="43" fillId="0" borderId="37">
      <alignment horizontal="left" vertical="center"/>
    </xf>
    <xf numFmtId="171" fontId="43" fillId="0" borderId="37">
      <alignment horizontal="left" vertical="center"/>
    </xf>
    <xf numFmtId="0" fontId="43" fillId="0" borderId="37">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33">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1" xfId="101" applyFont="1" applyFill="1" applyBorder="1" applyAlignment="1">
      <alignment vertical="center"/>
    </xf>
    <xf numFmtId="0" fontId="49" fillId="51" borderId="31" xfId="101" applyFont="1" applyFill="1" applyBorder="1" applyAlignment="1">
      <alignment vertical="center" wrapText="1"/>
    </xf>
    <xf numFmtId="0" fontId="49" fillId="51" borderId="31"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2"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3"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4" xfId="101" applyFont="1" applyFill="1" applyBorder="1" applyAlignment="1">
      <alignment vertical="center"/>
    </xf>
    <xf numFmtId="0" fontId="41" fillId="51" borderId="55" xfId="101" applyFont="1" applyFill="1" applyBorder="1" applyAlignment="1">
      <alignment vertical="center"/>
    </xf>
    <xf numFmtId="0" fontId="41" fillId="51" borderId="56"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9" fontId="35" fillId="38" borderId="3" xfId="554" applyNumberFormat="1" applyFont="1" applyFill="1" applyBorder="1" applyAlignment="1">
      <alignment vertical="center" wrapText="1"/>
    </xf>
    <xf numFmtId="0" fontId="7" fillId="0" borderId="43" xfId="0" applyFont="1" applyFill="1" applyBorder="1" applyProtection="1"/>
    <xf numFmtId="9" fontId="7" fillId="0" borderId="1" xfId="554" applyFont="1" applyBorder="1" applyProtection="1"/>
    <xf numFmtId="165" fontId="59" fillId="38" borderId="3" xfId="0" applyNumberFormat="1" applyFont="1" applyFill="1" applyBorder="1" applyAlignment="1">
      <alignment vertical="center" wrapText="1"/>
    </xf>
    <xf numFmtId="9" fontId="59" fillId="38" borderId="3" xfId="0" applyNumberFormat="1" applyFont="1" applyFill="1" applyBorder="1" applyAlignment="1">
      <alignment vertical="center" wrapText="1"/>
    </xf>
    <xf numFmtId="1" fontId="62" fillId="0" borderId="45" xfId="1612" applyNumberFormat="1" applyFont="1" applyBorder="1" applyAlignment="1">
      <alignment horizontal="right" vertical="center"/>
    </xf>
    <xf numFmtId="0" fontId="62" fillId="0" borderId="46" xfId="0" applyFont="1" applyBorder="1" applyAlignment="1">
      <alignment horizontal="left" vertical="center" wrapText="1"/>
    </xf>
    <xf numFmtId="0" fontId="62" fillId="0" borderId="47" xfId="0" applyFont="1" applyBorder="1" applyAlignment="1">
      <alignment horizontal="left" vertical="center" wrapText="1"/>
    </xf>
    <xf numFmtId="43" fontId="62" fillId="0" borderId="45" xfId="4069" applyNumberFormat="1" applyFont="1" applyBorder="1" applyAlignment="1">
      <alignment horizontal="right" vertical="center"/>
    </xf>
    <xf numFmtId="10" fontId="62" fillId="0" borderId="45" xfId="4069" applyNumberFormat="1" applyFont="1" applyBorder="1" applyAlignment="1">
      <alignment horizontal="right" vertical="center"/>
    </xf>
    <xf numFmtId="0" fontId="62" fillId="0" borderId="46" xfId="0" applyFont="1" applyBorder="1" applyAlignment="1">
      <alignment horizontal="left" vertical="center"/>
    </xf>
    <xf numFmtId="0" fontId="62" fillId="0" borderId="47" xfId="0" applyFont="1" applyBorder="1" applyAlignment="1">
      <alignment horizontal="left" vertical="center"/>
    </xf>
    <xf numFmtId="166" fontId="62" fillId="0" borderId="45" xfId="44" applyNumberFormat="1" applyFont="1" applyBorder="1" applyAlignment="1">
      <alignment horizontal="right" vertical="center"/>
    </xf>
    <xf numFmtId="165" fontId="62" fillId="0" borderId="45" xfId="554" applyNumberFormat="1" applyFont="1" applyBorder="1" applyAlignment="1">
      <alignment horizontal="right" vertical="center"/>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5" xfId="0" applyNumberFormat="1" applyFont="1" applyBorder="1" applyAlignment="1">
      <alignment horizontal="right" vertical="center"/>
    </xf>
    <xf numFmtId="0" fontId="36" fillId="0" borderId="49" xfId="0" applyFont="1" applyFill="1" applyBorder="1" applyAlignment="1">
      <alignment horizontal="justify" vertical="top" wrapText="1"/>
    </xf>
    <xf numFmtId="0" fontId="36" fillId="0" borderId="48" xfId="0" applyFont="1" applyFill="1" applyBorder="1" applyAlignment="1">
      <alignment horizontal="justify" vertical="top" wrapText="1"/>
    </xf>
    <xf numFmtId="0" fontId="36" fillId="0" borderId="44" xfId="0" applyFont="1" applyFill="1" applyBorder="1" applyAlignment="1">
      <alignment horizontal="justify" vertical="top" wrapText="1"/>
    </xf>
    <xf numFmtId="0" fontId="36" fillId="0" borderId="5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39"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41" fillId="51" borderId="17" xfId="101" applyFont="1" applyFill="1" applyBorder="1" applyAlignment="1">
      <alignment horizontal="justify" vertical="center"/>
    </xf>
    <xf numFmtId="0" fontId="41" fillId="51" borderId="14" xfId="101" applyFont="1" applyFill="1" applyBorder="1" applyAlignment="1">
      <alignment horizontal="justify" vertical="center"/>
    </xf>
    <xf numFmtId="0" fontId="41" fillId="51" borderId="18" xfId="101" applyFont="1" applyFill="1" applyBorder="1" applyAlignment="1">
      <alignment horizontal="justify"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39" xfId="0" applyFont="1" applyFill="1" applyBorder="1" applyAlignment="1">
      <alignment horizontal="justify" vertical="top" wrapText="1"/>
    </xf>
    <xf numFmtId="0" fontId="10" fillId="40" borderId="0" xfId="0" applyFont="1" applyFill="1" applyBorder="1" applyAlignment="1">
      <alignment horizontal="justify" vertical="top" wrapText="1"/>
    </xf>
    <xf numFmtId="0" fontId="41" fillId="51" borderId="18" xfId="101" applyFont="1" applyFill="1" applyBorder="1" applyAlignment="1">
      <alignment horizontal="left" vertical="center"/>
    </xf>
    <xf numFmtId="0" fontId="10" fillId="40" borderId="15" xfId="0" applyFont="1" applyFill="1" applyBorder="1" applyAlignment="1">
      <alignment horizontal="justify" vertical="top" wrapText="1"/>
    </xf>
    <xf numFmtId="0" fontId="48" fillId="51" borderId="30" xfId="101" applyFont="1" applyFill="1" applyBorder="1" applyAlignment="1">
      <alignment vertical="center"/>
    </xf>
    <xf numFmtId="0" fontId="48" fillId="51" borderId="31" xfId="101" applyFont="1" applyFill="1" applyBorder="1" applyAlignment="1">
      <alignment vertical="center"/>
    </xf>
    <xf numFmtId="0" fontId="48" fillId="51" borderId="35" xfId="101" applyFont="1" applyFill="1" applyBorder="1" applyAlignment="1">
      <alignment vertical="center"/>
    </xf>
    <xf numFmtId="0" fontId="49" fillId="51" borderId="30" xfId="101" applyFont="1" applyFill="1" applyBorder="1" applyAlignment="1">
      <alignment horizontal="center" vertical="center" wrapText="1"/>
    </xf>
    <xf numFmtId="0" fontId="49" fillId="51" borderId="35" xfId="101" applyFont="1" applyFill="1" applyBorder="1" applyAlignment="1">
      <alignment horizontal="center" vertical="center" wrapText="1"/>
    </xf>
    <xf numFmtId="0" fontId="10" fillId="40" borderId="32" xfId="0" applyFont="1" applyFill="1" applyBorder="1" applyAlignment="1">
      <alignment horizontal="justify"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3"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4" xfId="1612" applyNumberFormat="1" applyFont="1" applyFill="1" applyBorder="1" applyAlignment="1">
      <alignment horizontal="center" vertical="center"/>
    </xf>
    <xf numFmtId="43" fontId="51" fillId="35" borderId="34"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0" fillId="0" borderId="0" xfId="0" applyAlignment="1">
      <alignment horizontal="justify" vertical="top" wrapText="1"/>
    </xf>
    <xf numFmtId="0" fontId="35" fillId="38" borderId="42"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4" xfId="536" applyFont="1" applyFill="1" applyBorder="1" applyAlignment="1">
      <alignment horizontal="center" vertical="center" textRotation="90"/>
    </xf>
    <xf numFmtId="0" fontId="61" fillId="35" borderId="39" xfId="536" applyFont="1" applyFill="1" applyBorder="1" applyAlignment="1">
      <alignment horizontal="center" vertical="center" textRotation="90"/>
    </xf>
    <xf numFmtId="0" fontId="35" fillId="38" borderId="1" xfId="0" applyFont="1" applyFill="1" applyBorder="1" applyAlignment="1">
      <alignment horizontal="center" vertical="center" wrapText="1"/>
    </xf>
    <xf numFmtId="0" fontId="48" fillId="51" borderId="40" xfId="101" applyFont="1" applyFill="1" applyBorder="1" applyAlignment="1">
      <alignment vertical="center"/>
    </xf>
    <xf numFmtId="0" fontId="48" fillId="51" borderId="32" xfId="101" applyFont="1" applyFill="1" applyBorder="1" applyAlignment="1">
      <alignment vertical="center"/>
    </xf>
    <xf numFmtId="0" fontId="48" fillId="51" borderId="41" xfId="101" applyFont="1" applyFill="1" applyBorder="1" applyAlignment="1">
      <alignment vertical="center"/>
    </xf>
    <xf numFmtId="0" fontId="49" fillId="51" borderId="40" xfId="101" applyFont="1" applyFill="1" applyBorder="1" applyAlignment="1">
      <alignment horizontal="center" vertical="center" wrapText="1"/>
    </xf>
    <xf numFmtId="0" fontId="49" fillId="51" borderId="41" xfId="101" applyFont="1" applyFill="1" applyBorder="1" applyAlignment="1">
      <alignment horizontal="center" vertical="center" wrapText="1"/>
    </xf>
    <xf numFmtId="0" fontId="49" fillId="51" borderId="40" xfId="101" applyFont="1" applyFill="1" applyBorder="1" applyAlignment="1">
      <alignment vertical="center"/>
    </xf>
    <xf numFmtId="0" fontId="49" fillId="51" borderId="32" xfId="101" applyFont="1" applyFill="1" applyBorder="1" applyAlignment="1">
      <alignment vertical="center"/>
    </xf>
    <xf numFmtId="0" fontId="10" fillId="40" borderId="0" xfId="536" applyFont="1" applyFill="1" applyBorder="1" applyAlignment="1">
      <alignment horizontal="justify"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3"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4"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0" xfId="536" applyFont="1" applyFill="1" applyBorder="1" applyAlignment="1">
      <alignment horizontal="left" vertical="center" wrapText="1"/>
    </xf>
    <xf numFmtId="0" fontId="10" fillId="40" borderId="48"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1620626151013E-3"/>
                  <c:y val="-4.728132387706855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41620626151013E-3"/>
                  <c:y val="3.15208825847123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4500949812212699E-7"/>
                  <c:y val="9.456264775413711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pt idx="3">
                  <c:v>60899.09</c:v>
                </c:pt>
                <c:pt idx="4">
                  <c:v>67153.72</c:v>
                </c:pt>
                <c:pt idx="5">
                  <c:v>63305.194999999963</c:v>
                </c:pt>
              </c:numCache>
            </c:numRef>
          </c:val>
        </c:ser>
        <c:dLbls>
          <c:showLegendKey val="0"/>
          <c:showVal val="1"/>
          <c:showCatName val="0"/>
          <c:showSerName val="0"/>
          <c:showPercent val="0"/>
          <c:showBubbleSize val="0"/>
        </c:dLbls>
        <c:gapWidth val="50"/>
        <c:axId val="157097984"/>
        <c:axId val="157099904"/>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57097984"/>
        <c:axId val="157099904"/>
      </c:lineChart>
      <c:catAx>
        <c:axId val="157097984"/>
        <c:scaling>
          <c:orientation val="minMax"/>
        </c:scaling>
        <c:delete val="0"/>
        <c:axPos val="b"/>
        <c:numFmt formatCode="General" sourceLinked="1"/>
        <c:majorTickMark val="none"/>
        <c:minorTickMark val="none"/>
        <c:tickLblPos val="nextTo"/>
        <c:txPr>
          <a:bodyPr/>
          <a:lstStyle/>
          <a:p>
            <a:pPr>
              <a:defRPr sz="1000"/>
            </a:pPr>
            <a:endParaRPr lang="es-EC"/>
          </a:p>
        </c:txPr>
        <c:crossAx val="157099904"/>
        <c:crosses val="autoZero"/>
        <c:auto val="1"/>
        <c:lblAlgn val="ctr"/>
        <c:lblOffset val="100"/>
        <c:noMultiLvlLbl val="0"/>
      </c:catAx>
      <c:valAx>
        <c:axId val="157099904"/>
        <c:scaling>
          <c:orientation val="minMax"/>
          <c:min val="35000"/>
        </c:scaling>
        <c:delete val="0"/>
        <c:axPos val="l"/>
        <c:numFmt formatCode="#,##0" sourceLinked="1"/>
        <c:majorTickMark val="none"/>
        <c:minorTickMark val="none"/>
        <c:tickLblPos val="nextTo"/>
        <c:crossAx val="157097984"/>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'3.1.4'!$I$28:$I$35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1"/>
          <c:showCatName val="0"/>
          <c:showSerName val="0"/>
          <c:showPercent val="0"/>
          <c:showBubbleSize val="0"/>
        </c:dLbls>
        <c:gapWidth val="75"/>
        <c:axId val="158475392"/>
        <c:axId val="158482432"/>
      </c:barChart>
      <c:catAx>
        <c:axId val="158475392"/>
        <c:scaling>
          <c:orientation val="minMax"/>
        </c:scaling>
        <c:delete val="0"/>
        <c:axPos val="l"/>
        <c:numFmt formatCode="General" sourceLinked="0"/>
        <c:majorTickMark val="none"/>
        <c:minorTickMark val="none"/>
        <c:tickLblPos val="nextTo"/>
        <c:crossAx val="158482432"/>
        <c:crosses val="autoZero"/>
        <c:auto val="1"/>
        <c:lblAlgn val="ctr"/>
        <c:lblOffset val="100"/>
        <c:noMultiLvlLbl val="0"/>
      </c:catAx>
      <c:valAx>
        <c:axId val="158482432"/>
        <c:scaling>
          <c:orientation val="minMax"/>
        </c:scaling>
        <c:delete val="1"/>
        <c:axPos val="b"/>
        <c:numFmt formatCode="General" sourceLinked="1"/>
        <c:majorTickMark val="none"/>
        <c:minorTickMark val="none"/>
        <c:tickLblPos val="nextTo"/>
        <c:crossAx val="1584753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'3.1.4'!$I$28:$I$35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'3.1.4'!$X$28:$X$35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58521984"/>
        <c:axId val="154866048"/>
      </c:barChart>
      <c:catAx>
        <c:axId val="158521984"/>
        <c:scaling>
          <c:orientation val="minMax"/>
        </c:scaling>
        <c:delete val="0"/>
        <c:axPos val="l"/>
        <c:numFmt formatCode="General" sourceLinked="0"/>
        <c:majorTickMark val="none"/>
        <c:minorTickMark val="none"/>
        <c:tickLblPos val="nextTo"/>
        <c:crossAx val="154866048"/>
        <c:crosses val="autoZero"/>
        <c:auto val="1"/>
        <c:lblAlgn val="ctr"/>
        <c:lblOffset val="100"/>
        <c:noMultiLvlLbl val="0"/>
      </c:catAx>
      <c:valAx>
        <c:axId val="154866048"/>
        <c:scaling>
          <c:orientation val="minMax"/>
        </c:scaling>
        <c:delete val="1"/>
        <c:axPos val="b"/>
        <c:numFmt formatCode="General" sourceLinked="1"/>
        <c:majorTickMark val="none"/>
        <c:minorTickMark val="none"/>
        <c:tickLblPos val="nextTo"/>
        <c:crossAx val="158521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'3.1.4'!$X$28:$X$35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'1.1.3'!$C$28:$K$28</c:f>
              <c:strCache>
                <c:ptCount val="9"/>
                <c:pt idx="0">
                  <c:v>Pie de Vereda</c:v>
                </c:pt>
                <c:pt idx="1">
                  <c:v>Mayores Productores</c:v>
                </c:pt>
                <c:pt idx="2">
                  <c:v>Recolección contenerizada de superficie</c:v>
                </c:pt>
                <c:pt idx="3">
                  <c:v>Recolección  contenerizada soterrada</c:v>
                </c:pt>
                <c:pt idx="4">
                  <c:v>Puntos Críticos</c:v>
                </c:pt>
                <c:pt idx="5">
                  <c:v>Barrido Manual y recolección en vías</c:v>
                </c:pt>
                <c:pt idx="6">
                  <c:v>Barrido Mecánico</c:v>
                </c:pt>
                <c:pt idx="7">
                  <c:v>Mingas en Mercados</c:v>
                </c:pt>
                <c:pt idx="8">
                  <c:v>Otras mingas </c:v>
                </c:pt>
              </c:strCache>
            </c:strRef>
          </c:cat>
          <c:val>
            <c:numRef>
              <c:f>'1.1.3'!$C$34:$K$34</c:f>
              <c:numCache>
                <c:formatCode>#,##0</c:formatCode>
                <c:ptCount val="9"/>
                <c:pt idx="0">
                  <c:v>30578.806999999979</c:v>
                </c:pt>
                <c:pt idx="1">
                  <c:v>5902.6669999999995</c:v>
                </c:pt>
                <c:pt idx="2">
                  <c:v>20559.240999999991</c:v>
                </c:pt>
                <c:pt idx="3">
                  <c:v>611.77</c:v>
                </c:pt>
                <c:pt idx="4">
                  <c:v>526.60699999999986</c:v>
                </c:pt>
                <c:pt idx="5">
                  <c:v>2829.6540000000005</c:v>
                </c:pt>
                <c:pt idx="6">
                  <c:v>403.97900000000004</c:v>
                </c:pt>
                <c:pt idx="7">
                  <c:v>54.58</c:v>
                </c:pt>
                <c:pt idx="8">
                  <c:v>1.32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'1.1.4'!$C$28:$L$28</c:f>
              <c:strCache>
                <c:ptCount val="10"/>
                <c:pt idx="0">
                  <c:v>Carga Posterior</c:v>
                </c:pt>
                <c:pt idx="1">
                  <c:v>Carga Lateral</c:v>
                </c:pt>
                <c:pt idx="2">
                  <c:v>Carga Frontal</c:v>
                </c:pt>
                <c:pt idx="3">
                  <c:v>Volquetas EMASEO</c:v>
                </c:pt>
                <c:pt idx="4">
                  <c:v>Volquetas externas</c:v>
                </c:pt>
                <c:pt idx="5">
                  <c:v>Plataformas externas (*)</c:v>
                </c:pt>
                <c:pt idx="6">
                  <c:v>Roll on / Roll off</c:v>
                </c:pt>
                <c:pt idx="7">
                  <c:v>Camiones Canter / Rec. Sat.</c:v>
                </c:pt>
                <c:pt idx="8">
                  <c:v>Barredoras</c:v>
                </c:pt>
                <c:pt idx="9">
                  <c:v>Ampiroll</c:v>
                </c:pt>
              </c:strCache>
            </c:strRef>
          </c:cat>
          <c:val>
            <c:numRef>
              <c:f>'1.1.4'!$C$34:$L$34</c:f>
              <c:numCache>
                <c:formatCode>#,##0</c:formatCode>
                <c:ptCount val="10"/>
                <c:pt idx="0">
                  <c:v>19042.177999999989</c:v>
                </c:pt>
                <c:pt idx="1">
                  <c:v>8576.1149999999961</c:v>
                </c:pt>
                <c:pt idx="2">
                  <c:v>1689.5710000000004</c:v>
                </c:pt>
                <c:pt idx="3">
                  <c:v>2841.6310000000003</c:v>
                </c:pt>
                <c:pt idx="4">
                  <c:v>17365.014999999985</c:v>
                </c:pt>
                <c:pt idx="5">
                  <c:v>3446.5400000000004</c:v>
                </c:pt>
                <c:pt idx="6">
                  <c:v>600.26900000000012</c:v>
                </c:pt>
                <c:pt idx="7">
                  <c:v>4776.8160000000053</c:v>
                </c:pt>
                <c:pt idx="8">
                  <c:v>156.268</c:v>
                </c:pt>
                <c:pt idx="9">
                  <c:v>2974.2220000000016</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spPr>
              <a:noFill/>
              <a:ln>
                <a:noFill/>
              </a:ln>
              <a:effectLst/>
            </c:spPr>
            <c:txPr>
              <a:bodyPr/>
              <a:lstStyle/>
              <a:p>
                <a:pPr>
                  <a:defRPr sz="1200"/>
                </a:pPr>
                <a:endParaRPr lang="es-EC"/>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'1.1.8'!$C$34:$J$34</c:f>
              <c:numCache>
                <c:formatCode>#,##0</c:formatCode>
                <c:ptCount val="8"/>
                <c:pt idx="0">
                  <c:v>2917.5310000000004</c:v>
                </c:pt>
                <c:pt idx="1">
                  <c:v>8137.4549999999981</c:v>
                </c:pt>
                <c:pt idx="2">
                  <c:v>15110.663</c:v>
                </c:pt>
                <c:pt idx="3">
                  <c:v>5780.9059999999999</c:v>
                </c:pt>
                <c:pt idx="4">
                  <c:v>2673.8010000000013</c:v>
                </c:pt>
                <c:pt idx="5">
                  <c:v>3285.9500000000007</c:v>
                </c:pt>
                <c:pt idx="6">
                  <c:v>7017.7240000000002</c:v>
                </c:pt>
                <c:pt idx="7">
                  <c:v>2767.4780000000005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Producción promedio domiciliaria total recolectada 2018 (t)</c:v>
                </c:pt>
              </c:strCache>
            </c:strRef>
          </c:tx>
          <c:invertIfNegative val="0"/>
          <c:dLbls>
            <c:dLbl>
              <c:idx val="0"/>
              <c:layout>
                <c:manualLayout>
                  <c:x val="0"/>
                  <c:y val="3.13725490196078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9325943195648032E-7"/>
                  <c:y val="-3.451005094951366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274509803921568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621973929236499E-3"/>
                  <c:y val="1.8823529411764704E-2"/>
                </c:manualLayout>
              </c:layout>
              <c:showLegendKey val="0"/>
              <c:showVal val="1"/>
              <c:showCatName val="0"/>
              <c:showSerName val="0"/>
              <c:showPercent val="0"/>
              <c:showBubbleSize val="0"/>
            </c:dLbl>
            <c:dLbl>
              <c:idx val="8"/>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pt idx="3">
                  <c:v>2029.9696666666666</c:v>
                </c:pt>
                <c:pt idx="4">
                  <c:v>2166.2490322580647</c:v>
                </c:pt>
                <c:pt idx="5">
                  <c:v>2110.1731666666656</c:v>
                </c:pt>
              </c:numCache>
            </c:numRef>
          </c:val>
        </c:ser>
        <c:dLbls>
          <c:showLegendKey val="0"/>
          <c:showVal val="0"/>
          <c:showCatName val="0"/>
          <c:showSerName val="0"/>
          <c:showPercent val="0"/>
          <c:showBubbleSize val="0"/>
        </c:dLbls>
        <c:gapWidth val="50"/>
        <c:axId val="157768320"/>
        <c:axId val="157790976"/>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57768320"/>
        <c:axId val="157790976"/>
      </c:lineChart>
      <c:catAx>
        <c:axId val="157768320"/>
        <c:scaling>
          <c:orientation val="minMax"/>
        </c:scaling>
        <c:delete val="0"/>
        <c:axPos val="b"/>
        <c:numFmt formatCode="General" sourceLinked="1"/>
        <c:majorTickMark val="none"/>
        <c:minorTickMark val="none"/>
        <c:tickLblPos val="nextTo"/>
        <c:txPr>
          <a:bodyPr/>
          <a:lstStyle/>
          <a:p>
            <a:pPr>
              <a:defRPr sz="1000"/>
            </a:pPr>
            <a:endParaRPr lang="es-EC"/>
          </a:p>
        </c:txPr>
        <c:crossAx val="157790976"/>
        <c:crosses val="autoZero"/>
        <c:auto val="1"/>
        <c:lblAlgn val="ctr"/>
        <c:lblOffset val="100"/>
        <c:noMultiLvlLbl val="0"/>
      </c:catAx>
      <c:valAx>
        <c:axId val="157790976"/>
        <c:scaling>
          <c:orientation val="minMax"/>
          <c:min val="1200"/>
        </c:scaling>
        <c:delete val="0"/>
        <c:axPos val="l"/>
        <c:numFmt formatCode="#,##0" sourceLinked="1"/>
        <c:majorTickMark val="none"/>
        <c:minorTickMark val="none"/>
        <c:tickLblPos val="nextTo"/>
        <c:crossAx val="157768320"/>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96001859600185E-3"/>
                  <c:y val="-2.35467255334805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pt idx="3">
                  <c:v>27652.626646666653</c:v>
                </c:pt>
                <c:pt idx="4">
                  <c:v>28603.606973333262</c:v>
                </c:pt>
                <c:pt idx="5">
                  <c:v>28448.08189833329</c:v>
                </c:pt>
              </c:numCache>
            </c:numRef>
          </c:val>
        </c:ser>
        <c:dLbls>
          <c:showLegendKey val="0"/>
          <c:showVal val="0"/>
          <c:showCatName val="0"/>
          <c:showSerName val="0"/>
          <c:showPercent val="0"/>
          <c:showBubbleSize val="0"/>
        </c:dLbls>
        <c:gapWidth val="75"/>
        <c:overlap val="-25"/>
        <c:axId val="157961600"/>
        <c:axId val="157971968"/>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57961600"/>
        <c:axId val="157971968"/>
      </c:lineChart>
      <c:catAx>
        <c:axId val="157961600"/>
        <c:scaling>
          <c:orientation val="minMax"/>
        </c:scaling>
        <c:delete val="0"/>
        <c:axPos val="b"/>
        <c:numFmt formatCode="General" sourceLinked="1"/>
        <c:majorTickMark val="none"/>
        <c:minorTickMark val="none"/>
        <c:tickLblPos val="nextTo"/>
        <c:crossAx val="157971968"/>
        <c:crosses val="autoZero"/>
        <c:auto val="1"/>
        <c:lblAlgn val="ctr"/>
        <c:lblOffset val="100"/>
        <c:noMultiLvlLbl val="0"/>
      </c:catAx>
      <c:valAx>
        <c:axId val="157971968"/>
        <c:scaling>
          <c:orientation val="minMax"/>
        </c:scaling>
        <c:delete val="0"/>
        <c:axPos val="l"/>
        <c:numFmt formatCode="#,##0" sourceLinked="0"/>
        <c:majorTickMark val="none"/>
        <c:minorTickMark val="none"/>
        <c:tickLblPos val="nextTo"/>
        <c:crossAx val="157961600"/>
        <c:crosses val="autoZero"/>
        <c:crossBetween val="between"/>
      </c:valAx>
      <c:spPr>
        <a:noFill/>
        <a:ln w="25400">
          <a:noFill/>
        </a:ln>
      </c:spPr>
    </c:plotArea>
    <c:legend>
      <c:legendPos val="b"/>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pt idx="3">
                  <c:v>240.15</c:v>
                </c:pt>
                <c:pt idx="4">
                  <c:v>248.4025</c:v>
                </c:pt>
                <c:pt idx="5">
                  <c:v>249.42</c:v>
                </c:pt>
              </c:numCache>
            </c:numRef>
          </c:val>
        </c:ser>
        <c:dLbls>
          <c:showLegendKey val="0"/>
          <c:showVal val="0"/>
          <c:showCatName val="0"/>
          <c:showSerName val="0"/>
          <c:showPercent val="0"/>
          <c:showBubbleSize val="0"/>
        </c:dLbls>
        <c:gapWidth val="50"/>
        <c:overlap val="100"/>
        <c:axId val="158016256"/>
        <c:axId val="158018176"/>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58016256"/>
        <c:axId val="158018176"/>
      </c:lineChart>
      <c:catAx>
        <c:axId val="158016256"/>
        <c:scaling>
          <c:orientation val="minMax"/>
        </c:scaling>
        <c:delete val="0"/>
        <c:axPos val="b"/>
        <c:numFmt formatCode="General" sourceLinked="1"/>
        <c:majorTickMark val="none"/>
        <c:minorTickMark val="none"/>
        <c:tickLblPos val="nextTo"/>
        <c:txPr>
          <a:bodyPr/>
          <a:lstStyle/>
          <a:p>
            <a:pPr>
              <a:defRPr lang="es-ES" sz="1000"/>
            </a:pPr>
            <a:endParaRPr lang="es-EC"/>
          </a:p>
        </c:txPr>
        <c:crossAx val="158018176"/>
        <c:crosses val="autoZero"/>
        <c:auto val="1"/>
        <c:lblAlgn val="ctr"/>
        <c:lblOffset val="100"/>
        <c:noMultiLvlLbl val="0"/>
      </c:catAx>
      <c:valAx>
        <c:axId val="158018176"/>
        <c:scaling>
          <c:orientation val="minMax"/>
        </c:scaling>
        <c:delete val="0"/>
        <c:axPos val="l"/>
        <c:numFmt formatCode="General" sourceLinked="0"/>
        <c:majorTickMark val="none"/>
        <c:minorTickMark val="none"/>
        <c:tickLblPos val="nextTo"/>
        <c:txPr>
          <a:bodyPr/>
          <a:lstStyle/>
          <a:p>
            <a:pPr>
              <a:defRPr lang="es-ES"/>
            </a:pPr>
            <a:endParaRPr lang="es-EC"/>
          </a:p>
        </c:txPr>
        <c:crossAx val="158016256"/>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921146953404853E-3"/>
                  <c:y val="-5.47570157426420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272034544069416E-3"/>
                  <c:y val="1.34816515492031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122807017543860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5301764965329748E-3"/>
                  <c:y val="-2.80701754385964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70819143474834E-3"/>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5730696908840406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5843705020743373E-3"/>
                  <c:y val="1.12280701754385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7921146953405018E-3"/>
                  <c:y val="-5.544902369749982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0.5</c:v>
                </c:pt>
                <c:pt idx="2">
                  <c:v>0.74</c:v>
                </c:pt>
                <c:pt idx="3">
                  <c:v>0.78</c:v>
                </c:pt>
                <c:pt idx="4">
                  <c:v>1</c:v>
                </c:pt>
                <c:pt idx="5">
                  <c:v>0.8</c:v>
                </c:pt>
                <c:pt idx="6">
                  <c:v>0.75</c:v>
                </c:pt>
                <c:pt idx="7">
                  <c:v>0.35</c:v>
                </c:pt>
                <c:pt idx="8">
                  <c:v>0</c:v>
                </c:pt>
                <c:pt idx="9">
                  <c:v>0.55000000000000004</c:v>
                </c:pt>
                <c:pt idx="10">
                  <c:v>0.16</c:v>
                </c:pt>
                <c:pt idx="11">
                  <c:v>0.45</c:v>
                </c:pt>
                <c:pt idx="12">
                  <c:v>0.8</c:v>
                </c:pt>
                <c:pt idx="13">
                  <c:v>0.65</c:v>
                </c:pt>
                <c:pt idx="14">
                  <c:v>0</c:v>
                </c:pt>
                <c:pt idx="15">
                  <c:v>0.95</c:v>
                </c:pt>
              </c:numCache>
            </c:numRef>
          </c:val>
        </c:ser>
        <c:dLbls>
          <c:showLegendKey val="0"/>
          <c:showVal val="0"/>
          <c:showCatName val="0"/>
          <c:showSerName val="0"/>
          <c:showPercent val="0"/>
          <c:showBubbleSize val="0"/>
        </c:dLbls>
        <c:gapWidth val="75"/>
        <c:axId val="158040064"/>
        <c:axId val="158041600"/>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0.57592391304347834</c:v>
                </c:pt>
                <c:pt idx="1">
                  <c:v>0.57592391304347834</c:v>
                </c:pt>
                <c:pt idx="2">
                  <c:v>0.57592391304347834</c:v>
                </c:pt>
                <c:pt idx="3">
                  <c:v>0.57592391304347834</c:v>
                </c:pt>
                <c:pt idx="4">
                  <c:v>0.57592391304347834</c:v>
                </c:pt>
                <c:pt idx="5">
                  <c:v>0.57592391304347834</c:v>
                </c:pt>
                <c:pt idx="6">
                  <c:v>0.57592391304347834</c:v>
                </c:pt>
                <c:pt idx="7">
                  <c:v>0.57592391304347834</c:v>
                </c:pt>
                <c:pt idx="8">
                  <c:v>0.57592391304347834</c:v>
                </c:pt>
                <c:pt idx="9">
                  <c:v>0.57592391304347834</c:v>
                </c:pt>
                <c:pt idx="10">
                  <c:v>0.57592391304347834</c:v>
                </c:pt>
                <c:pt idx="11">
                  <c:v>0.57592391304347834</c:v>
                </c:pt>
                <c:pt idx="12">
                  <c:v>0.57592391304347834</c:v>
                </c:pt>
                <c:pt idx="13">
                  <c:v>0.57592391304347834</c:v>
                </c:pt>
                <c:pt idx="14">
                  <c:v>0.57592391304347834</c:v>
                </c:pt>
                <c:pt idx="15">
                  <c:v>0.57592391304347834</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rgbClr val="00B050"/>
                    </a:solidFill>
                  </a:defRPr>
                </a:pPr>
                <a:endParaRPr lang="es-EC"/>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58040064"/>
        <c:axId val="158041600"/>
      </c:lineChart>
      <c:catAx>
        <c:axId val="158040064"/>
        <c:scaling>
          <c:orientation val="minMax"/>
        </c:scaling>
        <c:delete val="0"/>
        <c:axPos val="b"/>
        <c:numFmt formatCode="General"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58041600"/>
        <c:crosses val="autoZero"/>
        <c:auto val="1"/>
        <c:lblAlgn val="ctr"/>
        <c:lblOffset val="100"/>
        <c:noMultiLvlLbl val="0"/>
      </c:catAx>
      <c:valAx>
        <c:axId val="158041600"/>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58040064"/>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5247168689549165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832412523020259E-3"/>
                  <c:y val="8.88888888888888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96001859600185E-3"/>
                  <c:y val="-2.35467255334805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pt idx="3">
                  <c:v>0.70445652173913043</c:v>
                </c:pt>
                <c:pt idx="4">
                  <c:v>0.67989130434782619</c:v>
                </c:pt>
                <c:pt idx="5">
                  <c:v>0.57592391304347834</c:v>
                </c:pt>
              </c:numCache>
            </c:numRef>
          </c:val>
        </c:ser>
        <c:dLbls>
          <c:showLegendKey val="0"/>
          <c:showVal val="0"/>
          <c:showCatName val="0"/>
          <c:showSerName val="0"/>
          <c:showPercent val="0"/>
          <c:showBubbleSize val="0"/>
        </c:dLbls>
        <c:gapWidth val="75"/>
        <c:overlap val="-25"/>
        <c:axId val="158158208"/>
        <c:axId val="158164480"/>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58158208"/>
        <c:axId val="158164480"/>
      </c:lineChart>
      <c:catAx>
        <c:axId val="158158208"/>
        <c:scaling>
          <c:orientation val="minMax"/>
        </c:scaling>
        <c:delete val="0"/>
        <c:axPos val="b"/>
        <c:numFmt formatCode="General" sourceLinked="1"/>
        <c:majorTickMark val="none"/>
        <c:minorTickMark val="none"/>
        <c:tickLblPos val="nextTo"/>
        <c:crossAx val="158164480"/>
        <c:crosses val="autoZero"/>
        <c:auto val="1"/>
        <c:lblAlgn val="ctr"/>
        <c:lblOffset val="100"/>
        <c:noMultiLvlLbl val="0"/>
      </c:catAx>
      <c:valAx>
        <c:axId val="158164480"/>
        <c:scaling>
          <c:orientation val="minMax"/>
          <c:min val="0.30000000000000004"/>
        </c:scaling>
        <c:delete val="0"/>
        <c:axPos val="l"/>
        <c:numFmt formatCode="0%" sourceLinked="0"/>
        <c:majorTickMark val="none"/>
        <c:minorTickMark val="none"/>
        <c:tickLblPos val="nextTo"/>
        <c:crossAx val="158158208"/>
        <c:crosses val="autoZero"/>
        <c:crossBetween val="between"/>
      </c:valAx>
      <c:spPr>
        <a:noFill/>
        <a:ln w="25400">
          <a:noFill/>
        </a:ln>
      </c:spPr>
    </c:plotArea>
    <c:legend>
      <c:legendPos val="b"/>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juni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Q11" sqref="Q11"/>
    </sheetView>
  </sheetViews>
  <sheetFormatPr baseColWidth="10" defaultRowHeight="15"/>
  <cols>
    <col min="7" max="7" width="11.42578125" style="83"/>
  </cols>
  <sheetData>
    <row r="1" spans="1:26" s="20" customFormat="1" ht="30" customHeight="1">
      <c r="A1" s="190" t="s">
        <v>185</v>
      </c>
      <c r="B1" s="191"/>
      <c r="C1" s="191"/>
      <c r="D1" s="191"/>
      <c r="E1" s="191"/>
      <c r="F1" s="191"/>
      <c r="G1" s="191"/>
      <c r="H1" s="191"/>
      <c r="I1" s="191"/>
      <c r="J1" s="228"/>
      <c r="K1" s="229"/>
      <c r="L1" s="230"/>
      <c r="M1" s="97"/>
      <c r="N1" s="97"/>
      <c r="O1" s="97"/>
      <c r="P1" s="97"/>
      <c r="Q1" s="97"/>
      <c r="R1" s="97"/>
      <c r="S1" s="97"/>
      <c r="T1" s="97"/>
      <c r="U1" s="97"/>
      <c r="V1" s="97"/>
      <c r="W1" s="97"/>
      <c r="X1" s="97"/>
      <c r="Y1" s="97"/>
      <c r="Z1" s="97"/>
    </row>
    <row r="2" spans="1:26" ht="15.75" thickBot="1"/>
    <row r="3" spans="1:26" ht="16.5" thickTop="1" thickBot="1">
      <c r="G3" s="231">
        <f>+'1.1.0'!I34</f>
        <v>63305.194999999963</v>
      </c>
      <c r="H3" s="224" t="s">
        <v>121</v>
      </c>
      <c r="I3" s="225"/>
    </row>
    <row r="4" spans="1:26" ht="16.5" thickTop="1" thickBot="1">
      <c r="A4" t="s">
        <v>0</v>
      </c>
      <c r="G4" s="231"/>
      <c r="H4" s="224"/>
      <c r="I4" s="225"/>
    </row>
    <row r="5" spans="1:26" ht="16.5" thickTop="1" thickBot="1">
      <c r="G5" s="223" t="s">
        <v>122</v>
      </c>
      <c r="H5" s="224" t="s">
        <v>123</v>
      </c>
      <c r="I5" s="225"/>
    </row>
    <row r="6" spans="1:26" ht="16.5" thickTop="1" thickBot="1">
      <c r="G6" s="223"/>
      <c r="H6" s="224"/>
      <c r="I6" s="225"/>
    </row>
    <row r="7" spans="1:26" ht="16.5" customHeight="1" thickTop="1" thickBot="1">
      <c r="G7" s="219" t="s">
        <v>122</v>
      </c>
      <c r="H7" s="220" t="s">
        <v>124</v>
      </c>
      <c r="I7" s="221"/>
    </row>
    <row r="8" spans="1:26" ht="16.5" thickTop="1" thickBot="1">
      <c r="G8" s="219"/>
      <c r="H8" s="220"/>
      <c r="I8" s="221"/>
    </row>
    <row r="9" spans="1:26" ht="16.5" customHeight="1" thickTop="1" thickBot="1">
      <c r="G9" s="219" t="s">
        <v>122</v>
      </c>
      <c r="H9" s="220" t="s">
        <v>125</v>
      </c>
      <c r="I9" s="221"/>
    </row>
    <row r="10" spans="1:26" ht="16.5" thickTop="1" thickBot="1">
      <c r="G10" s="219"/>
      <c r="H10" s="220"/>
      <c r="I10" s="221"/>
    </row>
    <row r="11" spans="1:26" ht="16.5" customHeight="1" thickTop="1" thickBot="1">
      <c r="G11" s="226">
        <f>+'1.1.5'!M33</f>
        <v>2110.1731666666656</v>
      </c>
      <c r="H11" s="220" t="s">
        <v>126</v>
      </c>
      <c r="I11" s="221"/>
    </row>
    <row r="12" spans="1:26" ht="16.5" thickTop="1" thickBot="1">
      <c r="G12" s="226"/>
      <c r="H12" s="220"/>
      <c r="I12" s="221"/>
    </row>
    <row r="13" spans="1:26" ht="16.5" thickTop="1" thickBot="1">
      <c r="G13" s="222">
        <f>+'5.1.9'!C33</f>
        <v>249.42</v>
      </c>
      <c r="H13" s="224" t="s">
        <v>121</v>
      </c>
      <c r="I13" s="225"/>
    </row>
    <row r="14" spans="1:26" ht="16.5" thickTop="1" thickBot="1">
      <c r="G14" s="223"/>
      <c r="H14" s="224"/>
      <c r="I14" s="225"/>
    </row>
    <row r="15" spans="1:26" ht="16.5" thickTop="1" thickBot="1">
      <c r="G15" s="226">
        <f>+'1.1.10'!E33</f>
        <v>28448.08189833329</v>
      </c>
      <c r="H15" s="224" t="s">
        <v>127</v>
      </c>
      <c r="I15" s="225"/>
    </row>
    <row r="16" spans="1:26" ht="16.5" thickTop="1" thickBot="1">
      <c r="G16" s="226"/>
      <c r="H16" s="224"/>
      <c r="I16" s="225"/>
    </row>
    <row r="17" spans="7:9" ht="16.5" thickTop="1" thickBot="1">
      <c r="G17" s="227">
        <f>+'3.1.2'!C33</f>
        <v>0.57592391304347834</v>
      </c>
      <c r="H17" s="220" t="s">
        <v>128</v>
      </c>
      <c r="I17" s="221"/>
    </row>
    <row r="18" spans="7:9" ht="16.5" thickTop="1" thickBot="1">
      <c r="G18" s="227"/>
      <c r="H18" s="220"/>
      <c r="I18" s="221"/>
    </row>
    <row r="19" spans="7:9" ht="16.5" thickTop="1" thickBot="1">
      <c r="G19" s="219">
        <f>+'3.1.4'!H37</f>
        <v>143</v>
      </c>
      <c r="H19" s="220" t="s">
        <v>142</v>
      </c>
      <c r="I19" s="221"/>
    </row>
    <row r="20" spans="7:9" ht="16.5" thickTop="1" thickBot="1">
      <c r="G20" s="219"/>
      <c r="H20" s="220"/>
      <c r="I20" s="221"/>
    </row>
    <row r="21" spans="7:9" ht="15.75" thickTop="1"/>
  </sheetData>
  <mergeCells count="19">
    <mergeCell ref="J1:L1"/>
    <mergeCell ref="G3:G4"/>
    <mergeCell ref="H3:I4"/>
    <mergeCell ref="G5:G6"/>
    <mergeCell ref="H5:I6"/>
    <mergeCell ref="G7:G8"/>
    <mergeCell ref="H7:I8"/>
    <mergeCell ref="G9:G10"/>
    <mergeCell ref="H9:I10"/>
    <mergeCell ref="G11:G12"/>
    <mergeCell ref="H11:I12"/>
    <mergeCell ref="G19:G20"/>
    <mergeCell ref="H19:I20"/>
    <mergeCell ref="G13:G14"/>
    <mergeCell ref="H13:I14"/>
    <mergeCell ref="G15:G16"/>
    <mergeCell ref="H15:I16"/>
    <mergeCell ref="G17:G18"/>
    <mergeCell ref="H17:I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25" sqref="A25"/>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6" t="s">
        <v>168</v>
      </c>
      <c r="B1" s="207"/>
      <c r="C1" s="207"/>
      <c r="D1" s="207"/>
      <c r="E1" s="207"/>
      <c r="F1" s="207"/>
      <c r="G1" s="207"/>
      <c r="H1" s="207"/>
      <c r="I1" s="207"/>
      <c r="J1" s="207"/>
      <c r="K1" s="207"/>
      <c r="L1" s="208"/>
      <c r="M1" s="328"/>
      <c r="N1" s="328"/>
      <c r="O1" s="206" t="s">
        <v>169</v>
      </c>
      <c r="P1" s="112"/>
      <c r="Q1" s="112"/>
      <c r="R1" s="112"/>
      <c r="S1" s="112"/>
      <c r="T1" s="112"/>
    </row>
    <row r="2" spans="1:20" ht="15" customHeight="1">
      <c r="K2" s="329" t="s">
        <v>149</v>
      </c>
      <c r="L2" s="329"/>
      <c r="M2" s="330"/>
      <c r="N2" s="330"/>
      <c r="O2" s="166"/>
      <c r="P2" s="166"/>
      <c r="Q2" s="166"/>
      <c r="R2" s="166"/>
      <c r="S2" s="166"/>
      <c r="T2" s="166"/>
    </row>
    <row r="3" spans="1:20">
      <c r="K3" s="329"/>
      <c r="L3" s="329"/>
      <c r="M3" s="329"/>
      <c r="N3" s="329"/>
      <c r="O3" s="166"/>
      <c r="P3" s="166"/>
      <c r="Q3" s="166"/>
      <c r="R3" s="166"/>
      <c r="S3" s="166"/>
      <c r="T3" s="166"/>
    </row>
    <row r="4" spans="1:20">
      <c r="K4" s="329"/>
      <c r="L4" s="329"/>
      <c r="M4" s="329"/>
      <c r="N4" s="329"/>
      <c r="O4" s="166"/>
      <c r="P4" s="166"/>
      <c r="Q4" s="166"/>
      <c r="R4" s="166"/>
      <c r="S4" s="166"/>
      <c r="T4" s="166"/>
    </row>
    <row r="5" spans="1:20">
      <c r="K5" s="329"/>
      <c r="L5" s="329"/>
      <c r="M5" s="329"/>
      <c r="N5" s="329"/>
      <c r="O5" s="166"/>
      <c r="P5" s="166"/>
      <c r="Q5" s="166"/>
      <c r="R5" s="166"/>
      <c r="S5" s="166"/>
      <c r="T5" s="166"/>
    </row>
    <row r="6" spans="1:20">
      <c r="K6" s="329"/>
      <c r="L6" s="329"/>
      <c r="M6" s="329"/>
      <c r="N6" s="329"/>
      <c r="O6" s="166"/>
      <c r="P6" s="166"/>
      <c r="Q6" s="166"/>
      <c r="R6" s="166"/>
      <c r="S6" s="166"/>
      <c r="T6" s="166"/>
    </row>
    <row r="7" spans="1:20">
      <c r="K7" s="329"/>
      <c r="L7" s="329"/>
      <c r="M7" s="329"/>
      <c r="N7" s="329"/>
    </row>
    <row r="8" spans="1:20">
      <c r="K8" s="329"/>
      <c r="L8" s="329"/>
      <c r="M8" s="329"/>
      <c r="N8" s="329"/>
    </row>
    <row r="9" spans="1:20">
      <c r="K9" s="329"/>
      <c r="L9" s="329"/>
      <c r="M9" s="329"/>
      <c r="N9" s="329"/>
    </row>
    <row r="10" spans="1:20">
      <c r="K10" s="329"/>
      <c r="L10" s="329"/>
      <c r="M10" s="329"/>
      <c r="N10" s="329"/>
    </row>
    <row r="11" spans="1:20">
      <c r="K11" s="329"/>
      <c r="L11" s="329"/>
      <c r="M11" s="329"/>
      <c r="N11" s="329"/>
    </row>
    <row r="12" spans="1:20">
      <c r="K12" s="329"/>
      <c r="L12" s="329"/>
      <c r="M12" s="329"/>
      <c r="N12" s="329"/>
    </row>
    <row r="13" spans="1:20">
      <c r="K13" s="329"/>
      <c r="L13" s="329"/>
      <c r="M13" s="329"/>
      <c r="N13" s="329"/>
      <c r="Q13" s="83" t="s">
        <v>0</v>
      </c>
    </row>
    <row r="14" spans="1:20">
      <c r="K14" s="329"/>
      <c r="L14" s="329"/>
      <c r="M14" s="329"/>
      <c r="N14" s="329"/>
    </row>
    <row r="15" spans="1:20">
      <c r="K15" s="329"/>
      <c r="L15" s="329"/>
      <c r="M15" s="329"/>
      <c r="N15" s="329"/>
    </row>
    <row r="16" spans="1:20">
      <c r="K16" s="329"/>
      <c r="L16" s="329"/>
      <c r="M16" s="329"/>
      <c r="N16" s="329"/>
    </row>
    <row r="17" spans="2:30">
      <c r="K17" s="329"/>
      <c r="L17" s="329"/>
      <c r="M17" s="329"/>
      <c r="N17" s="329"/>
    </row>
    <row r="18" spans="2:30">
      <c r="K18" s="329"/>
      <c r="L18" s="329"/>
      <c r="M18" s="329"/>
      <c r="N18" s="329"/>
    </row>
    <row r="19" spans="2:30">
      <c r="K19" s="329"/>
      <c r="L19" s="329"/>
      <c r="M19" s="329"/>
      <c r="N19" s="329"/>
    </row>
    <row r="20" spans="2:30">
      <c r="K20" s="329"/>
      <c r="L20" s="329"/>
      <c r="M20" s="329"/>
      <c r="N20" s="329"/>
    </row>
    <row r="21" spans="2:30">
      <c r="K21" s="329"/>
      <c r="L21" s="329"/>
      <c r="M21" s="329"/>
      <c r="N21" s="329"/>
    </row>
    <row r="22" spans="2:30">
      <c r="K22" s="329"/>
      <c r="L22" s="329"/>
      <c r="M22" s="329"/>
      <c r="N22" s="329"/>
    </row>
    <row r="23" spans="2:30">
      <c r="K23" s="329"/>
      <c r="L23" s="329"/>
      <c r="M23" s="329"/>
      <c r="N23" s="329"/>
    </row>
    <row r="24" spans="2:30">
      <c r="K24" s="329"/>
      <c r="L24" s="329"/>
      <c r="M24" s="329"/>
      <c r="N24" s="329"/>
    </row>
    <row r="25" spans="2:30">
      <c r="K25" s="329"/>
      <c r="L25" s="329"/>
      <c r="M25" s="329"/>
      <c r="N25" s="329"/>
    </row>
    <row r="27" spans="2:30">
      <c r="B27" s="326">
        <v>2018</v>
      </c>
      <c r="C27" s="327"/>
      <c r="D27" s="60" t="s">
        <v>129</v>
      </c>
      <c r="E27" s="60" t="s">
        <v>130</v>
      </c>
      <c r="F27" s="60" t="s">
        <v>131</v>
      </c>
      <c r="G27" s="60" t="s">
        <v>132</v>
      </c>
      <c r="H27" s="60" t="s">
        <v>133</v>
      </c>
      <c r="I27" s="60" t="s">
        <v>134</v>
      </c>
      <c r="J27" s="60" t="s">
        <v>135</v>
      </c>
      <c r="K27" s="60" t="s">
        <v>136</v>
      </c>
      <c r="L27" s="60" t="s">
        <v>137</v>
      </c>
      <c r="M27" s="60" t="s">
        <v>138</v>
      </c>
      <c r="N27" s="60" t="s">
        <v>139</v>
      </c>
      <c r="O27" s="60" t="s">
        <v>140</v>
      </c>
      <c r="Q27" s="326">
        <v>2018</v>
      </c>
      <c r="R27" s="327"/>
      <c r="S27" s="60" t="s">
        <v>129</v>
      </c>
      <c r="T27" s="60" t="s">
        <v>130</v>
      </c>
      <c r="U27" s="60" t="s">
        <v>131</v>
      </c>
      <c r="V27" s="60" t="s">
        <v>132</v>
      </c>
      <c r="W27" s="60" t="s">
        <v>133</v>
      </c>
      <c r="X27" s="60" t="s">
        <v>134</v>
      </c>
      <c r="Y27" s="60" t="s">
        <v>135</v>
      </c>
      <c r="Z27" s="60" t="s">
        <v>136</v>
      </c>
      <c r="AA27" s="60" t="s">
        <v>137</v>
      </c>
      <c r="AB27" s="60" t="s">
        <v>138</v>
      </c>
      <c r="AC27" s="60" t="s">
        <v>139</v>
      </c>
      <c r="AD27" s="60" t="s">
        <v>140</v>
      </c>
    </row>
    <row r="28" spans="2:30" ht="15.75">
      <c r="B28" s="167" t="s">
        <v>109</v>
      </c>
      <c r="C28" s="168"/>
      <c r="D28" s="170">
        <v>2</v>
      </c>
      <c r="E28" s="170">
        <v>2</v>
      </c>
      <c r="F28" s="170">
        <v>2</v>
      </c>
      <c r="G28" s="170">
        <v>2</v>
      </c>
      <c r="H28" s="170">
        <v>2</v>
      </c>
      <c r="I28" s="170">
        <v>2</v>
      </c>
      <c r="J28" s="170"/>
      <c r="K28" s="170"/>
      <c r="L28" s="170"/>
      <c r="M28" s="170"/>
      <c r="N28" s="170"/>
      <c r="O28" s="170"/>
      <c r="Q28" s="167" t="s">
        <v>99</v>
      </c>
      <c r="R28" s="168"/>
      <c r="S28" s="170">
        <v>2</v>
      </c>
      <c r="T28" s="170">
        <v>2</v>
      </c>
      <c r="U28" s="170">
        <v>2</v>
      </c>
      <c r="V28" s="170">
        <v>2</v>
      </c>
      <c r="W28" s="170">
        <v>2</v>
      </c>
      <c r="X28" s="170">
        <v>2</v>
      </c>
      <c r="Y28" s="170"/>
      <c r="Z28" s="170"/>
      <c r="AA28" s="170"/>
      <c r="AB28" s="170"/>
      <c r="AC28" s="170"/>
      <c r="AD28" s="170"/>
    </row>
    <row r="29" spans="2:30" ht="15.75">
      <c r="B29" s="167" t="s">
        <v>97</v>
      </c>
      <c r="C29" s="168"/>
      <c r="D29" s="170">
        <v>5</v>
      </c>
      <c r="E29" s="170">
        <v>5</v>
      </c>
      <c r="F29" s="170">
        <v>5</v>
      </c>
      <c r="G29" s="170">
        <v>5</v>
      </c>
      <c r="H29" s="170">
        <v>5</v>
      </c>
      <c r="I29" s="170">
        <v>5</v>
      </c>
      <c r="J29" s="170"/>
      <c r="K29" s="170"/>
      <c r="L29" s="170"/>
      <c r="M29" s="170"/>
      <c r="N29" s="170"/>
      <c r="O29" s="170"/>
      <c r="P29" s="83" t="s">
        <v>0</v>
      </c>
      <c r="Q29" s="167" t="s">
        <v>104</v>
      </c>
      <c r="R29" s="168"/>
      <c r="S29" s="170">
        <v>2</v>
      </c>
      <c r="T29" s="170">
        <v>2</v>
      </c>
      <c r="U29" s="170">
        <v>2</v>
      </c>
      <c r="V29" s="170">
        <v>2</v>
      </c>
      <c r="W29" s="170">
        <v>2</v>
      </c>
      <c r="X29" s="170">
        <v>2</v>
      </c>
      <c r="Y29" s="170"/>
      <c r="Z29" s="170"/>
      <c r="AA29" s="170"/>
      <c r="AB29" s="170"/>
      <c r="AC29" s="170"/>
      <c r="AD29" s="170"/>
    </row>
    <row r="30" spans="2:30" ht="15.75">
      <c r="B30" s="167" t="s">
        <v>105</v>
      </c>
      <c r="C30" s="168"/>
      <c r="D30" s="170">
        <v>10</v>
      </c>
      <c r="E30" s="170">
        <v>10</v>
      </c>
      <c r="F30" s="170">
        <v>10</v>
      </c>
      <c r="G30" s="170">
        <v>10</v>
      </c>
      <c r="H30" s="170">
        <v>10</v>
      </c>
      <c r="I30" s="170">
        <v>10</v>
      </c>
      <c r="J30" s="170"/>
      <c r="K30" s="170"/>
      <c r="L30" s="170"/>
      <c r="M30" s="170"/>
      <c r="N30" s="170"/>
      <c r="O30" s="170"/>
      <c r="Q30" s="167" t="s">
        <v>110</v>
      </c>
      <c r="R30" s="168"/>
      <c r="S30" s="170">
        <v>2</v>
      </c>
      <c r="T30" s="170">
        <v>2</v>
      </c>
      <c r="U30" s="170">
        <v>2</v>
      </c>
      <c r="V30" s="170">
        <v>2</v>
      </c>
      <c r="W30" s="170">
        <v>2</v>
      </c>
      <c r="X30" s="170">
        <v>2</v>
      </c>
      <c r="Y30" s="170"/>
      <c r="Z30" s="170"/>
      <c r="AA30" s="170"/>
      <c r="AB30" s="170"/>
      <c r="AC30" s="170"/>
      <c r="AD30" s="170"/>
    </row>
    <row r="31" spans="2:30" ht="15.75">
      <c r="B31" s="167" t="s">
        <v>3</v>
      </c>
      <c r="C31" s="168"/>
      <c r="D31" s="170">
        <v>12</v>
      </c>
      <c r="E31" s="170">
        <v>12</v>
      </c>
      <c r="F31" s="170">
        <v>12</v>
      </c>
      <c r="G31" s="170">
        <v>12</v>
      </c>
      <c r="H31" s="170">
        <v>12</v>
      </c>
      <c r="I31" s="170">
        <v>12</v>
      </c>
      <c r="J31" s="170"/>
      <c r="K31" s="170"/>
      <c r="L31" s="170"/>
      <c r="M31" s="170"/>
      <c r="N31" s="170"/>
      <c r="O31" s="170"/>
      <c r="Q31" s="167" t="s">
        <v>100</v>
      </c>
      <c r="R31" s="168"/>
      <c r="S31" s="170">
        <v>3</v>
      </c>
      <c r="T31" s="170">
        <v>3</v>
      </c>
      <c r="U31" s="170">
        <v>3</v>
      </c>
      <c r="V31" s="170">
        <v>3</v>
      </c>
      <c r="W31" s="170">
        <v>3</v>
      </c>
      <c r="X31" s="170">
        <v>3</v>
      </c>
      <c r="Y31" s="170"/>
      <c r="Z31" s="170"/>
      <c r="AA31" s="170"/>
      <c r="AB31" s="170"/>
      <c r="AC31" s="170"/>
      <c r="AD31" s="170"/>
    </row>
    <row r="32" spans="2:30" ht="15.75">
      <c r="B32" s="167" t="s">
        <v>143</v>
      </c>
      <c r="C32" s="168"/>
      <c r="D32" s="170">
        <v>13</v>
      </c>
      <c r="E32" s="170">
        <v>13</v>
      </c>
      <c r="F32" s="170">
        <v>13</v>
      </c>
      <c r="G32" s="170">
        <v>13</v>
      </c>
      <c r="H32" s="170">
        <v>13</v>
      </c>
      <c r="I32" s="170">
        <v>13</v>
      </c>
      <c r="J32" s="170"/>
      <c r="K32" s="170"/>
      <c r="L32" s="170"/>
      <c r="M32" s="170"/>
      <c r="N32" s="170"/>
      <c r="O32" s="170"/>
      <c r="Q32" s="167" t="s">
        <v>103</v>
      </c>
      <c r="R32" s="168"/>
      <c r="S32" s="170">
        <v>3</v>
      </c>
      <c r="T32" s="170">
        <v>3</v>
      </c>
      <c r="U32" s="170">
        <v>3</v>
      </c>
      <c r="V32" s="170">
        <v>3</v>
      </c>
      <c r="W32" s="170">
        <v>3</v>
      </c>
      <c r="X32" s="170">
        <v>3</v>
      </c>
      <c r="Y32" s="170"/>
      <c r="Z32" s="170"/>
      <c r="AA32" s="170"/>
      <c r="AB32" s="170"/>
      <c r="AC32" s="170"/>
      <c r="AD32" s="170"/>
    </row>
    <row r="33" spans="1:30" ht="15.75">
      <c r="B33" s="167" t="s">
        <v>106</v>
      </c>
      <c r="C33" s="168"/>
      <c r="D33" s="170">
        <v>19</v>
      </c>
      <c r="E33" s="170">
        <v>19</v>
      </c>
      <c r="F33" s="170">
        <v>19</v>
      </c>
      <c r="G33" s="170">
        <v>19</v>
      </c>
      <c r="H33" s="170">
        <v>19</v>
      </c>
      <c r="I33" s="170">
        <v>19</v>
      </c>
      <c r="J33" s="170"/>
      <c r="K33" s="170"/>
      <c r="L33" s="170"/>
      <c r="M33" s="170"/>
      <c r="N33" s="170"/>
      <c r="O33" s="170"/>
      <c r="Q33" s="167" t="s">
        <v>102</v>
      </c>
      <c r="R33" s="168"/>
      <c r="S33" s="170">
        <v>7</v>
      </c>
      <c r="T33" s="170">
        <v>7</v>
      </c>
      <c r="U33" s="170">
        <v>7</v>
      </c>
      <c r="V33" s="170">
        <v>7</v>
      </c>
      <c r="W33" s="170">
        <v>7</v>
      </c>
      <c r="X33" s="170">
        <v>7</v>
      </c>
      <c r="Y33" s="170"/>
      <c r="Z33" s="170"/>
      <c r="AA33" s="170"/>
      <c r="AB33" s="170"/>
      <c r="AC33" s="170"/>
      <c r="AD33" s="170"/>
    </row>
    <row r="34" spans="1:30" ht="15.75">
      <c r="B34" s="167" t="s">
        <v>108</v>
      </c>
      <c r="C34" s="168"/>
      <c r="D34" s="170">
        <v>23</v>
      </c>
      <c r="E34" s="170">
        <v>23</v>
      </c>
      <c r="F34" s="170">
        <v>23</v>
      </c>
      <c r="G34" s="170">
        <v>23</v>
      </c>
      <c r="H34" s="170">
        <v>23</v>
      </c>
      <c r="I34" s="170">
        <v>23</v>
      </c>
      <c r="J34" s="170"/>
      <c r="K34" s="170"/>
      <c r="L34" s="170"/>
      <c r="M34" s="170"/>
      <c r="N34" s="170"/>
      <c r="O34" s="170"/>
      <c r="Q34" s="167" t="s">
        <v>2</v>
      </c>
      <c r="R34" s="168"/>
      <c r="S34" s="170">
        <v>11</v>
      </c>
      <c r="T34" s="170">
        <v>11</v>
      </c>
      <c r="U34" s="170">
        <v>11</v>
      </c>
      <c r="V34" s="170">
        <v>11</v>
      </c>
      <c r="W34" s="170">
        <v>11</v>
      </c>
      <c r="X34" s="170">
        <v>11</v>
      </c>
      <c r="Y34" s="170"/>
      <c r="Z34" s="170"/>
      <c r="AA34" s="170"/>
      <c r="AB34" s="170"/>
      <c r="AC34" s="170"/>
      <c r="AD34" s="170"/>
    </row>
    <row r="35" spans="1:30" ht="15.75">
      <c r="B35" s="167" t="s">
        <v>107</v>
      </c>
      <c r="C35" s="168"/>
      <c r="D35" s="170">
        <v>57</v>
      </c>
      <c r="E35" s="170">
        <v>57</v>
      </c>
      <c r="F35" s="170">
        <v>57</v>
      </c>
      <c r="G35" s="170">
        <v>59</v>
      </c>
      <c r="H35" s="170">
        <v>59</v>
      </c>
      <c r="I35" s="170">
        <v>59</v>
      </c>
      <c r="J35" s="170"/>
      <c r="K35" s="170"/>
      <c r="L35" s="170"/>
      <c r="M35" s="170"/>
      <c r="N35" s="170"/>
      <c r="O35" s="170"/>
      <c r="Q35" s="167" t="s">
        <v>101</v>
      </c>
      <c r="R35" s="168"/>
      <c r="S35" s="170">
        <v>11</v>
      </c>
      <c r="T35" s="170">
        <v>11</v>
      </c>
      <c r="U35" s="170">
        <v>11</v>
      </c>
      <c r="V35" s="170">
        <v>11</v>
      </c>
      <c r="W35" s="170">
        <v>11</v>
      </c>
      <c r="X35" s="170">
        <v>11</v>
      </c>
      <c r="Y35" s="170"/>
      <c r="Z35" s="170"/>
      <c r="AA35" s="170"/>
      <c r="AB35" s="170"/>
      <c r="AC35" s="170"/>
      <c r="AD35" s="170"/>
    </row>
    <row r="36" spans="1:30" ht="15.75">
      <c r="B36" s="167"/>
      <c r="C36" s="168"/>
      <c r="D36" s="170"/>
      <c r="E36" s="170"/>
      <c r="F36" s="170"/>
      <c r="G36" s="170"/>
      <c r="H36" s="170"/>
      <c r="I36" s="170"/>
      <c r="J36" s="170"/>
      <c r="K36" s="170"/>
      <c r="L36" s="193"/>
      <c r="M36" s="170"/>
      <c r="N36" s="170"/>
      <c r="O36" s="170"/>
      <c r="Q36" s="170"/>
      <c r="R36" s="170"/>
      <c r="S36" s="170"/>
      <c r="T36" s="170"/>
      <c r="U36" s="170"/>
      <c r="V36" s="170"/>
      <c r="W36" s="170"/>
      <c r="X36" s="170"/>
      <c r="Y36" s="170"/>
      <c r="Z36" s="170"/>
      <c r="AA36" s="170"/>
      <c r="AB36" s="170"/>
      <c r="AC36" s="170"/>
      <c r="AD36" s="170"/>
    </row>
    <row r="37" spans="1:30" ht="15.75">
      <c r="B37" s="194" t="s">
        <v>1</v>
      </c>
      <c r="C37" s="195"/>
      <c r="D37" s="196">
        <f t="shared" ref="D37:O37" si="0">SUM(D28:D35)</f>
        <v>141</v>
      </c>
      <c r="E37" s="196">
        <f t="shared" si="0"/>
        <v>141</v>
      </c>
      <c r="F37" s="196">
        <f t="shared" si="0"/>
        <v>141</v>
      </c>
      <c r="G37" s="196">
        <f t="shared" si="0"/>
        <v>143</v>
      </c>
      <c r="H37" s="196">
        <f t="shared" si="0"/>
        <v>143</v>
      </c>
      <c r="I37" s="196">
        <f t="shared" si="0"/>
        <v>143</v>
      </c>
      <c r="J37" s="196">
        <f t="shared" si="0"/>
        <v>0</v>
      </c>
      <c r="K37" s="196">
        <f t="shared" si="0"/>
        <v>0</v>
      </c>
      <c r="L37" s="196">
        <f t="shared" si="0"/>
        <v>0</v>
      </c>
      <c r="M37" s="196">
        <f t="shared" si="0"/>
        <v>0</v>
      </c>
      <c r="N37" s="196">
        <f t="shared" si="0"/>
        <v>0</v>
      </c>
      <c r="O37" s="196">
        <f t="shared" si="0"/>
        <v>0</v>
      </c>
      <c r="Q37" s="194" t="s">
        <v>1</v>
      </c>
      <c r="R37" s="195"/>
      <c r="S37" s="196">
        <f>SUM(S28:S36)</f>
        <v>41</v>
      </c>
      <c r="T37" s="196">
        <f t="shared" ref="T37:AD37" si="1">SUM(T28:T36)</f>
        <v>41</v>
      </c>
      <c r="U37" s="196">
        <f t="shared" si="1"/>
        <v>41</v>
      </c>
      <c r="V37" s="196">
        <f t="shared" si="1"/>
        <v>41</v>
      </c>
      <c r="W37" s="196">
        <f t="shared" si="1"/>
        <v>41</v>
      </c>
      <c r="X37" s="196">
        <f t="shared" si="1"/>
        <v>41</v>
      </c>
      <c r="Y37" s="196">
        <f t="shared" si="1"/>
        <v>0</v>
      </c>
      <c r="Z37" s="196">
        <f t="shared" si="1"/>
        <v>0</v>
      </c>
      <c r="AA37" s="196">
        <f t="shared" si="1"/>
        <v>0</v>
      </c>
      <c r="AB37" s="196">
        <f t="shared" si="1"/>
        <v>0</v>
      </c>
      <c r="AC37" s="196">
        <f t="shared" si="1"/>
        <v>0</v>
      </c>
      <c r="AD37" s="196">
        <f t="shared" si="1"/>
        <v>0</v>
      </c>
    </row>
    <row r="38" spans="1:30">
      <c r="A38" s="83" t="s">
        <v>0</v>
      </c>
      <c r="P38" s="83" t="s">
        <v>0</v>
      </c>
    </row>
    <row r="39" spans="1:30">
      <c r="B39" s="331">
        <v>2017</v>
      </c>
      <c r="C39" s="332"/>
      <c r="D39" s="59" t="s">
        <v>129</v>
      </c>
      <c r="E39" s="59" t="s">
        <v>130</v>
      </c>
      <c r="F39" s="59" t="s">
        <v>131</v>
      </c>
      <c r="G39" s="59" t="s">
        <v>132</v>
      </c>
      <c r="H39" s="59" t="s">
        <v>133</v>
      </c>
      <c r="I39" s="59" t="s">
        <v>134</v>
      </c>
      <c r="J39" s="59" t="s">
        <v>135</v>
      </c>
      <c r="K39" s="59" t="s">
        <v>136</v>
      </c>
      <c r="L39" s="59" t="s">
        <v>137</v>
      </c>
      <c r="M39" s="59" t="s">
        <v>138</v>
      </c>
      <c r="N39" s="59" t="s">
        <v>139</v>
      </c>
      <c r="O39" s="59" t="s">
        <v>140</v>
      </c>
    </row>
    <row r="40" spans="1:30" ht="15.75">
      <c r="B40" s="167" t="s">
        <v>97</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141</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52</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99</v>
      </c>
      <c r="C44" s="168"/>
      <c r="D44" s="170">
        <v>1</v>
      </c>
      <c r="E44" s="170">
        <v>1</v>
      </c>
      <c r="F44" s="170">
        <v>2</v>
      </c>
      <c r="G44" s="170">
        <v>2</v>
      </c>
      <c r="H44" s="170">
        <v>2</v>
      </c>
      <c r="I44" s="170">
        <v>2</v>
      </c>
      <c r="J44" s="170">
        <v>2</v>
      </c>
      <c r="K44" s="170">
        <v>2</v>
      </c>
      <c r="L44" s="170">
        <v>2</v>
      </c>
      <c r="M44" s="170">
        <v>2</v>
      </c>
      <c r="N44" s="170">
        <v>2</v>
      </c>
      <c r="O44" s="170">
        <v>2</v>
      </c>
    </row>
    <row r="45" spans="1:30" ht="15.75">
      <c r="B45" s="167" t="s">
        <v>100</v>
      </c>
      <c r="C45" s="168"/>
      <c r="D45" s="170">
        <v>3</v>
      </c>
      <c r="E45" s="170">
        <v>3</v>
      </c>
      <c r="F45" s="170">
        <v>3</v>
      </c>
      <c r="G45" s="170">
        <v>3</v>
      </c>
      <c r="H45" s="170">
        <v>3</v>
      </c>
      <c r="I45" s="170">
        <v>3</v>
      </c>
      <c r="J45" s="170">
        <v>3</v>
      </c>
      <c r="K45" s="170">
        <v>3</v>
      </c>
      <c r="L45" s="170">
        <v>3</v>
      </c>
      <c r="M45" s="170">
        <v>3</v>
      </c>
      <c r="N45" s="170">
        <v>3</v>
      </c>
      <c r="O45" s="170">
        <v>3</v>
      </c>
    </row>
    <row r="46" spans="1:30" ht="15.75">
      <c r="B46" s="167" t="s">
        <v>101</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102</v>
      </c>
      <c r="C47" s="168"/>
      <c r="D47" s="170">
        <v>7</v>
      </c>
      <c r="E47" s="170">
        <v>7</v>
      </c>
      <c r="F47" s="170">
        <v>7</v>
      </c>
      <c r="G47" s="170">
        <v>7</v>
      </c>
      <c r="H47" s="170">
        <v>7</v>
      </c>
      <c r="I47" s="170">
        <v>7</v>
      </c>
      <c r="J47" s="170">
        <v>7</v>
      </c>
      <c r="K47" s="170">
        <v>7</v>
      </c>
      <c r="L47" s="170">
        <v>7</v>
      </c>
      <c r="M47" s="170">
        <v>7</v>
      </c>
      <c r="N47" s="170">
        <v>7</v>
      </c>
      <c r="O47" s="170">
        <v>7</v>
      </c>
    </row>
    <row r="48" spans="1:30" ht="15.75">
      <c r="B48" s="167" t="s">
        <v>103</v>
      </c>
      <c r="C48" s="168"/>
      <c r="D48" s="170">
        <v>4</v>
      </c>
      <c r="E48" s="170">
        <v>4</v>
      </c>
      <c r="F48" s="170">
        <v>3</v>
      </c>
      <c r="G48" s="170">
        <v>3</v>
      </c>
      <c r="H48" s="170">
        <v>3</v>
      </c>
      <c r="I48" s="170">
        <v>3</v>
      </c>
      <c r="J48" s="170">
        <v>3</v>
      </c>
      <c r="K48" s="170">
        <v>3</v>
      </c>
      <c r="L48" s="170">
        <v>3</v>
      </c>
      <c r="M48" s="170">
        <v>3</v>
      </c>
      <c r="N48" s="170">
        <v>3</v>
      </c>
      <c r="O48" s="170">
        <v>3</v>
      </c>
    </row>
    <row r="49" spans="2:15" ht="15.75">
      <c r="B49" s="167" t="s">
        <v>104</v>
      </c>
      <c r="C49" s="168"/>
      <c r="D49" s="170">
        <v>2</v>
      </c>
      <c r="E49" s="170">
        <v>2</v>
      </c>
      <c r="F49" s="170">
        <v>2</v>
      </c>
      <c r="G49" s="170">
        <v>2</v>
      </c>
      <c r="H49" s="170">
        <v>2</v>
      </c>
      <c r="I49" s="170">
        <v>2</v>
      </c>
      <c r="J49" s="170">
        <v>2</v>
      </c>
      <c r="K49" s="170">
        <v>2</v>
      </c>
      <c r="L49" s="170">
        <v>2</v>
      </c>
      <c r="M49" s="170">
        <v>2</v>
      </c>
      <c r="N49" s="170">
        <v>2</v>
      </c>
      <c r="O49" s="170">
        <v>2</v>
      </c>
    </row>
    <row r="50" spans="2:15" ht="15.75">
      <c r="B50" s="167" t="s">
        <v>105</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106</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107</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108</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109</v>
      </c>
      <c r="C54" s="168"/>
      <c r="D54" s="170">
        <v>2</v>
      </c>
      <c r="E54" s="170">
        <v>2</v>
      </c>
      <c r="F54" s="170">
        <v>2</v>
      </c>
      <c r="G54" s="170">
        <v>2</v>
      </c>
      <c r="H54" s="170">
        <v>2</v>
      </c>
      <c r="I54" s="170">
        <v>2</v>
      </c>
      <c r="J54" s="170">
        <v>2</v>
      </c>
      <c r="K54" s="170">
        <v>2</v>
      </c>
      <c r="L54" s="170">
        <v>2</v>
      </c>
      <c r="M54" s="170">
        <v>2</v>
      </c>
      <c r="N54" s="170">
        <v>2</v>
      </c>
      <c r="O54" s="170">
        <v>2</v>
      </c>
    </row>
    <row r="55" spans="2:15" ht="15.75">
      <c r="B55" s="167" t="s">
        <v>110</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25" t="s">
        <v>1</v>
      </c>
      <c r="C58" s="325"/>
      <c r="D58" s="197">
        <f>SUM(D40:D56)</f>
        <v>219</v>
      </c>
      <c r="E58" s="197">
        <f t="shared" ref="E58:O58" si="2">SUM(E40:E56)</f>
        <v>219</v>
      </c>
      <c r="F58" s="197">
        <f t="shared" si="2"/>
        <v>208</v>
      </c>
      <c r="G58" s="197">
        <f t="shared" si="2"/>
        <v>207</v>
      </c>
      <c r="H58" s="197">
        <f t="shared" si="2"/>
        <v>207</v>
      </c>
      <c r="I58" s="197">
        <f t="shared" si="2"/>
        <v>207</v>
      </c>
      <c r="J58" s="197">
        <f t="shared" si="2"/>
        <v>207</v>
      </c>
      <c r="K58" s="197">
        <f t="shared" si="2"/>
        <v>207</v>
      </c>
      <c r="L58" s="197">
        <f t="shared" si="2"/>
        <v>207</v>
      </c>
      <c r="M58" s="197">
        <f t="shared" si="2"/>
        <v>207</v>
      </c>
      <c r="N58" s="197">
        <f t="shared" si="2"/>
        <v>207</v>
      </c>
      <c r="O58" s="197">
        <f t="shared" si="2"/>
        <v>207</v>
      </c>
    </row>
    <row r="60" spans="2:15">
      <c r="B60" s="322">
        <v>2016</v>
      </c>
      <c r="C60" s="323"/>
      <c r="D60" s="5" t="s">
        <v>129</v>
      </c>
      <c r="E60" s="5" t="s">
        <v>130</v>
      </c>
      <c r="F60" s="5" t="s">
        <v>131</v>
      </c>
      <c r="G60" s="5" t="s">
        <v>132</v>
      </c>
      <c r="H60" s="5" t="s">
        <v>133</v>
      </c>
      <c r="I60" s="5" t="s">
        <v>134</v>
      </c>
      <c r="J60" s="5" t="s">
        <v>135</v>
      </c>
      <c r="K60" s="5" t="s">
        <v>136</v>
      </c>
      <c r="L60" s="5" t="s">
        <v>137</v>
      </c>
      <c r="M60" s="5" t="s">
        <v>138</v>
      </c>
      <c r="N60" s="5" t="s">
        <v>139</v>
      </c>
      <c r="O60" s="5" t="s">
        <v>140</v>
      </c>
    </row>
    <row r="61" spans="2:15" ht="15.75">
      <c r="B61" s="167" t="s">
        <v>97</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141</v>
      </c>
      <c r="C63" s="168"/>
      <c r="D63" s="170"/>
      <c r="E63" s="170"/>
      <c r="F63" s="170"/>
      <c r="G63" s="170"/>
      <c r="H63" s="170"/>
      <c r="I63" s="170"/>
      <c r="J63" s="170"/>
      <c r="K63" s="170"/>
      <c r="L63" s="170"/>
      <c r="M63" s="170">
        <v>25</v>
      </c>
      <c r="N63" s="170">
        <v>25</v>
      </c>
      <c r="O63" s="170">
        <v>25</v>
      </c>
    </row>
    <row r="64" spans="2:15" ht="15.75">
      <c r="B64" s="167" t="s">
        <v>52</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99</v>
      </c>
      <c r="C65" s="168"/>
      <c r="D65" s="170"/>
      <c r="E65" s="170"/>
      <c r="F65" s="170"/>
      <c r="G65" s="170"/>
      <c r="H65" s="170"/>
      <c r="I65" s="170"/>
      <c r="J65" s="170">
        <v>1</v>
      </c>
      <c r="K65" s="170">
        <v>1</v>
      </c>
      <c r="L65" s="170">
        <v>1</v>
      </c>
      <c r="M65" s="170">
        <v>1</v>
      </c>
      <c r="N65" s="170">
        <v>1</v>
      </c>
      <c r="O65" s="170">
        <v>1</v>
      </c>
    </row>
    <row r="66" spans="2:15" ht="15.75">
      <c r="B66" s="167" t="s">
        <v>100</v>
      </c>
      <c r="C66" s="168"/>
      <c r="D66" s="170"/>
      <c r="E66" s="170"/>
      <c r="F66" s="170">
        <v>3</v>
      </c>
      <c r="G66" s="170">
        <v>3</v>
      </c>
      <c r="H66" s="170">
        <v>3</v>
      </c>
      <c r="I66" s="170">
        <v>3</v>
      </c>
      <c r="J66" s="170">
        <v>3</v>
      </c>
      <c r="K66" s="170">
        <v>3</v>
      </c>
      <c r="L66" s="170">
        <v>3</v>
      </c>
      <c r="M66" s="170">
        <v>3</v>
      </c>
      <c r="N66" s="170">
        <v>3</v>
      </c>
      <c r="O66" s="170">
        <v>3</v>
      </c>
    </row>
    <row r="67" spans="2:15" ht="15.75">
      <c r="B67" s="167" t="s">
        <v>101</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102</v>
      </c>
      <c r="C68" s="168"/>
      <c r="D68" s="170">
        <v>7</v>
      </c>
      <c r="E68" s="170">
        <v>7</v>
      </c>
      <c r="F68" s="170">
        <v>7</v>
      </c>
      <c r="G68" s="170">
        <v>7</v>
      </c>
      <c r="H68" s="170">
        <v>7</v>
      </c>
      <c r="I68" s="170">
        <v>7</v>
      </c>
      <c r="J68" s="170">
        <v>7</v>
      </c>
      <c r="K68" s="170">
        <v>7</v>
      </c>
      <c r="L68" s="170">
        <v>7</v>
      </c>
      <c r="M68" s="170">
        <v>7</v>
      </c>
      <c r="N68" s="170">
        <v>7</v>
      </c>
      <c r="O68" s="170">
        <v>7</v>
      </c>
    </row>
    <row r="69" spans="2:15" ht="15.75">
      <c r="B69" s="167" t="s">
        <v>103</v>
      </c>
      <c r="C69" s="168"/>
      <c r="D69" s="170">
        <v>4</v>
      </c>
      <c r="E69" s="170">
        <v>4</v>
      </c>
      <c r="F69" s="170">
        <v>4</v>
      </c>
      <c r="G69" s="170">
        <v>4</v>
      </c>
      <c r="H69" s="170">
        <v>4</v>
      </c>
      <c r="I69" s="170">
        <v>4</v>
      </c>
      <c r="J69" s="170">
        <v>4</v>
      </c>
      <c r="K69" s="170">
        <v>4</v>
      </c>
      <c r="L69" s="170">
        <v>4</v>
      </c>
      <c r="M69" s="170">
        <v>4</v>
      </c>
      <c r="N69" s="170">
        <v>4</v>
      </c>
      <c r="O69" s="170">
        <v>4</v>
      </c>
    </row>
    <row r="70" spans="2:15" ht="15.75">
      <c r="B70" s="167" t="s">
        <v>104</v>
      </c>
      <c r="C70" s="168"/>
      <c r="D70" s="170">
        <v>2</v>
      </c>
      <c r="E70" s="170">
        <v>2</v>
      </c>
      <c r="F70" s="170">
        <v>2</v>
      </c>
      <c r="G70" s="170">
        <v>2</v>
      </c>
      <c r="H70" s="170">
        <v>2</v>
      </c>
      <c r="I70" s="170">
        <v>2</v>
      </c>
      <c r="J70" s="170">
        <v>2</v>
      </c>
      <c r="K70" s="170">
        <v>2</v>
      </c>
      <c r="L70" s="170">
        <v>2</v>
      </c>
      <c r="M70" s="170">
        <v>2</v>
      </c>
      <c r="N70" s="170">
        <v>2</v>
      </c>
      <c r="O70" s="170">
        <v>2</v>
      </c>
    </row>
    <row r="71" spans="2:15" ht="15.75">
      <c r="B71" s="167" t="s">
        <v>105</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106</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107</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108</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109</v>
      </c>
      <c r="C75" s="168"/>
      <c r="D75" s="170">
        <v>2</v>
      </c>
      <c r="E75" s="170">
        <v>2</v>
      </c>
      <c r="F75" s="170">
        <v>2</v>
      </c>
      <c r="G75" s="170">
        <v>2</v>
      </c>
      <c r="H75" s="170">
        <v>2</v>
      </c>
      <c r="I75" s="170">
        <v>2</v>
      </c>
      <c r="J75" s="170">
        <v>2</v>
      </c>
      <c r="K75" s="170">
        <v>2</v>
      </c>
      <c r="L75" s="170">
        <v>2</v>
      </c>
      <c r="M75" s="170">
        <v>2</v>
      </c>
      <c r="N75" s="170">
        <v>2</v>
      </c>
      <c r="O75" s="170">
        <v>2</v>
      </c>
    </row>
    <row r="76" spans="2:15" ht="15.75">
      <c r="B76" s="167" t="s">
        <v>110</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24" t="s">
        <v>1</v>
      </c>
      <c r="C79" s="324"/>
      <c r="D79" s="198">
        <f t="shared" ref="D79:O79" si="3">SUM(D61:D77)</f>
        <v>187</v>
      </c>
      <c r="E79" s="198">
        <f t="shared" si="3"/>
        <v>192</v>
      </c>
      <c r="F79" s="198">
        <f t="shared" si="3"/>
        <v>194</v>
      </c>
      <c r="G79" s="198">
        <f t="shared" si="3"/>
        <v>198</v>
      </c>
      <c r="H79" s="198">
        <f t="shared" si="3"/>
        <v>198</v>
      </c>
      <c r="I79" s="198">
        <f t="shared" si="3"/>
        <v>198</v>
      </c>
      <c r="J79" s="198">
        <f t="shared" si="3"/>
        <v>198</v>
      </c>
      <c r="K79" s="198">
        <f t="shared" si="3"/>
        <v>198</v>
      </c>
      <c r="L79" s="198">
        <f t="shared" si="3"/>
        <v>198</v>
      </c>
      <c r="M79" s="198">
        <f t="shared" si="3"/>
        <v>218</v>
      </c>
      <c r="N79" s="198">
        <f t="shared" si="3"/>
        <v>218</v>
      </c>
      <c r="O79" s="198">
        <f t="shared" si="3"/>
        <v>219</v>
      </c>
    </row>
    <row r="81" spans="2:15">
      <c r="B81" s="322">
        <v>2015</v>
      </c>
      <c r="C81" s="323"/>
      <c r="D81" s="5" t="s">
        <v>129</v>
      </c>
      <c r="E81" s="5" t="s">
        <v>130</v>
      </c>
      <c r="F81" s="5" t="s">
        <v>131</v>
      </c>
      <c r="G81" s="5" t="s">
        <v>132</v>
      </c>
      <c r="H81" s="5" t="s">
        <v>133</v>
      </c>
      <c r="I81" s="5" t="s">
        <v>134</v>
      </c>
      <c r="J81" s="5" t="s">
        <v>135</v>
      </c>
      <c r="K81" s="5" t="s">
        <v>136</v>
      </c>
      <c r="L81" s="5" t="s">
        <v>137</v>
      </c>
      <c r="M81" s="5" t="s">
        <v>138</v>
      </c>
      <c r="N81" s="5" t="s">
        <v>139</v>
      </c>
      <c r="O81" s="5" t="s">
        <v>140</v>
      </c>
    </row>
    <row r="82" spans="2:15" ht="15.75">
      <c r="B82" s="167" t="s">
        <v>2</v>
      </c>
      <c r="C82" s="168"/>
      <c r="D82" s="170">
        <v>7</v>
      </c>
      <c r="E82" s="170">
        <v>7</v>
      </c>
      <c r="F82" s="170">
        <v>7</v>
      </c>
      <c r="G82" s="170">
        <v>7</v>
      </c>
      <c r="H82" s="170">
        <v>7</v>
      </c>
      <c r="I82" s="170">
        <v>7</v>
      </c>
      <c r="J82" s="170">
        <v>7</v>
      </c>
      <c r="K82" s="170">
        <v>7</v>
      </c>
      <c r="L82" s="193">
        <v>7</v>
      </c>
      <c r="M82" s="170">
        <v>7</v>
      </c>
      <c r="N82" s="170">
        <v>7</v>
      </c>
      <c r="O82" s="170">
        <v>7</v>
      </c>
    </row>
    <row r="83" spans="2:15" ht="15.75">
      <c r="B83" s="167" t="s">
        <v>52</v>
      </c>
      <c r="C83" s="168"/>
      <c r="D83" s="170">
        <v>14</v>
      </c>
      <c r="E83" s="170">
        <v>14</v>
      </c>
      <c r="F83" s="170">
        <v>14</v>
      </c>
      <c r="G83" s="170">
        <v>14</v>
      </c>
      <c r="H83" s="170">
        <v>14</v>
      </c>
      <c r="I83" s="170">
        <v>14</v>
      </c>
      <c r="J83" s="170">
        <v>14</v>
      </c>
      <c r="K83" s="170">
        <v>14</v>
      </c>
      <c r="L83" s="193">
        <v>14</v>
      </c>
      <c r="M83" s="170">
        <v>14</v>
      </c>
      <c r="N83" s="170">
        <v>23</v>
      </c>
      <c r="O83" s="170">
        <v>23</v>
      </c>
    </row>
    <row r="84" spans="2:15" ht="15.75">
      <c r="B84" s="167" t="s">
        <v>115</v>
      </c>
      <c r="C84" s="168"/>
      <c r="D84" s="170">
        <v>5</v>
      </c>
      <c r="E84" s="170">
        <v>5</v>
      </c>
      <c r="F84" s="170">
        <v>5</v>
      </c>
      <c r="G84" s="170">
        <v>5</v>
      </c>
      <c r="H84" s="170">
        <v>5</v>
      </c>
      <c r="I84" s="170">
        <v>5</v>
      </c>
      <c r="J84" s="170">
        <v>5</v>
      </c>
      <c r="K84" s="170">
        <v>5</v>
      </c>
      <c r="L84" s="193">
        <v>5</v>
      </c>
      <c r="M84" s="170">
        <v>5</v>
      </c>
      <c r="N84" s="170">
        <v>5</v>
      </c>
      <c r="O84" s="170">
        <v>5</v>
      </c>
    </row>
    <row r="85" spans="2:15" ht="15.75">
      <c r="B85" s="167" t="s">
        <v>102</v>
      </c>
      <c r="C85" s="168"/>
      <c r="D85" s="170">
        <v>2</v>
      </c>
      <c r="E85" s="170">
        <v>2</v>
      </c>
      <c r="F85" s="170">
        <v>2</v>
      </c>
      <c r="G85" s="170">
        <v>2</v>
      </c>
      <c r="H85" s="170">
        <v>2</v>
      </c>
      <c r="I85" s="170">
        <v>2</v>
      </c>
      <c r="J85" s="170">
        <v>2</v>
      </c>
      <c r="K85" s="170">
        <v>2</v>
      </c>
      <c r="L85" s="193">
        <v>2</v>
      </c>
      <c r="M85" s="170">
        <v>2</v>
      </c>
      <c r="N85" s="170">
        <v>7</v>
      </c>
      <c r="O85" s="170">
        <v>7</v>
      </c>
    </row>
    <row r="86" spans="2:15" ht="15.75">
      <c r="B86" s="167" t="s">
        <v>103</v>
      </c>
      <c r="C86" s="168"/>
      <c r="D86" s="170">
        <v>3</v>
      </c>
      <c r="E86" s="170">
        <v>3</v>
      </c>
      <c r="F86" s="170">
        <v>3</v>
      </c>
      <c r="G86" s="170">
        <v>3</v>
      </c>
      <c r="H86" s="170">
        <v>3</v>
      </c>
      <c r="I86" s="170">
        <v>3</v>
      </c>
      <c r="J86" s="170">
        <v>3</v>
      </c>
      <c r="K86" s="170">
        <v>3</v>
      </c>
      <c r="L86" s="193">
        <v>5</v>
      </c>
      <c r="M86" s="170">
        <v>5</v>
      </c>
      <c r="N86" s="170">
        <v>4</v>
      </c>
      <c r="O86" s="170">
        <v>4</v>
      </c>
    </row>
    <row r="87" spans="2:15" ht="15.75">
      <c r="B87" s="167" t="s">
        <v>104</v>
      </c>
      <c r="C87" s="168"/>
      <c r="D87" s="170">
        <v>3</v>
      </c>
      <c r="E87" s="170">
        <v>3</v>
      </c>
      <c r="F87" s="170">
        <v>3</v>
      </c>
      <c r="G87" s="170">
        <v>3</v>
      </c>
      <c r="H87" s="170">
        <v>3</v>
      </c>
      <c r="I87" s="170">
        <v>3</v>
      </c>
      <c r="J87" s="170">
        <v>3</v>
      </c>
      <c r="K87" s="170">
        <v>3</v>
      </c>
      <c r="L87" s="193">
        <v>3</v>
      </c>
      <c r="M87" s="170">
        <v>3</v>
      </c>
      <c r="N87" s="170">
        <v>2</v>
      </c>
      <c r="O87" s="170">
        <v>2</v>
      </c>
    </row>
    <row r="88" spans="2:15" ht="15.75">
      <c r="B88" s="167" t="s">
        <v>105</v>
      </c>
      <c r="C88" s="168"/>
      <c r="D88" s="170">
        <v>8</v>
      </c>
      <c r="E88" s="170">
        <v>7</v>
      </c>
      <c r="F88" s="170">
        <v>7</v>
      </c>
      <c r="G88" s="170">
        <v>7</v>
      </c>
      <c r="H88" s="170">
        <v>7</v>
      </c>
      <c r="I88" s="170">
        <v>7</v>
      </c>
      <c r="J88" s="170">
        <v>7</v>
      </c>
      <c r="K88" s="170">
        <v>7</v>
      </c>
      <c r="L88" s="193">
        <v>7</v>
      </c>
      <c r="M88" s="170">
        <v>7</v>
      </c>
      <c r="N88" s="170">
        <v>7</v>
      </c>
      <c r="O88" s="170">
        <v>11</v>
      </c>
    </row>
    <row r="89" spans="2:15" ht="15.75">
      <c r="B89" s="167" t="s">
        <v>106</v>
      </c>
      <c r="C89" s="168"/>
      <c r="D89" s="170">
        <v>5</v>
      </c>
      <c r="E89" s="170">
        <v>5</v>
      </c>
      <c r="F89" s="170">
        <v>5</v>
      </c>
      <c r="G89" s="170">
        <v>5</v>
      </c>
      <c r="H89" s="170">
        <v>5</v>
      </c>
      <c r="I89" s="170">
        <v>5</v>
      </c>
      <c r="J89" s="170">
        <v>5</v>
      </c>
      <c r="K89" s="170">
        <v>5</v>
      </c>
      <c r="L89" s="193">
        <v>8</v>
      </c>
      <c r="M89" s="170">
        <v>8</v>
      </c>
      <c r="N89" s="170">
        <v>19</v>
      </c>
      <c r="O89" s="170">
        <v>19</v>
      </c>
    </row>
    <row r="90" spans="2:15" ht="15.75">
      <c r="B90" s="167" t="s">
        <v>107</v>
      </c>
      <c r="C90" s="168"/>
      <c r="D90" s="170">
        <v>68</v>
      </c>
      <c r="E90" s="170">
        <v>67</v>
      </c>
      <c r="F90" s="170">
        <v>67</v>
      </c>
      <c r="G90" s="170">
        <v>67</v>
      </c>
      <c r="H90" s="170">
        <v>73</v>
      </c>
      <c r="I90" s="170">
        <v>73</v>
      </c>
      <c r="J90" s="170">
        <v>73</v>
      </c>
      <c r="K90" s="170">
        <v>73</v>
      </c>
      <c r="L90" s="193">
        <v>73</v>
      </c>
      <c r="M90" s="170">
        <v>73</v>
      </c>
      <c r="N90" s="170">
        <v>67</v>
      </c>
      <c r="O90" s="170">
        <v>64</v>
      </c>
    </row>
    <row r="91" spans="2:15" ht="15.75">
      <c r="B91" s="167" t="s">
        <v>108</v>
      </c>
      <c r="C91" s="168"/>
      <c r="D91" s="170"/>
      <c r="E91" s="170"/>
      <c r="F91" s="170"/>
      <c r="G91" s="170"/>
      <c r="H91" s="170"/>
      <c r="I91" s="170"/>
      <c r="J91" s="170"/>
      <c r="K91" s="170"/>
      <c r="L91" s="193"/>
      <c r="M91" s="170"/>
      <c r="N91" s="170">
        <v>23</v>
      </c>
      <c r="O91" s="170">
        <v>23</v>
      </c>
    </row>
    <row r="92" spans="2:15" ht="15.75">
      <c r="B92" s="167" t="s">
        <v>109</v>
      </c>
      <c r="C92" s="168"/>
      <c r="D92" s="170">
        <v>3</v>
      </c>
      <c r="E92" s="170">
        <v>3</v>
      </c>
      <c r="F92" s="170">
        <v>3</v>
      </c>
      <c r="G92" s="170">
        <v>3</v>
      </c>
      <c r="H92" s="170">
        <v>3</v>
      </c>
      <c r="I92" s="170">
        <v>3</v>
      </c>
      <c r="J92" s="170">
        <v>3</v>
      </c>
      <c r="K92" s="170">
        <v>3</v>
      </c>
      <c r="L92" s="193">
        <v>3</v>
      </c>
      <c r="M92" s="170">
        <v>3</v>
      </c>
      <c r="N92" s="170">
        <v>2</v>
      </c>
      <c r="O92" s="170">
        <v>2</v>
      </c>
    </row>
    <row r="93" spans="2:15" ht="15.75">
      <c r="B93" s="167" t="s">
        <v>116</v>
      </c>
      <c r="C93" s="168"/>
      <c r="D93" s="170">
        <v>1</v>
      </c>
      <c r="E93" s="170">
        <v>1</v>
      </c>
      <c r="F93" s="170">
        <v>1</v>
      </c>
      <c r="G93" s="170">
        <v>1</v>
      </c>
      <c r="H93" s="170">
        <v>1</v>
      </c>
      <c r="I93" s="170">
        <v>1</v>
      </c>
      <c r="J93" s="170">
        <v>1</v>
      </c>
      <c r="K93" s="170">
        <v>1</v>
      </c>
      <c r="L93" s="193">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3">
        <v>21</v>
      </c>
      <c r="M94" s="170">
        <v>21</v>
      </c>
      <c r="N94" s="170">
        <v>21</v>
      </c>
      <c r="O94" s="170">
        <v>18</v>
      </c>
    </row>
    <row r="95" spans="2:15" ht="15.75">
      <c r="B95" s="167"/>
      <c r="C95" s="168"/>
      <c r="D95" s="170"/>
      <c r="E95" s="170"/>
      <c r="F95" s="170"/>
      <c r="G95" s="170"/>
      <c r="H95" s="170"/>
      <c r="I95" s="170"/>
      <c r="J95" s="170"/>
      <c r="K95" s="170"/>
      <c r="L95" s="193"/>
      <c r="M95" s="170"/>
      <c r="N95" s="170"/>
      <c r="O95" s="170"/>
    </row>
    <row r="96" spans="2:15" ht="15.75">
      <c r="B96" s="324" t="s">
        <v>1</v>
      </c>
      <c r="C96" s="324"/>
      <c r="D96" s="198">
        <f t="shared" ref="D96:O96" si="4">SUM(D82:D94)</f>
        <v>139</v>
      </c>
      <c r="E96" s="198">
        <f t="shared" si="4"/>
        <v>135</v>
      </c>
      <c r="F96" s="198">
        <f t="shared" si="4"/>
        <v>135</v>
      </c>
      <c r="G96" s="198">
        <f t="shared" si="4"/>
        <v>135</v>
      </c>
      <c r="H96" s="198">
        <f t="shared" si="4"/>
        <v>140</v>
      </c>
      <c r="I96" s="198">
        <f t="shared" si="4"/>
        <v>144</v>
      </c>
      <c r="J96" s="198">
        <f t="shared" si="4"/>
        <v>144</v>
      </c>
      <c r="K96" s="198">
        <f t="shared" si="4"/>
        <v>144</v>
      </c>
      <c r="L96" s="198">
        <f t="shared" si="4"/>
        <v>149</v>
      </c>
      <c r="M96" s="198">
        <f t="shared" si="4"/>
        <v>149</v>
      </c>
      <c r="N96" s="198">
        <f t="shared" si="4"/>
        <v>188</v>
      </c>
      <c r="O96" s="198">
        <f t="shared" si="4"/>
        <v>187</v>
      </c>
    </row>
  </sheetData>
  <autoFilter ref="Q27:AD27">
    <filterColumn colId="0" showButton="0"/>
    <sortState ref="Q28:AD36">
      <sortCondition ref="W27"/>
    </sortState>
  </autoFilter>
  <mergeCells count="10">
    <mergeCell ref="Q27:R27"/>
    <mergeCell ref="M1:N1"/>
    <mergeCell ref="K2:N25"/>
    <mergeCell ref="B27:C27"/>
    <mergeCell ref="B39:C39"/>
    <mergeCell ref="B60:C60"/>
    <mergeCell ref="B79:C79"/>
    <mergeCell ref="B81:C81"/>
    <mergeCell ref="B96:C96"/>
    <mergeCell ref="B58:C58"/>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M33" sqref="M33"/>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41" t="s">
        <v>27</v>
      </c>
      <c r="B1" s="242"/>
      <c r="C1" s="242"/>
      <c r="D1" s="242"/>
      <c r="E1" s="242"/>
      <c r="F1" s="242"/>
      <c r="G1" s="242"/>
      <c r="H1" s="242"/>
      <c r="I1" s="242"/>
      <c r="J1" s="242"/>
      <c r="K1" s="242"/>
      <c r="L1" s="243"/>
      <c r="M1" s="244"/>
      <c r="N1" s="245"/>
      <c r="O1" s="164"/>
      <c r="P1" s="164"/>
      <c r="Q1" s="164"/>
      <c r="R1" s="112"/>
      <c r="S1" s="112"/>
    </row>
    <row r="2" spans="1:21" ht="15" customHeight="1">
      <c r="E2" s="10"/>
      <c r="F2" s="10"/>
      <c r="G2" s="10"/>
      <c r="H2" s="10"/>
      <c r="I2" s="10"/>
      <c r="J2" s="10"/>
      <c r="K2" s="246" t="s">
        <v>153</v>
      </c>
      <c r="L2" s="246"/>
      <c r="M2" s="246"/>
      <c r="N2" s="246"/>
      <c r="O2" s="232" t="s">
        <v>175</v>
      </c>
      <c r="P2" s="233"/>
      <c r="Q2" s="233"/>
      <c r="R2" s="233"/>
      <c r="S2" s="234"/>
      <c r="T2" s="15"/>
      <c r="U2" s="15"/>
    </row>
    <row r="3" spans="1:21" ht="15" customHeight="1">
      <c r="D3" s="10"/>
      <c r="E3" s="10"/>
      <c r="F3" s="10"/>
      <c r="G3" s="10"/>
      <c r="H3" s="10"/>
      <c r="I3" s="10"/>
      <c r="J3" s="10"/>
      <c r="K3" s="247"/>
      <c r="L3" s="247"/>
      <c r="M3" s="247"/>
      <c r="N3" s="247"/>
      <c r="O3" s="235"/>
      <c r="P3" s="236"/>
      <c r="Q3" s="236"/>
      <c r="R3" s="236"/>
      <c r="S3" s="237"/>
      <c r="T3" s="23"/>
      <c r="U3" s="23"/>
    </row>
    <row r="4" spans="1:21">
      <c r="K4" s="247"/>
      <c r="L4" s="247"/>
      <c r="M4" s="247"/>
      <c r="N4" s="247"/>
      <c r="O4" s="235"/>
      <c r="P4" s="236"/>
      <c r="Q4" s="236"/>
      <c r="R4" s="236"/>
      <c r="S4" s="237"/>
      <c r="T4" s="23"/>
      <c r="U4" s="23"/>
    </row>
    <row r="5" spans="1:21">
      <c r="K5" s="247"/>
      <c r="L5" s="247"/>
      <c r="M5" s="247"/>
      <c r="N5" s="247"/>
      <c r="O5" s="235"/>
      <c r="P5" s="236"/>
      <c r="Q5" s="236"/>
      <c r="R5" s="236"/>
      <c r="S5" s="237"/>
      <c r="T5" s="23"/>
      <c r="U5" s="23"/>
    </row>
    <row r="6" spans="1:21">
      <c r="K6" s="247"/>
      <c r="L6" s="247"/>
      <c r="M6" s="247"/>
      <c r="N6" s="247"/>
      <c r="O6" s="235"/>
      <c r="P6" s="236"/>
      <c r="Q6" s="236"/>
      <c r="R6" s="236"/>
      <c r="S6" s="237"/>
      <c r="T6" s="23"/>
      <c r="U6" s="23"/>
    </row>
    <row r="7" spans="1:21">
      <c r="K7" s="247"/>
      <c r="L7" s="247"/>
      <c r="M7" s="247"/>
      <c r="N7" s="247"/>
      <c r="O7" s="235"/>
      <c r="P7" s="236"/>
      <c r="Q7" s="236"/>
      <c r="R7" s="236"/>
      <c r="S7" s="237"/>
    </row>
    <row r="8" spans="1:21">
      <c r="K8" s="247"/>
      <c r="L8" s="247"/>
      <c r="M8" s="247"/>
      <c r="N8" s="247"/>
      <c r="O8" s="235"/>
      <c r="P8" s="236"/>
      <c r="Q8" s="236"/>
      <c r="R8" s="236"/>
      <c r="S8" s="237"/>
    </row>
    <row r="9" spans="1:21">
      <c r="K9" s="247"/>
      <c r="L9" s="247"/>
      <c r="M9" s="247"/>
      <c r="N9" s="247"/>
      <c r="O9" s="235"/>
      <c r="P9" s="236"/>
      <c r="Q9" s="236"/>
      <c r="R9" s="236"/>
      <c r="S9" s="237"/>
    </row>
    <row r="10" spans="1:21" ht="15" customHeight="1">
      <c r="K10" s="247"/>
      <c r="L10" s="247"/>
      <c r="M10" s="247"/>
      <c r="N10" s="247"/>
      <c r="O10" s="235"/>
      <c r="P10" s="236"/>
      <c r="Q10" s="236"/>
      <c r="R10" s="236"/>
      <c r="S10" s="237"/>
    </row>
    <row r="11" spans="1:21" ht="15" customHeight="1">
      <c r="K11" s="247"/>
      <c r="L11" s="247"/>
      <c r="M11" s="247"/>
      <c r="N11" s="247"/>
      <c r="O11" s="235"/>
      <c r="P11" s="236"/>
      <c r="Q11" s="236"/>
      <c r="R11" s="236"/>
      <c r="S11" s="237"/>
    </row>
    <row r="12" spans="1:21" ht="15" customHeight="1">
      <c r="K12" s="247"/>
      <c r="L12" s="247"/>
      <c r="M12" s="247"/>
      <c r="N12" s="247"/>
      <c r="O12" s="235"/>
      <c r="P12" s="236"/>
      <c r="Q12" s="236"/>
      <c r="R12" s="236"/>
      <c r="S12" s="237"/>
    </row>
    <row r="13" spans="1:21" ht="15" customHeight="1">
      <c r="K13" s="247"/>
      <c r="L13" s="247"/>
      <c r="M13" s="247"/>
      <c r="N13" s="247"/>
      <c r="O13" s="235"/>
      <c r="P13" s="236"/>
      <c r="Q13" s="236"/>
      <c r="R13" s="236"/>
      <c r="S13" s="237"/>
    </row>
    <row r="14" spans="1:21" ht="15" customHeight="1">
      <c r="K14" s="247"/>
      <c r="L14" s="247"/>
      <c r="M14" s="247"/>
      <c r="N14" s="247"/>
      <c r="O14" s="235"/>
      <c r="P14" s="236"/>
      <c r="Q14" s="236"/>
      <c r="R14" s="236"/>
      <c r="S14" s="237"/>
    </row>
    <row r="15" spans="1:21" ht="15" customHeight="1">
      <c r="K15" s="247"/>
      <c r="L15" s="247"/>
      <c r="M15" s="247"/>
      <c r="N15" s="247"/>
      <c r="O15" s="235"/>
      <c r="P15" s="236"/>
      <c r="Q15" s="236"/>
      <c r="R15" s="236"/>
      <c r="S15" s="237"/>
    </row>
    <row r="16" spans="1:21">
      <c r="K16" s="247"/>
      <c r="L16" s="247"/>
      <c r="M16" s="247"/>
      <c r="N16" s="247"/>
      <c r="O16" s="235"/>
      <c r="P16" s="236"/>
      <c r="Q16" s="236"/>
      <c r="R16" s="236"/>
      <c r="S16" s="237"/>
    </row>
    <row r="17" spans="2:19">
      <c r="K17" s="247"/>
      <c r="L17" s="247"/>
      <c r="M17" s="247"/>
      <c r="N17" s="247"/>
      <c r="O17" s="235"/>
      <c r="P17" s="236"/>
      <c r="Q17" s="236"/>
      <c r="R17" s="236"/>
      <c r="S17" s="237"/>
    </row>
    <row r="18" spans="2:19">
      <c r="K18" s="247"/>
      <c r="L18" s="247"/>
      <c r="M18" s="247"/>
      <c r="N18" s="247"/>
      <c r="O18" s="235"/>
      <c r="P18" s="236"/>
      <c r="Q18" s="236"/>
      <c r="R18" s="236"/>
      <c r="S18" s="237"/>
    </row>
    <row r="19" spans="2:19">
      <c r="K19" s="247"/>
      <c r="L19" s="247"/>
      <c r="M19" s="247"/>
      <c r="N19" s="247"/>
      <c r="O19" s="235"/>
      <c r="P19" s="236"/>
      <c r="Q19" s="236"/>
      <c r="R19" s="236"/>
      <c r="S19" s="237"/>
    </row>
    <row r="20" spans="2:19">
      <c r="K20" s="247"/>
      <c r="L20" s="247"/>
      <c r="M20" s="247"/>
      <c r="N20" s="247"/>
      <c r="O20" s="235"/>
      <c r="P20" s="236"/>
      <c r="Q20" s="236"/>
      <c r="R20" s="236"/>
      <c r="S20" s="237"/>
    </row>
    <row r="21" spans="2:19">
      <c r="K21" s="247"/>
      <c r="L21" s="247"/>
      <c r="M21" s="247"/>
      <c r="N21" s="247"/>
      <c r="O21" s="235"/>
      <c r="P21" s="236"/>
      <c r="Q21" s="236"/>
      <c r="R21" s="236"/>
      <c r="S21" s="237"/>
    </row>
    <row r="22" spans="2:19">
      <c r="K22" s="247"/>
      <c r="L22" s="247"/>
      <c r="M22" s="247"/>
      <c r="N22" s="247"/>
      <c r="O22" s="235"/>
      <c r="P22" s="236"/>
      <c r="Q22" s="236"/>
      <c r="R22" s="236"/>
      <c r="S22" s="237"/>
    </row>
    <row r="23" spans="2:19">
      <c r="K23" s="247"/>
      <c r="L23" s="247"/>
      <c r="M23" s="247"/>
      <c r="N23" s="247"/>
      <c r="O23" s="235"/>
      <c r="P23" s="236"/>
      <c r="Q23" s="236"/>
      <c r="R23" s="236"/>
      <c r="S23" s="237"/>
    </row>
    <row r="24" spans="2:19" ht="15" customHeight="1">
      <c r="B24" s="248" t="s">
        <v>83</v>
      </c>
      <c r="C24" s="248"/>
      <c r="D24" s="249">
        <f>+I43</f>
        <v>61542.314166666656</v>
      </c>
      <c r="E24" s="250" t="s">
        <v>72</v>
      </c>
      <c r="F24" s="251"/>
      <c r="G24" s="252">
        <f>+I60</f>
        <v>58499.506666666661</v>
      </c>
      <c r="H24" s="253" t="s">
        <v>56</v>
      </c>
      <c r="I24" s="253"/>
      <c r="J24" s="254">
        <f>+I77</f>
        <v>55803.496147499951</v>
      </c>
      <c r="K24" s="247"/>
      <c r="L24" s="247"/>
      <c r="M24" s="247"/>
      <c r="N24" s="247"/>
      <c r="O24" s="235"/>
      <c r="P24" s="236"/>
      <c r="Q24" s="236"/>
      <c r="R24" s="236"/>
      <c r="S24" s="237"/>
    </row>
    <row r="25" spans="2:19" ht="15" customHeight="1">
      <c r="B25" s="248"/>
      <c r="C25" s="248"/>
      <c r="D25" s="249"/>
      <c r="E25" s="250"/>
      <c r="F25" s="251"/>
      <c r="G25" s="252"/>
      <c r="H25" s="253"/>
      <c r="I25" s="253"/>
      <c r="J25" s="254"/>
      <c r="K25" s="247"/>
      <c r="L25" s="247"/>
      <c r="M25" s="247"/>
      <c r="N25" s="247"/>
      <c r="O25" s="238"/>
      <c r="P25" s="239"/>
      <c r="Q25" s="239"/>
      <c r="R25" s="239"/>
      <c r="S25" s="240"/>
    </row>
    <row r="26" spans="2:19">
      <c r="B26" s="83"/>
    </row>
    <row r="28" spans="2:19" ht="67.5">
      <c r="B28" s="60" t="s">
        <v>81</v>
      </c>
      <c r="C28" s="55" t="s">
        <v>35</v>
      </c>
      <c r="D28" s="55" t="s">
        <v>36</v>
      </c>
      <c r="E28" s="55" t="s">
        <v>38</v>
      </c>
      <c r="F28" s="55" t="s">
        <v>37</v>
      </c>
      <c r="G28" s="55" t="s">
        <v>18</v>
      </c>
      <c r="H28" s="55" t="s">
        <v>39</v>
      </c>
      <c r="I28" s="55" t="s">
        <v>82</v>
      </c>
    </row>
    <row r="29" spans="2:19" ht="15.75">
      <c r="B29" s="30" t="s">
        <v>6</v>
      </c>
      <c r="C29" s="40">
        <v>60301.24</v>
      </c>
      <c r="D29" s="40">
        <v>1066.28</v>
      </c>
      <c r="E29" s="82">
        <f t="shared" ref="E29:E34"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t="s">
        <v>0</v>
      </c>
      <c r="M31" s="76" t="s">
        <v>0</v>
      </c>
      <c r="N31" s="150"/>
    </row>
    <row r="32" spans="2:19" ht="15.75">
      <c r="B32" s="30" t="s">
        <v>9</v>
      </c>
      <c r="C32" s="40">
        <f>56975.49 + 2070.01</f>
        <v>59045.5</v>
      </c>
      <c r="D32" s="40">
        <v>1329.75</v>
      </c>
      <c r="E32" s="82">
        <f t="shared" si="0"/>
        <v>60375.25</v>
      </c>
      <c r="F32" s="40">
        <v>451.84</v>
      </c>
      <c r="G32" s="40">
        <v>72</v>
      </c>
      <c r="H32" s="82">
        <f t="shared" ref="H32" si="7">+F32+G32</f>
        <v>523.83999999999992</v>
      </c>
      <c r="I32" s="82">
        <f t="shared" ref="I32" si="8">+E32+H32</f>
        <v>60899.09</v>
      </c>
      <c r="K32" s="76" t="s">
        <v>0</v>
      </c>
      <c r="L32" s="21" t="s">
        <v>0</v>
      </c>
      <c r="M32" s="76"/>
      <c r="N32" s="150"/>
    </row>
    <row r="33" spans="2:14" ht="15.75">
      <c r="B33" s="30" t="s">
        <v>10</v>
      </c>
      <c r="C33" s="40">
        <f>61476.92 + 3464.89</f>
        <v>64941.81</v>
      </c>
      <c r="D33" s="40">
        <v>1586.14</v>
      </c>
      <c r="E33" s="82">
        <f t="shared" si="0"/>
        <v>66527.95</v>
      </c>
      <c r="F33" s="40">
        <v>553.77</v>
      </c>
      <c r="G33" s="40">
        <v>72</v>
      </c>
      <c r="H33" s="82">
        <f t="shared" ref="H33:H34" si="9">+F33+G33</f>
        <v>625.77</v>
      </c>
      <c r="I33" s="82">
        <f t="shared" ref="I33:I34" si="10">+E33+H33</f>
        <v>67153.72</v>
      </c>
      <c r="K33" s="76"/>
      <c r="L33" s="76" t="s">
        <v>0</v>
      </c>
      <c r="M33" s="76"/>
      <c r="N33" s="150"/>
    </row>
    <row r="34" spans="2:14" ht="15.75">
      <c r="B34" s="30" t="s">
        <v>11</v>
      </c>
      <c r="C34" s="40">
        <v>61468.624999999964</v>
      </c>
      <c r="D34" s="40">
        <v>1471.93</v>
      </c>
      <c r="E34" s="82">
        <f t="shared" si="0"/>
        <v>62940.554999999964</v>
      </c>
      <c r="F34" s="40">
        <v>292.64</v>
      </c>
      <c r="G34" s="40">
        <v>72</v>
      </c>
      <c r="H34" s="82">
        <f t="shared" si="9"/>
        <v>364.64</v>
      </c>
      <c r="I34" s="82">
        <f t="shared" si="10"/>
        <v>63305.194999999963</v>
      </c>
      <c r="K34" s="76" t="s">
        <v>0</v>
      </c>
      <c r="L34" s="76" t="s">
        <v>0</v>
      </c>
      <c r="M34" s="76"/>
      <c r="N34" s="150" t="s">
        <v>0</v>
      </c>
    </row>
    <row r="35" spans="2:14" ht="15.75">
      <c r="B35" s="30" t="s">
        <v>12</v>
      </c>
      <c r="C35" s="40"/>
      <c r="D35" s="40"/>
      <c r="E35" s="82"/>
      <c r="F35" s="40"/>
      <c r="G35" s="40"/>
      <c r="H35" s="82"/>
      <c r="I35" s="82"/>
      <c r="J35" s="4"/>
      <c r="K35" s="76"/>
      <c r="L35" s="76"/>
      <c r="M35" s="76"/>
      <c r="N35" s="150"/>
    </row>
    <row r="36" spans="2:14" ht="15.75">
      <c r="B36" s="30" t="s">
        <v>80</v>
      </c>
      <c r="C36" s="40"/>
      <c r="D36" s="40"/>
      <c r="E36" s="82"/>
      <c r="F36" s="40"/>
      <c r="G36" s="40"/>
      <c r="H36" s="82"/>
      <c r="I36" s="82"/>
      <c r="J36" s="4"/>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53</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11">SUM(C29:C40)</f>
        <v>357904.32499999995</v>
      </c>
      <c r="D41" s="19">
        <f t="shared" si="11"/>
        <v>7892.56</v>
      </c>
      <c r="E41" s="19">
        <f>SUM(E29:E40)</f>
        <v>365796.88500000001</v>
      </c>
      <c r="F41" s="19">
        <f t="shared" si="11"/>
        <v>3025</v>
      </c>
      <c r="G41" s="19">
        <f t="shared" si="11"/>
        <v>432</v>
      </c>
      <c r="H41" s="19">
        <f t="shared" si="11"/>
        <v>3457</v>
      </c>
      <c r="I41" s="19">
        <f t="shared" si="11"/>
        <v>369253.88499999995</v>
      </c>
      <c r="M41" s="152"/>
    </row>
    <row r="42" spans="2:14">
      <c r="G42" s="54"/>
      <c r="H42" s="54"/>
    </row>
    <row r="43" spans="2:14" ht="15" customHeight="1">
      <c r="B43" s="8" t="s">
        <v>4</v>
      </c>
      <c r="C43" s="28">
        <f t="shared" ref="C43:I43" si="12">AVERAGE(C29:C40)</f>
        <v>59650.720833333326</v>
      </c>
      <c r="D43" s="28">
        <f t="shared" si="12"/>
        <v>1315.4266666666667</v>
      </c>
      <c r="E43" s="28">
        <f>AVERAGE(E29:E40)</f>
        <v>60966.147499999999</v>
      </c>
      <c r="F43" s="28">
        <f t="shared" si="12"/>
        <v>504.16666666666669</v>
      </c>
      <c r="G43" s="28">
        <f t="shared" si="12"/>
        <v>72</v>
      </c>
      <c r="H43" s="28">
        <f t="shared" si="12"/>
        <v>576.16666666666663</v>
      </c>
      <c r="I43" s="28">
        <f t="shared" si="12"/>
        <v>61542.314166666656</v>
      </c>
    </row>
    <row r="44" spans="2:14">
      <c r="D44" s="61"/>
      <c r="E44" s="83"/>
    </row>
    <row r="45" spans="2:14" ht="67.5">
      <c r="B45" s="59" t="s">
        <v>70</v>
      </c>
      <c r="C45" s="57" t="s">
        <v>35</v>
      </c>
      <c r="D45" s="57" t="s">
        <v>36</v>
      </c>
      <c r="E45" s="57" t="s">
        <v>38</v>
      </c>
      <c r="F45" s="57" t="s">
        <v>37</v>
      </c>
      <c r="G45" s="57" t="s">
        <v>18</v>
      </c>
      <c r="H45" s="57" t="s">
        <v>39</v>
      </c>
      <c r="I45" s="57" t="s">
        <v>71</v>
      </c>
    </row>
    <row r="46" spans="2:14" ht="15.75">
      <c r="B46" s="30" t="s">
        <v>6</v>
      </c>
      <c r="C46" s="36">
        <v>56170.63</v>
      </c>
      <c r="D46" s="40">
        <v>1071.3399999999999</v>
      </c>
      <c r="E46" s="62">
        <f t="shared" ref="E46:E57" si="13">+C46+D46</f>
        <v>57241.969999999994</v>
      </c>
      <c r="F46" s="40">
        <v>694.94</v>
      </c>
      <c r="G46" s="40">
        <v>151.05000000000001</v>
      </c>
      <c r="H46" s="62">
        <f t="shared" ref="H46:H57" si="14">+F46+G46</f>
        <v>845.99</v>
      </c>
      <c r="I46" s="62">
        <f t="shared" ref="I46:I57" si="15">+E46+H46</f>
        <v>58087.959999999992</v>
      </c>
    </row>
    <row r="47" spans="2:14" ht="15.75">
      <c r="B47" s="30" t="s">
        <v>7</v>
      </c>
      <c r="C47" s="36">
        <v>46960.24</v>
      </c>
      <c r="D47" s="40">
        <v>1021.15</v>
      </c>
      <c r="E47" s="62">
        <f t="shared" si="13"/>
        <v>47981.39</v>
      </c>
      <c r="F47" s="40">
        <v>691.3</v>
      </c>
      <c r="G47" s="40">
        <v>136.44</v>
      </c>
      <c r="H47" s="62">
        <f t="shared" si="14"/>
        <v>827.74</v>
      </c>
      <c r="I47" s="62">
        <f t="shared" si="15"/>
        <v>48809.13</v>
      </c>
    </row>
    <row r="48" spans="2:14" ht="15.75">
      <c r="B48" s="30" t="s">
        <v>8</v>
      </c>
      <c r="C48" s="36">
        <v>56466.64</v>
      </c>
      <c r="D48" s="40">
        <v>1109.6600000000001</v>
      </c>
      <c r="E48" s="62">
        <f t="shared" si="13"/>
        <v>57576.3</v>
      </c>
      <c r="F48" s="40">
        <v>870.26</v>
      </c>
      <c r="G48" s="40">
        <v>144</v>
      </c>
      <c r="H48" s="62">
        <f t="shared" si="14"/>
        <v>1014.26</v>
      </c>
      <c r="I48" s="62">
        <f t="shared" si="15"/>
        <v>58590.560000000005</v>
      </c>
    </row>
    <row r="49" spans="2:9" ht="15.75">
      <c r="B49" s="30" t="s">
        <v>9</v>
      </c>
      <c r="C49" s="27">
        <v>61005.120000000003</v>
      </c>
      <c r="D49" s="40">
        <v>1231.3</v>
      </c>
      <c r="E49" s="62">
        <f t="shared" si="13"/>
        <v>62236.420000000006</v>
      </c>
      <c r="F49" s="40">
        <v>330.66</v>
      </c>
      <c r="G49" s="40">
        <v>143.66999999999999</v>
      </c>
      <c r="H49" s="62">
        <f t="shared" si="14"/>
        <v>474.33000000000004</v>
      </c>
      <c r="I49" s="62">
        <f t="shared" si="15"/>
        <v>62710.750000000007</v>
      </c>
    </row>
    <row r="50" spans="2:9" ht="15.75">
      <c r="B50" s="30" t="s">
        <v>10</v>
      </c>
      <c r="C50" s="27">
        <v>62837.47</v>
      </c>
      <c r="D50" s="40">
        <v>1307.43</v>
      </c>
      <c r="E50" s="62">
        <f t="shared" si="13"/>
        <v>64144.9</v>
      </c>
      <c r="F50" s="40">
        <v>735.79</v>
      </c>
      <c r="G50" s="40">
        <v>144</v>
      </c>
      <c r="H50" s="62">
        <f t="shared" si="14"/>
        <v>879.79</v>
      </c>
      <c r="I50" s="62">
        <f t="shared" si="15"/>
        <v>65024.69</v>
      </c>
    </row>
    <row r="51" spans="2:9" ht="15.75">
      <c r="B51" s="30" t="s">
        <v>11</v>
      </c>
      <c r="C51" s="27">
        <v>58297.78</v>
      </c>
      <c r="D51" s="40">
        <v>1408.4</v>
      </c>
      <c r="E51" s="62">
        <f t="shared" si="13"/>
        <v>59706.18</v>
      </c>
      <c r="F51" s="40">
        <v>923.47</v>
      </c>
      <c r="G51" s="40">
        <v>144</v>
      </c>
      <c r="H51" s="62">
        <f t="shared" si="14"/>
        <v>1067.47</v>
      </c>
      <c r="I51" s="62">
        <f t="shared" si="15"/>
        <v>60773.65</v>
      </c>
    </row>
    <row r="52" spans="2:9" ht="15.75">
      <c r="B52" s="30" t="s">
        <v>12</v>
      </c>
      <c r="C52" s="27">
        <v>56839.15</v>
      </c>
      <c r="D52" s="40">
        <v>1390.52</v>
      </c>
      <c r="E52" s="62">
        <f t="shared" si="13"/>
        <v>58229.67</v>
      </c>
      <c r="F52" s="40">
        <v>1057.3599999999999</v>
      </c>
      <c r="G52" s="40">
        <v>144</v>
      </c>
      <c r="H52" s="62">
        <f t="shared" si="14"/>
        <v>1201.3599999999999</v>
      </c>
      <c r="I52" s="62">
        <f t="shared" si="15"/>
        <v>59431.03</v>
      </c>
    </row>
    <row r="53" spans="2:9" ht="15.75">
      <c r="B53" s="30" t="s">
        <v>80</v>
      </c>
      <c r="C53" s="36">
        <v>56450.6</v>
      </c>
      <c r="D53" s="40">
        <v>1490.16</v>
      </c>
      <c r="E53" s="62">
        <f t="shared" si="13"/>
        <v>57940.76</v>
      </c>
      <c r="F53" s="40">
        <v>1054.04</v>
      </c>
      <c r="G53" s="40">
        <v>144</v>
      </c>
      <c r="H53" s="62">
        <f t="shared" si="14"/>
        <v>1198.04</v>
      </c>
      <c r="I53" s="62">
        <f t="shared" si="15"/>
        <v>59138.8</v>
      </c>
    </row>
    <row r="54" spans="2:9" ht="15.75">
      <c r="B54" s="30" t="s">
        <v>14</v>
      </c>
      <c r="C54" s="36">
        <v>54727.19</v>
      </c>
      <c r="D54" s="40">
        <v>1549.49</v>
      </c>
      <c r="E54" s="62">
        <f t="shared" si="13"/>
        <v>56276.68</v>
      </c>
      <c r="F54" s="40">
        <v>864.21</v>
      </c>
      <c r="G54" s="40">
        <v>72</v>
      </c>
      <c r="H54" s="62">
        <f t="shared" si="14"/>
        <v>936.21</v>
      </c>
      <c r="I54" s="62">
        <f t="shared" si="15"/>
        <v>57212.89</v>
      </c>
    </row>
    <row r="55" spans="2:9" ht="15.75">
      <c r="B55" s="30" t="s">
        <v>15</v>
      </c>
      <c r="C55" s="40">
        <v>56931.72</v>
      </c>
      <c r="D55" s="40">
        <v>1314.03</v>
      </c>
      <c r="E55" s="62">
        <f t="shared" si="13"/>
        <v>58245.75</v>
      </c>
      <c r="F55" s="40">
        <v>413.84</v>
      </c>
      <c r="G55" s="40">
        <v>72</v>
      </c>
      <c r="H55" s="62">
        <f t="shared" si="14"/>
        <v>485.84</v>
      </c>
      <c r="I55" s="62">
        <f t="shared" si="15"/>
        <v>58731.59</v>
      </c>
    </row>
    <row r="56" spans="2:9" ht="15.75">
      <c r="B56" s="30" t="s">
        <v>53</v>
      </c>
      <c r="C56" s="36">
        <v>52906.81</v>
      </c>
      <c r="D56" s="40">
        <v>1289.47</v>
      </c>
      <c r="E56" s="62">
        <f t="shared" si="13"/>
        <v>54196.28</v>
      </c>
      <c r="F56" s="40">
        <v>743.13</v>
      </c>
      <c r="G56" s="119">
        <v>72</v>
      </c>
      <c r="H56" s="62">
        <f t="shared" si="14"/>
        <v>815.13</v>
      </c>
      <c r="I56" s="62">
        <f t="shared" si="15"/>
        <v>55011.409999999996</v>
      </c>
    </row>
    <row r="57" spans="2:9" ht="15.75">
      <c r="B57" s="30" t="s">
        <v>17</v>
      </c>
      <c r="C57" s="40">
        <v>56656.95</v>
      </c>
      <c r="D57" s="40">
        <v>1218.6600000000001</v>
      </c>
      <c r="E57" s="62">
        <f t="shared" si="13"/>
        <v>57875.61</v>
      </c>
      <c r="F57" s="40">
        <v>524.01</v>
      </c>
      <c r="G57" s="56">
        <v>72</v>
      </c>
      <c r="H57" s="62">
        <f t="shared" si="14"/>
        <v>596.01</v>
      </c>
      <c r="I57" s="62">
        <f t="shared" si="15"/>
        <v>58471.62</v>
      </c>
    </row>
    <row r="58" spans="2:9" ht="15.75">
      <c r="B58" s="9" t="s">
        <v>1</v>
      </c>
      <c r="C58" s="77">
        <f t="shared" ref="C58:D58" si="16">SUM(C46:C57)</f>
        <v>676250.3</v>
      </c>
      <c r="D58" s="18">
        <f t="shared" si="16"/>
        <v>15401.61</v>
      </c>
      <c r="E58" s="18">
        <f>SUM(E46:E57)</f>
        <v>691651.91</v>
      </c>
      <c r="F58" s="18">
        <f t="shared" ref="F58:I58" si="17">SUM(F46:F57)</f>
        <v>8903.01</v>
      </c>
      <c r="G58" s="18">
        <f t="shared" si="17"/>
        <v>1439.1599999999999</v>
      </c>
      <c r="H58" s="18">
        <f t="shared" si="17"/>
        <v>10342.169999999998</v>
      </c>
      <c r="I58" s="18">
        <f t="shared" si="17"/>
        <v>701994.08</v>
      </c>
    </row>
    <row r="59" spans="2:9">
      <c r="B59" s="29"/>
      <c r="C59" s="27"/>
    </row>
    <row r="60" spans="2:9">
      <c r="B60" s="9" t="s">
        <v>4</v>
      </c>
      <c r="C60" s="78">
        <f t="shared" ref="C60:D60" si="18">AVERAGE(C46:C57)</f>
        <v>56354.191666666673</v>
      </c>
      <c r="D60" s="78">
        <f t="shared" si="18"/>
        <v>1283.4675</v>
      </c>
      <c r="E60" s="78">
        <f>AVERAGE(E46:E57)</f>
        <v>57637.659166666672</v>
      </c>
      <c r="F60" s="78">
        <f t="shared" ref="F60:I60" si="19">AVERAGE(F46:F57)</f>
        <v>741.91750000000002</v>
      </c>
      <c r="G60" s="78">
        <f t="shared" si="19"/>
        <v>119.92999999999999</v>
      </c>
      <c r="H60" s="78">
        <f t="shared" si="19"/>
        <v>861.84749999999985</v>
      </c>
      <c r="I60" s="78">
        <f t="shared" si="19"/>
        <v>58499.506666666661</v>
      </c>
    </row>
    <row r="61" spans="2:9">
      <c r="D61" s="61"/>
      <c r="E61" s="83"/>
    </row>
    <row r="62" spans="2:9" ht="67.5">
      <c r="B62" s="5" t="s">
        <v>54</v>
      </c>
      <c r="C62" s="63" t="s">
        <v>35</v>
      </c>
      <c r="D62" s="63" t="s">
        <v>36</v>
      </c>
      <c r="E62" s="63" t="s">
        <v>38</v>
      </c>
      <c r="F62" s="39" t="s">
        <v>37</v>
      </c>
      <c r="G62" s="69" t="s">
        <v>18</v>
      </c>
      <c r="H62" s="63" t="s">
        <v>39</v>
      </c>
      <c r="I62" s="63" t="s">
        <v>55</v>
      </c>
    </row>
    <row r="63" spans="2:9" ht="15.75">
      <c r="B63" s="30" t="s">
        <v>6</v>
      </c>
      <c r="C63" s="37">
        <v>56253.696000000025</v>
      </c>
      <c r="D63" s="41">
        <v>930.6350000000001</v>
      </c>
      <c r="E63" s="64">
        <f t="shared" ref="E63:E74" si="20">+C63+D63</f>
        <v>57184.331000000027</v>
      </c>
      <c r="F63" s="41">
        <v>699.47</v>
      </c>
      <c r="G63" s="41">
        <v>87.05</v>
      </c>
      <c r="H63" s="64">
        <f t="shared" ref="H63:H74" si="21">+F63+G63</f>
        <v>786.52</v>
      </c>
      <c r="I63" s="64">
        <f t="shared" ref="I63:I74" si="22">+E63+H63</f>
        <v>57970.851000000024</v>
      </c>
    </row>
    <row r="64" spans="2:9" ht="15.75">
      <c r="B64" s="30" t="s">
        <v>7</v>
      </c>
      <c r="C64" s="37">
        <v>51740.121000000028</v>
      </c>
      <c r="D64" s="41">
        <v>875.91999999999985</v>
      </c>
      <c r="E64" s="64">
        <f t="shared" si="20"/>
        <v>52616.041000000027</v>
      </c>
      <c r="F64" s="41">
        <v>648.12</v>
      </c>
      <c r="G64" s="41">
        <v>201.1</v>
      </c>
      <c r="H64" s="64">
        <f t="shared" si="21"/>
        <v>849.22</v>
      </c>
      <c r="I64" s="64">
        <f t="shared" si="22"/>
        <v>53465.261000000028</v>
      </c>
    </row>
    <row r="65" spans="2:14" ht="15.75">
      <c r="B65" s="30" t="s">
        <v>8</v>
      </c>
      <c r="C65" s="37">
        <v>59582.368999999992</v>
      </c>
      <c r="D65" s="41">
        <v>1031.366</v>
      </c>
      <c r="E65" s="64">
        <f t="shared" si="20"/>
        <v>60613.734999999993</v>
      </c>
      <c r="F65" s="41">
        <v>732.12000000000012</v>
      </c>
      <c r="G65" s="41">
        <v>157.9</v>
      </c>
      <c r="H65" s="64">
        <f t="shared" si="21"/>
        <v>890.0200000000001</v>
      </c>
      <c r="I65" s="64">
        <f t="shared" si="22"/>
        <v>61503.75499999999</v>
      </c>
    </row>
    <row r="66" spans="2:14" ht="15.75">
      <c r="B66" s="30" t="s">
        <v>9</v>
      </c>
      <c r="C66" s="153">
        <v>57803.811999999787</v>
      </c>
      <c r="D66" s="50">
        <v>989.24000000000024</v>
      </c>
      <c r="E66" s="64">
        <f t="shared" si="20"/>
        <v>58793.051999999785</v>
      </c>
      <c r="F66" s="50">
        <v>529.41999999999996</v>
      </c>
      <c r="G66" s="50">
        <v>169.76</v>
      </c>
      <c r="H66" s="64">
        <f t="shared" si="21"/>
        <v>699.18</v>
      </c>
      <c r="I66" s="64">
        <f t="shared" si="22"/>
        <v>59492.231999999785</v>
      </c>
    </row>
    <row r="67" spans="2:14" ht="15.75">
      <c r="B67" s="30" t="s">
        <v>10</v>
      </c>
      <c r="C67" s="37">
        <v>56738.983509999962</v>
      </c>
      <c r="D67" s="41">
        <v>1010.0060000000001</v>
      </c>
      <c r="E67" s="64">
        <f t="shared" si="20"/>
        <v>57748.989509999963</v>
      </c>
      <c r="F67" s="41">
        <v>628.49</v>
      </c>
      <c r="G67" s="41">
        <v>110.43</v>
      </c>
      <c r="H67" s="64">
        <f t="shared" si="21"/>
        <v>738.92000000000007</v>
      </c>
      <c r="I67" s="64">
        <f t="shared" si="22"/>
        <v>58487.909509999961</v>
      </c>
    </row>
    <row r="68" spans="2:14" ht="15.75">
      <c r="B68" s="30" t="s">
        <v>11</v>
      </c>
      <c r="C68" s="37">
        <v>54033.004539999965</v>
      </c>
      <c r="D68" s="41">
        <v>920.61400000000003</v>
      </c>
      <c r="E68" s="64">
        <f t="shared" si="20"/>
        <v>54953.618539999967</v>
      </c>
      <c r="F68" s="41">
        <v>631.94000000000005</v>
      </c>
      <c r="G68" s="41">
        <v>119.88</v>
      </c>
      <c r="H68" s="64">
        <f t="shared" si="21"/>
        <v>751.82</v>
      </c>
      <c r="I68" s="64">
        <f t="shared" si="22"/>
        <v>55705.438539999966</v>
      </c>
    </row>
    <row r="69" spans="2:14" ht="15.75">
      <c r="B69" s="30" t="s">
        <v>12</v>
      </c>
      <c r="C69" s="46">
        <v>51443.652999999904</v>
      </c>
      <c r="D69" s="14">
        <v>901.53300000000013</v>
      </c>
      <c r="E69" s="64">
        <f t="shared" si="20"/>
        <v>52345.185999999907</v>
      </c>
      <c r="F69" s="14">
        <v>1103.5500000000002</v>
      </c>
      <c r="G69" s="14">
        <v>115.16</v>
      </c>
      <c r="H69" s="64">
        <f t="shared" si="21"/>
        <v>1218.7100000000003</v>
      </c>
      <c r="I69" s="64">
        <f t="shared" si="22"/>
        <v>53563.895999999906</v>
      </c>
    </row>
    <row r="70" spans="2:14" ht="15.75">
      <c r="B70" s="30" t="s">
        <v>13</v>
      </c>
      <c r="C70" s="46">
        <v>51851.303000000014</v>
      </c>
      <c r="D70" s="14">
        <v>998.4670000000001</v>
      </c>
      <c r="E70" s="64">
        <f t="shared" si="20"/>
        <v>52849.770000000011</v>
      </c>
      <c r="F70" s="14">
        <v>528.45000000000005</v>
      </c>
      <c r="G70" s="14">
        <v>117.52</v>
      </c>
      <c r="H70" s="64">
        <f t="shared" si="21"/>
        <v>645.97</v>
      </c>
      <c r="I70" s="64">
        <f t="shared" si="22"/>
        <v>53495.740000000013</v>
      </c>
    </row>
    <row r="71" spans="2:14" ht="15.75">
      <c r="B71" s="30" t="s">
        <v>14</v>
      </c>
      <c r="C71" s="46">
        <v>50752.74399999989</v>
      </c>
      <c r="D71" s="14">
        <v>913.90599999999984</v>
      </c>
      <c r="E71" s="64">
        <f t="shared" si="20"/>
        <v>51666.649999999892</v>
      </c>
      <c r="F71" s="14">
        <v>389.83000000000004</v>
      </c>
      <c r="G71" s="14">
        <v>116.34</v>
      </c>
      <c r="H71" s="64">
        <f t="shared" si="21"/>
        <v>506.17000000000007</v>
      </c>
      <c r="I71" s="64">
        <f t="shared" si="22"/>
        <v>52172.819999999891</v>
      </c>
    </row>
    <row r="72" spans="2:14" ht="15.75">
      <c r="B72" s="30" t="s">
        <v>15</v>
      </c>
      <c r="C72" s="46">
        <v>51875.880999999921</v>
      </c>
      <c r="D72" s="14">
        <v>765.01800000000003</v>
      </c>
      <c r="E72" s="64">
        <f t="shared" si="20"/>
        <v>52640.898999999918</v>
      </c>
      <c r="F72" s="14">
        <v>873.25</v>
      </c>
      <c r="G72" s="205">
        <v>178.2</v>
      </c>
      <c r="H72" s="64">
        <f t="shared" si="21"/>
        <v>1051.45</v>
      </c>
      <c r="I72" s="64">
        <f t="shared" si="22"/>
        <v>53692.348999999915</v>
      </c>
    </row>
    <row r="73" spans="2:14" ht="15.75">
      <c r="B73" s="30" t="s">
        <v>16</v>
      </c>
      <c r="C73" s="46">
        <v>50427.576999999947</v>
      </c>
      <c r="D73" s="14">
        <v>733.22</v>
      </c>
      <c r="E73" s="64">
        <f t="shared" si="20"/>
        <v>51160.796999999948</v>
      </c>
      <c r="F73" s="14">
        <v>653.79</v>
      </c>
      <c r="G73" s="205">
        <v>193.32</v>
      </c>
      <c r="H73" s="64">
        <f t="shared" si="21"/>
        <v>847.1099999999999</v>
      </c>
      <c r="I73" s="64">
        <f t="shared" si="22"/>
        <v>52007.906999999948</v>
      </c>
    </row>
    <row r="74" spans="2:14" ht="15.75">
      <c r="B74" s="30" t="s">
        <v>17</v>
      </c>
      <c r="C74" s="46">
        <v>55984.891720000036</v>
      </c>
      <c r="D74" s="14">
        <v>1133.9630000000004</v>
      </c>
      <c r="E74" s="64">
        <f t="shared" si="20"/>
        <v>57118.854720000039</v>
      </c>
      <c r="F74" s="14">
        <v>779.18000000000018</v>
      </c>
      <c r="G74" s="205">
        <v>185.76</v>
      </c>
      <c r="H74" s="64">
        <f t="shared" si="21"/>
        <v>964.94000000000017</v>
      </c>
      <c r="I74" s="64">
        <f t="shared" si="22"/>
        <v>58083.794720000042</v>
      </c>
    </row>
    <row r="75" spans="2:14" ht="15.75">
      <c r="B75" s="67" t="s">
        <v>1</v>
      </c>
      <c r="C75" s="81">
        <f t="shared" ref="C75:D75" si="23">SUM(C63:C74)</f>
        <v>648488.03576999961</v>
      </c>
      <c r="D75" s="65">
        <f t="shared" si="23"/>
        <v>11203.887999999999</v>
      </c>
      <c r="E75" s="65">
        <f>SUM(E63:E74)</f>
        <v>659691.92376999953</v>
      </c>
      <c r="F75" s="65">
        <f t="shared" ref="F75:I75" si="24">SUM(F63:F74)</f>
        <v>8197.61</v>
      </c>
      <c r="G75" s="65">
        <f t="shared" si="24"/>
        <v>1752.4199999999998</v>
      </c>
      <c r="H75" s="65">
        <f t="shared" si="24"/>
        <v>9950.0300000000007</v>
      </c>
      <c r="I75" s="65">
        <f t="shared" si="24"/>
        <v>669641.95376999944</v>
      </c>
    </row>
    <row r="76" spans="2:14">
      <c r="B76" s="29"/>
      <c r="C76" s="46"/>
    </row>
    <row r="77" spans="2:14" ht="15.75">
      <c r="B77" s="67" t="s">
        <v>4</v>
      </c>
      <c r="C77" s="81">
        <f t="shared" ref="C77:D77" si="25">AVERAGE(C63:C74)</f>
        <v>54040.66964749997</v>
      </c>
      <c r="D77" s="65">
        <f t="shared" si="25"/>
        <v>933.65733333333321</v>
      </c>
      <c r="E77" s="65">
        <f>AVERAGE(E63:E74)</f>
        <v>54974.326980833292</v>
      </c>
      <c r="F77" s="65">
        <f t="shared" ref="F77:I77" si="26">AVERAGE(F63:F74)</f>
        <v>683.13416666666672</v>
      </c>
      <c r="G77" s="65">
        <f t="shared" si="26"/>
        <v>146.035</v>
      </c>
      <c r="H77" s="65">
        <f t="shared" si="26"/>
        <v>829.16916666666668</v>
      </c>
      <c r="I77" s="65">
        <f t="shared" si="26"/>
        <v>55803.496147499951</v>
      </c>
    </row>
    <row r="78" spans="2:14">
      <c r="D78" s="61"/>
      <c r="E78" s="83"/>
    </row>
    <row r="79" spans="2:14" ht="67.5">
      <c r="B79" s="5" t="s">
        <v>47</v>
      </c>
      <c r="C79" s="63" t="s">
        <v>35</v>
      </c>
      <c r="D79" s="63" t="s">
        <v>36</v>
      </c>
      <c r="E79" s="63" t="s">
        <v>38</v>
      </c>
      <c r="F79" s="39" t="s">
        <v>37</v>
      </c>
      <c r="G79" s="69" t="s">
        <v>18</v>
      </c>
      <c r="H79" s="63" t="s">
        <v>39</v>
      </c>
      <c r="I79" s="63" t="s">
        <v>48</v>
      </c>
    </row>
    <row r="80" spans="2:14" ht="15.75">
      <c r="B80" s="30" t="s">
        <v>6</v>
      </c>
      <c r="C80" s="37">
        <v>56469.227999999945</v>
      </c>
      <c r="D80" s="41">
        <v>940.56499999999983</v>
      </c>
      <c r="E80" s="64">
        <f t="shared" ref="E80:E91" si="27">+C80+D80</f>
        <v>57409.792999999947</v>
      </c>
      <c r="F80" s="41">
        <v>1243.3200000000002</v>
      </c>
      <c r="G80" s="41">
        <v>272.66000000000003</v>
      </c>
      <c r="H80" s="64">
        <f t="shared" ref="H80:H91" si="28">+F80+G80</f>
        <v>1515.9800000000002</v>
      </c>
      <c r="I80" s="64">
        <f t="shared" ref="I80:I86" si="29">+E80+H80</f>
        <v>58925.77299999995</v>
      </c>
      <c r="K80" s="76"/>
      <c r="L80" s="76"/>
      <c r="M80" s="76"/>
      <c r="N80" s="76"/>
    </row>
    <row r="81" spans="2:15" ht="15.75">
      <c r="B81" s="30" t="s">
        <v>7</v>
      </c>
      <c r="C81" s="37">
        <v>48851.025999999991</v>
      </c>
      <c r="D81" s="41">
        <v>755.82900000000018</v>
      </c>
      <c r="E81" s="64">
        <f t="shared" si="27"/>
        <v>49606.854999999989</v>
      </c>
      <c r="F81" s="41">
        <v>1631.8700000000001</v>
      </c>
      <c r="G81" s="41">
        <v>262.5</v>
      </c>
      <c r="H81" s="64">
        <f t="shared" si="28"/>
        <v>1894.3700000000001</v>
      </c>
      <c r="I81" s="64">
        <f t="shared" si="29"/>
        <v>51501.224999999991</v>
      </c>
      <c r="K81" s="76" t="s">
        <v>0</v>
      </c>
      <c r="L81" s="76"/>
      <c r="M81" s="76"/>
      <c r="N81" s="76"/>
    </row>
    <row r="82" spans="2:15" ht="15.75">
      <c r="B82" s="30" t="s">
        <v>8</v>
      </c>
      <c r="C82" s="37">
        <v>56639.544999999831</v>
      </c>
      <c r="D82" s="41">
        <v>866.04</v>
      </c>
      <c r="E82" s="64">
        <f t="shared" si="27"/>
        <v>57505.584999999832</v>
      </c>
      <c r="F82" s="41">
        <v>984.54</v>
      </c>
      <c r="G82" s="41">
        <v>290.02</v>
      </c>
      <c r="H82" s="64">
        <f t="shared" si="28"/>
        <v>1274.56</v>
      </c>
      <c r="I82" s="64">
        <f t="shared" si="29"/>
        <v>58780.144999999829</v>
      </c>
      <c r="K82" s="76"/>
      <c r="L82" s="76"/>
      <c r="M82" s="76"/>
      <c r="N82" s="76"/>
    </row>
    <row r="83" spans="2:15" ht="15.75">
      <c r="B83" s="30" t="s">
        <v>9</v>
      </c>
      <c r="C83" s="153">
        <v>55865.489000000045</v>
      </c>
      <c r="D83" s="50">
        <v>817.15999999999963</v>
      </c>
      <c r="E83" s="64">
        <f t="shared" si="27"/>
        <v>56682.649000000041</v>
      </c>
      <c r="F83" s="50">
        <v>1127.71</v>
      </c>
      <c r="G83" s="50">
        <v>219.97</v>
      </c>
      <c r="H83" s="64">
        <f t="shared" si="28"/>
        <v>1347.68</v>
      </c>
      <c r="I83" s="64">
        <f t="shared" si="29"/>
        <v>58030.329000000042</v>
      </c>
      <c r="K83" s="76"/>
      <c r="L83" s="76"/>
      <c r="M83" s="76"/>
      <c r="N83" s="76"/>
    </row>
    <row r="84" spans="2:15" ht="15.75">
      <c r="B84" s="30" t="s">
        <v>10</v>
      </c>
      <c r="C84" s="37">
        <v>55656.794000000125</v>
      </c>
      <c r="D84" s="41">
        <v>847.34</v>
      </c>
      <c r="E84" s="64">
        <f t="shared" si="27"/>
        <v>56504.134000000122</v>
      </c>
      <c r="F84" s="41">
        <v>1004.4</v>
      </c>
      <c r="G84" s="41">
        <v>263.38</v>
      </c>
      <c r="H84" s="64">
        <f t="shared" si="28"/>
        <v>1267.78</v>
      </c>
      <c r="I84" s="64">
        <f t="shared" si="29"/>
        <v>57771.914000000121</v>
      </c>
      <c r="K84" s="76"/>
      <c r="L84" s="76"/>
      <c r="M84" s="76"/>
      <c r="N84" s="76"/>
    </row>
    <row r="85" spans="2:15" ht="15.75">
      <c r="B85" s="30" t="s">
        <v>11</v>
      </c>
      <c r="C85" s="37">
        <v>53565.229999999909</v>
      </c>
      <c r="D85" s="41">
        <v>798.47400000000016</v>
      </c>
      <c r="E85" s="64">
        <f t="shared" si="27"/>
        <v>54363.703999999911</v>
      </c>
      <c r="F85" s="41">
        <v>497.18</v>
      </c>
      <c r="G85" s="41">
        <v>253</v>
      </c>
      <c r="H85" s="64">
        <f t="shared" si="28"/>
        <v>750.18000000000006</v>
      </c>
      <c r="I85" s="64">
        <f t="shared" si="29"/>
        <v>55113.883999999911</v>
      </c>
      <c r="K85" s="76"/>
      <c r="L85" s="76"/>
      <c r="M85" s="76"/>
      <c r="N85" s="76"/>
    </row>
    <row r="86" spans="2:15" ht="15.75">
      <c r="B86" s="30" t="s">
        <v>12</v>
      </c>
      <c r="C86" s="46">
        <v>53659.867999999937</v>
      </c>
      <c r="D86" s="14">
        <v>826.99300000000028</v>
      </c>
      <c r="E86" s="64">
        <f t="shared" si="27"/>
        <v>54486.860999999939</v>
      </c>
      <c r="F86" s="14">
        <v>1141.31</v>
      </c>
      <c r="G86" s="14">
        <v>273</v>
      </c>
      <c r="H86" s="64">
        <f t="shared" si="28"/>
        <v>1414.31</v>
      </c>
      <c r="I86" s="64">
        <f t="shared" si="29"/>
        <v>55901.170999999937</v>
      </c>
      <c r="K86" s="76"/>
      <c r="L86" s="76"/>
      <c r="M86" s="76"/>
      <c r="N86" s="76"/>
    </row>
    <row r="87" spans="2:15" ht="15.75">
      <c r="B87" s="30" t="s">
        <v>13</v>
      </c>
      <c r="C87" s="46">
        <v>50666.93700000002</v>
      </c>
      <c r="D87" s="14">
        <v>924.63899999999978</v>
      </c>
      <c r="E87" s="64">
        <f t="shared" si="27"/>
        <v>51591.576000000023</v>
      </c>
      <c r="F87" s="14">
        <v>1130.6300000000001</v>
      </c>
      <c r="G87" s="14">
        <v>314.8</v>
      </c>
      <c r="H87" s="64">
        <f t="shared" si="28"/>
        <v>1445.43</v>
      </c>
      <c r="I87" s="64">
        <f>+E87+H87</f>
        <v>53037.006000000023</v>
      </c>
      <c r="K87" s="76"/>
      <c r="L87" s="76"/>
      <c r="M87" s="76"/>
      <c r="N87" s="76"/>
    </row>
    <row r="88" spans="2:15" ht="15.75">
      <c r="B88" s="30" t="s">
        <v>14</v>
      </c>
      <c r="C88" s="46">
        <v>51839.873999999807</v>
      </c>
      <c r="D88" s="14">
        <v>905.30200000000013</v>
      </c>
      <c r="E88" s="64">
        <f t="shared" si="27"/>
        <v>52745.17599999981</v>
      </c>
      <c r="F88" s="14">
        <v>1172.7100000000003</v>
      </c>
      <c r="G88" s="14">
        <v>226.44</v>
      </c>
      <c r="H88" s="64">
        <f t="shared" si="28"/>
        <v>1399.1500000000003</v>
      </c>
      <c r="I88" s="64">
        <f>+E88+H88</f>
        <v>54144.325999999812</v>
      </c>
      <c r="K88" s="76"/>
      <c r="L88" s="76"/>
      <c r="M88" s="76"/>
      <c r="N88" s="76"/>
    </row>
    <row r="89" spans="2:15" ht="15.75">
      <c r="B89" s="30" t="s">
        <v>15</v>
      </c>
      <c r="C89" s="46">
        <v>52639.170999999871</v>
      </c>
      <c r="D89" s="14">
        <v>952.66000000000042</v>
      </c>
      <c r="E89" s="64">
        <f t="shared" si="27"/>
        <v>53591.830999999875</v>
      </c>
      <c r="F89" s="14">
        <v>1027.45</v>
      </c>
      <c r="G89" s="205">
        <v>198.99</v>
      </c>
      <c r="H89" s="64">
        <f t="shared" si="28"/>
        <v>1226.44</v>
      </c>
      <c r="I89" s="64">
        <f>+E89+H89</f>
        <v>54818.270999999877</v>
      </c>
      <c r="K89" s="76"/>
      <c r="L89" s="76"/>
      <c r="M89" s="76"/>
      <c r="N89" s="76"/>
    </row>
    <row r="90" spans="2:15" ht="15.75">
      <c r="B90" s="30" t="s">
        <v>16</v>
      </c>
      <c r="C90" s="46">
        <v>50384.25900000002</v>
      </c>
      <c r="D90" s="14">
        <v>914.58499999999981</v>
      </c>
      <c r="E90" s="64">
        <f t="shared" si="27"/>
        <v>51298.844000000019</v>
      </c>
      <c r="F90" s="14">
        <v>771.12999999999988</v>
      </c>
      <c r="G90" s="205">
        <v>275.69</v>
      </c>
      <c r="H90" s="64">
        <f t="shared" si="28"/>
        <v>1046.82</v>
      </c>
      <c r="I90" s="64">
        <f>+E90+H90</f>
        <v>52345.664000000019</v>
      </c>
      <c r="K90" s="76"/>
      <c r="L90" s="76"/>
      <c r="M90" s="76"/>
      <c r="N90" s="76"/>
    </row>
    <row r="91" spans="2:15" ht="15.75">
      <c r="B91" s="30" t="s">
        <v>17</v>
      </c>
      <c r="C91" s="46">
        <v>53057.514000000025</v>
      </c>
      <c r="D91" s="14">
        <v>953.44200000000046</v>
      </c>
      <c r="E91" s="64">
        <f t="shared" si="27"/>
        <v>54010.956000000027</v>
      </c>
      <c r="F91" s="14">
        <v>886.89000000000021</v>
      </c>
      <c r="G91" s="154">
        <v>315</v>
      </c>
      <c r="H91" s="64">
        <f t="shared" si="28"/>
        <v>1201.8900000000003</v>
      </c>
      <c r="I91" s="64">
        <f>+E91+H91</f>
        <v>55212.846000000027</v>
      </c>
      <c r="K91" s="76"/>
      <c r="L91" s="76"/>
      <c r="M91" s="76"/>
      <c r="N91" s="76"/>
    </row>
    <row r="92" spans="2:15" ht="15.75">
      <c r="B92" s="67" t="s">
        <v>1</v>
      </c>
      <c r="C92" s="81">
        <f t="shared" ref="C92:D92" si="30">SUM(C80:C91)</f>
        <v>639294.93499999959</v>
      </c>
      <c r="D92" s="65">
        <f t="shared" si="30"/>
        <v>10503.029</v>
      </c>
      <c r="E92" s="65">
        <f>SUM(E80:E91)</f>
        <v>649797.96399999945</v>
      </c>
      <c r="F92" s="65">
        <f t="shared" ref="F92:I92" si="31">SUM(F80:F91)</f>
        <v>12619.14</v>
      </c>
      <c r="G92" s="65">
        <f t="shared" si="31"/>
        <v>3165.4500000000003</v>
      </c>
      <c r="H92" s="65">
        <f t="shared" si="31"/>
        <v>15784.59</v>
      </c>
      <c r="I92" s="65">
        <f t="shared" si="31"/>
        <v>665582.55399999942</v>
      </c>
      <c r="K92" s="152"/>
      <c r="L92" s="152"/>
      <c r="M92" s="152"/>
      <c r="N92" s="152"/>
      <c r="O92" s="152"/>
    </row>
    <row r="93" spans="2:15">
      <c r="B93" s="29"/>
      <c r="C93" s="46"/>
    </row>
    <row r="94" spans="2:15" ht="15.75">
      <c r="B94" s="67" t="s">
        <v>4</v>
      </c>
      <c r="C94" s="81">
        <f t="shared" ref="C94:D94" si="32">AVERAGE(C80:C91)</f>
        <v>53274.577916666633</v>
      </c>
      <c r="D94" s="65">
        <f t="shared" si="32"/>
        <v>875.2524166666667</v>
      </c>
      <c r="E94" s="65">
        <f>AVERAGE(E80:E91)</f>
        <v>54149.830333333288</v>
      </c>
      <c r="F94" s="65">
        <f t="shared" ref="F94:I94" si="33">AVERAGE(F80:F91)</f>
        <v>1051.595</v>
      </c>
      <c r="G94" s="65">
        <f t="shared" si="33"/>
        <v>263.78750000000002</v>
      </c>
      <c r="H94" s="65">
        <f t="shared" si="33"/>
        <v>1315.3824999999999</v>
      </c>
      <c r="I94" s="65">
        <f t="shared" si="33"/>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Q36" sqref="Q36"/>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55" t="s">
        <v>46</v>
      </c>
      <c r="B1" s="256"/>
      <c r="C1" s="256"/>
      <c r="D1" s="256"/>
      <c r="E1" s="256"/>
      <c r="F1" s="256"/>
      <c r="G1" s="256"/>
      <c r="H1" s="256"/>
      <c r="I1" s="256"/>
      <c r="J1" s="256"/>
      <c r="K1" s="257"/>
      <c r="L1" s="258"/>
      <c r="M1" s="259"/>
      <c r="N1" s="260"/>
      <c r="O1" s="164"/>
      <c r="P1" s="164"/>
      <c r="Q1" s="164"/>
      <c r="R1" s="112"/>
      <c r="S1" s="112"/>
      <c r="T1" s="112"/>
      <c r="U1" s="112"/>
      <c r="V1" s="112"/>
      <c r="W1" s="112"/>
      <c r="X1" s="112"/>
      <c r="Y1" s="112"/>
      <c r="Z1" s="112"/>
      <c r="AA1" s="112"/>
      <c r="AB1" s="112"/>
      <c r="AC1" s="112"/>
    </row>
    <row r="2" spans="1:29" ht="15" customHeight="1">
      <c r="E2" s="10"/>
      <c r="F2" s="10"/>
      <c r="G2" s="10"/>
      <c r="H2" s="10"/>
      <c r="I2" s="10"/>
      <c r="J2" s="10"/>
      <c r="K2" s="247" t="s">
        <v>154</v>
      </c>
      <c r="L2" s="247"/>
      <c r="M2" s="247"/>
      <c r="N2" s="261"/>
      <c r="O2" s="232" t="s">
        <v>176</v>
      </c>
      <c r="P2" s="233"/>
      <c r="Q2" s="233"/>
      <c r="R2" s="233"/>
      <c r="S2" s="233"/>
      <c r="T2" s="233"/>
      <c r="U2" s="233"/>
      <c r="V2" s="233"/>
      <c r="W2" s="233"/>
      <c r="X2" s="233"/>
      <c r="Y2" s="233"/>
      <c r="Z2" s="233"/>
      <c r="AA2" s="233"/>
      <c r="AB2" s="233"/>
      <c r="AC2" s="234"/>
    </row>
    <row r="3" spans="1:29">
      <c r="D3" s="10"/>
      <c r="E3" s="10"/>
      <c r="F3" s="10"/>
      <c r="G3" s="10"/>
      <c r="H3" s="10"/>
      <c r="I3" s="10"/>
      <c r="J3" s="10"/>
      <c r="K3" s="247"/>
      <c r="L3" s="247"/>
      <c r="M3" s="247"/>
      <c r="N3" s="261"/>
      <c r="O3" s="235"/>
      <c r="P3" s="236"/>
      <c r="Q3" s="236"/>
      <c r="R3" s="236"/>
      <c r="S3" s="236"/>
      <c r="T3" s="236"/>
      <c r="U3" s="236"/>
      <c r="V3" s="236"/>
      <c r="W3" s="236"/>
      <c r="X3" s="236"/>
      <c r="Y3" s="236"/>
      <c r="Z3" s="236"/>
      <c r="AA3" s="236"/>
      <c r="AB3" s="236"/>
      <c r="AC3" s="237"/>
    </row>
    <row r="4" spans="1:29">
      <c r="K4" s="247"/>
      <c r="L4" s="247"/>
      <c r="M4" s="247"/>
      <c r="N4" s="261"/>
      <c r="O4" s="235"/>
      <c r="P4" s="236"/>
      <c r="Q4" s="236"/>
      <c r="R4" s="236"/>
      <c r="S4" s="236"/>
      <c r="T4" s="236"/>
      <c r="U4" s="236"/>
      <c r="V4" s="236"/>
      <c r="W4" s="236"/>
      <c r="X4" s="236"/>
      <c r="Y4" s="236"/>
      <c r="Z4" s="236"/>
      <c r="AA4" s="236"/>
      <c r="AB4" s="236"/>
      <c r="AC4" s="237"/>
    </row>
    <row r="5" spans="1:29">
      <c r="K5" s="247"/>
      <c r="L5" s="247"/>
      <c r="M5" s="247"/>
      <c r="N5" s="261"/>
      <c r="O5" s="235"/>
      <c r="P5" s="236"/>
      <c r="Q5" s="236"/>
      <c r="R5" s="236"/>
      <c r="S5" s="236"/>
      <c r="T5" s="236"/>
      <c r="U5" s="236"/>
      <c r="V5" s="236"/>
      <c r="W5" s="236"/>
      <c r="X5" s="236"/>
      <c r="Y5" s="236"/>
      <c r="Z5" s="236"/>
      <c r="AA5" s="236"/>
      <c r="AB5" s="236"/>
      <c r="AC5" s="237"/>
    </row>
    <row r="6" spans="1:29">
      <c r="K6" s="247"/>
      <c r="L6" s="247"/>
      <c r="M6" s="247"/>
      <c r="N6" s="261"/>
      <c r="O6" s="235"/>
      <c r="P6" s="236"/>
      <c r="Q6" s="236"/>
      <c r="R6" s="236"/>
      <c r="S6" s="236"/>
      <c r="T6" s="236"/>
      <c r="U6" s="236"/>
      <c r="V6" s="236"/>
      <c r="W6" s="236"/>
      <c r="X6" s="236"/>
      <c r="Y6" s="236"/>
      <c r="Z6" s="236"/>
      <c r="AA6" s="236"/>
      <c r="AB6" s="236"/>
      <c r="AC6" s="237"/>
    </row>
    <row r="7" spans="1:29">
      <c r="K7" s="247"/>
      <c r="L7" s="247"/>
      <c r="M7" s="247"/>
      <c r="N7" s="261"/>
      <c r="O7" s="235"/>
      <c r="P7" s="236"/>
      <c r="Q7" s="236"/>
      <c r="R7" s="236"/>
      <c r="S7" s="236"/>
      <c r="T7" s="236"/>
      <c r="U7" s="236"/>
      <c r="V7" s="236"/>
      <c r="W7" s="236"/>
      <c r="X7" s="236"/>
      <c r="Y7" s="236"/>
      <c r="Z7" s="236"/>
      <c r="AA7" s="236"/>
      <c r="AB7" s="236"/>
      <c r="AC7" s="237"/>
    </row>
    <row r="8" spans="1:29">
      <c r="K8" s="247"/>
      <c r="L8" s="247"/>
      <c r="M8" s="247"/>
      <c r="N8" s="261"/>
      <c r="O8" s="235"/>
      <c r="P8" s="236"/>
      <c r="Q8" s="236"/>
      <c r="R8" s="236"/>
      <c r="S8" s="236"/>
      <c r="T8" s="236"/>
      <c r="U8" s="236"/>
      <c r="V8" s="236"/>
      <c r="W8" s="236"/>
      <c r="X8" s="236"/>
      <c r="Y8" s="236"/>
      <c r="Z8" s="236"/>
      <c r="AA8" s="236"/>
      <c r="AB8" s="236"/>
      <c r="AC8" s="237"/>
    </row>
    <row r="9" spans="1:29">
      <c r="K9" s="247"/>
      <c r="L9" s="247"/>
      <c r="M9" s="247"/>
      <c r="N9" s="261"/>
      <c r="O9" s="235"/>
      <c r="P9" s="236"/>
      <c r="Q9" s="236"/>
      <c r="R9" s="236"/>
      <c r="S9" s="236"/>
      <c r="T9" s="236"/>
      <c r="U9" s="236"/>
      <c r="V9" s="236"/>
      <c r="W9" s="236"/>
      <c r="X9" s="236"/>
      <c r="Y9" s="236"/>
      <c r="Z9" s="236"/>
      <c r="AA9" s="236"/>
      <c r="AB9" s="236"/>
      <c r="AC9" s="237"/>
    </row>
    <row r="10" spans="1:29" ht="15" customHeight="1">
      <c r="K10" s="247"/>
      <c r="L10" s="247"/>
      <c r="M10" s="247"/>
      <c r="N10" s="261"/>
      <c r="O10" s="235"/>
      <c r="P10" s="236"/>
      <c r="Q10" s="236"/>
      <c r="R10" s="236"/>
      <c r="S10" s="236"/>
      <c r="T10" s="236"/>
      <c r="U10" s="236"/>
      <c r="V10" s="236"/>
      <c r="W10" s="236"/>
      <c r="X10" s="236"/>
      <c r="Y10" s="236"/>
      <c r="Z10" s="236"/>
      <c r="AA10" s="236"/>
      <c r="AB10" s="236"/>
      <c r="AC10" s="237"/>
    </row>
    <row r="11" spans="1:29" ht="15" customHeight="1">
      <c r="K11" s="247"/>
      <c r="L11" s="247"/>
      <c r="M11" s="247"/>
      <c r="N11" s="261"/>
      <c r="O11" s="235"/>
      <c r="P11" s="236"/>
      <c r="Q11" s="236"/>
      <c r="R11" s="236"/>
      <c r="S11" s="236"/>
      <c r="T11" s="236"/>
      <c r="U11" s="236"/>
      <c r="V11" s="236"/>
      <c r="W11" s="236"/>
      <c r="X11" s="236"/>
      <c r="Y11" s="236"/>
      <c r="Z11" s="236"/>
      <c r="AA11" s="236"/>
      <c r="AB11" s="236"/>
      <c r="AC11" s="237"/>
    </row>
    <row r="12" spans="1:29" ht="15" customHeight="1">
      <c r="A12" s="3" t="s">
        <v>0</v>
      </c>
      <c r="K12" s="247"/>
      <c r="L12" s="247"/>
      <c r="M12" s="247"/>
      <c r="N12" s="261"/>
      <c r="O12" s="235"/>
      <c r="P12" s="236"/>
      <c r="Q12" s="236"/>
      <c r="R12" s="236"/>
      <c r="S12" s="236"/>
      <c r="T12" s="236"/>
      <c r="U12" s="236"/>
      <c r="V12" s="236"/>
      <c r="W12" s="236"/>
      <c r="X12" s="236"/>
      <c r="Y12" s="236"/>
      <c r="Z12" s="236"/>
      <c r="AA12" s="236"/>
      <c r="AB12" s="236"/>
      <c r="AC12" s="237"/>
    </row>
    <row r="13" spans="1:29" ht="15" customHeight="1">
      <c r="K13" s="247"/>
      <c r="L13" s="247"/>
      <c r="M13" s="247"/>
      <c r="N13" s="261"/>
      <c r="O13" s="235"/>
      <c r="P13" s="236"/>
      <c r="Q13" s="236"/>
      <c r="R13" s="236"/>
      <c r="S13" s="236"/>
      <c r="T13" s="236"/>
      <c r="U13" s="236"/>
      <c r="V13" s="236"/>
      <c r="W13" s="236"/>
      <c r="X13" s="236"/>
      <c r="Y13" s="236"/>
      <c r="Z13" s="236"/>
      <c r="AA13" s="236"/>
      <c r="AB13" s="236"/>
      <c r="AC13" s="237"/>
    </row>
    <row r="14" spans="1:29" ht="15" customHeight="1">
      <c r="K14" s="247"/>
      <c r="L14" s="247"/>
      <c r="M14" s="247"/>
      <c r="N14" s="261"/>
      <c r="O14" s="235"/>
      <c r="P14" s="236"/>
      <c r="Q14" s="236"/>
      <c r="R14" s="236"/>
      <c r="S14" s="236"/>
      <c r="T14" s="236"/>
      <c r="U14" s="236"/>
      <c r="V14" s="236"/>
      <c r="W14" s="236"/>
      <c r="X14" s="236"/>
      <c r="Y14" s="236"/>
      <c r="Z14" s="236"/>
      <c r="AA14" s="236"/>
      <c r="AB14" s="236"/>
      <c r="AC14" s="237"/>
    </row>
    <row r="15" spans="1:29" ht="15" customHeight="1">
      <c r="K15" s="247"/>
      <c r="L15" s="247"/>
      <c r="M15" s="247"/>
      <c r="N15" s="261"/>
      <c r="O15" s="235"/>
      <c r="P15" s="236"/>
      <c r="Q15" s="236"/>
      <c r="R15" s="236"/>
      <c r="S15" s="236"/>
      <c r="T15" s="236"/>
      <c r="U15" s="236"/>
      <c r="V15" s="236"/>
      <c r="W15" s="236"/>
      <c r="X15" s="236"/>
      <c r="Y15" s="236"/>
      <c r="Z15" s="236"/>
      <c r="AA15" s="236"/>
      <c r="AB15" s="236"/>
      <c r="AC15" s="237"/>
    </row>
    <row r="16" spans="1:29">
      <c r="K16" s="247"/>
      <c r="L16" s="247"/>
      <c r="M16" s="247"/>
      <c r="N16" s="261"/>
      <c r="O16" s="235"/>
      <c r="P16" s="236"/>
      <c r="Q16" s="236"/>
      <c r="R16" s="236"/>
      <c r="S16" s="236"/>
      <c r="T16" s="236"/>
      <c r="U16" s="236"/>
      <c r="V16" s="236"/>
      <c r="W16" s="236"/>
      <c r="X16" s="236"/>
      <c r="Y16" s="236"/>
      <c r="Z16" s="236"/>
      <c r="AA16" s="236"/>
      <c r="AB16" s="236"/>
      <c r="AC16" s="237"/>
    </row>
    <row r="17" spans="1:29">
      <c r="K17" s="247"/>
      <c r="L17" s="247"/>
      <c r="M17" s="247"/>
      <c r="N17" s="261"/>
      <c r="O17" s="235"/>
      <c r="P17" s="236"/>
      <c r="Q17" s="236"/>
      <c r="R17" s="236"/>
      <c r="S17" s="236"/>
      <c r="T17" s="236"/>
      <c r="U17" s="236"/>
      <c r="V17" s="236"/>
      <c r="W17" s="236"/>
      <c r="X17" s="236"/>
      <c r="Y17" s="236"/>
      <c r="Z17" s="236"/>
      <c r="AA17" s="236"/>
      <c r="AB17" s="236"/>
      <c r="AC17" s="237"/>
    </row>
    <row r="18" spans="1:29">
      <c r="K18" s="247"/>
      <c r="L18" s="247"/>
      <c r="M18" s="247"/>
      <c r="N18" s="261"/>
      <c r="O18" s="235"/>
      <c r="P18" s="236"/>
      <c r="Q18" s="236"/>
      <c r="R18" s="236"/>
      <c r="S18" s="236"/>
      <c r="T18" s="236"/>
      <c r="U18" s="236"/>
      <c r="V18" s="236"/>
      <c r="W18" s="236"/>
      <c r="X18" s="236"/>
      <c r="Y18" s="236"/>
      <c r="Z18" s="236"/>
      <c r="AA18" s="236"/>
      <c r="AB18" s="236"/>
      <c r="AC18" s="237"/>
    </row>
    <row r="19" spans="1:29">
      <c r="K19" s="247"/>
      <c r="L19" s="247"/>
      <c r="M19" s="247"/>
      <c r="N19" s="261"/>
      <c r="O19" s="235"/>
      <c r="P19" s="236"/>
      <c r="Q19" s="236"/>
      <c r="R19" s="236"/>
      <c r="S19" s="236"/>
      <c r="T19" s="236"/>
      <c r="U19" s="236"/>
      <c r="V19" s="236"/>
      <c r="W19" s="236"/>
      <c r="X19" s="236"/>
      <c r="Y19" s="236"/>
      <c r="Z19" s="236"/>
      <c r="AA19" s="236"/>
      <c r="AB19" s="236"/>
      <c r="AC19" s="237"/>
    </row>
    <row r="20" spans="1:29">
      <c r="K20" s="247"/>
      <c r="L20" s="247"/>
      <c r="M20" s="247"/>
      <c r="N20" s="261"/>
      <c r="O20" s="235"/>
      <c r="P20" s="236"/>
      <c r="Q20" s="236"/>
      <c r="R20" s="236"/>
      <c r="S20" s="236"/>
      <c r="T20" s="236"/>
      <c r="U20" s="236"/>
      <c r="V20" s="236"/>
      <c r="W20" s="236"/>
      <c r="X20" s="236"/>
      <c r="Y20" s="236"/>
      <c r="Z20" s="236"/>
      <c r="AA20" s="236"/>
      <c r="AB20" s="236"/>
      <c r="AC20" s="237"/>
    </row>
    <row r="21" spans="1:29">
      <c r="K21" s="247"/>
      <c r="L21" s="247"/>
      <c r="M21" s="247"/>
      <c r="N21" s="261"/>
      <c r="O21" s="235"/>
      <c r="P21" s="236"/>
      <c r="Q21" s="236"/>
      <c r="R21" s="236"/>
      <c r="S21" s="236"/>
      <c r="T21" s="236"/>
      <c r="U21" s="236"/>
      <c r="V21" s="236"/>
      <c r="W21" s="236"/>
      <c r="X21" s="236"/>
      <c r="Y21" s="236"/>
      <c r="Z21" s="236"/>
      <c r="AA21" s="236"/>
      <c r="AB21" s="236"/>
      <c r="AC21" s="237"/>
    </row>
    <row r="22" spans="1:29">
      <c r="K22" s="247"/>
      <c r="L22" s="247"/>
      <c r="M22" s="247"/>
      <c r="N22" s="261"/>
      <c r="O22" s="235"/>
      <c r="P22" s="236"/>
      <c r="Q22" s="236"/>
      <c r="R22" s="236"/>
      <c r="S22" s="236"/>
      <c r="T22" s="236"/>
      <c r="U22" s="236"/>
      <c r="V22" s="236"/>
      <c r="W22" s="236"/>
      <c r="X22" s="236"/>
      <c r="Y22" s="236"/>
      <c r="Z22" s="236"/>
      <c r="AA22" s="236"/>
      <c r="AB22" s="236"/>
      <c r="AC22" s="237"/>
    </row>
    <row r="23" spans="1:29">
      <c r="K23" s="247"/>
      <c r="L23" s="247"/>
      <c r="M23" s="247"/>
      <c r="N23" s="261"/>
      <c r="O23" s="235"/>
      <c r="P23" s="236"/>
      <c r="Q23" s="236"/>
      <c r="R23" s="236"/>
      <c r="S23" s="236"/>
      <c r="T23" s="236"/>
      <c r="U23" s="236"/>
      <c r="V23" s="236"/>
      <c r="W23" s="236"/>
      <c r="X23" s="236"/>
      <c r="Y23" s="236"/>
      <c r="Z23" s="236"/>
      <c r="AA23" s="236"/>
      <c r="AB23" s="236"/>
      <c r="AC23" s="237"/>
    </row>
    <row r="24" spans="1:29" ht="15" customHeight="1">
      <c r="K24" s="247"/>
      <c r="L24" s="247"/>
      <c r="M24" s="247"/>
      <c r="N24" s="261"/>
      <c r="O24" s="235"/>
      <c r="P24" s="236"/>
      <c r="Q24" s="236"/>
      <c r="R24" s="236"/>
      <c r="S24" s="236"/>
      <c r="T24" s="236"/>
      <c r="U24" s="236"/>
      <c r="V24" s="236"/>
      <c r="W24" s="236"/>
      <c r="X24" s="236"/>
      <c r="Y24" s="236"/>
      <c r="Z24" s="236"/>
      <c r="AA24" s="236"/>
      <c r="AB24" s="236"/>
      <c r="AC24" s="237"/>
    </row>
    <row r="25" spans="1:29" ht="15" customHeight="1">
      <c r="K25" s="247"/>
      <c r="L25" s="247"/>
      <c r="M25" s="247"/>
      <c r="N25" s="261"/>
      <c r="O25" s="238"/>
      <c r="P25" s="239"/>
      <c r="Q25" s="239"/>
      <c r="R25" s="239"/>
      <c r="S25" s="239"/>
      <c r="T25" s="239"/>
      <c r="U25" s="239"/>
      <c r="V25" s="239"/>
      <c r="W25" s="239"/>
      <c r="X25" s="239"/>
      <c r="Y25" s="239"/>
      <c r="Z25" s="239"/>
      <c r="AA25" s="239"/>
      <c r="AB25" s="239"/>
      <c r="AC25" s="240"/>
    </row>
    <row r="27" spans="1:29">
      <c r="E27" s="4"/>
    </row>
    <row r="28" spans="1:29" ht="67.5">
      <c r="A28" s="3" t="s">
        <v>0</v>
      </c>
      <c r="B28" s="60">
        <v>2018</v>
      </c>
      <c r="C28" s="42" t="s">
        <v>23</v>
      </c>
      <c r="D28" s="42" t="s">
        <v>24</v>
      </c>
      <c r="E28" s="42" t="s">
        <v>147</v>
      </c>
      <c r="F28" s="42" t="s">
        <v>148</v>
      </c>
      <c r="G28" s="42" t="s">
        <v>177</v>
      </c>
      <c r="H28" s="42" t="s">
        <v>146</v>
      </c>
      <c r="I28" s="42" t="s">
        <v>26</v>
      </c>
      <c r="J28" s="42" t="s">
        <v>151</v>
      </c>
      <c r="K28" s="42" t="s">
        <v>152</v>
      </c>
      <c r="L28" s="55" t="s">
        <v>35</v>
      </c>
      <c r="N28" s="55" t="s">
        <v>36</v>
      </c>
      <c r="O28" s="55" t="s">
        <v>38</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 t="shared" ref="L29:L34" si="0">SUM(C29:K29)</f>
        <v>60301.241999999998</v>
      </c>
      <c r="M29" s="4"/>
      <c r="N29" s="40">
        <f>+'1.1.0'!D29</f>
        <v>1066.28</v>
      </c>
      <c r="O29" s="82">
        <f t="shared" ref="O29" si="1">+L29+N29</f>
        <v>61367.521999999997</v>
      </c>
      <c r="P29" s="4"/>
      <c r="Q29" s="201"/>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 t="shared" si="0"/>
        <v>51241.672999999995</v>
      </c>
      <c r="M30" s="4"/>
      <c r="N30" s="40">
        <f>+'1.1.0'!D30</f>
        <v>1382.25</v>
      </c>
      <c r="O30" s="82">
        <f t="shared" ref="O30" si="2">+L30+N30</f>
        <v>52623.922999999995</v>
      </c>
      <c r="P30" s="4"/>
      <c r="Q30" s="201"/>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 t="shared" si="0"/>
        <v>60905.48000000001</v>
      </c>
      <c r="M31" s="4"/>
      <c r="N31" s="40">
        <f>+'1.1.0'!D31</f>
        <v>1056.21</v>
      </c>
      <c r="O31" s="82">
        <f t="shared" ref="O31" si="3">+L31+N31</f>
        <v>61961.69000000001</v>
      </c>
      <c r="P31" s="4"/>
      <c r="Q31" s="201"/>
    </row>
    <row r="32" spans="1:29" ht="15.75">
      <c r="A32" s="3" t="s">
        <v>0</v>
      </c>
      <c r="B32" s="30" t="s">
        <v>9</v>
      </c>
      <c r="C32" s="36">
        <v>35844.71500000004</v>
      </c>
      <c r="D32" s="36">
        <v>5572.3680000000004</v>
      </c>
      <c r="E32" s="36">
        <f>+ 11032.882 + 2070.01</f>
        <v>13102.892</v>
      </c>
      <c r="F32" s="36">
        <v>685.37999999999988</v>
      </c>
      <c r="G32" s="36">
        <v>764.73299999996516</v>
      </c>
      <c r="H32" s="36">
        <v>2425.1419999999989</v>
      </c>
      <c r="I32" s="36">
        <v>610.06000000000006</v>
      </c>
      <c r="J32" s="36">
        <v>40.21</v>
      </c>
      <c r="K32" s="94">
        <v>0</v>
      </c>
      <c r="L32" s="82">
        <f t="shared" si="0"/>
        <v>59045.5</v>
      </c>
      <c r="M32" s="4"/>
      <c r="N32" s="40">
        <f>+'1.1.0'!D32</f>
        <v>1329.75</v>
      </c>
      <c r="O32" s="82">
        <f t="shared" ref="O32" si="4">+L32+N32</f>
        <v>60375.25</v>
      </c>
      <c r="P32" s="4"/>
      <c r="Q32" s="201"/>
    </row>
    <row r="33" spans="1:18" ht="15.75">
      <c r="B33" s="30" t="s">
        <v>10</v>
      </c>
      <c r="C33" s="36">
        <v>39861.121280000007</v>
      </c>
      <c r="D33" s="36">
        <f>+ 6088.725 + 149.57</f>
        <v>6238.2950000000001</v>
      </c>
      <c r="E33" s="36">
        <f>10370.521 + 3464.89</f>
        <v>13835.411</v>
      </c>
      <c r="F33" s="36">
        <v>718.52</v>
      </c>
      <c r="G33" s="36">
        <v>990.04499999999985</v>
      </c>
      <c r="H33" s="36">
        <v>2769.2790000000005</v>
      </c>
      <c r="I33" s="36">
        <v>500.15000000000003</v>
      </c>
      <c r="J33" s="36">
        <v>18.75</v>
      </c>
      <c r="K33" s="36">
        <v>10.239999999999998</v>
      </c>
      <c r="L33" s="82">
        <f t="shared" si="0"/>
        <v>64941.811280000002</v>
      </c>
      <c r="N33" s="40">
        <f>+'1.1.0'!D33</f>
        <v>1586.14</v>
      </c>
      <c r="O33" s="82">
        <f t="shared" ref="O33" si="5">+L33+N33</f>
        <v>66527.951280000008</v>
      </c>
      <c r="P33" s="4"/>
      <c r="Q33" s="201"/>
    </row>
    <row r="34" spans="1:18" ht="15.75">
      <c r="A34" s="3" t="s">
        <v>0</v>
      </c>
      <c r="B34" s="30" t="s">
        <v>11</v>
      </c>
      <c r="C34" s="36">
        <v>30578.806999999979</v>
      </c>
      <c r="D34" s="36">
        <v>5902.6669999999995</v>
      </c>
      <c r="E34" s="36">
        <v>20559.240999999991</v>
      </c>
      <c r="F34" s="36">
        <v>611.77</v>
      </c>
      <c r="G34" s="36">
        <v>526.60699999999986</v>
      </c>
      <c r="H34" s="36">
        <v>2829.6540000000005</v>
      </c>
      <c r="I34" s="36">
        <v>403.97900000000004</v>
      </c>
      <c r="J34" s="36">
        <v>54.58</v>
      </c>
      <c r="K34" s="36">
        <v>1.32</v>
      </c>
      <c r="L34" s="82">
        <f t="shared" si="0"/>
        <v>61468.624999999964</v>
      </c>
      <c r="N34" s="40">
        <f>+'1.1.0'!D34</f>
        <v>1471.93</v>
      </c>
      <c r="O34" s="82">
        <f t="shared" ref="O34" si="6">+L34+N34</f>
        <v>62940.554999999964</v>
      </c>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7">SUM(C29:C40)</f>
        <v>205090.38728000002</v>
      </c>
      <c r="D41" s="28">
        <f t="shared" si="7"/>
        <v>33240.881999999998</v>
      </c>
      <c r="E41" s="28">
        <f t="shared" si="7"/>
        <v>91525.835999999996</v>
      </c>
      <c r="F41" s="28">
        <f t="shared" si="7"/>
        <v>3895.2899999999995</v>
      </c>
      <c r="G41" s="28">
        <f t="shared" si="7"/>
        <v>4236.5759999999655</v>
      </c>
      <c r="H41" s="28">
        <f t="shared" si="7"/>
        <v>15929.054</v>
      </c>
      <c r="I41" s="28">
        <f t="shared" si="7"/>
        <v>3613.3309999999992</v>
      </c>
      <c r="J41" s="28">
        <f t="shared" si="7"/>
        <v>343.55499999999995</v>
      </c>
      <c r="K41" s="28">
        <f t="shared" si="7"/>
        <v>29.42</v>
      </c>
      <c r="L41" s="28">
        <f>SUM(L29:L40)</f>
        <v>357904.33127999998</v>
      </c>
      <c r="N41" s="19">
        <f>SUM(N29:N40)</f>
        <v>7892.56</v>
      </c>
      <c r="O41" s="19">
        <f>SUM(O29:O40)</f>
        <v>365796.89127999998</v>
      </c>
    </row>
    <row r="42" spans="1:18">
      <c r="B42" s="29" t="s">
        <v>34</v>
      </c>
      <c r="C42" s="117">
        <f t="shared" ref="C42:K42" si="8">+C41/$L$41</f>
        <v>0.57303130852459916</v>
      </c>
      <c r="D42" s="117">
        <f t="shared" si="8"/>
        <v>9.2876445169350563E-2</v>
      </c>
      <c r="E42" s="117">
        <f t="shared" si="8"/>
        <v>0.25572709800037713</v>
      </c>
      <c r="F42" s="117">
        <f t="shared" si="8"/>
        <v>1.0883606761809736E-2</v>
      </c>
      <c r="G42" s="117">
        <f t="shared" si="8"/>
        <v>1.1837174433872824E-2</v>
      </c>
      <c r="H42" s="117">
        <f t="shared" si="8"/>
        <v>4.4506457753757084E-2</v>
      </c>
      <c r="I42" s="117">
        <f t="shared" si="8"/>
        <v>1.0095801263643202E-2</v>
      </c>
      <c r="J42" s="117">
        <f t="shared" si="8"/>
        <v>9.5990735505021283E-4</v>
      </c>
      <c r="K42" s="117">
        <f t="shared" si="8"/>
        <v>8.2200737540065688E-5</v>
      </c>
      <c r="L42" s="88">
        <f>SUM(C42:K42)</f>
        <v>1</v>
      </c>
      <c r="M42" s="3" t="s">
        <v>0</v>
      </c>
    </row>
    <row r="43" spans="1:18" ht="15" customHeight="1">
      <c r="B43" s="8" t="s">
        <v>4</v>
      </c>
      <c r="C43" s="28">
        <f t="shared" ref="C43:K43" si="9">AVERAGE(C29:C40)</f>
        <v>34181.73121333334</v>
      </c>
      <c r="D43" s="28">
        <f t="shared" si="9"/>
        <v>5540.1469999999999</v>
      </c>
      <c r="E43" s="28">
        <f t="shared" si="9"/>
        <v>15254.305999999999</v>
      </c>
      <c r="F43" s="28">
        <f t="shared" si="9"/>
        <v>649.21499999999992</v>
      </c>
      <c r="G43" s="28">
        <f t="shared" si="9"/>
        <v>706.09599999999421</v>
      </c>
      <c r="H43" s="28">
        <f t="shared" si="9"/>
        <v>2654.8423333333335</v>
      </c>
      <c r="I43" s="28">
        <f t="shared" si="9"/>
        <v>602.22183333333317</v>
      </c>
      <c r="J43" s="28">
        <f t="shared" si="9"/>
        <v>57.259166666666658</v>
      </c>
      <c r="K43" s="28">
        <f t="shared" si="9"/>
        <v>4.9033333333333333</v>
      </c>
      <c r="L43" s="28">
        <f>AVERAGE(L29:L40)</f>
        <v>59650.721879999997</v>
      </c>
      <c r="N43" s="28">
        <f>AVERAGE(N29:N40)</f>
        <v>1315.4266666666667</v>
      </c>
      <c r="O43" s="28">
        <f>AVERAGE(O29:O40)</f>
        <v>60966.148546666664</v>
      </c>
    </row>
    <row r="44" spans="1:18">
      <c r="C44" s="45"/>
      <c r="D44" s="45"/>
      <c r="E44" s="45"/>
      <c r="F44" s="45"/>
      <c r="G44" s="45"/>
      <c r="H44" s="45"/>
      <c r="I44" s="45"/>
      <c r="J44" s="45"/>
      <c r="K44" s="45"/>
      <c r="L44" s="45"/>
      <c r="M44" s="61"/>
      <c r="N44" s="83"/>
    </row>
    <row r="45" spans="1:18" ht="67.5">
      <c r="B45" s="43">
        <v>2017</v>
      </c>
      <c r="C45" s="43" t="s">
        <v>23</v>
      </c>
      <c r="D45" s="43" t="s">
        <v>24</v>
      </c>
      <c r="E45" s="43" t="s">
        <v>147</v>
      </c>
      <c r="F45" s="43" t="s">
        <v>148</v>
      </c>
      <c r="G45" s="43" t="s">
        <v>177</v>
      </c>
      <c r="H45" s="43" t="s">
        <v>146</v>
      </c>
      <c r="I45" s="43" t="s">
        <v>26</v>
      </c>
      <c r="J45" s="43" t="s">
        <v>61</v>
      </c>
      <c r="K45" s="43" t="s">
        <v>65</v>
      </c>
      <c r="L45" s="43" t="s">
        <v>44</v>
      </c>
      <c r="M45" s="43" t="s">
        <v>35</v>
      </c>
      <c r="O45" s="43" t="s">
        <v>36</v>
      </c>
      <c r="P45" s="43" t="s">
        <v>38</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10">SUM(C46:L46)</f>
        <v>56170.63299999998</v>
      </c>
      <c r="N46" s="4"/>
      <c r="O46" s="40">
        <f>+'1.1.0'!D46</f>
        <v>1071.3399999999999</v>
      </c>
      <c r="P46" s="62">
        <f t="shared" ref="P46:P57" si="11">+M46+O46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10"/>
        <v>46960.241999999955</v>
      </c>
      <c r="N47" s="4"/>
      <c r="O47" s="40">
        <f>+'1.1.0'!D47</f>
        <v>1021.15</v>
      </c>
      <c r="P47" s="62">
        <f t="shared" si="11"/>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10"/>
        <v>56466.636000000035</v>
      </c>
      <c r="N48" s="4"/>
      <c r="O48" s="40">
        <f>+'1.1.0'!D48</f>
        <v>1109.6600000000001</v>
      </c>
      <c r="P48" s="62">
        <f t="shared" si="11"/>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10"/>
        <v>61005.12000000001</v>
      </c>
      <c r="N49" s="4"/>
      <c r="O49" s="40">
        <f>+'1.1.0'!D49</f>
        <v>1231.3</v>
      </c>
      <c r="P49" s="62">
        <f t="shared" si="11"/>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10"/>
        <v>62837.469999999965</v>
      </c>
      <c r="O50" s="40">
        <f>+'1.1.0'!D50</f>
        <v>1307.43</v>
      </c>
      <c r="P50" s="62">
        <f t="shared" si="11"/>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10"/>
        <v>58297.779120000043</v>
      </c>
      <c r="N51" s="4"/>
      <c r="O51" s="40">
        <f>+'1.1.0'!D51</f>
        <v>1408.4</v>
      </c>
      <c r="P51" s="62">
        <f t="shared" si="11"/>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10"/>
        <v>56839.148040000007</v>
      </c>
      <c r="N52" s="4" t="s">
        <v>0</v>
      </c>
      <c r="O52" s="40">
        <f>+'1.1.0'!D52</f>
        <v>1390.52</v>
      </c>
      <c r="P52" s="62">
        <f t="shared" si="11"/>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10"/>
        <v>56450.595480000011</v>
      </c>
      <c r="O53" s="40">
        <f>+'1.1.0'!D53</f>
        <v>1490.16</v>
      </c>
      <c r="P53" s="62">
        <f t="shared" si="11"/>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10"/>
        <v>54727.193580000021</v>
      </c>
      <c r="N54" s="4"/>
      <c r="O54" s="40">
        <f>+'1.1.0'!D54</f>
        <v>1549.49</v>
      </c>
      <c r="P54" s="62">
        <f t="shared" si="11"/>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10"/>
        <v>56931.722999999998</v>
      </c>
      <c r="N55" s="4" t="s">
        <v>0</v>
      </c>
      <c r="O55" s="40">
        <f>+'1.1.0'!D55</f>
        <v>1314.03</v>
      </c>
      <c r="P55" s="62">
        <f t="shared" si="11"/>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10"/>
        <v>52906.806000000019</v>
      </c>
      <c r="O56" s="40">
        <f>+'1.1.0'!D56</f>
        <v>1289.47</v>
      </c>
      <c r="P56" s="62">
        <f t="shared" si="11"/>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10"/>
        <v>56656.946999999986</v>
      </c>
      <c r="O57" s="40">
        <f>+'1.1.0'!D57</f>
        <v>1218.6600000000001</v>
      </c>
      <c r="P57" s="62">
        <f t="shared" si="11"/>
        <v>57875.606999999989</v>
      </c>
    </row>
    <row r="58" spans="2:16">
      <c r="B58" s="9" t="s">
        <v>1</v>
      </c>
      <c r="C58" s="77">
        <f t="shared" ref="C58:L58" si="12">SUM(C46:C57)</f>
        <v>337796.21659435821</v>
      </c>
      <c r="D58" s="93">
        <f t="shared" si="12"/>
        <v>59039.450901790697</v>
      </c>
      <c r="E58" s="77">
        <f t="shared" si="12"/>
        <v>228951.87277084461</v>
      </c>
      <c r="F58" s="96">
        <f t="shared" si="12"/>
        <v>7131.2223206668496</v>
      </c>
      <c r="G58" s="93">
        <f t="shared" si="12"/>
        <v>4514.3705498951867</v>
      </c>
      <c r="H58" s="77">
        <f t="shared" si="12"/>
        <v>29948.825817737175</v>
      </c>
      <c r="I58" s="93">
        <f t="shared" si="12"/>
        <v>7739.0930477193142</v>
      </c>
      <c r="J58" s="93">
        <f t="shared" si="12"/>
        <v>904.10657904224342</v>
      </c>
      <c r="K58" s="77">
        <f t="shared" si="12"/>
        <v>160.08625623970414</v>
      </c>
      <c r="L58" s="77">
        <f t="shared" si="12"/>
        <v>65.048381706027982</v>
      </c>
      <c r="M58" s="77">
        <f>SUM(M46:M57)</f>
        <v>676250.29322000011</v>
      </c>
      <c r="O58" s="77">
        <f>SUM(O46:O57)</f>
        <v>15401.61</v>
      </c>
      <c r="P58" s="77">
        <f>SUM(P46:P57)</f>
        <v>691651.90321999998</v>
      </c>
    </row>
    <row r="59" spans="2:16">
      <c r="B59" s="29" t="s">
        <v>34</v>
      </c>
      <c r="C59" s="117">
        <f>+C58/$M$58</f>
        <v>0.49951359723028638</v>
      </c>
      <c r="D59" s="117">
        <f t="shared" ref="D59:L59" si="13">+D58/$M$58</f>
        <v>8.7304140927867632E-2</v>
      </c>
      <c r="E59" s="117">
        <f t="shared" si="13"/>
        <v>0.33856084805624059</v>
      </c>
      <c r="F59" s="117">
        <f t="shared" si="13"/>
        <v>1.0545241003462153E-2</v>
      </c>
      <c r="G59" s="117">
        <f t="shared" si="13"/>
        <v>6.6755912642932581E-3</v>
      </c>
      <c r="H59" s="117">
        <f t="shared" si="13"/>
        <v>4.428659938191571E-2</v>
      </c>
      <c r="I59" s="117">
        <f t="shared" si="13"/>
        <v>1.1444125237815765E-2</v>
      </c>
      <c r="J59" s="117">
        <f t="shared" si="13"/>
        <v>1.3369407571526425E-3</v>
      </c>
      <c r="K59" s="117">
        <f t="shared" si="13"/>
        <v>2.3672633911542618E-4</v>
      </c>
      <c r="L59" s="117">
        <f t="shared" si="13"/>
        <v>9.6189801850283583E-5</v>
      </c>
      <c r="M59" s="117">
        <f>SUM(C59:L59)</f>
        <v>0.99999999999999989</v>
      </c>
      <c r="N59" s="3" t="s">
        <v>0</v>
      </c>
    </row>
    <row r="60" spans="2:16">
      <c r="B60" s="9" t="s">
        <v>4</v>
      </c>
      <c r="C60" s="77">
        <f t="shared" ref="C60:L60" si="14">AVERAGE(C46:C57)</f>
        <v>28149.684716196516</v>
      </c>
      <c r="D60" s="93">
        <f t="shared" si="14"/>
        <v>4919.9542418158917</v>
      </c>
      <c r="E60" s="77">
        <f t="shared" si="14"/>
        <v>19079.322730903717</v>
      </c>
      <c r="F60" s="96">
        <f t="shared" si="14"/>
        <v>594.26852672223743</v>
      </c>
      <c r="G60" s="93">
        <f t="shared" si="14"/>
        <v>376.19754582459888</v>
      </c>
      <c r="H60" s="77">
        <f t="shared" si="14"/>
        <v>2495.7354848114314</v>
      </c>
      <c r="I60" s="93">
        <f t="shared" si="14"/>
        <v>644.92442064327622</v>
      </c>
      <c r="J60" s="93">
        <f t="shared" si="14"/>
        <v>75.342214920186947</v>
      </c>
      <c r="K60" s="77">
        <f t="shared" si="14"/>
        <v>13.340521353308679</v>
      </c>
      <c r="L60" s="77">
        <f t="shared" si="14"/>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147</v>
      </c>
      <c r="F62" s="39" t="s">
        <v>148</v>
      </c>
      <c r="G62" s="39" t="s">
        <v>177</v>
      </c>
      <c r="H62" s="39" t="s">
        <v>146</v>
      </c>
      <c r="I62" s="39" t="s">
        <v>26</v>
      </c>
      <c r="J62" s="39" t="s">
        <v>61</v>
      </c>
      <c r="K62" s="39" t="s">
        <v>65</v>
      </c>
      <c r="L62" s="39" t="s">
        <v>44</v>
      </c>
      <c r="M62" s="39" t="s">
        <v>35</v>
      </c>
      <c r="O62" s="39" t="s">
        <v>36</v>
      </c>
      <c r="P62" s="39" t="s">
        <v>38</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5">SUM(C63:L63)</f>
        <v>56253.696000000062</v>
      </c>
      <c r="N63" s="4"/>
      <c r="O63" s="40">
        <f>+'1.1.0'!D63</f>
        <v>930.6350000000001</v>
      </c>
      <c r="P63" s="64">
        <f t="shared" ref="P63:P69" si="16">+M63+O63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5"/>
        <v>51740.121000000057</v>
      </c>
      <c r="N64" s="4" t="s">
        <v>0</v>
      </c>
      <c r="O64" s="40">
        <f>+'1.1.0'!D64</f>
        <v>875.91999999999985</v>
      </c>
      <c r="P64" s="64">
        <f t="shared" si="16"/>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5"/>
        <v>59582.368999999882</v>
      </c>
      <c r="N65" s="4"/>
      <c r="O65" s="40">
        <f>+'1.1.0'!D65</f>
        <v>1031.366</v>
      </c>
      <c r="P65" s="64">
        <f t="shared" si="16"/>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5"/>
        <v>57803.811999999918</v>
      </c>
      <c r="N66" s="4"/>
      <c r="O66" s="40">
        <f>+'1.1.0'!D66</f>
        <v>989.24000000000024</v>
      </c>
      <c r="P66" s="64">
        <f t="shared" si="16"/>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5"/>
        <v>56738.983509999962</v>
      </c>
      <c r="O67" s="40">
        <f>+'1.1.0'!D67</f>
        <v>1010.0060000000001</v>
      </c>
      <c r="P67" s="64">
        <f t="shared" si="16"/>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5"/>
        <v>54033.004539999987</v>
      </c>
      <c r="N68" s="4"/>
      <c r="O68" s="40">
        <f>+'1.1.0'!D68</f>
        <v>920.61400000000003</v>
      </c>
      <c r="P68" s="64">
        <f t="shared" si="16"/>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5"/>
        <v>51443.652999999991</v>
      </c>
      <c r="N69" s="4"/>
      <c r="O69" s="40">
        <f>+'1.1.0'!D69</f>
        <v>901.53300000000013</v>
      </c>
      <c r="P69" s="64">
        <f t="shared" si="16"/>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5"/>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5"/>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5"/>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5"/>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5"/>
        <v>55984.891720000007</v>
      </c>
      <c r="O74" s="40">
        <f>+'1.1.0'!D74</f>
        <v>1133.9630000000004</v>
      </c>
      <c r="P74" s="64">
        <f>+M74+O74</f>
        <v>57118.85472000001</v>
      </c>
    </row>
    <row r="75" spans="1:18">
      <c r="B75" s="67" t="s">
        <v>1</v>
      </c>
      <c r="C75" s="79">
        <f t="shared" ref="C75:L75" si="17">SUM(C63:C74)</f>
        <v>350283.13447999983</v>
      </c>
      <c r="D75" s="155">
        <f t="shared" si="17"/>
        <v>52667.278750000005</v>
      </c>
      <c r="E75" s="79">
        <f t="shared" si="17"/>
        <v>204788.3219999999</v>
      </c>
      <c r="F75" s="156">
        <f t="shared" si="17"/>
        <v>7087.3709999999992</v>
      </c>
      <c r="G75" s="155">
        <f t="shared" si="17"/>
        <v>4631.9939999999988</v>
      </c>
      <c r="H75" s="79">
        <f t="shared" si="17"/>
        <v>24083.889539999993</v>
      </c>
      <c r="I75" s="155">
        <f t="shared" si="17"/>
        <v>3491.5250000000001</v>
      </c>
      <c r="J75" s="155">
        <f t="shared" si="17"/>
        <v>881.81899999999985</v>
      </c>
      <c r="K75" s="79">
        <f t="shared" si="17"/>
        <v>69.460999999999999</v>
      </c>
      <c r="L75" s="200">
        <f t="shared" si="17"/>
        <v>503.24100000000004</v>
      </c>
      <c r="M75" s="79">
        <f>SUM(M63:M74)</f>
        <v>648488.03576999984</v>
      </c>
      <c r="O75" s="79">
        <f>SUM(O63:O74)</f>
        <v>11203.887999999999</v>
      </c>
      <c r="P75" s="79">
        <f>SUM(P63:P74)</f>
        <v>659691.92376999999</v>
      </c>
    </row>
    <row r="76" spans="1:18">
      <c r="A76" s="3" t="s">
        <v>0</v>
      </c>
      <c r="B76" s="29" t="s">
        <v>34</v>
      </c>
      <c r="C76" s="117">
        <f>+C75/$M$75</f>
        <v>0.54015358057312757</v>
      </c>
      <c r="D76" s="117">
        <f t="shared" ref="D76:M76" si="18">+D75/$M$75</f>
        <v>8.1215497965917108E-2</v>
      </c>
      <c r="E76" s="117">
        <f t="shared" si="18"/>
        <v>0.31579352386484499</v>
      </c>
      <c r="F76" s="117">
        <f t="shared" si="18"/>
        <v>1.0929069788596204E-2</v>
      </c>
      <c r="G76" s="117">
        <f t="shared" si="18"/>
        <v>7.1427593795158843E-3</v>
      </c>
      <c r="H76" s="117">
        <f t="shared" si="18"/>
        <v>3.7138525634329296E-2</v>
      </c>
      <c r="I76" s="117">
        <f t="shared" si="18"/>
        <v>5.3841008737412453E-3</v>
      </c>
      <c r="J76" s="117">
        <f t="shared" si="18"/>
        <v>1.3598076623772221E-3</v>
      </c>
      <c r="K76" s="117">
        <f t="shared" si="18"/>
        <v>1.0711223055568574E-4</v>
      </c>
      <c r="L76" s="117">
        <f t="shared" si="18"/>
        <v>7.7602202699462791E-4</v>
      </c>
      <c r="M76" s="117">
        <f t="shared" si="18"/>
        <v>1</v>
      </c>
      <c r="N76" s="3" t="s">
        <v>0</v>
      </c>
    </row>
    <row r="77" spans="1:18">
      <c r="B77" s="67" t="s">
        <v>4</v>
      </c>
      <c r="C77" s="79">
        <f t="shared" ref="C77:L77" si="19">AVERAGE(C63:C74)</f>
        <v>29190.261206666652</v>
      </c>
      <c r="D77" s="155">
        <f t="shared" si="19"/>
        <v>4388.939895833334</v>
      </c>
      <c r="E77" s="79">
        <f t="shared" si="19"/>
        <v>17065.69349999999</v>
      </c>
      <c r="F77" s="156">
        <f t="shared" si="19"/>
        <v>590.61424999999997</v>
      </c>
      <c r="G77" s="155">
        <f t="shared" si="19"/>
        <v>385.9994999999999</v>
      </c>
      <c r="H77" s="79">
        <f t="shared" si="19"/>
        <v>2006.9907949999995</v>
      </c>
      <c r="I77" s="155">
        <f t="shared" si="19"/>
        <v>290.96041666666667</v>
      </c>
      <c r="J77" s="155">
        <f t="shared" si="19"/>
        <v>73.484916666666649</v>
      </c>
      <c r="K77" s="79">
        <f t="shared" si="19"/>
        <v>11.576833333333333</v>
      </c>
      <c r="L77" s="200">
        <f t="shared" si="19"/>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147</v>
      </c>
      <c r="F79" s="39" t="s">
        <v>148</v>
      </c>
      <c r="G79" s="69" t="s">
        <v>177</v>
      </c>
      <c r="H79" s="69" t="s">
        <v>146</v>
      </c>
      <c r="I79" s="39" t="s">
        <v>26</v>
      </c>
      <c r="J79" s="69" t="s">
        <v>44</v>
      </c>
      <c r="K79" s="69" t="s">
        <v>35</v>
      </c>
      <c r="L79" s="120"/>
      <c r="M79" s="120"/>
      <c r="O79" s="69" t="s">
        <v>36</v>
      </c>
      <c r="P79" s="69" t="s">
        <v>38</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20">+K80+O80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21">SUM(C81:J81)</f>
        <v>48851.025999999991</v>
      </c>
      <c r="L81" s="121"/>
      <c r="M81" s="121"/>
      <c r="O81" s="40">
        <f>+'1.1.0'!D81</f>
        <v>755.82900000000018</v>
      </c>
      <c r="P81" s="64">
        <f t="shared" si="20"/>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21"/>
        <v>56639.544999999896</v>
      </c>
      <c r="L82" s="121"/>
      <c r="M82" s="121"/>
      <c r="N82" s="3" t="s">
        <v>0</v>
      </c>
      <c r="O82" s="40">
        <f>+'1.1.0'!D82</f>
        <v>866.04</v>
      </c>
      <c r="P82" s="64">
        <f t="shared" si="20"/>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21"/>
        <v>55865.489000000023</v>
      </c>
      <c r="L83" s="121"/>
      <c r="M83" s="121"/>
      <c r="N83" s="3" t="s">
        <v>0</v>
      </c>
      <c r="O83" s="40">
        <f>+'1.1.0'!D83</f>
        <v>817.15999999999963</v>
      </c>
      <c r="P83" s="64">
        <f t="shared" si="20"/>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21"/>
        <v>55656.793999999958</v>
      </c>
      <c r="L84" s="121"/>
      <c r="M84" s="121"/>
      <c r="O84" s="40">
        <f>+'1.1.0'!D84</f>
        <v>847.34</v>
      </c>
      <c r="P84" s="64">
        <f t="shared" si="20"/>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21"/>
        <v>53565.230000000018</v>
      </c>
      <c r="L85" s="121"/>
      <c r="M85" s="121"/>
      <c r="O85" s="40">
        <f>+'1.1.0'!D85</f>
        <v>798.47400000000016</v>
      </c>
      <c r="P85" s="64">
        <f t="shared" si="20"/>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21"/>
        <v>53659.86800000006</v>
      </c>
      <c r="L86" s="121"/>
      <c r="M86" s="121"/>
      <c r="O86" s="40">
        <f>+'1.1.0'!D86</f>
        <v>826.99300000000028</v>
      </c>
      <c r="P86" s="64">
        <f t="shared" si="20"/>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21"/>
        <v>50666.937000000064</v>
      </c>
      <c r="L87" s="121"/>
      <c r="M87" s="121"/>
      <c r="O87" s="40">
        <f>+'1.1.0'!D87</f>
        <v>924.63899999999978</v>
      </c>
      <c r="P87" s="64">
        <f t="shared" si="20"/>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21"/>
        <v>51839.873999999916</v>
      </c>
      <c r="L88" s="121"/>
      <c r="M88" s="121"/>
      <c r="O88" s="40">
        <f>+'1.1.0'!D88</f>
        <v>905.30200000000013</v>
      </c>
      <c r="P88" s="64">
        <f t="shared" si="20"/>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21"/>
        <v>52639.170999999995</v>
      </c>
      <c r="L89" s="121" t="s">
        <v>0</v>
      </c>
      <c r="M89" s="121"/>
      <c r="O89" s="40">
        <f>+'1.1.0'!D89</f>
        <v>952.66000000000042</v>
      </c>
      <c r="P89" s="64">
        <f t="shared" si="20"/>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21"/>
        <v>50384.258999999962</v>
      </c>
      <c r="L90" s="121"/>
      <c r="M90" s="121"/>
      <c r="O90" s="40">
        <f>+'1.1.0'!D90</f>
        <v>914.58499999999981</v>
      </c>
      <c r="P90" s="64">
        <f t="shared" si="20"/>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21"/>
        <v>53057.514000000076</v>
      </c>
      <c r="L91" s="121"/>
      <c r="M91" s="121"/>
      <c r="O91" s="40">
        <f>+'1.1.0'!D91</f>
        <v>953.44200000000046</v>
      </c>
      <c r="P91" s="64">
        <f t="shared" si="20"/>
        <v>54010.956000000078</v>
      </c>
    </row>
    <row r="92" spans="2:16">
      <c r="B92" s="67" t="s">
        <v>1</v>
      </c>
      <c r="C92" s="79">
        <f t="shared" ref="C92:J92" si="22">SUM(C80:C91)</f>
        <v>440229.29799999989</v>
      </c>
      <c r="D92" s="155">
        <f t="shared" si="22"/>
        <v>60673.761000000006</v>
      </c>
      <c r="E92" s="79">
        <f t="shared" si="22"/>
        <v>103195.26800000001</v>
      </c>
      <c r="F92" s="156">
        <f t="shared" si="22"/>
        <v>7128.1950000000006</v>
      </c>
      <c r="G92" s="155">
        <f t="shared" si="22"/>
        <v>6564.1620000000012</v>
      </c>
      <c r="H92" s="79">
        <f t="shared" si="22"/>
        <v>19073.491999999995</v>
      </c>
      <c r="I92" s="155">
        <f t="shared" si="22"/>
        <v>1504.1310000000001</v>
      </c>
      <c r="J92" s="155">
        <f t="shared" si="22"/>
        <v>926.62799999999993</v>
      </c>
      <c r="K92" s="79">
        <f>SUM(K80:K91)</f>
        <v>639294.93499999994</v>
      </c>
      <c r="L92" s="122" t="s">
        <v>0</v>
      </c>
      <c r="M92" s="122"/>
      <c r="O92" s="79">
        <f>SUM(O80:O91)</f>
        <v>10503.029</v>
      </c>
      <c r="P92" s="79">
        <f>SUM(P80:P91)</f>
        <v>649797.96399999992</v>
      </c>
    </row>
    <row r="93" spans="2:16">
      <c r="B93" s="29" t="s">
        <v>34</v>
      </c>
      <c r="C93" s="117">
        <f>+C92/$K$92</f>
        <v>0.68861690261944586</v>
      </c>
      <c r="D93" s="117">
        <f t="shared" ref="D93:J93" si="23">+D92/$K$92</f>
        <v>9.4907307532477184E-2</v>
      </c>
      <c r="E93" s="117">
        <f t="shared" si="23"/>
        <v>0.16142043734477579</v>
      </c>
      <c r="F93" s="117">
        <f t="shared" si="23"/>
        <v>1.1150088339116907E-2</v>
      </c>
      <c r="G93" s="117">
        <f t="shared" si="23"/>
        <v>1.0267814807573912E-2</v>
      </c>
      <c r="H93" s="117">
        <f t="shared" si="23"/>
        <v>2.9835199617215796E-2</v>
      </c>
      <c r="I93" s="117">
        <f t="shared" si="23"/>
        <v>2.3527966790476765E-3</v>
      </c>
      <c r="J93" s="117">
        <f t="shared" si="23"/>
        <v>1.4494530603468647E-3</v>
      </c>
      <c r="K93" s="88">
        <f>SUM(C93:J93)</f>
        <v>1</v>
      </c>
      <c r="L93" s="157"/>
      <c r="M93" s="157"/>
    </row>
    <row r="94" spans="2:16">
      <c r="B94" s="67" t="s">
        <v>4</v>
      </c>
      <c r="C94" s="79">
        <f t="shared" ref="C94:J94" si="24">AVERAGE(C80:C91)</f>
        <v>36685.774833333322</v>
      </c>
      <c r="D94" s="155">
        <f t="shared" si="24"/>
        <v>5056.1467500000008</v>
      </c>
      <c r="E94" s="79">
        <f t="shared" si="24"/>
        <v>8599.6056666666682</v>
      </c>
      <c r="F94" s="156">
        <f t="shared" si="24"/>
        <v>594.01625000000001</v>
      </c>
      <c r="G94" s="155">
        <f t="shared" si="24"/>
        <v>547.01350000000014</v>
      </c>
      <c r="H94" s="79">
        <f t="shared" si="24"/>
        <v>1589.4576666666662</v>
      </c>
      <c r="I94" s="155">
        <f t="shared" si="24"/>
        <v>125.34425</v>
      </c>
      <c r="J94" s="155">
        <f t="shared" si="24"/>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A41" sqref="A41"/>
    </sheetView>
  </sheetViews>
  <sheetFormatPr baseColWidth="10" defaultRowHeight="15"/>
  <cols>
    <col min="1" max="1" width="11.42578125" style="83" customWidth="1"/>
    <col min="2" max="10" width="11.42578125" style="83"/>
    <col min="11" max="11" width="11.5703125" style="83" customWidth="1"/>
    <col min="12" max="12" width="11.42578125" style="83"/>
    <col min="13" max="13" width="12" style="83" customWidth="1"/>
    <col min="14" max="14" width="11.7109375" style="83" customWidth="1"/>
    <col min="15" max="16384" width="11.42578125" style="83"/>
  </cols>
  <sheetData>
    <row r="1" spans="1:21" s="111" customFormat="1" ht="24.95" customHeight="1">
      <c r="A1" s="255" t="s">
        <v>45</v>
      </c>
      <c r="B1" s="256"/>
      <c r="C1" s="256"/>
      <c r="D1" s="256"/>
      <c r="E1" s="256"/>
      <c r="F1" s="256"/>
      <c r="G1" s="256"/>
      <c r="H1" s="256"/>
      <c r="I1" s="256"/>
      <c r="J1" s="256"/>
      <c r="K1" s="257"/>
      <c r="L1" s="258"/>
      <c r="M1" s="259"/>
      <c r="N1" s="260"/>
      <c r="O1" s="147"/>
      <c r="P1" s="148"/>
      <c r="Q1" s="148"/>
      <c r="R1" s="112"/>
      <c r="S1" s="112"/>
      <c r="T1" s="112"/>
      <c r="U1" s="112"/>
    </row>
    <row r="2" spans="1:21" ht="15" customHeight="1">
      <c r="K2" s="262" t="s">
        <v>155</v>
      </c>
      <c r="L2" s="247"/>
      <c r="M2" s="247"/>
      <c r="N2" s="261"/>
      <c r="O2" s="232" t="s">
        <v>179</v>
      </c>
      <c r="P2" s="233"/>
      <c r="Q2" s="233"/>
      <c r="R2" s="234"/>
      <c r="S2" s="23"/>
      <c r="T2" s="23"/>
      <c r="U2" s="23"/>
    </row>
    <row r="3" spans="1:21">
      <c r="K3" s="247"/>
      <c r="L3" s="247"/>
      <c r="M3" s="247"/>
      <c r="N3" s="261"/>
      <c r="O3" s="235"/>
      <c r="P3" s="236"/>
      <c r="Q3" s="236"/>
      <c r="R3" s="237"/>
      <c r="S3" s="23"/>
      <c r="T3" s="23"/>
      <c r="U3" s="23"/>
    </row>
    <row r="4" spans="1:21">
      <c r="K4" s="247"/>
      <c r="L4" s="247"/>
      <c r="M4" s="247"/>
      <c r="N4" s="261"/>
      <c r="O4" s="235"/>
      <c r="P4" s="236"/>
      <c r="Q4" s="236"/>
      <c r="R4" s="237"/>
      <c r="S4" s="23"/>
      <c r="T4" s="23"/>
      <c r="U4" s="23"/>
    </row>
    <row r="5" spans="1:21">
      <c r="K5" s="247"/>
      <c r="L5" s="247"/>
      <c r="M5" s="247"/>
      <c r="N5" s="261"/>
      <c r="O5" s="235"/>
      <c r="P5" s="236"/>
      <c r="Q5" s="236"/>
      <c r="R5" s="237"/>
    </row>
    <row r="6" spans="1:21">
      <c r="K6" s="247"/>
      <c r="L6" s="247"/>
      <c r="M6" s="247"/>
      <c r="N6" s="261"/>
      <c r="O6" s="235"/>
      <c r="P6" s="236"/>
      <c r="Q6" s="236"/>
      <c r="R6" s="237"/>
    </row>
    <row r="7" spans="1:21">
      <c r="K7" s="247"/>
      <c r="L7" s="247"/>
      <c r="M7" s="247"/>
      <c r="N7" s="261"/>
      <c r="O7" s="235"/>
      <c r="P7" s="236"/>
      <c r="Q7" s="236"/>
      <c r="R7" s="237"/>
    </row>
    <row r="8" spans="1:21">
      <c r="K8" s="247"/>
      <c r="L8" s="247"/>
      <c r="M8" s="247"/>
      <c r="N8" s="261"/>
      <c r="O8" s="235"/>
      <c r="P8" s="236"/>
      <c r="Q8" s="236"/>
      <c r="R8" s="237"/>
    </row>
    <row r="9" spans="1:21">
      <c r="K9" s="247"/>
      <c r="L9" s="247"/>
      <c r="M9" s="247"/>
      <c r="N9" s="261"/>
      <c r="O9" s="235"/>
      <c r="P9" s="236"/>
      <c r="Q9" s="236"/>
      <c r="R9" s="237"/>
    </row>
    <row r="10" spans="1:21">
      <c r="K10" s="247"/>
      <c r="L10" s="247"/>
      <c r="M10" s="247"/>
      <c r="N10" s="261"/>
      <c r="O10" s="235"/>
      <c r="P10" s="236"/>
      <c r="Q10" s="236"/>
      <c r="R10" s="237"/>
    </row>
    <row r="11" spans="1:21">
      <c r="K11" s="247"/>
      <c r="L11" s="247"/>
      <c r="M11" s="247"/>
      <c r="N11" s="261"/>
      <c r="O11" s="235"/>
      <c r="P11" s="236"/>
      <c r="Q11" s="236"/>
      <c r="R11" s="237"/>
    </row>
    <row r="12" spans="1:21">
      <c r="K12" s="247"/>
      <c r="L12" s="247"/>
      <c r="M12" s="247"/>
      <c r="N12" s="261"/>
      <c r="O12" s="235"/>
      <c r="P12" s="236"/>
      <c r="Q12" s="236"/>
      <c r="R12" s="237"/>
    </row>
    <row r="13" spans="1:21">
      <c r="K13" s="247"/>
      <c r="L13" s="247"/>
      <c r="M13" s="247"/>
      <c r="N13" s="261"/>
      <c r="O13" s="235"/>
      <c r="P13" s="236"/>
      <c r="Q13" s="236"/>
      <c r="R13" s="237"/>
    </row>
    <row r="14" spans="1:21">
      <c r="K14" s="247"/>
      <c r="L14" s="247"/>
      <c r="M14" s="247"/>
      <c r="N14" s="261"/>
      <c r="O14" s="235"/>
      <c r="P14" s="236"/>
      <c r="Q14" s="236"/>
      <c r="R14" s="237"/>
    </row>
    <row r="15" spans="1:21">
      <c r="K15" s="247"/>
      <c r="L15" s="247"/>
      <c r="M15" s="247"/>
      <c r="N15" s="261"/>
      <c r="O15" s="235"/>
      <c r="P15" s="236"/>
      <c r="Q15" s="236"/>
      <c r="R15" s="237"/>
    </row>
    <row r="16" spans="1:21">
      <c r="K16" s="247"/>
      <c r="L16" s="247"/>
      <c r="M16" s="247"/>
      <c r="N16" s="261"/>
      <c r="O16" s="235"/>
      <c r="P16" s="236"/>
      <c r="Q16" s="236"/>
      <c r="R16" s="237"/>
    </row>
    <row r="17" spans="1:18">
      <c r="K17" s="247"/>
      <c r="L17" s="247"/>
      <c r="M17" s="247"/>
      <c r="N17" s="261"/>
      <c r="O17" s="235"/>
      <c r="P17" s="236"/>
      <c r="Q17" s="236"/>
      <c r="R17" s="237"/>
    </row>
    <row r="18" spans="1:18">
      <c r="K18" s="247"/>
      <c r="L18" s="247"/>
      <c r="M18" s="247"/>
      <c r="N18" s="261"/>
      <c r="O18" s="235"/>
      <c r="P18" s="236"/>
      <c r="Q18" s="236"/>
      <c r="R18" s="237"/>
    </row>
    <row r="19" spans="1:18">
      <c r="K19" s="247"/>
      <c r="L19" s="247"/>
      <c r="M19" s="247"/>
      <c r="N19" s="261"/>
      <c r="O19" s="235"/>
      <c r="P19" s="236"/>
      <c r="Q19" s="236"/>
      <c r="R19" s="237"/>
    </row>
    <row r="20" spans="1:18">
      <c r="K20" s="247"/>
      <c r="L20" s="247"/>
      <c r="M20" s="247"/>
      <c r="N20" s="261"/>
      <c r="O20" s="235"/>
      <c r="P20" s="236"/>
      <c r="Q20" s="236"/>
      <c r="R20" s="237"/>
    </row>
    <row r="21" spans="1:18">
      <c r="K21" s="247"/>
      <c r="L21" s="247"/>
      <c r="M21" s="247"/>
      <c r="N21" s="261"/>
      <c r="O21" s="235"/>
      <c r="P21" s="236"/>
      <c r="Q21" s="236"/>
      <c r="R21" s="237"/>
    </row>
    <row r="22" spans="1:18">
      <c r="K22" s="247"/>
      <c r="L22" s="247"/>
      <c r="M22" s="247"/>
      <c r="N22" s="261"/>
      <c r="O22" s="235"/>
      <c r="P22" s="236"/>
      <c r="Q22" s="236"/>
      <c r="R22" s="237"/>
    </row>
    <row r="23" spans="1:18">
      <c r="K23" s="247"/>
      <c r="L23" s="247"/>
      <c r="M23" s="247"/>
      <c r="N23" s="261"/>
      <c r="O23" s="235"/>
      <c r="P23" s="236"/>
      <c r="Q23" s="236"/>
      <c r="R23" s="237"/>
    </row>
    <row r="24" spans="1:18">
      <c r="K24" s="247"/>
      <c r="L24" s="247"/>
      <c r="M24" s="247"/>
      <c r="N24" s="261"/>
      <c r="O24" s="235"/>
      <c r="P24" s="236"/>
      <c r="Q24" s="236"/>
      <c r="R24" s="237"/>
    </row>
    <row r="25" spans="1:18">
      <c r="K25" s="247"/>
      <c r="L25" s="247"/>
      <c r="M25" s="247"/>
      <c r="N25" s="261"/>
      <c r="O25" s="238"/>
      <c r="P25" s="239"/>
      <c r="Q25" s="239"/>
      <c r="R25" s="240"/>
    </row>
    <row r="28" spans="1:18" ht="67.5">
      <c r="B28" s="60" t="s">
        <v>81</v>
      </c>
      <c r="C28" s="42" t="s">
        <v>19</v>
      </c>
      <c r="D28" s="42" t="s">
        <v>20</v>
      </c>
      <c r="E28" s="42" t="s">
        <v>21</v>
      </c>
      <c r="F28" s="42" t="s">
        <v>150</v>
      </c>
      <c r="G28" s="42" t="s">
        <v>170</v>
      </c>
      <c r="H28" s="42" t="s">
        <v>186</v>
      </c>
      <c r="I28" s="42" t="s">
        <v>91</v>
      </c>
      <c r="J28" s="42" t="s">
        <v>144</v>
      </c>
      <c r="K28" s="42" t="s">
        <v>2</v>
      </c>
      <c r="L28" s="42" t="s">
        <v>66</v>
      </c>
      <c r="M28" s="55" t="s">
        <v>35</v>
      </c>
      <c r="N28" s="12"/>
      <c r="O28" s="55" t="s">
        <v>36</v>
      </c>
      <c r="P28" s="55" t="s">
        <v>38</v>
      </c>
    </row>
    <row r="29" spans="1:18" s="13" customFormat="1" ht="15" customHeight="1">
      <c r="B29" s="30" t="s">
        <v>6</v>
      </c>
      <c r="C29" s="48">
        <v>24100.542000000001</v>
      </c>
      <c r="D29" s="48">
        <v>16383.370000000006</v>
      </c>
      <c r="E29" s="48">
        <v>2474.384</v>
      </c>
      <c r="F29" s="48">
        <v>2362.3559999999998</v>
      </c>
      <c r="G29" s="48">
        <v>8547.3019999999979</v>
      </c>
      <c r="H29" s="51">
        <v>0</v>
      </c>
      <c r="I29" s="48">
        <v>128.86999999999998</v>
      </c>
      <c r="J29" s="48">
        <v>4510.9530000000013</v>
      </c>
      <c r="K29" s="14">
        <v>217.57999999999996</v>
      </c>
      <c r="L29" s="14">
        <v>1575.8849999999998</v>
      </c>
      <c r="M29" s="82">
        <f t="shared" ref="M29:M34" si="0">SUM(C29:L29)</f>
        <v>60301.242000000013</v>
      </c>
      <c r="O29" s="40">
        <f>+'1.1.0'!D29</f>
        <v>1066.28</v>
      </c>
      <c r="P29" s="82">
        <f t="shared" ref="P29" si="1">+M29+O29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94">
        <v>0</v>
      </c>
      <c r="I30" s="36">
        <v>259.56599999999997</v>
      </c>
      <c r="J30" s="36">
        <v>4178.372000000003</v>
      </c>
      <c r="K30" s="36">
        <v>197.33000000000007</v>
      </c>
      <c r="L30" s="36">
        <v>1639.3649999999998</v>
      </c>
      <c r="M30" s="82">
        <f t="shared" si="0"/>
        <v>51241.672999999973</v>
      </c>
      <c r="N30" s="125"/>
      <c r="O30" s="40">
        <f>+'1.1.0'!D30</f>
        <v>1382.25</v>
      </c>
      <c r="P30" s="82">
        <f t="shared" ref="P30" si="2">+M30+O30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f>12931.55</f>
        <v>12931.55</v>
      </c>
      <c r="H31" s="36">
        <v>1342.49</v>
      </c>
      <c r="I31" s="36">
        <v>367.28</v>
      </c>
      <c r="J31" s="36">
        <v>3944.5050000000001</v>
      </c>
      <c r="K31" s="36">
        <v>172.10000000000002</v>
      </c>
      <c r="L31" s="36">
        <v>1761.4999999999995</v>
      </c>
      <c r="M31" s="82">
        <f t="shared" si="0"/>
        <v>60904.749999999993</v>
      </c>
      <c r="O31" s="40">
        <f>+'1.1.0'!D31</f>
        <v>1056.21</v>
      </c>
      <c r="P31" s="82">
        <f t="shared" ref="P31" si="3">+M31+O31</f>
        <v>61960.959999999992</v>
      </c>
      <c r="R31" s="13" t="s">
        <v>0</v>
      </c>
    </row>
    <row r="32" spans="1:18" s="13" customFormat="1" ht="15" customHeight="1">
      <c r="B32" s="30" t="s">
        <v>9</v>
      </c>
      <c r="C32" s="48">
        <v>22501.755999999987</v>
      </c>
      <c r="D32" s="48">
        <v>10212.531000000008</v>
      </c>
      <c r="E32" s="48">
        <v>2126.4679999999998</v>
      </c>
      <c r="F32" s="48">
        <v>2316.9810000000157</v>
      </c>
      <c r="G32" s="48">
        <f>14019.132</f>
        <v>14019.132</v>
      </c>
      <c r="H32" s="48">
        <v>2070.0100000000002</v>
      </c>
      <c r="I32" s="48">
        <v>393.42</v>
      </c>
      <c r="J32" s="48">
        <v>3014.551999999997</v>
      </c>
      <c r="K32" s="48">
        <v>233.31000000000003</v>
      </c>
      <c r="L32" s="48">
        <v>2157.34</v>
      </c>
      <c r="M32" s="82">
        <f t="shared" si="0"/>
        <v>59045.5</v>
      </c>
      <c r="O32" s="40">
        <f>+'1.1.0'!D32</f>
        <v>1329.75</v>
      </c>
      <c r="P32" s="82">
        <f t="shared" ref="P32" si="4">+M32+O32</f>
        <v>60375.25</v>
      </c>
      <c r="R32" s="13" t="s">
        <v>0</v>
      </c>
    </row>
    <row r="33" spans="1:19" s="13" customFormat="1" ht="15" customHeight="1">
      <c r="B33" s="30" t="s">
        <v>10</v>
      </c>
      <c r="C33" s="36">
        <v>22687.915990000023</v>
      </c>
      <c r="D33" s="48">
        <v>9359.6669999999976</v>
      </c>
      <c r="E33" s="48">
        <v>2190.8209999999995</v>
      </c>
      <c r="F33" s="48">
        <v>2475.1880000000001</v>
      </c>
      <c r="G33" s="48">
        <f>16427.53229</f>
        <v>16427.532289999999</v>
      </c>
      <c r="H33" s="48">
        <v>3464.89</v>
      </c>
      <c r="I33" s="48">
        <v>488.57900000000006</v>
      </c>
      <c r="J33" s="48">
        <v>4663.75</v>
      </c>
      <c r="K33" s="48">
        <v>219.15999999999997</v>
      </c>
      <c r="L33" s="48">
        <v>2964.3079999999991</v>
      </c>
      <c r="M33" s="82">
        <f t="shared" si="0"/>
        <v>64941.811280000016</v>
      </c>
      <c r="O33" s="40">
        <f>+'1.1.0'!D33</f>
        <v>1586.14</v>
      </c>
      <c r="P33" s="82">
        <f t="shared" ref="P33" si="5">+M33+O33</f>
        <v>66527.951280000023</v>
      </c>
      <c r="Q33" s="13" t="s">
        <v>0</v>
      </c>
      <c r="R33" s="189"/>
    </row>
    <row r="34" spans="1:19" ht="15.75">
      <c r="A34" s="6"/>
      <c r="B34" s="30" t="s">
        <v>11</v>
      </c>
      <c r="C34" s="48">
        <v>19042.177999999989</v>
      </c>
      <c r="D34" s="48">
        <v>8576.1149999999961</v>
      </c>
      <c r="E34" s="48">
        <v>1689.5710000000004</v>
      </c>
      <c r="F34" s="48">
        <v>2841.6310000000003</v>
      </c>
      <c r="G34" s="48">
        <v>17365.014999999985</v>
      </c>
      <c r="H34" s="48">
        <v>3446.5400000000004</v>
      </c>
      <c r="I34" s="48">
        <v>600.26900000000012</v>
      </c>
      <c r="J34" s="48">
        <v>4776.8160000000053</v>
      </c>
      <c r="K34" s="36">
        <v>156.268</v>
      </c>
      <c r="L34" s="36">
        <v>2974.2220000000016</v>
      </c>
      <c r="M34" s="82">
        <f t="shared" si="0"/>
        <v>61468.624999999971</v>
      </c>
      <c r="N34" s="13"/>
      <c r="O34" s="40">
        <f>+'1.1.0'!D34</f>
        <v>1471.93</v>
      </c>
      <c r="P34" s="82">
        <f t="shared" ref="P34" si="6">+M34+O34</f>
        <v>62940.554999999971</v>
      </c>
      <c r="Q34" s="83" t="s">
        <v>0</v>
      </c>
      <c r="R34" s="13"/>
      <c r="S34" s="83" t="s">
        <v>0</v>
      </c>
    </row>
    <row r="35" spans="1:19" ht="15" customHeight="1">
      <c r="B35" s="30" t="s">
        <v>12</v>
      </c>
      <c r="C35" s="48"/>
      <c r="D35" s="48"/>
      <c r="E35" s="48"/>
      <c r="F35" s="48"/>
      <c r="G35" s="48"/>
      <c r="H35" s="48"/>
      <c r="I35" s="48"/>
      <c r="J35" s="48"/>
      <c r="K35" s="36"/>
      <c r="L35" s="36"/>
      <c r="M35" s="82"/>
      <c r="N35" s="13"/>
      <c r="O35" s="40"/>
      <c r="P35" s="82"/>
      <c r="Q35" s="83" t="s">
        <v>0</v>
      </c>
      <c r="R35" s="6"/>
    </row>
    <row r="36" spans="1:19" ht="15.75">
      <c r="A36" s="83" t="s">
        <v>0</v>
      </c>
      <c r="B36" s="30" t="s">
        <v>13</v>
      </c>
      <c r="C36" s="36"/>
      <c r="D36" s="36"/>
      <c r="E36" s="36"/>
      <c r="F36" s="36"/>
      <c r="G36" s="36"/>
      <c r="H36" s="36"/>
      <c r="I36" s="36"/>
      <c r="J36" s="48"/>
      <c r="K36" s="36"/>
      <c r="L36" s="36"/>
      <c r="M36" s="82"/>
      <c r="N36" s="13"/>
      <c r="O36" s="40"/>
      <c r="P36" s="82"/>
      <c r="R36" s="6"/>
    </row>
    <row r="37" spans="1:19" ht="15.75">
      <c r="B37" s="30" t="s">
        <v>14</v>
      </c>
      <c r="C37" s="48"/>
      <c r="D37" s="48"/>
      <c r="E37" s="48"/>
      <c r="F37" s="48"/>
      <c r="G37" s="48"/>
      <c r="H37" s="48"/>
      <c r="I37" s="48"/>
      <c r="J37" s="48"/>
      <c r="K37" s="14"/>
      <c r="L37" s="14"/>
      <c r="M37" s="82"/>
      <c r="N37" s="13"/>
      <c r="O37" s="40"/>
      <c r="P37" s="82"/>
      <c r="Q37" s="24" t="s">
        <v>0</v>
      </c>
    </row>
    <row r="38" spans="1:19" ht="15.75">
      <c r="B38" s="30" t="s">
        <v>15</v>
      </c>
      <c r="C38" s="36"/>
      <c r="D38" s="36"/>
      <c r="E38" s="36"/>
      <c r="F38" s="36"/>
      <c r="G38" s="36"/>
      <c r="H38" s="36"/>
      <c r="I38" s="36"/>
      <c r="J38" s="36"/>
      <c r="K38" s="36"/>
      <c r="L38" s="36"/>
      <c r="M38" s="82"/>
      <c r="N38" s="2"/>
      <c r="O38" s="40"/>
      <c r="P38" s="82"/>
      <c r="Q38" s="83" t="s">
        <v>0</v>
      </c>
    </row>
    <row r="39" spans="1:19" ht="15.75">
      <c r="B39" s="30" t="s">
        <v>16</v>
      </c>
      <c r="C39" s="36"/>
      <c r="D39" s="36"/>
      <c r="E39" s="36"/>
      <c r="F39" s="36"/>
      <c r="G39" s="36"/>
      <c r="H39" s="36"/>
      <c r="I39" s="36"/>
      <c r="J39" s="36"/>
      <c r="K39" s="36"/>
      <c r="L39" s="36"/>
      <c r="M39" s="82"/>
      <c r="N39" s="2"/>
      <c r="O39" s="40"/>
      <c r="P39" s="82"/>
    </row>
    <row r="40" spans="1:19" ht="15.75">
      <c r="B40" s="30" t="s">
        <v>17</v>
      </c>
      <c r="C40" s="36"/>
      <c r="D40" s="48"/>
      <c r="E40" s="48"/>
      <c r="F40" s="48"/>
      <c r="G40" s="48"/>
      <c r="H40" s="48"/>
      <c r="I40" s="36"/>
      <c r="J40" s="48"/>
      <c r="K40" s="14"/>
      <c r="L40" s="14"/>
      <c r="M40" s="82"/>
      <c r="O40" s="40"/>
      <c r="P40" s="82"/>
    </row>
    <row r="41" spans="1:19" ht="15.75">
      <c r="B41" s="8" t="s">
        <v>1</v>
      </c>
      <c r="C41" s="28">
        <f t="shared" ref="C41:L41" si="7">SUM(C29:C40)</f>
        <v>134187.76398999998</v>
      </c>
      <c r="D41" s="28">
        <f>SUM(D29:D40)</f>
        <v>67465.373000000007</v>
      </c>
      <c r="E41" s="28">
        <f>SUM(E29:E40)</f>
        <v>13093.216</v>
      </c>
      <c r="F41" s="28">
        <f t="shared" si="7"/>
        <v>14642.717000000019</v>
      </c>
      <c r="G41" s="28">
        <f t="shared" ref="G41:H41" si="8">SUM(G29:G40)</f>
        <v>76595.301289999974</v>
      </c>
      <c r="H41" s="28">
        <f t="shared" si="8"/>
        <v>10323.93</v>
      </c>
      <c r="I41" s="28">
        <f t="shared" si="7"/>
        <v>2237.9840000000004</v>
      </c>
      <c r="J41" s="28">
        <f t="shared" si="7"/>
        <v>25088.948000000008</v>
      </c>
      <c r="K41" s="28">
        <f t="shared" si="7"/>
        <v>1195.748</v>
      </c>
      <c r="L41" s="28">
        <f t="shared" si="7"/>
        <v>13072.619999999999</v>
      </c>
      <c r="M41" s="28">
        <f>SUM(M29:M40)</f>
        <v>357903.60127999994</v>
      </c>
      <c r="O41" s="19">
        <f>SUM(O29:O40)</f>
        <v>7892.56</v>
      </c>
      <c r="P41" s="19">
        <f>SUM(P29:P40)</f>
        <v>365796.16128</v>
      </c>
    </row>
    <row r="42" spans="1:19">
      <c r="B42" s="29" t="s">
        <v>34</v>
      </c>
      <c r="C42" s="117">
        <f t="shared" ref="C42:L42" si="9">+C41/$M$41</f>
        <v>0.37492711308322491</v>
      </c>
      <c r="D42" s="117">
        <f t="shared" si="9"/>
        <v>0.18850152040582457</v>
      </c>
      <c r="E42" s="117">
        <f t="shared" si="9"/>
        <v>3.658307978230356E-2</v>
      </c>
      <c r="F42" s="117">
        <f t="shared" si="9"/>
        <v>4.0912460639211432E-2</v>
      </c>
      <c r="G42" s="117">
        <f t="shared" si="9"/>
        <v>0.2140109823317394</v>
      </c>
      <c r="H42" s="117">
        <f t="shared" si="9"/>
        <v>2.8845560545011799E-2</v>
      </c>
      <c r="I42" s="117">
        <f t="shared" si="9"/>
        <v>6.2530357112812358E-3</v>
      </c>
      <c r="J42" s="117">
        <f t="shared" si="9"/>
        <v>7.0099736102884544E-2</v>
      </c>
      <c r="K42" s="117">
        <f t="shared" si="9"/>
        <v>3.3409778379528696E-3</v>
      </c>
      <c r="L42" s="117">
        <f t="shared" si="9"/>
        <v>3.6525533560565801E-2</v>
      </c>
      <c r="M42" s="89">
        <f>SUM(C42:L42)</f>
        <v>1</v>
      </c>
      <c r="O42" s="3"/>
      <c r="P42" s="3"/>
    </row>
    <row r="43" spans="1:19">
      <c r="B43" s="8" t="s">
        <v>4</v>
      </c>
      <c r="C43" s="28">
        <f t="shared" ref="C43:M43" si="10">AVERAGE(C29:C40)</f>
        <v>22364.627331666663</v>
      </c>
      <c r="D43" s="28">
        <f t="shared" si="10"/>
        <v>11244.228833333334</v>
      </c>
      <c r="E43" s="28">
        <f t="shared" si="10"/>
        <v>2182.2026666666666</v>
      </c>
      <c r="F43" s="28">
        <f t="shared" si="10"/>
        <v>2440.4528333333365</v>
      </c>
      <c r="G43" s="28">
        <f t="shared" ref="G43:H43" si="11">AVERAGE(G29:G40)</f>
        <v>12765.88354833333</v>
      </c>
      <c r="H43" s="28">
        <f t="shared" si="11"/>
        <v>1720.655</v>
      </c>
      <c r="I43" s="28">
        <f t="shared" si="10"/>
        <v>372.99733333333342</v>
      </c>
      <c r="J43" s="28">
        <f t="shared" si="10"/>
        <v>4181.4913333333343</v>
      </c>
      <c r="K43" s="28">
        <f t="shared" si="10"/>
        <v>199.29133333333334</v>
      </c>
      <c r="L43" s="28">
        <f t="shared" si="10"/>
        <v>2178.77</v>
      </c>
      <c r="M43" s="28">
        <f t="shared" si="10"/>
        <v>59650.600213333324</v>
      </c>
      <c r="O43" s="28">
        <f>AVERAGE(O29:O40)</f>
        <v>1315.4266666666667</v>
      </c>
      <c r="P43" s="28">
        <f>AVERAGE(P29:P40)</f>
        <v>60966.026879999998</v>
      </c>
    </row>
    <row r="44" spans="1:19">
      <c r="B44" s="83" t="s">
        <v>187</v>
      </c>
      <c r="C44" s="45"/>
      <c r="D44" s="45"/>
      <c r="E44" s="45"/>
      <c r="F44" s="45"/>
      <c r="G44" s="45"/>
      <c r="H44" s="45"/>
      <c r="I44" s="45"/>
      <c r="J44" s="45"/>
      <c r="L44" s="61"/>
    </row>
    <row r="45" spans="1:19" ht="71.25">
      <c r="B45" s="59" t="s">
        <v>70</v>
      </c>
      <c r="C45" s="59" t="s">
        <v>19</v>
      </c>
      <c r="D45" s="59" t="s">
        <v>20</v>
      </c>
      <c r="E45" s="59" t="s">
        <v>21</v>
      </c>
      <c r="F45" s="59" t="s">
        <v>3</v>
      </c>
      <c r="G45" s="59" t="s">
        <v>22</v>
      </c>
      <c r="H45" s="59" t="s">
        <v>144</v>
      </c>
      <c r="I45" s="59" t="s">
        <v>2</v>
      </c>
      <c r="J45" s="59" t="s">
        <v>66</v>
      </c>
      <c r="K45" s="59" t="s">
        <v>35</v>
      </c>
      <c r="L45" s="12"/>
      <c r="M45" s="59" t="s">
        <v>36</v>
      </c>
      <c r="N45" s="59" t="s">
        <v>38</v>
      </c>
    </row>
    <row r="46" spans="1: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12">SUM(C46:J46)</f>
        <v>56170.632999999987</v>
      </c>
      <c r="L46" s="13"/>
      <c r="M46" s="40">
        <f>+'1.1.0'!D46</f>
        <v>1071.3399999999999</v>
      </c>
      <c r="N46" s="62">
        <f t="shared" ref="N46:N57" si="13">+K46+M46</f>
        <v>57241.972999999984</v>
      </c>
    </row>
    <row r="47" spans="1: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12"/>
        <v>46960.241999999955</v>
      </c>
      <c r="L47" s="125"/>
      <c r="M47" s="40">
        <f>+'1.1.0'!D47</f>
        <v>1021.15</v>
      </c>
      <c r="N47" s="62">
        <f t="shared" si="13"/>
        <v>47981.391999999956</v>
      </c>
    </row>
    <row r="48" spans="1: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12"/>
        <v>56466.636000000028</v>
      </c>
      <c r="L48" s="13"/>
      <c r="M48" s="40">
        <f>+'1.1.0'!D48</f>
        <v>1109.6600000000001</v>
      </c>
      <c r="N48" s="62">
        <f t="shared" si="13"/>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12"/>
        <v>61005.12000000001</v>
      </c>
      <c r="L49" s="13"/>
      <c r="M49" s="40">
        <f>+'1.1.0'!D49</f>
        <v>1231.3</v>
      </c>
      <c r="N49" s="62">
        <f t="shared" si="13"/>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12"/>
        <v>62837.470000000074</v>
      </c>
      <c r="L50" s="13"/>
      <c r="M50" s="40">
        <f>+'1.1.0'!D50</f>
        <v>1307.43</v>
      </c>
      <c r="N50" s="62">
        <f t="shared" si="13"/>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12"/>
        <v>58297.779120000028</v>
      </c>
      <c r="M51" s="40">
        <f>+'1.1.0'!D51</f>
        <v>1408.4</v>
      </c>
      <c r="N51" s="62">
        <f t="shared" si="13"/>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12"/>
        <v>56839.148039999993</v>
      </c>
      <c r="M52" s="40">
        <f>+'1.1.0'!D52</f>
        <v>1390.52</v>
      </c>
      <c r="N52" s="62">
        <f t="shared" si="13"/>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12"/>
        <v>56450.595480000004</v>
      </c>
      <c r="M53" s="40">
        <f>+'1.1.0'!D53</f>
        <v>1490.16</v>
      </c>
      <c r="N53" s="62">
        <f t="shared" si="13"/>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12"/>
        <v>54727.193579999999</v>
      </c>
      <c r="M54" s="40">
        <f>+'1.1.0'!D54</f>
        <v>1549.49</v>
      </c>
      <c r="N54" s="62">
        <f t="shared" si="13"/>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12"/>
        <v>56931.723000000013</v>
      </c>
      <c r="L55" s="2"/>
      <c r="M55" s="40">
        <f>+'1.1.0'!D55</f>
        <v>1314.03</v>
      </c>
      <c r="N55" s="62">
        <f t="shared" si="13"/>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12"/>
        <v>52906.805999999997</v>
      </c>
      <c r="L56" s="2"/>
      <c r="M56" s="40">
        <f>+'1.1.0'!D56</f>
        <v>1289.47</v>
      </c>
      <c r="N56" s="62">
        <f t="shared" si="13"/>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12"/>
        <v>56656.946999999986</v>
      </c>
      <c r="M57" s="40">
        <f>+'1.1.0'!D57</f>
        <v>1218.6600000000001</v>
      </c>
      <c r="N57" s="62">
        <f t="shared" si="13"/>
        <v>57875.606999999989</v>
      </c>
    </row>
    <row r="58" spans="2:14">
      <c r="B58" s="9" t="s">
        <v>1</v>
      </c>
      <c r="C58" s="78">
        <f t="shared" ref="C58" si="14">SUM(C46:C57)</f>
        <v>319877.73052788124</v>
      </c>
      <c r="D58" s="78">
        <f>SUM(D46:D57)</f>
        <v>225834.17086779774</v>
      </c>
      <c r="E58" s="78">
        <f>SUM(E46:E57)</f>
        <v>28865.26701181753</v>
      </c>
      <c r="F58" s="78">
        <f t="shared" ref="F58:J58" si="15">SUM(F46:F57)</f>
        <v>23889.548150686864</v>
      </c>
      <c r="G58" s="78">
        <f t="shared" si="15"/>
        <v>6074.7482649798394</v>
      </c>
      <c r="H58" s="78">
        <f t="shared" si="15"/>
        <v>58592.816354400471</v>
      </c>
      <c r="I58" s="78">
        <f t="shared" si="15"/>
        <v>3502.0478980967764</v>
      </c>
      <c r="J58" s="78">
        <f t="shared" si="15"/>
        <v>9613.9641443396013</v>
      </c>
      <c r="K58" s="78">
        <f>SUM(K46:K57)</f>
        <v>676250.29322000011</v>
      </c>
      <c r="M58" s="78">
        <f>SUM(M46:M57)</f>
        <v>15401.61</v>
      </c>
      <c r="N58" s="78">
        <f>SUM(N46:N57)</f>
        <v>691651.90321999998</v>
      </c>
    </row>
    <row r="59" spans="2:14">
      <c r="B59" s="29" t="s">
        <v>34</v>
      </c>
      <c r="C59" s="117">
        <f>+C58/$K$58</f>
        <v>0.47301677165235256</v>
      </c>
      <c r="D59" s="117">
        <f t="shared" ref="D59:J59" si="16">+D58/$K$58</f>
        <v>0.33395056997680084</v>
      </c>
      <c r="E59" s="117">
        <f t="shared" si="16"/>
        <v>4.268429500322151E-2</v>
      </c>
      <c r="F59" s="117">
        <f t="shared" si="16"/>
        <v>3.5326488417381036E-2</v>
      </c>
      <c r="G59" s="117">
        <f t="shared" si="16"/>
        <v>8.9829879940674286E-3</v>
      </c>
      <c r="H59" s="117">
        <f t="shared" si="16"/>
        <v>8.6643683473182395E-2</v>
      </c>
      <c r="I59" s="117">
        <f t="shared" si="16"/>
        <v>5.1786268090496454E-3</v>
      </c>
      <c r="J59" s="117">
        <f t="shared" si="16"/>
        <v>1.4216576673944529E-2</v>
      </c>
      <c r="K59" s="117">
        <f>SUM(C59:J59)</f>
        <v>0.99999999999999989</v>
      </c>
      <c r="M59" s="3"/>
      <c r="N59" s="3"/>
    </row>
    <row r="60" spans="2:14">
      <c r="B60" s="9" t="s">
        <v>4</v>
      </c>
      <c r="C60" s="78">
        <f t="shared" ref="C60:K60" si="17">AVERAGE(C46:C57)</f>
        <v>26656.477543990102</v>
      </c>
      <c r="D60" s="78">
        <f t="shared" si="17"/>
        <v>18819.514238983145</v>
      </c>
      <c r="E60" s="78">
        <f t="shared" si="17"/>
        <v>2405.438917651461</v>
      </c>
      <c r="F60" s="78">
        <f t="shared" si="17"/>
        <v>1990.7956792239054</v>
      </c>
      <c r="G60" s="78">
        <f t="shared" si="17"/>
        <v>506.22902208165328</v>
      </c>
      <c r="H60" s="78">
        <f t="shared" si="17"/>
        <v>4882.7346962000393</v>
      </c>
      <c r="I60" s="78">
        <f t="shared" si="17"/>
        <v>291.83732484139801</v>
      </c>
      <c r="J60" s="78">
        <f t="shared" si="17"/>
        <v>801.16367869496673</v>
      </c>
      <c r="K60" s="78">
        <f t="shared" si="17"/>
        <v>56354.191101666678</v>
      </c>
      <c r="M60" s="78">
        <f>AVERAGE(M46:M57)</f>
        <v>1283.4675</v>
      </c>
      <c r="N60" s="78">
        <f>AVERAGE(N46:N57)</f>
        <v>57637.658601666662</v>
      </c>
    </row>
    <row r="61" spans="2:14">
      <c r="C61" s="45"/>
      <c r="D61" s="45"/>
      <c r="E61" s="45"/>
      <c r="F61" s="45"/>
      <c r="G61" s="45"/>
      <c r="H61" s="45"/>
      <c r="I61" s="45"/>
      <c r="J61" s="45"/>
      <c r="L61" s="61"/>
    </row>
    <row r="62" spans="2:14" ht="71.25">
      <c r="B62" s="5" t="s">
        <v>54</v>
      </c>
      <c r="C62" s="63" t="s">
        <v>19</v>
      </c>
      <c r="D62" s="63" t="s">
        <v>20</v>
      </c>
      <c r="E62" s="5" t="s">
        <v>21</v>
      </c>
      <c r="F62" s="63" t="s">
        <v>3</v>
      </c>
      <c r="G62" s="63" t="s">
        <v>22</v>
      </c>
      <c r="H62" s="5" t="s">
        <v>144</v>
      </c>
      <c r="I62" s="63" t="s">
        <v>2</v>
      </c>
      <c r="J62" s="63" t="s">
        <v>66</v>
      </c>
      <c r="K62" s="5" t="s">
        <v>35</v>
      </c>
      <c r="L62" s="12"/>
      <c r="M62" s="5" t="s">
        <v>36</v>
      </c>
      <c r="N62" s="5" t="s">
        <v>38</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8">SUM(C63:I63)</f>
        <v>56253.696000000025</v>
      </c>
      <c r="L63" s="13"/>
      <c r="M63" s="40">
        <f>+'1.1.0'!D63</f>
        <v>930.6350000000001</v>
      </c>
      <c r="N63" s="64">
        <f t="shared" ref="N63:N74" si="19">+K63+M63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8"/>
        <v>51740.121000000065</v>
      </c>
      <c r="L64" s="125"/>
      <c r="M64" s="40">
        <f>+'1.1.0'!D64</f>
        <v>875.91999999999985</v>
      </c>
      <c r="N64" s="64">
        <f t="shared" si="19"/>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8"/>
        <v>59582.368999999919</v>
      </c>
      <c r="L65" s="13"/>
      <c r="M65" s="40">
        <f>+'1.1.0'!D65</f>
        <v>1031.366</v>
      </c>
      <c r="N65" s="64">
        <f t="shared" si="19"/>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8"/>
        <v>57803.811999999882</v>
      </c>
      <c r="L66" s="13"/>
      <c r="M66" s="40">
        <f>+'1.1.0'!D66</f>
        <v>989.24000000000024</v>
      </c>
      <c r="N66" s="64">
        <f t="shared" si="19"/>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8"/>
        <v>56738.983509999962</v>
      </c>
      <c r="L67" s="13" t="s">
        <v>0</v>
      </c>
      <c r="M67" s="40">
        <f>+'1.1.0'!D67</f>
        <v>1010.0060000000001</v>
      </c>
      <c r="N67" s="64">
        <f t="shared" si="19"/>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8"/>
        <v>54033.004540000002</v>
      </c>
      <c r="M68" s="40">
        <f>+'1.1.0'!D68</f>
        <v>920.61400000000003</v>
      </c>
      <c r="N68" s="64">
        <f t="shared" si="19"/>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8"/>
        <v>51443.652999999984</v>
      </c>
      <c r="M69" s="40">
        <f>+'1.1.0'!D69</f>
        <v>901.53300000000013</v>
      </c>
      <c r="N69" s="64">
        <f t="shared" si="19"/>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8"/>
        <v>51851.303000000036</v>
      </c>
      <c r="M70" s="40">
        <f>+'1.1.0'!D70</f>
        <v>998.4670000000001</v>
      </c>
      <c r="N70" s="64">
        <f t="shared" si="19"/>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9"/>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9"/>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9"/>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9"/>
        <v>57118.854720000018</v>
      </c>
    </row>
    <row r="75" spans="2:16">
      <c r="B75" s="67" t="s">
        <v>1</v>
      </c>
      <c r="C75" s="80">
        <f t="shared" ref="C75" si="20">SUM(C63:C74)</f>
        <v>342026.27747999987</v>
      </c>
      <c r="D75" s="80">
        <f>SUM(D63:D74)</f>
        <v>205301.89099999995</v>
      </c>
      <c r="E75" s="80">
        <f>SUM(E63:E74)</f>
        <v>30051.069749999999</v>
      </c>
      <c r="F75" s="80">
        <f t="shared" ref="F75:J75" si="21">SUM(F63:F74)</f>
        <v>20540.324000000001</v>
      </c>
      <c r="G75" s="80">
        <f t="shared" si="21"/>
        <v>9877.5250000000015</v>
      </c>
      <c r="H75" s="80">
        <f t="shared" si="21"/>
        <v>38321.062539999999</v>
      </c>
      <c r="I75" s="80">
        <f t="shared" si="21"/>
        <v>1687.2860000000003</v>
      </c>
      <c r="J75" s="80">
        <f t="shared" si="21"/>
        <v>682.60000000000014</v>
      </c>
      <c r="K75" s="80">
        <f>SUM(K63:K74)</f>
        <v>648488.03576999996</v>
      </c>
      <c r="M75" s="80">
        <f>SUM(M63:M74)</f>
        <v>11203.887999999999</v>
      </c>
      <c r="N75" s="80">
        <f>SUM(N63:N74)</f>
        <v>659691.92376999988</v>
      </c>
    </row>
    <row r="76" spans="2:16">
      <c r="B76" s="29" t="s">
        <v>34</v>
      </c>
      <c r="C76" s="117">
        <f>+C75/$K$75</f>
        <v>0.5274211066575587</v>
      </c>
      <c r="D76" s="117">
        <f t="shared" ref="D76:K76" si="22">+D75/$K$75</f>
        <v>0.31658547216870259</v>
      </c>
      <c r="E76" s="117">
        <f t="shared" si="22"/>
        <v>4.6340206900375644E-2</v>
      </c>
      <c r="F76" s="117">
        <f t="shared" si="22"/>
        <v>3.1674175724168738E-2</v>
      </c>
      <c r="G76" s="117">
        <f t="shared" si="22"/>
        <v>1.5231622566901566E-2</v>
      </c>
      <c r="H76" s="117">
        <f t="shared" si="22"/>
        <v>5.9092936841153035E-2</v>
      </c>
      <c r="I76" s="117">
        <f t="shared" si="22"/>
        <v>2.6018768380152999E-3</v>
      </c>
      <c r="J76" s="117">
        <f t="shared" si="22"/>
        <v>1.0526023031242149E-3</v>
      </c>
      <c r="K76" s="117">
        <f t="shared" si="22"/>
        <v>1</v>
      </c>
      <c r="M76" s="3"/>
      <c r="N76" s="3"/>
    </row>
    <row r="77" spans="2:16">
      <c r="B77" s="67" t="s">
        <v>4</v>
      </c>
      <c r="C77" s="80">
        <f t="shared" ref="C77:K77" si="23">AVERAGE(C63:C74)</f>
        <v>28502.189789999989</v>
      </c>
      <c r="D77" s="80">
        <f t="shared" si="23"/>
        <v>17108.490916666662</v>
      </c>
      <c r="E77" s="80">
        <f t="shared" si="23"/>
        <v>2504.2558125</v>
      </c>
      <c r="F77" s="80">
        <f t="shared" si="23"/>
        <v>1711.6936666666668</v>
      </c>
      <c r="G77" s="80">
        <f t="shared" si="23"/>
        <v>823.12708333333342</v>
      </c>
      <c r="H77" s="80">
        <f t="shared" si="23"/>
        <v>3193.4218783333331</v>
      </c>
      <c r="I77" s="80">
        <f t="shared" si="23"/>
        <v>140.6071666666667</v>
      </c>
      <c r="J77" s="80">
        <f t="shared" si="23"/>
        <v>170.65000000000003</v>
      </c>
      <c r="K77" s="80">
        <f t="shared" si="23"/>
        <v>54040.669647499999</v>
      </c>
      <c r="M77" s="80">
        <f>AVERAGE(M63:M74)</f>
        <v>933.65733333333321</v>
      </c>
      <c r="N77" s="80">
        <f>AVERAGE(N63:N74)</f>
        <v>54974.326980833321</v>
      </c>
    </row>
    <row r="78" spans="2:16">
      <c r="L78" s="61"/>
    </row>
    <row r="79" spans="2:16" ht="67.5">
      <c r="B79" s="5" t="s">
        <v>47</v>
      </c>
      <c r="C79" s="63" t="s">
        <v>19</v>
      </c>
      <c r="D79" s="63" t="s">
        <v>20</v>
      </c>
      <c r="E79" s="5" t="s">
        <v>21</v>
      </c>
      <c r="F79" s="5" t="s">
        <v>3</v>
      </c>
      <c r="G79" s="63" t="s">
        <v>22</v>
      </c>
      <c r="H79" s="5" t="s">
        <v>52</v>
      </c>
      <c r="I79" s="63" t="s">
        <v>2</v>
      </c>
      <c r="J79" s="5" t="s">
        <v>35</v>
      </c>
      <c r="M79" s="63" t="s">
        <v>36</v>
      </c>
      <c r="N79" s="63" t="s">
        <v>38</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4">SUM(C80:I80)</f>
        <v>56469.227999999945</v>
      </c>
      <c r="M80" s="40">
        <f>+'1.1.0'!D80</f>
        <v>940.56499999999983</v>
      </c>
      <c r="N80" s="64">
        <f t="shared" ref="N80:N91" si="25">+J80+M80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4"/>
        <v>48851.025999999976</v>
      </c>
      <c r="M81" s="40">
        <f>+'1.1.0'!D81</f>
        <v>755.82900000000018</v>
      </c>
      <c r="N81" s="64">
        <f t="shared" si="25"/>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4"/>
        <v>56639.544999999925</v>
      </c>
      <c r="M82" s="40">
        <f>+'1.1.0'!D82</f>
        <v>866.04</v>
      </c>
      <c r="N82" s="64">
        <f t="shared" si="25"/>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4"/>
        <v>55865.489000000009</v>
      </c>
      <c r="M83" s="40">
        <f>+'1.1.0'!D83</f>
        <v>817.15999999999963</v>
      </c>
      <c r="N83" s="64">
        <f t="shared" si="25"/>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4"/>
        <v>55656.793999999907</v>
      </c>
      <c r="K84" s="83" t="s">
        <v>0</v>
      </c>
      <c r="M84" s="40">
        <f>+'1.1.0'!D84</f>
        <v>847.34</v>
      </c>
      <c r="N84" s="64">
        <f t="shared" si="25"/>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4"/>
        <v>53565.229999999996</v>
      </c>
      <c r="M85" s="40">
        <f>+'1.1.0'!D85</f>
        <v>798.47400000000016</v>
      </c>
      <c r="N85" s="64">
        <f t="shared" si="25"/>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4"/>
        <v>53659.868000000046</v>
      </c>
      <c r="M86" s="40">
        <f>+'1.1.0'!D86</f>
        <v>826.99300000000028</v>
      </c>
      <c r="N86" s="64">
        <f t="shared" si="25"/>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4"/>
        <v>50666.937000000071</v>
      </c>
      <c r="M87" s="40">
        <f>+'1.1.0'!D87</f>
        <v>924.63899999999978</v>
      </c>
      <c r="N87" s="64">
        <f t="shared" si="25"/>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4"/>
        <v>51839.873999999953</v>
      </c>
      <c r="M88" s="40">
        <f>+'1.1.0'!D88</f>
        <v>905.30200000000013</v>
      </c>
      <c r="N88" s="64">
        <f t="shared" si="25"/>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4"/>
        <v>52639.170999999973</v>
      </c>
      <c r="M89" s="40">
        <f>+'1.1.0'!D89</f>
        <v>952.66000000000042</v>
      </c>
      <c r="N89" s="64">
        <f t="shared" si="25"/>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4"/>
        <v>50384.258999999955</v>
      </c>
      <c r="M90" s="40">
        <f>+'1.1.0'!D90</f>
        <v>914.58499999999981</v>
      </c>
      <c r="N90" s="64">
        <f t="shared" si="25"/>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4"/>
        <v>53057.51400000009</v>
      </c>
      <c r="M91" s="40">
        <f>+'1.1.0'!D91</f>
        <v>953.44200000000046</v>
      </c>
      <c r="N91" s="64">
        <f t="shared" si="25"/>
        <v>54010.956000000093</v>
      </c>
    </row>
    <row r="92" spans="2:16" ht="15.75">
      <c r="B92" s="67" t="s">
        <v>1</v>
      </c>
      <c r="C92" s="80">
        <f t="shared" ref="C92" si="26">SUM(C80:C91)</f>
        <v>432139.68299999984</v>
      </c>
      <c r="D92" s="80">
        <f>SUM(D80:D91)</f>
        <v>102798.71500000001</v>
      </c>
      <c r="E92" s="80">
        <f>SUM(E80:E91)</f>
        <v>33495.237000000001</v>
      </c>
      <c r="F92" s="80">
        <f t="shared" ref="F92:G92" si="27">SUM(F80:F91)</f>
        <v>36493.381000000001</v>
      </c>
      <c r="G92" s="80">
        <f t="shared" si="27"/>
        <v>13302.113999999998</v>
      </c>
      <c r="H92" s="80">
        <f>SUM(H80:H91)</f>
        <v>20221.585999999996</v>
      </c>
      <c r="I92" s="80">
        <f t="shared" ref="I92" si="28">SUM(I80:I91)</f>
        <v>844.21900000000005</v>
      </c>
      <c r="J92" s="80">
        <f>SUM(J80:J91)</f>
        <v>639294.93499999982</v>
      </c>
      <c r="M92" s="65">
        <f>SUM(M80:M91)</f>
        <v>10503.029</v>
      </c>
      <c r="N92" s="65">
        <f>SUM(N80:N91)</f>
        <v>649797.9639999998</v>
      </c>
    </row>
    <row r="93" spans="2:16">
      <c r="B93" s="29" t="s">
        <v>34</v>
      </c>
      <c r="C93" s="117">
        <f>+C92/$J$92</f>
        <v>0.67596293876471891</v>
      </c>
      <c r="D93" s="117">
        <f t="shared" ref="D93:J93" si="29">+D92/$J$92</f>
        <v>0.1608001399228981</v>
      </c>
      <c r="E93" s="117">
        <f t="shared" si="29"/>
        <v>5.2394028430711732E-2</v>
      </c>
      <c r="F93" s="117">
        <f t="shared" si="29"/>
        <v>5.7083794977978372E-2</v>
      </c>
      <c r="G93" s="117">
        <f t="shared" si="29"/>
        <v>2.080747597351135E-2</v>
      </c>
      <c r="H93" s="117">
        <f t="shared" si="29"/>
        <v>3.1631074943523525E-2</v>
      </c>
      <c r="I93" s="117">
        <f t="shared" si="29"/>
        <v>1.3205469866580442E-3</v>
      </c>
      <c r="J93" s="89">
        <f t="shared" si="29"/>
        <v>1</v>
      </c>
      <c r="M93" s="3"/>
      <c r="N93" s="3"/>
      <c r="P93" s="83" t="s">
        <v>0</v>
      </c>
    </row>
    <row r="94" spans="2:16">
      <c r="B94" s="67" t="s">
        <v>4</v>
      </c>
      <c r="C94" s="80">
        <f t="shared" ref="C94:J94" si="30">AVERAGE(C80:C91)</f>
        <v>36011.640249999989</v>
      </c>
      <c r="D94" s="80">
        <f t="shared" si="30"/>
        <v>8566.5595833333336</v>
      </c>
      <c r="E94" s="80">
        <f t="shared" si="30"/>
        <v>2791.2697499999999</v>
      </c>
      <c r="F94" s="80">
        <f t="shared" si="30"/>
        <v>3041.1150833333336</v>
      </c>
      <c r="G94" s="80">
        <f t="shared" si="30"/>
        <v>1108.5094999999999</v>
      </c>
      <c r="H94" s="80">
        <f t="shared" si="30"/>
        <v>1685.1321666666663</v>
      </c>
      <c r="I94" s="80">
        <f t="shared" si="30"/>
        <v>70.351583333333338</v>
      </c>
      <c r="J94" s="80">
        <f t="shared" si="30"/>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Q29" sqref="Q29"/>
    </sheetView>
  </sheetViews>
  <sheetFormatPr baseColWidth="10" defaultRowHeight="15"/>
  <cols>
    <col min="1" max="5" width="11.42578125" style="83" customWidth="1"/>
    <col min="6" max="16384" width="11.42578125" style="83"/>
  </cols>
  <sheetData>
    <row r="1" spans="1:22" s="111" customFormat="1" ht="24.95" customHeight="1">
      <c r="A1" s="255" t="s">
        <v>88</v>
      </c>
      <c r="B1" s="256"/>
      <c r="C1" s="256"/>
      <c r="D1" s="256"/>
      <c r="E1" s="256"/>
      <c r="F1" s="256"/>
      <c r="G1" s="256"/>
      <c r="H1" s="256"/>
      <c r="I1" s="256"/>
      <c r="J1" s="256"/>
      <c r="K1" s="257"/>
      <c r="L1" s="258"/>
      <c r="M1" s="259"/>
      <c r="N1" s="260"/>
      <c r="O1" s="162"/>
      <c r="P1" s="163"/>
      <c r="Q1" s="164"/>
      <c r="R1" s="164"/>
      <c r="S1" s="112"/>
      <c r="T1" s="112"/>
      <c r="U1" s="112"/>
      <c r="V1" s="112"/>
    </row>
    <row r="2" spans="1:22" ht="15" customHeight="1">
      <c r="H2" s="22"/>
      <c r="I2" s="22"/>
      <c r="J2" s="22"/>
      <c r="K2" s="247" t="s">
        <v>160</v>
      </c>
      <c r="L2" s="247"/>
      <c r="M2" s="247"/>
      <c r="N2" s="247"/>
      <c r="O2" s="232" t="s">
        <v>178</v>
      </c>
      <c r="P2" s="233"/>
      <c r="Q2" s="233"/>
      <c r="R2" s="234"/>
      <c r="S2" s="203"/>
      <c r="T2" s="202"/>
      <c r="U2" s="23"/>
      <c r="V2" s="23"/>
    </row>
    <row r="3" spans="1:22" ht="15" customHeight="1">
      <c r="H3" s="7"/>
      <c r="I3" s="7"/>
      <c r="J3" s="7"/>
      <c r="K3" s="247"/>
      <c r="L3" s="247"/>
      <c r="M3" s="247"/>
      <c r="N3" s="247"/>
      <c r="O3" s="235"/>
      <c r="P3" s="236"/>
      <c r="Q3" s="236"/>
      <c r="R3" s="237"/>
      <c r="S3" s="203"/>
      <c r="T3" s="202"/>
      <c r="U3" s="23"/>
      <c r="V3" s="23"/>
    </row>
    <row r="4" spans="1:22" ht="15" customHeight="1">
      <c r="H4" s="7"/>
      <c r="I4" s="11"/>
      <c r="J4" s="7"/>
      <c r="K4" s="247"/>
      <c r="L4" s="247"/>
      <c r="M4" s="247"/>
      <c r="N4" s="247"/>
      <c r="O4" s="235"/>
      <c r="P4" s="236"/>
      <c r="Q4" s="236"/>
      <c r="R4" s="237"/>
      <c r="S4" s="203"/>
      <c r="T4" s="202"/>
      <c r="U4" s="23"/>
      <c r="V4" s="23"/>
    </row>
    <row r="5" spans="1:22" ht="15" customHeight="1">
      <c r="K5" s="247"/>
      <c r="L5" s="247"/>
      <c r="M5" s="247"/>
      <c r="N5" s="247"/>
      <c r="O5" s="235"/>
      <c r="P5" s="236"/>
      <c r="Q5" s="236"/>
      <c r="R5" s="237"/>
      <c r="S5" s="203"/>
      <c r="T5" s="23"/>
      <c r="U5" s="23"/>
      <c r="V5" s="23"/>
    </row>
    <row r="6" spans="1:22" ht="15" customHeight="1">
      <c r="K6" s="247"/>
      <c r="L6" s="247"/>
      <c r="M6" s="247"/>
      <c r="N6" s="247"/>
      <c r="O6" s="235"/>
      <c r="P6" s="236"/>
      <c r="Q6" s="236"/>
      <c r="R6" s="237"/>
      <c r="S6" s="203"/>
    </row>
    <row r="7" spans="1:22" ht="15" customHeight="1">
      <c r="K7" s="247"/>
      <c r="L7" s="247"/>
      <c r="M7" s="247"/>
      <c r="N7" s="247"/>
      <c r="O7" s="235"/>
      <c r="P7" s="236"/>
      <c r="Q7" s="236"/>
      <c r="R7" s="237"/>
    </row>
    <row r="8" spans="1:22" ht="15" customHeight="1">
      <c r="H8" s="22"/>
      <c r="I8" s="22"/>
      <c r="K8" s="247"/>
      <c r="L8" s="247"/>
      <c r="M8" s="247"/>
      <c r="N8" s="247"/>
      <c r="O8" s="235"/>
      <c r="P8" s="236"/>
      <c r="Q8" s="236"/>
      <c r="R8" s="237"/>
    </row>
    <row r="9" spans="1:22" ht="15" customHeight="1">
      <c r="H9" s="22"/>
      <c r="I9" s="22"/>
      <c r="K9" s="247"/>
      <c r="L9" s="247"/>
      <c r="M9" s="247"/>
      <c r="N9" s="247"/>
      <c r="O9" s="235"/>
      <c r="P9" s="236"/>
      <c r="Q9" s="236"/>
      <c r="R9" s="237"/>
    </row>
    <row r="10" spans="1:22" ht="15" customHeight="1">
      <c r="H10" s="22"/>
      <c r="I10" s="22"/>
      <c r="K10" s="247"/>
      <c r="L10" s="247"/>
      <c r="M10" s="247"/>
      <c r="N10" s="247"/>
      <c r="O10" s="235"/>
      <c r="P10" s="236"/>
      <c r="Q10" s="236"/>
      <c r="R10" s="237"/>
    </row>
    <row r="11" spans="1:22" ht="15" customHeight="1">
      <c r="H11" s="22"/>
      <c r="I11" s="22"/>
      <c r="K11" s="247"/>
      <c r="L11" s="247"/>
      <c r="M11" s="247"/>
      <c r="N11" s="247"/>
      <c r="O11" s="235"/>
      <c r="P11" s="236"/>
      <c r="Q11" s="236"/>
      <c r="R11" s="237"/>
    </row>
    <row r="12" spans="1:22" ht="15" customHeight="1">
      <c r="H12" s="22"/>
      <c r="I12" s="22"/>
      <c r="K12" s="247"/>
      <c r="L12" s="247"/>
      <c r="M12" s="247"/>
      <c r="N12" s="247"/>
      <c r="O12" s="235"/>
      <c r="P12" s="236"/>
      <c r="Q12" s="236"/>
      <c r="R12" s="237"/>
    </row>
    <row r="13" spans="1:22" ht="15" customHeight="1">
      <c r="H13" s="22"/>
      <c r="I13" s="22"/>
      <c r="K13" s="247"/>
      <c r="L13" s="247"/>
      <c r="M13" s="247"/>
      <c r="N13" s="247"/>
      <c r="O13" s="235"/>
      <c r="P13" s="236"/>
      <c r="Q13" s="236"/>
      <c r="R13" s="237"/>
    </row>
    <row r="14" spans="1:22" ht="15" customHeight="1">
      <c r="H14" s="22"/>
      <c r="I14" s="22"/>
      <c r="K14" s="247"/>
      <c r="L14" s="247"/>
      <c r="M14" s="247"/>
      <c r="N14" s="247"/>
      <c r="O14" s="235"/>
      <c r="P14" s="236"/>
      <c r="Q14" s="236"/>
      <c r="R14" s="237"/>
    </row>
    <row r="15" spans="1:22" ht="15" customHeight="1">
      <c r="H15" s="22"/>
      <c r="I15" s="22"/>
      <c r="K15" s="247"/>
      <c r="L15" s="247"/>
      <c r="M15" s="247"/>
      <c r="N15" s="247"/>
      <c r="O15" s="235"/>
      <c r="P15" s="236"/>
      <c r="Q15" s="236"/>
      <c r="R15" s="237"/>
    </row>
    <row r="16" spans="1:22" ht="15" customHeight="1">
      <c r="H16" s="22"/>
      <c r="I16" s="22"/>
      <c r="K16" s="247"/>
      <c r="L16" s="247"/>
      <c r="M16" s="247"/>
      <c r="N16" s="247"/>
      <c r="O16" s="235"/>
      <c r="P16" s="236"/>
      <c r="Q16" s="236"/>
      <c r="R16" s="237"/>
    </row>
    <row r="17" spans="1:18" ht="15" customHeight="1">
      <c r="H17" s="22"/>
      <c r="I17" s="22"/>
      <c r="K17" s="247"/>
      <c r="L17" s="247"/>
      <c r="M17" s="247"/>
      <c r="N17" s="247"/>
      <c r="O17" s="235"/>
      <c r="P17" s="236"/>
      <c r="Q17" s="236"/>
      <c r="R17" s="237"/>
    </row>
    <row r="18" spans="1:18" ht="15" customHeight="1">
      <c r="H18" s="22"/>
      <c r="I18" s="22"/>
      <c r="K18" s="247"/>
      <c r="L18" s="247"/>
      <c r="M18" s="247"/>
      <c r="N18" s="247"/>
      <c r="O18" s="235"/>
      <c r="P18" s="236"/>
      <c r="Q18" s="236"/>
      <c r="R18" s="237"/>
    </row>
    <row r="19" spans="1:18" ht="15" customHeight="1">
      <c r="H19" s="22"/>
      <c r="I19" s="22"/>
      <c r="K19" s="247"/>
      <c r="L19" s="247"/>
      <c r="M19" s="247"/>
      <c r="N19" s="247"/>
      <c r="O19" s="235"/>
      <c r="P19" s="236"/>
      <c r="Q19" s="236"/>
      <c r="R19" s="237"/>
    </row>
    <row r="20" spans="1:18" ht="15" customHeight="1">
      <c r="H20" s="22"/>
      <c r="I20" s="22"/>
      <c r="K20" s="247"/>
      <c r="L20" s="247"/>
      <c r="M20" s="247"/>
      <c r="N20" s="247"/>
      <c r="O20" s="235"/>
      <c r="P20" s="236"/>
      <c r="Q20" s="236"/>
      <c r="R20" s="237"/>
    </row>
    <row r="21" spans="1:18" ht="15" customHeight="1">
      <c r="H21" s="22"/>
      <c r="I21" s="22"/>
      <c r="K21" s="247"/>
      <c r="L21" s="247"/>
      <c r="M21" s="247"/>
      <c r="N21" s="247"/>
      <c r="O21" s="235"/>
      <c r="P21" s="236"/>
      <c r="Q21" s="236"/>
      <c r="R21" s="237"/>
    </row>
    <row r="22" spans="1:18" ht="15" customHeight="1">
      <c r="B22" s="83" t="s">
        <v>0</v>
      </c>
      <c r="H22" s="22"/>
      <c r="I22" s="22"/>
      <c r="K22" s="247"/>
      <c r="L22" s="247"/>
      <c r="M22" s="247"/>
      <c r="N22" s="247"/>
      <c r="O22" s="235"/>
      <c r="P22" s="236"/>
      <c r="Q22" s="236"/>
      <c r="R22" s="237"/>
    </row>
    <row r="23" spans="1:18" ht="15" customHeight="1">
      <c r="H23" s="22"/>
      <c r="I23" s="22"/>
      <c r="K23" s="247"/>
      <c r="L23" s="247"/>
      <c r="M23" s="247"/>
      <c r="N23" s="247"/>
      <c r="O23" s="235"/>
      <c r="P23" s="236"/>
      <c r="Q23" s="236"/>
      <c r="R23" s="237"/>
    </row>
    <row r="24" spans="1:18" ht="15" customHeight="1">
      <c r="H24" s="22"/>
      <c r="I24" s="22"/>
      <c r="J24" s="83" t="s">
        <v>0</v>
      </c>
      <c r="K24" s="247"/>
      <c r="L24" s="247"/>
      <c r="M24" s="247"/>
      <c r="N24" s="247"/>
      <c r="O24" s="235"/>
      <c r="P24" s="236"/>
      <c r="Q24" s="236"/>
      <c r="R24" s="237"/>
    </row>
    <row r="25" spans="1:18" ht="15" customHeight="1">
      <c r="H25" s="22"/>
      <c r="I25" s="22"/>
      <c r="K25" s="247"/>
      <c r="L25" s="247"/>
      <c r="M25" s="247"/>
      <c r="N25" s="247"/>
      <c r="O25" s="238"/>
      <c r="P25" s="239"/>
      <c r="Q25" s="239"/>
      <c r="R25" s="240"/>
    </row>
    <row r="26" spans="1:18" ht="15" customHeight="1">
      <c r="H26" s="22"/>
      <c r="I26" s="22"/>
    </row>
    <row r="28" spans="1:18" ht="42.75">
      <c r="A28" s="83" t="s">
        <v>0</v>
      </c>
      <c r="B28" s="100">
        <v>2018</v>
      </c>
      <c r="C28" s="85" t="s">
        <v>89</v>
      </c>
      <c r="D28" s="85" t="s">
        <v>28</v>
      </c>
      <c r="E28" s="85" t="s">
        <v>29</v>
      </c>
      <c r="F28" s="85" t="s">
        <v>30</v>
      </c>
      <c r="G28" s="85" t="s">
        <v>31</v>
      </c>
      <c r="H28" s="85" t="s">
        <v>90</v>
      </c>
      <c r="I28" s="85" t="s">
        <v>32</v>
      </c>
      <c r="J28" s="85" t="s">
        <v>33</v>
      </c>
      <c r="K28" s="85" t="s">
        <v>42</v>
      </c>
      <c r="M28" s="60" t="s">
        <v>41</v>
      </c>
      <c r="N28" s="60" t="s">
        <v>40</v>
      </c>
      <c r="O28" s="60" t="s">
        <v>43</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K33" si="4">SUM(C31:J31)</f>
        <v>49100.577999999987</v>
      </c>
      <c r="M31" s="99">
        <f t="shared" ref="M31:M32" si="5">+P31-K31-N31</f>
        <v>11804.902000000009</v>
      </c>
      <c r="N31" s="99">
        <f>+'1.1.0'!D31</f>
        <v>1056.21</v>
      </c>
      <c r="O31" s="84">
        <f t="shared" ref="O31:O32" si="6">+M31+N31</f>
        <v>12861.112000000008</v>
      </c>
      <c r="P31" s="84">
        <f>+'1.1.0'!E31</f>
        <v>61961.689999999995</v>
      </c>
      <c r="Q31" s="118"/>
    </row>
    <row r="32" spans="1:18" ht="15" customHeight="1">
      <c r="A32" s="83" t="s">
        <v>0</v>
      </c>
      <c r="B32" s="75" t="s">
        <v>9</v>
      </c>
      <c r="C32" s="47">
        <v>3128.4859999999999</v>
      </c>
      <c r="D32" s="47">
        <v>7942.7109999999984</v>
      </c>
      <c r="E32" s="47">
        <v>16082.197999999999</v>
      </c>
      <c r="F32" s="47">
        <v>5082.1970000000019</v>
      </c>
      <c r="G32" s="47">
        <v>2565.7899999999995</v>
      </c>
      <c r="H32" s="47">
        <v>3219.3919999999994</v>
      </c>
      <c r="I32" s="47">
        <v>6139.5399999999972</v>
      </c>
      <c r="J32" s="47">
        <v>2701.7629999999999</v>
      </c>
      <c r="K32" s="84">
        <f t="shared" si="4"/>
        <v>46862.076999999997</v>
      </c>
      <c r="M32" s="99">
        <f t="shared" si="5"/>
        <v>12183.423000000003</v>
      </c>
      <c r="N32" s="99">
        <f>+'1.1.0'!D32</f>
        <v>1329.75</v>
      </c>
      <c r="O32" s="84">
        <f t="shared" si="6"/>
        <v>13513.173000000003</v>
      </c>
      <c r="P32" s="84">
        <f>+'1.1.0'!E32</f>
        <v>60375.25</v>
      </c>
    </row>
    <row r="33" spans="1:19" ht="15" customHeight="1">
      <c r="B33" s="75" t="s">
        <v>10</v>
      </c>
      <c r="C33" s="47">
        <v>3454.2780000000025</v>
      </c>
      <c r="D33" s="47">
        <v>8633.3680000000058</v>
      </c>
      <c r="E33" s="47">
        <v>17209.946290000029</v>
      </c>
      <c r="F33" s="47">
        <v>5532.0509999999986</v>
      </c>
      <c r="G33" s="47">
        <v>2694.6359900000002</v>
      </c>
      <c r="H33" s="47">
        <v>3395.9649999999997</v>
      </c>
      <c r="I33" s="47">
        <v>6244.0089999999973</v>
      </c>
      <c r="J33" s="47">
        <v>3038.9150000000004</v>
      </c>
      <c r="K33" s="84">
        <f t="shared" si="4"/>
        <v>50203.168280000034</v>
      </c>
      <c r="M33" s="99">
        <f t="shared" ref="M33" si="7">+P33-K33-N33</f>
        <v>14738.641719999963</v>
      </c>
      <c r="N33" s="99">
        <f>+'1.1.0'!D33</f>
        <v>1586.14</v>
      </c>
      <c r="O33" s="84">
        <f t="shared" ref="O33" si="8">+M33+N33</f>
        <v>16324.781719999963</v>
      </c>
      <c r="P33" s="84">
        <f>+'1.1.0'!E33</f>
        <v>66527.95</v>
      </c>
    </row>
    <row r="34" spans="1:19" ht="15" customHeight="1">
      <c r="B34" s="75" t="s">
        <v>11</v>
      </c>
      <c r="C34" s="47">
        <v>2917.5310000000004</v>
      </c>
      <c r="D34" s="47">
        <v>8137.4549999999981</v>
      </c>
      <c r="E34" s="47">
        <v>15110.663</v>
      </c>
      <c r="F34" s="47">
        <v>5780.9059999999999</v>
      </c>
      <c r="G34" s="47">
        <v>2673.8010000000013</v>
      </c>
      <c r="H34" s="47">
        <v>3285.9500000000007</v>
      </c>
      <c r="I34" s="47">
        <v>7017.7240000000002</v>
      </c>
      <c r="J34" s="47">
        <v>2767.4780000000005</v>
      </c>
      <c r="K34" s="84">
        <f t="shared" ref="K34" si="9">SUM(C34:J34)</f>
        <v>47691.508000000002</v>
      </c>
      <c r="M34" s="99">
        <f t="shared" ref="M34" si="10">+P34-K34-N34</f>
        <v>13777.116999999962</v>
      </c>
      <c r="N34" s="99">
        <f>+'1.1.0'!D34</f>
        <v>1471.93</v>
      </c>
      <c r="O34" s="84">
        <f t="shared" ref="O34" si="11">+M34+N34</f>
        <v>15249.046999999962</v>
      </c>
      <c r="P34" s="84">
        <f>+'1.1.0'!E34</f>
        <v>62940.554999999964</v>
      </c>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19788.021000000004</v>
      </c>
      <c r="D41" s="87">
        <f t="shared" ref="D41:P41" si="12">SUM(D29:D40)</f>
        <v>51884.943999999989</v>
      </c>
      <c r="E41" s="87">
        <f t="shared" si="12"/>
        <v>88304.381290000019</v>
      </c>
      <c r="F41" s="87">
        <f t="shared" si="12"/>
        <v>34275.068000000007</v>
      </c>
      <c r="G41" s="87">
        <f t="shared" si="12"/>
        <v>15588.763989999999</v>
      </c>
      <c r="H41" s="87">
        <f t="shared" si="12"/>
        <v>19821.810999999998</v>
      </c>
      <c r="I41" s="87">
        <f t="shared" si="12"/>
        <v>40186.303</v>
      </c>
      <c r="J41" s="87">
        <f t="shared" si="12"/>
        <v>16363.905000000004</v>
      </c>
      <c r="K41" s="87">
        <f t="shared" si="12"/>
        <v>286213.19728000002</v>
      </c>
      <c r="M41" s="87">
        <f t="shared" si="12"/>
        <v>71691.127719999931</v>
      </c>
      <c r="N41" s="87">
        <f>SUM(N29:N40)</f>
        <v>7892.56</v>
      </c>
      <c r="O41" s="87">
        <f>SUM(O29:O40)</f>
        <v>79583.687719999929</v>
      </c>
      <c r="P41" s="87">
        <f t="shared" si="12"/>
        <v>365796.88500000001</v>
      </c>
    </row>
    <row r="42" spans="1:19" ht="15" customHeight="1">
      <c r="B42" s="90" t="s">
        <v>34</v>
      </c>
      <c r="C42" s="91">
        <f>+C41/$K$41</f>
        <v>6.9137346523687887E-2</v>
      </c>
      <c r="D42" s="91">
        <f t="shared" ref="D42:J42" si="13">+D41/$K$41</f>
        <v>0.18128075327442492</v>
      </c>
      <c r="E42" s="91">
        <f t="shared" si="13"/>
        <v>0.30852658832364244</v>
      </c>
      <c r="F42" s="91">
        <f t="shared" si="13"/>
        <v>0.11975362535945185</v>
      </c>
      <c r="G42" s="91">
        <f t="shared" si="13"/>
        <v>5.4465566710921579E-2</v>
      </c>
      <c r="H42" s="91">
        <f t="shared" si="13"/>
        <v>6.9255405370453563E-2</v>
      </c>
      <c r="I42" s="91">
        <f t="shared" si="13"/>
        <v>0.14040688333699047</v>
      </c>
      <c r="J42" s="91">
        <f t="shared" si="13"/>
        <v>5.7173831100427314E-2</v>
      </c>
      <c r="K42" s="92">
        <f>SUM(C42:J42)</f>
        <v>1.0000000000000002</v>
      </c>
      <c r="M42" s="91"/>
      <c r="N42" s="91"/>
      <c r="O42" s="91"/>
      <c r="P42" s="92"/>
    </row>
    <row r="43" spans="1:19" ht="15" customHeight="1">
      <c r="C43" s="45"/>
      <c r="D43" s="45"/>
      <c r="E43" s="45"/>
      <c r="F43" s="45"/>
      <c r="G43" s="45"/>
      <c r="H43" s="45"/>
      <c r="I43" s="45"/>
      <c r="J43" s="45"/>
    </row>
    <row r="44" spans="1:19" ht="42.75">
      <c r="B44" s="101">
        <v>2017</v>
      </c>
      <c r="C44" s="102" t="s">
        <v>89</v>
      </c>
      <c r="D44" s="102" t="s">
        <v>28</v>
      </c>
      <c r="E44" s="102" t="s">
        <v>29</v>
      </c>
      <c r="F44" s="102" t="s">
        <v>30</v>
      </c>
      <c r="G44" s="102" t="s">
        <v>31</v>
      </c>
      <c r="H44" s="102" t="s">
        <v>90</v>
      </c>
      <c r="I44" s="102" t="s">
        <v>32</v>
      </c>
      <c r="J44" s="102" t="s">
        <v>33</v>
      </c>
      <c r="K44" s="102" t="s">
        <v>42</v>
      </c>
      <c r="M44" s="59" t="s">
        <v>41</v>
      </c>
      <c r="N44" s="59" t="s">
        <v>40</v>
      </c>
      <c r="O44" s="59" t="s">
        <v>43</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14">SUM(C45:J45)</f>
        <v>47861.14</v>
      </c>
      <c r="M45" s="99">
        <f t="shared" ref="M45:M56" si="15">+P45-K45-N45</f>
        <v>8309.4899999999943</v>
      </c>
      <c r="N45" s="99">
        <f>+'1.1.0'!D46</f>
        <v>1071.3399999999999</v>
      </c>
      <c r="O45" s="105">
        <f t="shared" ref="O45:O56" si="16">+M45+N45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14"/>
        <v>39590.887999999999</v>
      </c>
      <c r="M46" s="99">
        <f t="shared" si="15"/>
        <v>7369.3520000000008</v>
      </c>
      <c r="N46" s="99">
        <f>+'1.1.0'!D47</f>
        <v>1021.15</v>
      </c>
      <c r="O46" s="105">
        <f t="shared" si="16"/>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14"/>
        <v>47780.016000000011</v>
      </c>
      <c r="M47" s="99">
        <f t="shared" si="15"/>
        <v>8686.6239999999925</v>
      </c>
      <c r="N47" s="99">
        <f>+'1.1.0'!D48</f>
        <v>1109.6600000000001</v>
      </c>
      <c r="O47" s="105">
        <f t="shared" si="16"/>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14"/>
        <v>51656.228600000009</v>
      </c>
      <c r="M48" s="99">
        <f t="shared" si="15"/>
        <v>9348.8913999999968</v>
      </c>
      <c r="N48" s="99">
        <f>+'1.1.0'!D49</f>
        <v>1231.3</v>
      </c>
      <c r="O48" s="105">
        <f t="shared" si="16"/>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14"/>
        <v>48585.744000000006</v>
      </c>
      <c r="L49" s="83" t="s">
        <v>0</v>
      </c>
      <c r="M49" s="99">
        <f t="shared" si="15"/>
        <v>14251.725999999995</v>
      </c>
      <c r="N49" s="99">
        <f>+'1.1.0'!D50</f>
        <v>1307.43</v>
      </c>
      <c r="O49" s="105">
        <f t="shared" si="16"/>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14"/>
        <v>48473.67478999999</v>
      </c>
      <c r="M50" s="99">
        <f t="shared" si="15"/>
        <v>9824.1052100000106</v>
      </c>
      <c r="N50" s="99">
        <f>+'1.1.0'!D51</f>
        <v>1408.4</v>
      </c>
      <c r="O50" s="105">
        <f t="shared" si="16"/>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14"/>
        <v>47556.430960000005</v>
      </c>
      <c r="M51" s="99">
        <f t="shared" si="15"/>
        <v>9282.7190399999927</v>
      </c>
      <c r="N51" s="99">
        <f>+'1.1.0'!D52</f>
        <v>1390.52</v>
      </c>
      <c r="O51" s="105">
        <f t="shared" si="16"/>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14"/>
        <v>47242.495239999997</v>
      </c>
      <c r="M52" s="99">
        <f t="shared" si="15"/>
        <v>9208.1047600000056</v>
      </c>
      <c r="N52" s="99">
        <f>+'1.1.0'!D53</f>
        <v>1490.16</v>
      </c>
      <c r="O52" s="105">
        <f t="shared" si="16"/>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14"/>
        <v>45784.056999999993</v>
      </c>
      <c r="M53" s="99">
        <f t="shared" si="15"/>
        <v>8943.1330000000071</v>
      </c>
      <c r="N53" s="99">
        <f>+'1.1.0'!D54</f>
        <v>1549.49</v>
      </c>
      <c r="O53" s="105">
        <f t="shared" si="16"/>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14"/>
        <v>47591.365999999987</v>
      </c>
      <c r="M54" s="99">
        <f t="shared" si="15"/>
        <v>9340.3540000000121</v>
      </c>
      <c r="N54" s="99">
        <f>+'1.1.0'!D55</f>
        <v>1314.03</v>
      </c>
      <c r="O54" s="105">
        <f t="shared" si="16"/>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14"/>
        <v>43945.315999999999</v>
      </c>
      <c r="M55" s="99">
        <f t="shared" si="15"/>
        <v>8961.4940000000006</v>
      </c>
      <c r="N55" s="99">
        <f>+'1.1.0'!D56</f>
        <v>1289.47</v>
      </c>
      <c r="O55" s="105">
        <f t="shared" si="16"/>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14"/>
        <v>46259.976999999984</v>
      </c>
      <c r="M56" s="99">
        <f t="shared" si="15"/>
        <v>10396.973000000016</v>
      </c>
      <c r="N56" s="99">
        <f>+'1.1.0'!D57</f>
        <v>1218.6600000000001</v>
      </c>
      <c r="O56" s="105">
        <f t="shared" si="16"/>
        <v>11615.633000000016</v>
      </c>
      <c r="P56" s="105">
        <f>+'1.1.0'!E57</f>
        <v>57875.61</v>
      </c>
    </row>
    <row r="57" spans="2:16" ht="15" customHeight="1">
      <c r="B57" s="103" t="s">
        <v>1</v>
      </c>
      <c r="C57" s="104">
        <f>SUM(C45:C56)</f>
        <v>42733.871541727785</v>
      </c>
      <c r="D57" s="104">
        <f t="shared" ref="D57:K57" si="17">SUM(D45:D56)</f>
        <v>105687.46091936035</v>
      </c>
      <c r="E57" s="104">
        <f t="shared" si="17"/>
        <v>152399.19878595596</v>
      </c>
      <c r="F57" s="104">
        <f t="shared" si="17"/>
        <v>73747.485986910207</v>
      </c>
      <c r="G57" s="104">
        <f t="shared" si="17"/>
        <v>32079.638867891408</v>
      </c>
      <c r="H57" s="104">
        <f t="shared" si="17"/>
        <v>41417.781258686176</v>
      </c>
      <c r="I57" s="104">
        <f t="shared" si="17"/>
        <v>83470.065966480601</v>
      </c>
      <c r="J57" s="104">
        <f t="shared" si="17"/>
        <v>30791.830262987536</v>
      </c>
      <c r="K57" s="104">
        <f t="shared" si="17"/>
        <v>562327.33358999994</v>
      </c>
      <c r="M57" s="104">
        <f t="shared" ref="M57" si="18">SUM(M45:M56)</f>
        <v>113922.96641000001</v>
      </c>
      <c r="N57" s="104">
        <f>SUM(N45:N56)</f>
        <v>15401.61</v>
      </c>
      <c r="O57" s="104">
        <f>SUM(O45:O56)</f>
        <v>129324.57641000002</v>
      </c>
      <c r="P57" s="104">
        <f t="shared" ref="P57" si="19">SUM(P45:P56)</f>
        <v>691651.91</v>
      </c>
    </row>
    <row r="58" spans="2:16" ht="15" customHeight="1">
      <c r="B58" s="90" t="s">
        <v>34</v>
      </c>
      <c r="C58" s="91">
        <f>+C57/$K$57</f>
        <v>7.5994654694992295E-2</v>
      </c>
      <c r="D58" s="91">
        <f t="shared" ref="D58:K58" si="20">+D57/$K$57</f>
        <v>0.18794651194462197</v>
      </c>
      <c r="E58" s="91">
        <f t="shared" si="20"/>
        <v>0.27101510042738236</v>
      </c>
      <c r="F58" s="91">
        <f t="shared" si="20"/>
        <v>0.13114689893534581</v>
      </c>
      <c r="G58" s="91">
        <f t="shared" si="20"/>
        <v>5.7047980689626382E-2</v>
      </c>
      <c r="H58" s="91">
        <f t="shared" si="20"/>
        <v>7.3654220210615642E-2</v>
      </c>
      <c r="I58" s="91">
        <f t="shared" si="20"/>
        <v>0.14843679291488912</v>
      </c>
      <c r="J58" s="91">
        <f t="shared" si="20"/>
        <v>5.4757840182526593E-2</v>
      </c>
      <c r="K58" s="91">
        <f t="shared" si="20"/>
        <v>1</v>
      </c>
      <c r="M58" s="90"/>
      <c r="N58" s="90"/>
      <c r="O58" s="90"/>
      <c r="P58" s="90"/>
    </row>
    <row r="59" spans="2:16" ht="15" customHeight="1">
      <c r="C59" s="45"/>
      <c r="D59" s="45"/>
      <c r="E59" s="45"/>
      <c r="F59" s="45"/>
      <c r="G59" s="45"/>
      <c r="H59" s="45"/>
      <c r="I59" s="45"/>
      <c r="J59" s="45"/>
    </row>
    <row r="60" spans="2:16" ht="42.75">
      <c r="B60" s="106">
        <v>2016</v>
      </c>
      <c r="C60" s="107" t="s">
        <v>89</v>
      </c>
      <c r="D60" s="107" t="s">
        <v>28</v>
      </c>
      <c r="E60" s="107" t="s">
        <v>29</v>
      </c>
      <c r="F60" s="107" t="s">
        <v>30</v>
      </c>
      <c r="G60" s="107" t="s">
        <v>31</v>
      </c>
      <c r="H60" s="107" t="s">
        <v>90</v>
      </c>
      <c r="I60" s="107" t="s">
        <v>32</v>
      </c>
      <c r="J60" s="107" t="s">
        <v>33</v>
      </c>
      <c r="K60" s="107" t="s">
        <v>42</v>
      </c>
      <c r="M60" s="5" t="s">
        <v>41</v>
      </c>
      <c r="N60" s="5" t="s">
        <v>40</v>
      </c>
      <c r="O60" s="5" t="s">
        <v>43</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21">SUM(C61:J61)</f>
        <v>47573.46</v>
      </c>
      <c r="M61" s="99">
        <f t="shared" ref="M61:M72" si="22">+P61-K61-N61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21"/>
        <v>44011.226000000002</v>
      </c>
      <c r="M62" s="99">
        <f t="shared" si="22"/>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21"/>
        <v>50708.723999999987</v>
      </c>
      <c r="M63" s="99">
        <f t="shared" si="22"/>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21"/>
        <v>49052.638999999959</v>
      </c>
      <c r="M64" s="99">
        <f t="shared" si="22"/>
        <v>8751.1729999998261</v>
      </c>
      <c r="N64" s="99">
        <f>+'1.1.0'!D66</f>
        <v>989.24000000000024</v>
      </c>
      <c r="O64" s="110">
        <f t="shared" ref="O64:O72" si="23">+M64+N64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21"/>
        <v>47948.101509999986</v>
      </c>
      <c r="M65" s="99">
        <f t="shared" si="22"/>
        <v>8790.8819999999778</v>
      </c>
      <c r="N65" s="99">
        <f>+'1.1.0'!D67</f>
        <v>1010.0060000000001</v>
      </c>
      <c r="O65" s="110">
        <f t="shared" si="23"/>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21"/>
        <v>46117.234000000011</v>
      </c>
      <c r="M66" s="99">
        <f t="shared" si="22"/>
        <v>7915.7705399999559</v>
      </c>
      <c r="N66" s="99">
        <f>+'1.1.0'!D68</f>
        <v>920.61400000000003</v>
      </c>
      <c r="O66" s="110">
        <f t="shared" si="23"/>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21"/>
        <v>44163.295999999995</v>
      </c>
      <c r="M67" s="99">
        <f t="shared" si="22"/>
        <v>7280.3569999999117</v>
      </c>
      <c r="N67" s="99">
        <f>+'1.1.0'!D69</f>
        <v>901.53300000000013</v>
      </c>
      <c r="O67" s="110">
        <f t="shared" si="23"/>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21"/>
        <v>45040.400999999991</v>
      </c>
      <c r="L68" s="83" t="s">
        <v>0</v>
      </c>
      <c r="M68" s="99">
        <f t="shared" si="22"/>
        <v>6810.9020000000201</v>
      </c>
      <c r="N68" s="99">
        <f>+'1.1.0'!D70</f>
        <v>998.4670000000001</v>
      </c>
      <c r="O68" s="110">
        <f t="shared" si="23"/>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21"/>
        <v>44631.770000000011</v>
      </c>
      <c r="L69" s="83" t="s">
        <v>0</v>
      </c>
      <c r="M69" s="99">
        <f t="shared" si="22"/>
        <v>6120.973999999881</v>
      </c>
      <c r="N69" s="99">
        <f>+'1.1.0'!D71</f>
        <v>913.90599999999984</v>
      </c>
      <c r="O69" s="110">
        <f t="shared" si="23"/>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21"/>
        <v>44503.389999999992</v>
      </c>
      <c r="M70" s="99">
        <f t="shared" si="22"/>
        <v>7372.4909999999254</v>
      </c>
      <c r="N70" s="99">
        <f>+'1.1.0'!D72</f>
        <v>765.01800000000003</v>
      </c>
      <c r="O70" s="110">
        <f t="shared" si="23"/>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21"/>
        <v>43515.962000000014</v>
      </c>
      <c r="M71" s="99">
        <f t="shared" si="22"/>
        <v>6911.6149999999334</v>
      </c>
      <c r="N71" s="99">
        <f>+'1.1.0'!D73</f>
        <v>733.22</v>
      </c>
      <c r="O71" s="110">
        <f t="shared" si="23"/>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21"/>
        <v>47791.995969999996</v>
      </c>
      <c r="M72" s="99">
        <f t="shared" si="22"/>
        <v>8192.8957500000433</v>
      </c>
      <c r="N72" s="99">
        <f>+'1.1.0'!D74</f>
        <v>1133.9630000000004</v>
      </c>
      <c r="O72" s="110">
        <f t="shared" si="23"/>
        <v>9326.8587500000431</v>
      </c>
      <c r="P72" s="110">
        <f>+'1.1.0'!E74</f>
        <v>57118.854720000039</v>
      </c>
    </row>
    <row r="73" spans="2:16" ht="15" customHeight="1">
      <c r="B73" s="108" t="s">
        <v>1</v>
      </c>
      <c r="C73" s="109">
        <f>SUM(C61:C72)</f>
        <v>41073.299509999997</v>
      </c>
      <c r="D73" s="109">
        <f t="shared" ref="D73:K73" si="24">SUM(D61:D72)</f>
        <v>106694.51300000002</v>
      </c>
      <c r="E73" s="109">
        <f t="shared" si="24"/>
        <v>151390.43699999995</v>
      </c>
      <c r="F73" s="109">
        <f t="shared" si="24"/>
        <v>74652.908999999971</v>
      </c>
      <c r="G73" s="109">
        <f t="shared" si="24"/>
        <v>32773.078000000001</v>
      </c>
      <c r="H73" s="109">
        <f t="shared" si="24"/>
        <v>42462.894969999994</v>
      </c>
      <c r="I73" s="109">
        <f t="shared" si="24"/>
        <v>76368.383000000002</v>
      </c>
      <c r="J73" s="109">
        <f t="shared" si="24"/>
        <v>29642.685000000001</v>
      </c>
      <c r="K73" s="109">
        <f t="shared" si="24"/>
        <v>555058.19947999995</v>
      </c>
      <c r="M73" s="109">
        <f t="shared" ref="M73" si="25">SUM(M61:M72)</f>
        <v>93429.836289999526</v>
      </c>
      <c r="N73" s="109">
        <f>SUM(N61:N72)</f>
        <v>11203.887999999999</v>
      </c>
      <c r="O73" s="109">
        <f>SUM(O61:O72)</f>
        <v>104633.72428999955</v>
      </c>
      <c r="P73" s="109">
        <f t="shared" ref="P73" si="26">SUM(P61:P72)</f>
        <v>659691.92376999953</v>
      </c>
    </row>
    <row r="74" spans="2:16" ht="15" customHeight="1">
      <c r="B74" s="90" t="s">
        <v>34</v>
      </c>
      <c r="C74" s="91">
        <f>+C73/$K$73</f>
        <v>7.3998185322690591E-2</v>
      </c>
      <c r="D74" s="91">
        <f t="shared" ref="D74:K74" si="27">+D73/$K$73</f>
        <v>0.1922222085899381</v>
      </c>
      <c r="E74" s="91">
        <f t="shared" si="27"/>
        <v>0.27274696084451755</v>
      </c>
      <c r="F74" s="91">
        <f t="shared" si="27"/>
        <v>0.13449564220461513</v>
      </c>
      <c r="G74" s="91">
        <f t="shared" si="27"/>
        <v>5.904439936335161E-2</v>
      </c>
      <c r="H74" s="91">
        <f t="shared" si="27"/>
        <v>7.6501698398079479E-2</v>
      </c>
      <c r="I74" s="91">
        <f t="shared" si="27"/>
        <v>0.1375862622542012</v>
      </c>
      <c r="J74" s="91">
        <f t="shared" si="27"/>
        <v>5.3404643022606314E-2</v>
      </c>
      <c r="K74" s="91">
        <f t="shared" si="27"/>
        <v>1</v>
      </c>
      <c r="M74" s="90"/>
      <c r="N74" s="90"/>
      <c r="O74" s="90"/>
      <c r="P74" s="90"/>
    </row>
    <row r="75" spans="2:16" ht="15" customHeight="1"/>
    <row r="76" spans="2:16" ht="42.75">
      <c r="B76" s="106">
        <v>2015</v>
      </c>
      <c r="C76" s="107" t="s">
        <v>89</v>
      </c>
      <c r="D76" s="107" t="s">
        <v>28</v>
      </c>
      <c r="E76" s="107" t="s">
        <v>29</v>
      </c>
      <c r="F76" s="107" t="s">
        <v>30</v>
      </c>
      <c r="G76" s="107" t="s">
        <v>31</v>
      </c>
      <c r="H76" s="107" t="s">
        <v>90</v>
      </c>
      <c r="I76" s="107" t="s">
        <v>32</v>
      </c>
      <c r="J76" s="107" t="s">
        <v>33</v>
      </c>
      <c r="K76" s="107" t="s">
        <v>42</v>
      </c>
      <c r="M76" s="5" t="s">
        <v>41</v>
      </c>
      <c r="N76" s="5" t="s">
        <v>40</v>
      </c>
      <c r="O76" s="5" t="s">
        <v>43</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28">SUM(C77:J77)</f>
        <v>47864.265999999981</v>
      </c>
      <c r="M77" s="99">
        <f t="shared" ref="M77:M88" si="29">+P77-K77-N77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28"/>
        <v>41606.469999999994</v>
      </c>
      <c r="M78" s="99">
        <f t="shared" si="29"/>
        <v>7244.555999999995</v>
      </c>
      <c r="N78" s="99">
        <f>+'1.1.0'!D81</f>
        <v>755.82900000000018</v>
      </c>
      <c r="O78" s="110">
        <f t="shared" ref="O78:O88" si="30">+M78+N78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28"/>
        <v>47872.547000000006</v>
      </c>
      <c r="L79" s="83" t="s">
        <v>0</v>
      </c>
      <c r="M79" s="99">
        <f t="shared" si="29"/>
        <v>8766.997999999825</v>
      </c>
      <c r="N79" s="99">
        <f>+'1.1.0'!D82</f>
        <v>866.04</v>
      </c>
      <c r="O79" s="110">
        <f t="shared" si="30"/>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28"/>
        <v>46981.426000000029</v>
      </c>
      <c r="L80" s="83" t="s">
        <v>0</v>
      </c>
      <c r="M80" s="99">
        <f t="shared" si="29"/>
        <v>8884.0630000000128</v>
      </c>
      <c r="N80" s="99">
        <f>+'1.1.0'!D83</f>
        <v>817.15999999999963</v>
      </c>
      <c r="O80" s="110">
        <f t="shared" si="30"/>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28"/>
        <v>47268.959000000003</v>
      </c>
      <c r="L81" s="83" t="s">
        <v>0</v>
      </c>
      <c r="M81" s="99">
        <f t="shared" si="29"/>
        <v>8387.8350000001192</v>
      </c>
      <c r="N81" s="99">
        <f>+'1.1.0'!D84</f>
        <v>847.34</v>
      </c>
      <c r="O81" s="110">
        <f t="shared" si="30"/>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28"/>
        <v>45751.169000000009</v>
      </c>
      <c r="M82" s="99">
        <f t="shared" si="29"/>
        <v>7814.0609999999015</v>
      </c>
      <c r="N82" s="99">
        <f>+'1.1.0'!D85</f>
        <v>798.47400000000016</v>
      </c>
      <c r="O82" s="110">
        <f t="shared" si="30"/>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28"/>
        <v>45487.306000000026</v>
      </c>
      <c r="M83" s="99">
        <f t="shared" si="29"/>
        <v>8172.5619999999126</v>
      </c>
      <c r="N83" s="99">
        <f>+'1.1.0'!D86</f>
        <v>826.99300000000028</v>
      </c>
      <c r="O83" s="110">
        <f t="shared" si="30"/>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28"/>
        <v>42952.170999999988</v>
      </c>
      <c r="L84" s="83" t="s">
        <v>0</v>
      </c>
      <c r="M84" s="99">
        <f t="shared" si="29"/>
        <v>7714.7660000000351</v>
      </c>
      <c r="N84" s="99">
        <f>+'1.1.0'!D87</f>
        <v>924.63899999999978</v>
      </c>
      <c r="O84" s="110">
        <f t="shared" si="30"/>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28"/>
        <v>43965.429000000004</v>
      </c>
      <c r="L85" s="83" t="s">
        <v>0</v>
      </c>
      <c r="M85" s="99">
        <f t="shared" si="29"/>
        <v>7874.4449999998069</v>
      </c>
      <c r="N85" s="99">
        <f>+'1.1.0'!D88</f>
        <v>905.30200000000013</v>
      </c>
      <c r="O85" s="110">
        <f t="shared" si="30"/>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28"/>
        <v>45043.974000000009</v>
      </c>
      <c r="M86" s="99">
        <f t="shared" si="29"/>
        <v>7595.1969999998646</v>
      </c>
      <c r="N86" s="99">
        <f>+'1.1.0'!D89</f>
        <v>952.66000000000042</v>
      </c>
      <c r="O86" s="110">
        <f t="shared" si="30"/>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28"/>
        <v>43363.479000000007</v>
      </c>
      <c r="M87" s="99">
        <f t="shared" si="29"/>
        <v>7020.7800000000125</v>
      </c>
      <c r="N87" s="99">
        <f>+'1.1.0'!D90</f>
        <v>914.58499999999981</v>
      </c>
      <c r="O87" s="110">
        <f t="shared" si="30"/>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28"/>
        <v>45267.369999999988</v>
      </c>
      <c r="M88" s="99">
        <f t="shared" si="29"/>
        <v>7790.1440000000384</v>
      </c>
      <c r="N88" s="99">
        <f>+'1.1.0'!D91</f>
        <v>953.44200000000046</v>
      </c>
      <c r="O88" s="110">
        <f t="shared" si="30"/>
        <v>8743.5860000000393</v>
      </c>
      <c r="P88" s="110">
        <f>+'1.1.0'!E91</f>
        <v>54010.956000000027</v>
      </c>
    </row>
    <row r="89" spans="2:16" ht="15" customHeight="1">
      <c r="B89" s="108" t="s">
        <v>1</v>
      </c>
      <c r="C89" s="109">
        <f>SUM(C77:C88)</f>
        <v>37747.498999999996</v>
      </c>
      <c r="D89" s="109">
        <f t="shared" ref="D89:K89" si="31">SUM(D77:D88)</f>
        <v>111830.96600000001</v>
      </c>
      <c r="E89" s="109">
        <f t="shared" si="31"/>
        <v>136424.87000000002</v>
      </c>
      <c r="F89" s="109">
        <f t="shared" si="31"/>
        <v>78990.61</v>
      </c>
      <c r="G89" s="109">
        <f t="shared" si="31"/>
        <v>32551.404999999999</v>
      </c>
      <c r="H89" s="109">
        <f t="shared" si="31"/>
        <v>47194.771999999997</v>
      </c>
      <c r="I89" s="109">
        <f t="shared" si="31"/>
        <v>70798.114999999991</v>
      </c>
      <c r="J89" s="109">
        <f t="shared" si="31"/>
        <v>27886.329000000002</v>
      </c>
      <c r="K89" s="109">
        <f t="shared" si="31"/>
        <v>543424.56599999999</v>
      </c>
      <c r="M89" s="109">
        <f t="shared" ref="M89" si="32">SUM(M77:M88)</f>
        <v>95870.368999999497</v>
      </c>
      <c r="N89" s="109">
        <f>SUM(N77:N88)</f>
        <v>10503.029</v>
      </c>
      <c r="O89" s="109">
        <f>SUM(O77:O88)</f>
        <v>106373.39799999949</v>
      </c>
      <c r="P89" s="109">
        <f t="shared" ref="P89" si="33">SUM(P77:P88)</f>
        <v>649797.96399999945</v>
      </c>
    </row>
    <row r="90" spans="2:16" ht="15" customHeight="1">
      <c r="B90" s="90" t="s">
        <v>34</v>
      </c>
      <c r="C90" s="91">
        <f>+C89/$K$89</f>
        <v>6.9462260931354353E-2</v>
      </c>
      <c r="D90" s="91">
        <f t="shared" ref="D90:K90" si="34">+D89/$K$89</f>
        <v>0.2057893091274052</v>
      </c>
      <c r="E90" s="91">
        <f t="shared" si="34"/>
        <v>0.25104656383900031</v>
      </c>
      <c r="F90" s="91">
        <f t="shared" si="34"/>
        <v>0.14535708347053269</v>
      </c>
      <c r="G90" s="91">
        <f t="shared" si="34"/>
        <v>5.9900503283467681E-2</v>
      </c>
      <c r="H90" s="91">
        <f t="shared" si="34"/>
        <v>8.6846960834670833E-2</v>
      </c>
      <c r="I90" s="91">
        <f t="shared" si="34"/>
        <v>0.1302814032150324</v>
      </c>
      <c r="J90" s="91">
        <f t="shared" si="34"/>
        <v>5.1315915298536581E-2</v>
      </c>
      <c r="K90" s="91">
        <f t="shared" si="34"/>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7" width="11.42578125" style="83" customWidth="1"/>
    <col min="8" max="16384" width="11.42578125" style="83"/>
  </cols>
  <sheetData>
    <row r="1" spans="1:21" s="111" customFormat="1" ht="24.95" customHeight="1">
      <c r="A1" s="255" t="s">
        <v>171</v>
      </c>
      <c r="B1" s="256"/>
      <c r="C1" s="256"/>
      <c r="D1" s="256"/>
      <c r="E1" s="256"/>
      <c r="F1" s="256"/>
      <c r="G1" s="256"/>
      <c r="H1" s="256"/>
      <c r="I1" s="256"/>
      <c r="J1" s="256"/>
      <c r="K1" s="256"/>
      <c r="L1" s="263"/>
      <c r="M1" s="244"/>
      <c r="N1" s="245"/>
      <c r="O1" s="113"/>
      <c r="P1" s="149"/>
      <c r="Q1" s="149"/>
    </row>
    <row r="2" spans="1:21" ht="15" customHeight="1">
      <c r="K2" s="264" t="s">
        <v>156</v>
      </c>
      <c r="L2" s="246"/>
      <c r="M2" s="246"/>
      <c r="N2" s="246"/>
      <c r="O2" s="232" t="s">
        <v>180</v>
      </c>
      <c r="P2" s="233"/>
      <c r="Q2" s="233"/>
      <c r="R2" s="234"/>
      <c r="S2" s="15"/>
      <c r="T2" s="15"/>
      <c r="U2" s="15"/>
    </row>
    <row r="3" spans="1:21">
      <c r="K3" s="247"/>
      <c r="L3" s="247"/>
      <c r="M3" s="247"/>
      <c r="N3" s="247"/>
      <c r="O3" s="235"/>
      <c r="P3" s="236"/>
      <c r="Q3" s="236"/>
      <c r="R3" s="237"/>
      <c r="S3" s="23"/>
      <c r="T3" s="23"/>
      <c r="U3" s="23"/>
    </row>
    <row r="4" spans="1:21">
      <c r="K4" s="247"/>
      <c r="L4" s="247"/>
      <c r="M4" s="247"/>
      <c r="N4" s="247"/>
      <c r="O4" s="235"/>
      <c r="P4" s="236"/>
      <c r="Q4" s="236"/>
      <c r="R4" s="237"/>
      <c r="S4" s="23"/>
      <c r="T4" s="23"/>
      <c r="U4" s="23"/>
    </row>
    <row r="5" spans="1:21">
      <c r="K5" s="247"/>
      <c r="L5" s="247"/>
      <c r="M5" s="247"/>
      <c r="N5" s="247"/>
      <c r="O5" s="235"/>
      <c r="P5" s="236"/>
      <c r="Q5" s="236"/>
      <c r="R5" s="237"/>
    </row>
    <row r="6" spans="1:21">
      <c r="K6" s="247"/>
      <c r="L6" s="247"/>
      <c r="M6" s="247"/>
      <c r="N6" s="247"/>
      <c r="O6" s="235"/>
      <c r="P6" s="236"/>
      <c r="Q6" s="236"/>
      <c r="R6" s="237"/>
    </row>
    <row r="7" spans="1:21">
      <c r="K7" s="247"/>
      <c r="L7" s="247"/>
      <c r="M7" s="247"/>
      <c r="N7" s="247"/>
      <c r="O7" s="235"/>
      <c r="P7" s="236"/>
      <c r="Q7" s="236"/>
      <c r="R7" s="237"/>
    </row>
    <row r="8" spans="1:21">
      <c r="K8" s="247"/>
      <c r="L8" s="247"/>
      <c r="M8" s="247"/>
      <c r="N8" s="247"/>
      <c r="O8" s="235"/>
      <c r="P8" s="236"/>
      <c r="Q8" s="236"/>
      <c r="R8" s="237"/>
    </row>
    <row r="9" spans="1:21">
      <c r="K9" s="247"/>
      <c r="L9" s="247"/>
      <c r="M9" s="247"/>
      <c r="N9" s="247"/>
      <c r="O9" s="235"/>
      <c r="P9" s="236"/>
      <c r="Q9" s="236"/>
      <c r="R9" s="237"/>
    </row>
    <row r="10" spans="1:21">
      <c r="K10" s="247"/>
      <c r="L10" s="247"/>
      <c r="M10" s="247"/>
      <c r="N10" s="247"/>
      <c r="O10" s="235"/>
      <c r="P10" s="236"/>
      <c r="Q10" s="236"/>
      <c r="R10" s="237"/>
    </row>
    <row r="11" spans="1:21">
      <c r="K11" s="247"/>
      <c r="L11" s="247"/>
      <c r="M11" s="247"/>
      <c r="N11" s="247"/>
      <c r="O11" s="235"/>
      <c r="P11" s="236"/>
      <c r="Q11" s="236"/>
      <c r="R11" s="237"/>
    </row>
    <row r="12" spans="1:21">
      <c r="K12" s="247"/>
      <c r="L12" s="247"/>
      <c r="M12" s="247"/>
      <c r="N12" s="247"/>
      <c r="O12" s="235"/>
      <c r="P12" s="236"/>
      <c r="Q12" s="236"/>
      <c r="R12" s="237"/>
    </row>
    <row r="13" spans="1:21">
      <c r="K13" s="247"/>
      <c r="L13" s="247"/>
      <c r="M13" s="247"/>
      <c r="N13" s="247"/>
      <c r="O13" s="235"/>
      <c r="P13" s="236"/>
      <c r="Q13" s="236"/>
      <c r="R13" s="237"/>
    </row>
    <row r="14" spans="1:21">
      <c r="K14" s="247"/>
      <c r="L14" s="247"/>
      <c r="M14" s="247"/>
      <c r="N14" s="247"/>
      <c r="O14" s="235"/>
      <c r="P14" s="236"/>
      <c r="Q14" s="236"/>
      <c r="R14" s="237"/>
    </row>
    <row r="15" spans="1:21">
      <c r="K15" s="247"/>
      <c r="L15" s="247"/>
      <c r="M15" s="247"/>
      <c r="N15" s="247"/>
      <c r="O15" s="235"/>
      <c r="P15" s="236"/>
      <c r="Q15" s="236"/>
      <c r="R15" s="237"/>
    </row>
    <row r="16" spans="1:21">
      <c r="K16" s="247"/>
      <c r="L16" s="247"/>
      <c r="M16" s="247"/>
      <c r="N16" s="247"/>
      <c r="O16" s="235"/>
      <c r="P16" s="236"/>
      <c r="Q16" s="236"/>
      <c r="R16" s="237"/>
    </row>
    <row r="17" spans="2:18">
      <c r="K17" s="247"/>
      <c r="L17" s="247"/>
      <c r="M17" s="247"/>
      <c r="N17" s="247"/>
      <c r="O17" s="235"/>
      <c r="P17" s="236"/>
      <c r="Q17" s="236"/>
      <c r="R17" s="237"/>
    </row>
    <row r="18" spans="2:18">
      <c r="K18" s="247"/>
      <c r="L18" s="247"/>
      <c r="M18" s="247"/>
      <c r="N18" s="247"/>
      <c r="O18" s="235"/>
      <c r="P18" s="236"/>
      <c r="Q18" s="236"/>
      <c r="R18" s="237"/>
    </row>
    <row r="19" spans="2:18">
      <c r="K19" s="247"/>
      <c r="L19" s="247"/>
      <c r="M19" s="247"/>
      <c r="N19" s="247"/>
      <c r="O19" s="235"/>
      <c r="P19" s="236"/>
      <c r="Q19" s="236"/>
      <c r="R19" s="237"/>
    </row>
    <row r="20" spans="2:18">
      <c r="K20" s="247"/>
      <c r="L20" s="247"/>
      <c r="M20" s="247"/>
      <c r="N20" s="247"/>
      <c r="O20" s="235"/>
      <c r="P20" s="236"/>
      <c r="Q20" s="236"/>
      <c r="R20" s="237"/>
    </row>
    <row r="21" spans="2:18">
      <c r="K21" s="247"/>
      <c r="L21" s="247"/>
      <c r="M21" s="247"/>
      <c r="N21" s="247"/>
      <c r="O21" s="235"/>
      <c r="P21" s="236"/>
      <c r="Q21" s="236"/>
      <c r="R21" s="237"/>
    </row>
    <row r="22" spans="2:18">
      <c r="K22" s="247"/>
      <c r="L22" s="247"/>
      <c r="M22" s="247"/>
      <c r="N22" s="247"/>
      <c r="O22" s="235"/>
      <c r="P22" s="236"/>
      <c r="Q22" s="236"/>
      <c r="R22" s="237"/>
    </row>
    <row r="23" spans="2:18">
      <c r="K23" s="247"/>
      <c r="L23" s="247"/>
      <c r="M23" s="247"/>
      <c r="N23" s="247"/>
      <c r="O23" s="235"/>
      <c r="P23" s="236"/>
      <c r="Q23" s="236"/>
      <c r="R23" s="237"/>
    </row>
    <row r="24" spans="2:18">
      <c r="B24" s="248" t="s">
        <v>83</v>
      </c>
      <c r="C24" s="248"/>
      <c r="D24" s="249">
        <f>+M40</f>
        <v>2040.076712707182</v>
      </c>
      <c r="E24" s="250" t="s">
        <v>72</v>
      </c>
      <c r="F24" s="251"/>
      <c r="G24" s="252">
        <f>+M57</f>
        <v>1923.2714520547945</v>
      </c>
      <c r="H24" s="253" t="s">
        <v>56</v>
      </c>
      <c r="I24" s="253"/>
      <c r="J24" s="254">
        <f>+M74</f>
        <v>1829.6228245081952</v>
      </c>
      <c r="K24" s="247"/>
      <c r="L24" s="247"/>
      <c r="M24" s="247"/>
      <c r="N24" s="247"/>
      <c r="O24" s="235"/>
      <c r="P24" s="236"/>
      <c r="Q24" s="236"/>
      <c r="R24" s="237"/>
    </row>
    <row r="25" spans="2:18">
      <c r="B25" s="248"/>
      <c r="C25" s="248"/>
      <c r="D25" s="249"/>
      <c r="E25" s="250"/>
      <c r="F25" s="251"/>
      <c r="G25" s="252"/>
      <c r="H25" s="253"/>
      <c r="I25" s="253"/>
      <c r="J25" s="254"/>
      <c r="K25" s="247"/>
      <c r="L25" s="247"/>
      <c r="M25" s="247"/>
      <c r="N25" s="247"/>
      <c r="O25" s="238"/>
      <c r="P25" s="239"/>
      <c r="Q25" s="239"/>
      <c r="R25" s="240"/>
    </row>
    <row r="26" spans="2:18">
      <c r="D26" s="21"/>
    </row>
    <row r="27" spans="2:18" ht="81">
      <c r="B27" s="16">
        <v>2018</v>
      </c>
      <c r="C27" s="55" t="s">
        <v>35</v>
      </c>
      <c r="D27" s="55" t="s">
        <v>36</v>
      </c>
      <c r="E27" s="55" t="s">
        <v>38</v>
      </c>
      <c r="F27" s="55" t="s">
        <v>37</v>
      </c>
      <c r="G27" s="55" t="s">
        <v>18</v>
      </c>
      <c r="H27" s="55" t="s">
        <v>39</v>
      </c>
      <c r="I27" s="55" t="s">
        <v>82</v>
      </c>
      <c r="K27" s="33" t="s">
        <v>5</v>
      </c>
      <c r="L27" s="33" t="s">
        <v>172</v>
      </c>
      <c r="M27" s="33" t="s">
        <v>173</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f>+'1.1.0'!C32</f>
        <v>59045.5</v>
      </c>
      <c r="D31" s="36">
        <f>+'1.1.0'!D32</f>
        <v>1329.75</v>
      </c>
      <c r="E31" s="82">
        <f t="shared" ref="E31" si="15">+C31+D31</f>
        <v>60375.25</v>
      </c>
      <c r="F31" s="40">
        <f>+'1.1.0'!F32</f>
        <v>451.84</v>
      </c>
      <c r="G31" s="40">
        <f>+'1.1.0'!G32</f>
        <v>72</v>
      </c>
      <c r="H31" s="82">
        <f t="shared" ref="H31" si="16">+F31+G31</f>
        <v>523.83999999999992</v>
      </c>
      <c r="I31" s="82">
        <f t="shared" ref="I31" si="17">+E31+H31</f>
        <v>60899.09</v>
      </c>
      <c r="K31" s="36">
        <v>30</v>
      </c>
      <c r="L31" s="36">
        <f t="shared" ref="L31" si="18">+E31/K31</f>
        <v>2012.5083333333334</v>
      </c>
      <c r="M31" s="36">
        <f t="shared" ref="M31" si="19">+I31/K31</f>
        <v>2029.9696666666666</v>
      </c>
      <c r="N31" s="83" t="s">
        <v>0</v>
      </c>
    </row>
    <row r="32" spans="2:18" ht="15.75">
      <c r="B32" s="44" t="s">
        <v>10</v>
      </c>
      <c r="C32" s="36">
        <f>+'1.1.0'!C33</f>
        <v>64941.81</v>
      </c>
      <c r="D32" s="36">
        <f>+'1.1.0'!D33</f>
        <v>1586.14</v>
      </c>
      <c r="E32" s="82">
        <f t="shared" ref="E32" si="20">+C32+D32</f>
        <v>66527.95</v>
      </c>
      <c r="F32" s="40">
        <f>+'1.1.0'!F33</f>
        <v>553.77</v>
      </c>
      <c r="G32" s="40">
        <f>+'1.1.0'!G33</f>
        <v>72</v>
      </c>
      <c r="H32" s="82">
        <f t="shared" ref="H32" si="21">+F32+G32</f>
        <v>625.77</v>
      </c>
      <c r="I32" s="82">
        <f t="shared" ref="I32" si="22">+E32+H32</f>
        <v>67153.72</v>
      </c>
      <c r="K32" s="36">
        <v>31</v>
      </c>
      <c r="L32" s="36">
        <f t="shared" ref="L32" si="23">+E32/K32</f>
        <v>2146.0629032258062</v>
      </c>
      <c r="M32" s="36">
        <f t="shared" ref="M32" si="24">+I32/K32</f>
        <v>2166.2490322580647</v>
      </c>
      <c r="N32" s="83" t="s">
        <v>0</v>
      </c>
      <c r="O32" s="83" t="s">
        <v>0</v>
      </c>
    </row>
    <row r="33" spans="2:15" ht="15.75">
      <c r="B33" s="44" t="s">
        <v>11</v>
      </c>
      <c r="C33" s="36">
        <f>+'1.1.0'!C34</f>
        <v>61468.624999999964</v>
      </c>
      <c r="D33" s="36">
        <f>+'1.1.0'!D34</f>
        <v>1471.93</v>
      </c>
      <c r="E33" s="82">
        <f t="shared" ref="E33" si="25">+C33+D33</f>
        <v>62940.554999999964</v>
      </c>
      <c r="F33" s="40">
        <f>+'1.1.0'!F34</f>
        <v>292.64</v>
      </c>
      <c r="G33" s="40">
        <f>+'1.1.0'!G34</f>
        <v>72</v>
      </c>
      <c r="H33" s="82">
        <f t="shared" ref="H33" si="26">+F33+G33</f>
        <v>364.64</v>
      </c>
      <c r="I33" s="82">
        <f t="shared" ref="I33" si="27">+E33+H33</f>
        <v>63305.194999999963</v>
      </c>
      <c r="K33" s="36">
        <v>30</v>
      </c>
      <c r="L33" s="36">
        <f t="shared" ref="L33" si="28">+E33/K33</f>
        <v>2098.0184999999988</v>
      </c>
      <c r="M33" s="36">
        <f t="shared" ref="M33" si="29">+I33/K33</f>
        <v>2110.1731666666656</v>
      </c>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30">SUM(C28:C39)</f>
        <v>357904.32499999995</v>
      </c>
      <c r="D40" s="31">
        <f t="shared" si="30"/>
        <v>7892.56</v>
      </c>
      <c r="E40" s="19">
        <f t="shared" si="30"/>
        <v>365796.88500000001</v>
      </c>
      <c r="F40" s="19">
        <f t="shared" si="30"/>
        <v>3025</v>
      </c>
      <c r="G40" s="19">
        <f t="shared" si="30"/>
        <v>432</v>
      </c>
      <c r="H40" s="19">
        <f t="shared" si="30"/>
        <v>3457</v>
      </c>
      <c r="I40" s="19">
        <f t="shared" si="30"/>
        <v>369253.88499999995</v>
      </c>
      <c r="K40" s="31">
        <f>SUM(K28:K39)</f>
        <v>181</v>
      </c>
      <c r="L40" s="31">
        <f>+E40/K40</f>
        <v>2020.9772651933702</v>
      </c>
      <c r="M40" s="31">
        <f>+I40/K40</f>
        <v>2040.076712707182</v>
      </c>
    </row>
    <row r="41" spans="2:15">
      <c r="D41" s="21"/>
      <c r="F41" s="3"/>
      <c r="G41" s="54"/>
      <c r="H41" s="54"/>
      <c r="I41" s="3"/>
    </row>
    <row r="42" spans="2:15">
      <c r="B42" s="8" t="s">
        <v>4</v>
      </c>
      <c r="C42" s="28">
        <f t="shared" ref="C42:I42" si="31">AVERAGE(C28:C39)</f>
        <v>59650.720833333326</v>
      </c>
      <c r="D42" s="28">
        <f t="shared" si="31"/>
        <v>1315.4266666666667</v>
      </c>
      <c r="E42" s="28">
        <f t="shared" si="31"/>
        <v>60966.147499999999</v>
      </c>
      <c r="F42" s="28">
        <f t="shared" si="31"/>
        <v>504.16666666666669</v>
      </c>
      <c r="G42" s="28">
        <f t="shared" si="31"/>
        <v>72</v>
      </c>
      <c r="H42" s="28">
        <f t="shared" si="31"/>
        <v>576.16666666666663</v>
      </c>
      <c r="I42" s="28">
        <f t="shared" si="31"/>
        <v>61542.314166666656</v>
      </c>
      <c r="K42" s="28"/>
      <c r="L42" s="28"/>
      <c r="M42" s="28"/>
    </row>
    <row r="43" spans="2:15">
      <c r="D43" s="21"/>
      <c r="F43" s="3"/>
      <c r="G43" s="3"/>
      <c r="H43" s="3"/>
      <c r="I43" s="3"/>
    </row>
    <row r="44" spans="2:15" ht="67.5">
      <c r="B44" s="17">
        <v>2017</v>
      </c>
      <c r="C44" s="32" t="s">
        <v>35</v>
      </c>
      <c r="D44" s="32" t="s">
        <v>36</v>
      </c>
      <c r="E44" s="32" t="s">
        <v>38</v>
      </c>
      <c r="F44" s="57" t="s">
        <v>37</v>
      </c>
      <c r="G44" s="57" t="s">
        <v>18</v>
      </c>
      <c r="H44" s="57" t="s">
        <v>39</v>
      </c>
      <c r="I44" s="57" t="s">
        <v>71</v>
      </c>
      <c r="K44" s="32" t="s">
        <v>5</v>
      </c>
      <c r="L44" s="32" t="s">
        <v>73</v>
      </c>
      <c r="M44" s="32" t="s">
        <v>74</v>
      </c>
    </row>
    <row r="45" spans="2:15" ht="15.75">
      <c r="B45" s="44" t="s">
        <v>6</v>
      </c>
      <c r="C45" s="36">
        <f>+'1.1.0'!C46</f>
        <v>56170.63</v>
      </c>
      <c r="D45" s="36">
        <f>+'1.1.0'!D46</f>
        <v>1071.3399999999999</v>
      </c>
      <c r="E45" s="62">
        <f t="shared" ref="E45:E56" si="32">+C45+D45</f>
        <v>57241.969999999994</v>
      </c>
      <c r="F45" s="40">
        <f>+'1.1.0'!F46</f>
        <v>694.94</v>
      </c>
      <c r="G45" s="40">
        <f>+'1.1.0'!G46</f>
        <v>151.05000000000001</v>
      </c>
      <c r="H45" s="62">
        <f t="shared" ref="H45:H56" si="33">+F45+G45</f>
        <v>845.99</v>
      </c>
      <c r="I45" s="62">
        <f t="shared" ref="I45:I56" si="34">+E45+H45</f>
        <v>58087.959999999992</v>
      </c>
      <c r="K45" s="36">
        <v>31</v>
      </c>
      <c r="L45" s="36">
        <f t="shared" ref="L45:L56" si="35">+E45/K45</f>
        <v>1846.5151612903223</v>
      </c>
      <c r="M45" s="36">
        <f t="shared" ref="M45:M56" si="36">+I45/K45</f>
        <v>1873.8051612903223</v>
      </c>
    </row>
    <row r="46" spans="2:15" ht="15.75">
      <c r="B46" s="44" t="s">
        <v>7</v>
      </c>
      <c r="C46" s="36">
        <f>+'1.1.0'!C47</f>
        <v>46960.24</v>
      </c>
      <c r="D46" s="36">
        <f>+'1.1.0'!D47</f>
        <v>1021.15</v>
      </c>
      <c r="E46" s="62">
        <f t="shared" si="32"/>
        <v>47981.39</v>
      </c>
      <c r="F46" s="40">
        <f>+'1.1.0'!F47</f>
        <v>691.3</v>
      </c>
      <c r="G46" s="40">
        <f>+'1.1.0'!G47</f>
        <v>136.44</v>
      </c>
      <c r="H46" s="62">
        <f t="shared" si="33"/>
        <v>827.74</v>
      </c>
      <c r="I46" s="62">
        <f t="shared" si="34"/>
        <v>48809.13</v>
      </c>
      <c r="K46" s="36">
        <v>28</v>
      </c>
      <c r="L46" s="36">
        <f t="shared" si="35"/>
        <v>1713.6210714285714</v>
      </c>
      <c r="M46" s="36">
        <f t="shared" si="36"/>
        <v>1743.1832142857143</v>
      </c>
    </row>
    <row r="47" spans="2:15" ht="15.75">
      <c r="B47" s="44" t="s">
        <v>8</v>
      </c>
      <c r="C47" s="36">
        <f>+'1.1.0'!C48</f>
        <v>56466.64</v>
      </c>
      <c r="D47" s="36">
        <f>+'1.1.0'!D48</f>
        <v>1109.6600000000001</v>
      </c>
      <c r="E47" s="62">
        <f t="shared" si="32"/>
        <v>57576.3</v>
      </c>
      <c r="F47" s="40">
        <f>+'1.1.0'!F48</f>
        <v>870.26</v>
      </c>
      <c r="G47" s="40">
        <f>+'1.1.0'!G48</f>
        <v>144</v>
      </c>
      <c r="H47" s="62">
        <f t="shared" si="33"/>
        <v>1014.26</v>
      </c>
      <c r="I47" s="62">
        <f t="shared" si="34"/>
        <v>58590.560000000005</v>
      </c>
      <c r="K47" s="36">
        <v>31</v>
      </c>
      <c r="L47" s="36">
        <f t="shared" si="35"/>
        <v>1857.3000000000002</v>
      </c>
      <c r="M47" s="36">
        <f t="shared" si="36"/>
        <v>1890.0180645161292</v>
      </c>
    </row>
    <row r="48" spans="2:15" ht="15.75">
      <c r="B48" s="44" t="s">
        <v>9</v>
      </c>
      <c r="C48" s="36">
        <f>+'1.1.0'!C49</f>
        <v>61005.120000000003</v>
      </c>
      <c r="D48" s="36">
        <f>+'1.1.0'!D49</f>
        <v>1231.3</v>
      </c>
      <c r="E48" s="62">
        <f t="shared" si="32"/>
        <v>62236.420000000006</v>
      </c>
      <c r="F48" s="40">
        <f>+'1.1.0'!F49</f>
        <v>330.66</v>
      </c>
      <c r="G48" s="40">
        <f>+'1.1.0'!G49</f>
        <v>143.66999999999999</v>
      </c>
      <c r="H48" s="62">
        <f t="shared" si="33"/>
        <v>474.33000000000004</v>
      </c>
      <c r="I48" s="62">
        <f t="shared" si="34"/>
        <v>62710.750000000007</v>
      </c>
      <c r="K48" s="36">
        <v>30</v>
      </c>
      <c r="L48" s="36">
        <f t="shared" si="35"/>
        <v>2074.5473333333334</v>
      </c>
      <c r="M48" s="36">
        <f t="shared" si="36"/>
        <v>2090.3583333333336</v>
      </c>
    </row>
    <row r="49" spans="2:13" ht="15.75">
      <c r="B49" s="44" t="s">
        <v>10</v>
      </c>
      <c r="C49" s="36">
        <f>+'1.1.0'!C50</f>
        <v>62837.47</v>
      </c>
      <c r="D49" s="36">
        <f>+'1.1.0'!D50</f>
        <v>1307.43</v>
      </c>
      <c r="E49" s="62">
        <f t="shared" si="32"/>
        <v>64144.9</v>
      </c>
      <c r="F49" s="40">
        <f>+'1.1.0'!F50</f>
        <v>735.79</v>
      </c>
      <c r="G49" s="40">
        <f>+'1.1.0'!G50</f>
        <v>144</v>
      </c>
      <c r="H49" s="62">
        <f t="shared" si="33"/>
        <v>879.79</v>
      </c>
      <c r="I49" s="62">
        <f t="shared" si="34"/>
        <v>65024.69</v>
      </c>
      <c r="K49" s="36">
        <v>31</v>
      </c>
      <c r="L49" s="36">
        <f t="shared" si="35"/>
        <v>2069.190322580645</v>
      </c>
      <c r="M49" s="36">
        <f t="shared" si="36"/>
        <v>2097.5706451612905</v>
      </c>
    </row>
    <row r="50" spans="2:13" ht="15.75">
      <c r="B50" s="44" t="s">
        <v>11</v>
      </c>
      <c r="C50" s="36">
        <f>+'1.1.0'!C51</f>
        <v>58297.78</v>
      </c>
      <c r="D50" s="36">
        <f>+'1.1.0'!D51</f>
        <v>1408.4</v>
      </c>
      <c r="E50" s="62">
        <f t="shared" si="32"/>
        <v>59706.18</v>
      </c>
      <c r="F50" s="40">
        <f>+'1.1.0'!F51</f>
        <v>923.47</v>
      </c>
      <c r="G50" s="40">
        <f>+'1.1.0'!G51</f>
        <v>144</v>
      </c>
      <c r="H50" s="62">
        <f t="shared" si="33"/>
        <v>1067.47</v>
      </c>
      <c r="I50" s="62">
        <f t="shared" si="34"/>
        <v>60773.65</v>
      </c>
      <c r="K50" s="36">
        <v>30</v>
      </c>
      <c r="L50" s="36">
        <f t="shared" si="35"/>
        <v>1990.2059999999999</v>
      </c>
      <c r="M50" s="36">
        <f t="shared" si="36"/>
        <v>2025.7883333333334</v>
      </c>
    </row>
    <row r="51" spans="2:13" ht="15.75">
      <c r="B51" s="44" t="s">
        <v>12</v>
      </c>
      <c r="C51" s="36">
        <f>+'1.1.0'!C52</f>
        <v>56839.15</v>
      </c>
      <c r="D51" s="36">
        <f>+'1.1.0'!D52</f>
        <v>1390.52</v>
      </c>
      <c r="E51" s="62">
        <f t="shared" si="32"/>
        <v>58229.67</v>
      </c>
      <c r="F51" s="40">
        <f>+'1.1.0'!F52</f>
        <v>1057.3599999999999</v>
      </c>
      <c r="G51" s="40">
        <f>+'1.1.0'!G52</f>
        <v>144</v>
      </c>
      <c r="H51" s="62">
        <f t="shared" si="33"/>
        <v>1201.3599999999999</v>
      </c>
      <c r="I51" s="62">
        <f t="shared" si="34"/>
        <v>59431.03</v>
      </c>
      <c r="K51" s="36">
        <v>31</v>
      </c>
      <c r="L51" s="36">
        <f t="shared" si="35"/>
        <v>1878.3764516129031</v>
      </c>
      <c r="M51" s="36">
        <f t="shared" si="36"/>
        <v>1917.1299999999999</v>
      </c>
    </row>
    <row r="52" spans="2:13" ht="15.75">
      <c r="B52" s="44" t="s">
        <v>13</v>
      </c>
      <c r="C52" s="36">
        <f>+'1.1.0'!C53</f>
        <v>56450.6</v>
      </c>
      <c r="D52" s="36">
        <f>+'1.1.0'!D53</f>
        <v>1490.16</v>
      </c>
      <c r="E52" s="62">
        <f t="shared" si="32"/>
        <v>57940.76</v>
      </c>
      <c r="F52" s="40">
        <f>+'1.1.0'!F53</f>
        <v>1054.04</v>
      </c>
      <c r="G52" s="40">
        <f>+'1.1.0'!G53</f>
        <v>144</v>
      </c>
      <c r="H52" s="62">
        <f t="shared" si="33"/>
        <v>1198.04</v>
      </c>
      <c r="I52" s="62">
        <f t="shared" si="34"/>
        <v>59138.8</v>
      </c>
      <c r="K52" s="36">
        <v>31</v>
      </c>
      <c r="L52" s="36">
        <f t="shared" si="35"/>
        <v>1869.0567741935486</v>
      </c>
      <c r="M52" s="36">
        <f t="shared" si="36"/>
        <v>1907.7032258064517</v>
      </c>
    </row>
    <row r="53" spans="2:13" ht="15.75">
      <c r="B53" s="44" t="s">
        <v>14</v>
      </c>
      <c r="C53" s="36">
        <f>+'1.1.0'!C54</f>
        <v>54727.19</v>
      </c>
      <c r="D53" s="36">
        <f>+'1.1.0'!D54</f>
        <v>1549.49</v>
      </c>
      <c r="E53" s="62">
        <f t="shared" si="32"/>
        <v>56276.68</v>
      </c>
      <c r="F53" s="40">
        <f>+'1.1.0'!F54</f>
        <v>864.21</v>
      </c>
      <c r="G53" s="40">
        <f>+'1.1.0'!G54</f>
        <v>72</v>
      </c>
      <c r="H53" s="62">
        <f t="shared" si="33"/>
        <v>936.21</v>
      </c>
      <c r="I53" s="62">
        <f t="shared" si="34"/>
        <v>57212.89</v>
      </c>
      <c r="K53" s="36">
        <v>30</v>
      </c>
      <c r="L53" s="36">
        <f t="shared" si="35"/>
        <v>1875.8893333333333</v>
      </c>
      <c r="M53" s="36">
        <f t="shared" si="36"/>
        <v>1907.0963333333334</v>
      </c>
    </row>
    <row r="54" spans="2:13" ht="15.75">
      <c r="B54" s="44" t="s">
        <v>15</v>
      </c>
      <c r="C54" s="36">
        <f>+'1.1.0'!C55</f>
        <v>56931.72</v>
      </c>
      <c r="D54" s="36">
        <f>+'1.1.0'!D55</f>
        <v>1314.03</v>
      </c>
      <c r="E54" s="62">
        <f t="shared" si="32"/>
        <v>58245.75</v>
      </c>
      <c r="F54" s="40">
        <f>+'1.1.0'!F55</f>
        <v>413.84</v>
      </c>
      <c r="G54" s="40">
        <f>+'1.1.0'!G55</f>
        <v>72</v>
      </c>
      <c r="H54" s="62">
        <f t="shared" si="33"/>
        <v>485.84</v>
      </c>
      <c r="I54" s="62">
        <f t="shared" si="34"/>
        <v>58731.59</v>
      </c>
      <c r="K54" s="36">
        <v>31</v>
      </c>
      <c r="L54" s="36">
        <f t="shared" si="35"/>
        <v>1878.8951612903227</v>
      </c>
      <c r="M54" s="36">
        <f t="shared" si="36"/>
        <v>1894.5674193548386</v>
      </c>
    </row>
    <row r="55" spans="2:13" ht="15.75">
      <c r="B55" s="44" t="s">
        <v>16</v>
      </c>
      <c r="C55" s="36">
        <f>+'1.1.0'!C56</f>
        <v>52906.81</v>
      </c>
      <c r="D55" s="36">
        <f>+'1.1.0'!D56</f>
        <v>1289.47</v>
      </c>
      <c r="E55" s="62">
        <f t="shared" si="32"/>
        <v>54196.28</v>
      </c>
      <c r="F55" s="40">
        <f>+'1.1.0'!F56</f>
        <v>743.13</v>
      </c>
      <c r="G55" s="40">
        <f>+'1.1.0'!G56</f>
        <v>72</v>
      </c>
      <c r="H55" s="62">
        <f t="shared" si="33"/>
        <v>815.13</v>
      </c>
      <c r="I55" s="62">
        <f t="shared" si="34"/>
        <v>55011.409999999996</v>
      </c>
      <c r="K55" s="36">
        <v>30</v>
      </c>
      <c r="L55" s="36">
        <f t="shared" si="35"/>
        <v>1806.5426666666667</v>
      </c>
      <c r="M55" s="36">
        <f t="shared" si="36"/>
        <v>1833.7136666666665</v>
      </c>
    </row>
    <row r="56" spans="2:13" ht="15.75">
      <c r="B56" s="44" t="s">
        <v>17</v>
      </c>
      <c r="C56" s="36">
        <f>+'1.1.0'!C57</f>
        <v>56656.95</v>
      </c>
      <c r="D56" s="36">
        <f>+'1.1.0'!D57</f>
        <v>1218.6600000000001</v>
      </c>
      <c r="E56" s="62">
        <f t="shared" si="32"/>
        <v>57875.61</v>
      </c>
      <c r="F56" s="40">
        <f>+'1.1.0'!F57</f>
        <v>524.01</v>
      </c>
      <c r="G56" s="40">
        <f>+'1.1.0'!G57</f>
        <v>72</v>
      </c>
      <c r="H56" s="62">
        <f t="shared" si="33"/>
        <v>596.01</v>
      </c>
      <c r="I56" s="62">
        <f t="shared" si="34"/>
        <v>58471.62</v>
      </c>
      <c r="K56" s="36">
        <v>31</v>
      </c>
      <c r="L56" s="36">
        <f t="shared" si="35"/>
        <v>1866.9551612903226</v>
      </c>
      <c r="M56" s="36">
        <f t="shared" si="36"/>
        <v>1886.1812903225807</v>
      </c>
    </row>
    <row r="57" spans="2:13" ht="15.75">
      <c r="B57" s="26" t="s">
        <v>1</v>
      </c>
      <c r="C57" s="25">
        <f t="shared" ref="C57:I57" si="37">SUM(C45:C56)</f>
        <v>676250.3</v>
      </c>
      <c r="D57" s="25">
        <f t="shared" si="37"/>
        <v>15401.61</v>
      </c>
      <c r="E57" s="25">
        <f t="shared" si="37"/>
        <v>691651.91</v>
      </c>
      <c r="F57" s="18">
        <f t="shared" si="37"/>
        <v>8903.01</v>
      </c>
      <c r="G57" s="18">
        <f t="shared" si="37"/>
        <v>1439.1599999999999</v>
      </c>
      <c r="H57" s="18">
        <f t="shared" si="37"/>
        <v>10342.169999999998</v>
      </c>
      <c r="I57" s="18">
        <f t="shared" si="37"/>
        <v>701994.08</v>
      </c>
      <c r="K57" s="25">
        <f>SUM(K45:K56)</f>
        <v>365</v>
      </c>
      <c r="L57" s="25">
        <f>+E57/K57</f>
        <v>1894.9367397260276</v>
      </c>
      <c r="M57" s="25">
        <f>+I57/K57</f>
        <v>1923.2714520547945</v>
      </c>
    </row>
    <row r="58" spans="2:13">
      <c r="D58" s="21"/>
      <c r="F58" s="3"/>
      <c r="G58" s="3"/>
      <c r="H58" s="3"/>
      <c r="I58" s="3"/>
    </row>
    <row r="59" spans="2:13">
      <c r="B59" s="9" t="s">
        <v>4</v>
      </c>
      <c r="C59" s="78">
        <f t="shared" ref="C59:I59" si="38">AVERAGE(C45:C56)</f>
        <v>56354.191666666673</v>
      </c>
      <c r="D59" s="78">
        <f t="shared" si="38"/>
        <v>1283.4675</v>
      </c>
      <c r="E59" s="78">
        <f t="shared" si="38"/>
        <v>57637.659166666672</v>
      </c>
      <c r="F59" s="78">
        <f t="shared" si="38"/>
        <v>741.91750000000002</v>
      </c>
      <c r="G59" s="78">
        <f t="shared" si="38"/>
        <v>119.92999999999999</v>
      </c>
      <c r="H59" s="78">
        <f t="shared" si="38"/>
        <v>861.84749999999985</v>
      </c>
      <c r="I59" s="78">
        <f t="shared" si="38"/>
        <v>58499.506666666661</v>
      </c>
      <c r="K59" s="78"/>
      <c r="L59" s="78"/>
      <c r="M59" s="78"/>
    </row>
    <row r="60" spans="2:13">
      <c r="D60" s="21"/>
      <c r="F60" s="3"/>
      <c r="G60" s="3"/>
      <c r="H60" s="3"/>
      <c r="I60" s="3"/>
    </row>
    <row r="61" spans="2:13" ht="67.5">
      <c r="B61" s="35">
        <v>2016</v>
      </c>
      <c r="C61" s="39" t="s">
        <v>35</v>
      </c>
      <c r="D61" s="39" t="s">
        <v>36</v>
      </c>
      <c r="E61" s="39" t="s">
        <v>38</v>
      </c>
      <c r="F61" s="39" t="s">
        <v>37</v>
      </c>
      <c r="G61" s="69" t="s">
        <v>18</v>
      </c>
      <c r="H61" s="63" t="s">
        <v>39</v>
      </c>
      <c r="I61" s="63" t="s">
        <v>55</v>
      </c>
      <c r="K61" s="39" t="s">
        <v>5</v>
      </c>
      <c r="L61" s="39" t="s">
        <v>57</v>
      </c>
      <c r="M61" s="39" t="s">
        <v>58</v>
      </c>
    </row>
    <row r="62" spans="2:13" ht="15.75">
      <c r="B62" s="44" t="s">
        <v>6</v>
      </c>
      <c r="C62" s="37">
        <f>+'1.1.0'!C63</f>
        <v>56253.696000000025</v>
      </c>
      <c r="D62" s="37">
        <f>+'1.1.0'!D63</f>
        <v>930.6350000000001</v>
      </c>
      <c r="E62" s="64">
        <f t="shared" ref="E62:E73" si="39">+C62+D62</f>
        <v>57184.331000000027</v>
      </c>
      <c r="F62" s="41">
        <f>+'1.1.0'!F63</f>
        <v>699.47</v>
      </c>
      <c r="G62" s="41">
        <f>+'1.1.0'!G63</f>
        <v>87.05</v>
      </c>
      <c r="H62" s="64">
        <f t="shared" ref="H62:H73" si="40">+F62+G62</f>
        <v>786.52</v>
      </c>
      <c r="I62" s="64">
        <f t="shared" ref="I62:I73" si="41">+E62+H62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39"/>
        <v>52616.041000000027</v>
      </c>
      <c r="F63" s="41">
        <f>+'1.1.0'!F64</f>
        <v>648.12</v>
      </c>
      <c r="G63" s="41">
        <f>+'1.1.0'!G64</f>
        <v>201.1</v>
      </c>
      <c r="H63" s="64">
        <f t="shared" si="40"/>
        <v>849.22</v>
      </c>
      <c r="I63" s="64">
        <f t="shared" si="41"/>
        <v>53465.261000000028</v>
      </c>
      <c r="K63" s="36">
        <v>29</v>
      </c>
      <c r="L63" s="36">
        <f t="shared" ref="L63:L73" si="42">+E63/K63</f>
        <v>1814.3462413793113</v>
      </c>
      <c r="M63" s="36">
        <f t="shared" ref="M63:M73" si="43">+I63/K63</f>
        <v>1843.6296896551735</v>
      </c>
    </row>
    <row r="64" spans="2:13" ht="15.75">
      <c r="B64" s="44" t="s">
        <v>8</v>
      </c>
      <c r="C64" s="37">
        <f>+'1.1.0'!C65</f>
        <v>59582.368999999992</v>
      </c>
      <c r="D64" s="37">
        <f>+'1.1.0'!D65</f>
        <v>1031.366</v>
      </c>
      <c r="E64" s="64">
        <f t="shared" si="39"/>
        <v>60613.734999999993</v>
      </c>
      <c r="F64" s="41">
        <f>+'1.1.0'!F65</f>
        <v>732.12000000000012</v>
      </c>
      <c r="G64" s="41">
        <f>+'1.1.0'!G65</f>
        <v>157.9</v>
      </c>
      <c r="H64" s="64">
        <f t="shared" si="40"/>
        <v>890.0200000000001</v>
      </c>
      <c r="I64" s="64">
        <f t="shared" si="41"/>
        <v>61503.75499999999</v>
      </c>
      <c r="K64" s="36">
        <v>31</v>
      </c>
      <c r="L64" s="36">
        <f t="shared" si="42"/>
        <v>1955.2817741935482</v>
      </c>
      <c r="M64" s="36">
        <f t="shared" si="43"/>
        <v>1983.9920967741932</v>
      </c>
    </row>
    <row r="65" spans="2:13" ht="15.75">
      <c r="B65" s="44" t="s">
        <v>9</v>
      </c>
      <c r="C65" s="37">
        <f>+'1.1.0'!C66</f>
        <v>57803.811999999787</v>
      </c>
      <c r="D65" s="37">
        <f>+'1.1.0'!D66</f>
        <v>989.24000000000024</v>
      </c>
      <c r="E65" s="64">
        <f t="shared" si="39"/>
        <v>58793.051999999785</v>
      </c>
      <c r="F65" s="41">
        <f>+'1.1.0'!F66</f>
        <v>529.41999999999996</v>
      </c>
      <c r="G65" s="41">
        <f>+'1.1.0'!G66</f>
        <v>169.76</v>
      </c>
      <c r="H65" s="64">
        <f t="shared" si="40"/>
        <v>699.18</v>
      </c>
      <c r="I65" s="64">
        <f t="shared" si="41"/>
        <v>59492.231999999785</v>
      </c>
      <c r="K65" s="36">
        <v>30</v>
      </c>
      <c r="L65" s="36">
        <f t="shared" si="42"/>
        <v>1959.7683999999929</v>
      </c>
      <c r="M65" s="36">
        <f t="shared" si="43"/>
        <v>1983.0743999999929</v>
      </c>
    </row>
    <row r="66" spans="2:13" ht="15.75">
      <c r="B66" s="44" t="s">
        <v>10</v>
      </c>
      <c r="C66" s="37">
        <f>+'1.1.0'!C67</f>
        <v>56738.983509999962</v>
      </c>
      <c r="D66" s="37">
        <f>+'1.1.0'!D67</f>
        <v>1010.0060000000001</v>
      </c>
      <c r="E66" s="64">
        <f t="shared" si="39"/>
        <v>57748.989509999963</v>
      </c>
      <c r="F66" s="41">
        <f>+'1.1.0'!F67</f>
        <v>628.49</v>
      </c>
      <c r="G66" s="41">
        <f>+'1.1.0'!G67</f>
        <v>110.43</v>
      </c>
      <c r="H66" s="64">
        <f t="shared" si="40"/>
        <v>738.92000000000007</v>
      </c>
      <c r="I66" s="64">
        <f t="shared" si="41"/>
        <v>58487.909509999961</v>
      </c>
      <c r="K66" s="36">
        <v>31</v>
      </c>
      <c r="L66" s="36">
        <f t="shared" si="42"/>
        <v>1862.8706293548375</v>
      </c>
      <c r="M66" s="36">
        <f t="shared" si="43"/>
        <v>1886.7067583870955</v>
      </c>
    </row>
    <row r="67" spans="2:13" ht="15.75">
      <c r="B67" s="44" t="s">
        <v>11</v>
      </c>
      <c r="C67" s="37">
        <f>+'1.1.0'!C68</f>
        <v>54033.004539999965</v>
      </c>
      <c r="D67" s="37">
        <f>+'1.1.0'!D68</f>
        <v>920.61400000000003</v>
      </c>
      <c r="E67" s="64">
        <f t="shared" si="39"/>
        <v>54953.618539999967</v>
      </c>
      <c r="F67" s="41">
        <f>+'1.1.0'!F68</f>
        <v>631.94000000000005</v>
      </c>
      <c r="G67" s="41">
        <f>+'1.1.0'!G68</f>
        <v>119.88</v>
      </c>
      <c r="H67" s="64">
        <f t="shared" si="40"/>
        <v>751.82</v>
      </c>
      <c r="I67" s="64">
        <f t="shared" si="41"/>
        <v>55705.438539999966</v>
      </c>
      <c r="K67" s="36">
        <v>30</v>
      </c>
      <c r="L67" s="36">
        <f t="shared" si="42"/>
        <v>1831.7872846666655</v>
      </c>
      <c r="M67" s="36">
        <f t="shared" si="43"/>
        <v>1856.8479513333323</v>
      </c>
    </row>
    <row r="68" spans="2:13" ht="15.75">
      <c r="B68" s="44" t="s">
        <v>12</v>
      </c>
      <c r="C68" s="37">
        <f>+'1.1.0'!C69</f>
        <v>51443.652999999904</v>
      </c>
      <c r="D68" s="37">
        <f>+'1.1.0'!D69</f>
        <v>901.53300000000013</v>
      </c>
      <c r="E68" s="64">
        <f t="shared" si="39"/>
        <v>52345.185999999907</v>
      </c>
      <c r="F68" s="41">
        <f>+'1.1.0'!F69</f>
        <v>1103.5500000000002</v>
      </c>
      <c r="G68" s="41">
        <f>+'1.1.0'!G69</f>
        <v>115.16</v>
      </c>
      <c r="H68" s="64">
        <f t="shared" si="40"/>
        <v>1218.7100000000003</v>
      </c>
      <c r="I68" s="64">
        <f t="shared" si="41"/>
        <v>53563.895999999906</v>
      </c>
      <c r="K68" s="36">
        <v>31</v>
      </c>
      <c r="L68" s="36">
        <f t="shared" si="42"/>
        <v>1688.5543870967713</v>
      </c>
      <c r="M68" s="36">
        <f t="shared" si="43"/>
        <v>1727.8676129032228</v>
      </c>
    </row>
    <row r="69" spans="2:13" ht="15.75">
      <c r="B69" s="44" t="s">
        <v>13</v>
      </c>
      <c r="C69" s="37">
        <f>+'1.1.0'!C70</f>
        <v>51851.303000000014</v>
      </c>
      <c r="D69" s="37">
        <f>+'1.1.0'!D70</f>
        <v>998.4670000000001</v>
      </c>
      <c r="E69" s="64">
        <f t="shared" si="39"/>
        <v>52849.770000000011</v>
      </c>
      <c r="F69" s="41">
        <f>+'1.1.0'!F70</f>
        <v>528.45000000000005</v>
      </c>
      <c r="G69" s="41">
        <f>+'1.1.0'!G70</f>
        <v>117.52</v>
      </c>
      <c r="H69" s="64">
        <f t="shared" si="40"/>
        <v>645.97</v>
      </c>
      <c r="I69" s="64">
        <f t="shared" si="41"/>
        <v>53495.740000000013</v>
      </c>
      <c r="K69" s="36">
        <v>31</v>
      </c>
      <c r="L69" s="36">
        <f t="shared" si="42"/>
        <v>1704.831290322581</v>
      </c>
      <c r="M69" s="36">
        <f t="shared" si="43"/>
        <v>1725.6690322580648</v>
      </c>
    </row>
    <row r="70" spans="2:13" ht="15.75">
      <c r="B70" s="44" t="s">
        <v>14</v>
      </c>
      <c r="C70" s="37">
        <f>+'1.1.0'!C71</f>
        <v>50752.74399999989</v>
      </c>
      <c r="D70" s="37">
        <f>+'1.1.0'!D71</f>
        <v>913.90599999999984</v>
      </c>
      <c r="E70" s="64">
        <f t="shared" si="39"/>
        <v>51666.649999999892</v>
      </c>
      <c r="F70" s="41">
        <f>+'1.1.0'!F71</f>
        <v>389.83000000000004</v>
      </c>
      <c r="G70" s="41">
        <f>+'1.1.0'!G71</f>
        <v>116.34</v>
      </c>
      <c r="H70" s="64">
        <f t="shared" si="40"/>
        <v>506.17000000000007</v>
      </c>
      <c r="I70" s="64">
        <f t="shared" si="41"/>
        <v>52172.819999999891</v>
      </c>
      <c r="K70" s="36">
        <v>30</v>
      </c>
      <c r="L70" s="36">
        <f t="shared" si="42"/>
        <v>1722.2216666666632</v>
      </c>
      <c r="M70" s="36">
        <f t="shared" si="43"/>
        <v>1739.0939999999964</v>
      </c>
    </row>
    <row r="71" spans="2:13" ht="15.75">
      <c r="B71" s="44" t="s">
        <v>15</v>
      </c>
      <c r="C71" s="37">
        <f>+'1.1.0'!C72</f>
        <v>51875.880999999921</v>
      </c>
      <c r="D71" s="37">
        <f>+'1.1.0'!D72</f>
        <v>765.01800000000003</v>
      </c>
      <c r="E71" s="64">
        <f t="shared" si="39"/>
        <v>52640.898999999918</v>
      </c>
      <c r="F71" s="41">
        <f>+'1.1.0'!F72</f>
        <v>873.25</v>
      </c>
      <c r="G71" s="41">
        <f>+'1.1.0'!G72</f>
        <v>178.2</v>
      </c>
      <c r="H71" s="64">
        <f t="shared" si="40"/>
        <v>1051.45</v>
      </c>
      <c r="I71" s="64">
        <f t="shared" si="41"/>
        <v>53692.348999999915</v>
      </c>
      <c r="K71" s="36">
        <v>31</v>
      </c>
      <c r="L71" s="36">
        <f t="shared" si="42"/>
        <v>1698.0935161290297</v>
      </c>
      <c r="M71" s="36">
        <f t="shared" si="43"/>
        <v>1732.0112580645134</v>
      </c>
    </row>
    <row r="72" spans="2:13" ht="15.75">
      <c r="B72" s="44" t="s">
        <v>16</v>
      </c>
      <c r="C72" s="37">
        <f>+'1.1.0'!C73</f>
        <v>50427.576999999947</v>
      </c>
      <c r="D72" s="37">
        <f>+'1.1.0'!D73</f>
        <v>733.22</v>
      </c>
      <c r="E72" s="64">
        <f t="shared" si="39"/>
        <v>51160.796999999948</v>
      </c>
      <c r="F72" s="41">
        <f>+'1.1.0'!F73</f>
        <v>653.79</v>
      </c>
      <c r="G72" s="41">
        <f>+'1.1.0'!G73</f>
        <v>193.32</v>
      </c>
      <c r="H72" s="64">
        <f t="shared" si="40"/>
        <v>847.1099999999999</v>
      </c>
      <c r="I72" s="64">
        <f t="shared" si="41"/>
        <v>52007.906999999948</v>
      </c>
      <c r="K72" s="36">
        <v>30</v>
      </c>
      <c r="L72" s="36">
        <f t="shared" si="42"/>
        <v>1705.3598999999983</v>
      </c>
      <c r="M72" s="36">
        <f t="shared" si="43"/>
        <v>1733.5968999999982</v>
      </c>
    </row>
    <row r="73" spans="2:13" ht="15.75">
      <c r="B73" s="44" t="s">
        <v>17</v>
      </c>
      <c r="C73" s="37">
        <f>+'1.1.0'!C74</f>
        <v>55984.891720000036</v>
      </c>
      <c r="D73" s="37">
        <f>+'1.1.0'!D74</f>
        <v>1133.9630000000004</v>
      </c>
      <c r="E73" s="64">
        <f t="shared" si="39"/>
        <v>57118.854720000039</v>
      </c>
      <c r="F73" s="41">
        <f>+'1.1.0'!F74</f>
        <v>779.18000000000018</v>
      </c>
      <c r="G73" s="41">
        <f>+'1.1.0'!G74</f>
        <v>185.76</v>
      </c>
      <c r="H73" s="64">
        <f t="shared" si="40"/>
        <v>964.94000000000017</v>
      </c>
      <c r="I73" s="64">
        <f t="shared" si="41"/>
        <v>58083.794720000042</v>
      </c>
      <c r="K73" s="36">
        <v>31</v>
      </c>
      <c r="L73" s="36">
        <f t="shared" si="42"/>
        <v>1842.5437006451625</v>
      </c>
      <c r="M73" s="36">
        <f t="shared" si="43"/>
        <v>1873.6707974193562</v>
      </c>
    </row>
    <row r="74" spans="2:13" ht="15.75">
      <c r="B74" s="38" t="s">
        <v>1</v>
      </c>
      <c r="C74" s="158">
        <f t="shared" ref="C74:I74" si="44">SUM(C62:C73)</f>
        <v>648488.03576999961</v>
      </c>
      <c r="D74" s="158">
        <f t="shared" si="44"/>
        <v>11203.887999999999</v>
      </c>
      <c r="E74" s="158">
        <f t="shared" si="44"/>
        <v>659691.92376999953</v>
      </c>
      <c r="F74" s="65">
        <f t="shared" si="44"/>
        <v>8197.61</v>
      </c>
      <c r="G74" s="65">
        <f t="shared" si="44"/>
        <v>1752.4199999999998</v>
      </c>
      <c r="H74" s="65">
        <f t="shared" si="44"/>
        <v>9950.0300000000007</v>
      </c>
      <c r="I74" s="65">
        <f t="shared" si="44"/>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45">AVERAGE(C62:C73)</f>
        <v>54040.66964749997</v>
      </c>
      <c r="D76" s="65">
        <f t="shared" si="45"/>
        <v>933.65733333333321</v>
      </c>
      <c r="E76" s="65">
        <f t="shared" si="45"/>
        <v>54974.326980833292</v>
      </c>
      <c r="F76" s="65">
        <f t="shared" si="45"/>
        <v>683.13416666666672</v>
      </c>
      <c r="G76" s="65">
        <f t="shared" si="45"/>
        <v>146.035</v>
      </c>
      <c r="H76" s="65">
        <f t="shared" si="45"/>
        <v>829.16916666666668</v>
      </c>
      <c r="I76" s="65">
        <f t="shared" si="45"/>
        <v>55803.496147499951</v>
      </c>
      <c r="K76" s="65"/>
      <c r="L76" s="65"/>
      <c r="M76" s="65"/>
    </row>
    <row r="77" spans="2:13">
      <c r="D77" s="21"/>
      <c r="F77" s="3"/>
      <c r="G77" s="3"/>
      <c r="H77" s="3"/>
      <c r="I77" s="3"/>
    </row>
    <row r="78" spans="2:13" ht="67.5">
      <c r="B78" s="35">
        <v>2015</v>
      </c>
      <c r="C78" s="39" t="s">
        <v>35</v>
      </c>
      <c r="D78" s="39" t="s">
        <v>36</v>
      </c>
      <c r="E78" s="39" t="s">
        <v>38</v>
      </c>
      <c r="F78" s="39" t="s">
        <v>37</v>
      </c>
      <c r="G78" s="69" t="s">
        <v>18</v>
      </c>
      <c r="H78" s="63" t="s">
        <v>39</v>
      </c>
      <c r="I78" s="63" t="s">
        <v>48</v>
      </c>
      <c r="K78" s="39" t="s">
        <v>5</v>
      </c>
      <c r="L78" s="39" t="s">
        <v>49</v>
      </c>
      <c r="M78" s="39" t="s">
        <v>50</v>
      </c>
    </row>
    <row r="79" spans="2:13" ht="15.75">
      <c r="B79" s="44" t="s">
        <v>6</v>
      </c>
      <c r="C79" s="37">
        <f>+'1.1.0'!C80</f>
        <v>56469.227999999945</v>
      </c>
      <c r="D79" s="37">
        <f>+'1.1.0'!D80</f>
        <v>940.56499999999983</v>
      </c>
      <c r="E79" s="64">
        <f t="shared" ref="E79:E90" si="46">+C79+D79</f>
        <v>57409.792999999947</v>
      </c>
      <c r="F79" s="41">
        <f>+'1.1.0'!F80</f>
        <v>1243.3200000000002</v>
      </c>
      <c r="G79" s="41">
        <f>+'1.1.0'!G80</f>
        <v>272.66000000000003</v>
      </c>
      <c r="H79" s="64">
        <f t="shared" ref="H79:H90" si="47">+F79+G79</f>
        <v>1515.9800000000002</v>
      </c>
      <c r="I79" s="64">
        <f t="shared" ref="I79:I90" si="48">+E79+H79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46"/>
        <v>49606.854999999989</v>
      </c>
      <c r="F80" s="41">
        <f>+'1.1.0'!F81</f>
        <v>1631.8700000000001</v>
      </c>
      <c r="G80" s="41">
        <f>+'1.1.0'!G81</f>
        <v>262.5</v>
      </c>
      <c r="H80" s="64">
        <f t="shared" si="47"/>
        <v>1894.3700000000001</v>
      </c>
      <c r="I80" s="64">
        <f t="shared" si="48"/>
        <v>51501.224999999991</v>
      </c>
      <c r="K80" s="36">
        <v>28</v>
      </c>
      <c r="L80" s="36">
        <f>+E80/K80</f>
        <v>1771.6733928571425</v>
      </c>
      <c r="M80" s="36">
        <f>+I80/K80</f>
        <v>1839.329464285714</v>
      </c>
    </row>
    <row r="81" spans="2:13" ht="15.75">
      <c r="B81" s="44" t="s">
        <v>8</v>
      </c>
      <c r="C81" s="37">
        <f>+'1.1.0'!C82</f>
        <v>56639.544999999831</v>
      </c>
      <c r="D81" s="37">
        <f>+'1.1.0'!D82</f>
        <v>866.04</v>
      </c>
      <c r="E81" s="64">
        <f t="shared" si="46"/>
        <v>57505.584999999832</v>
      </c>
      <c r="F81" s="41">
        <f>+'1.1.0'!F82</f>
        <v>984.54</v>
      </c>
      <c r="G81" s="41">
        <f>+'1.1.0'!G82</f>
        <v>290.02</v>
      </c>
      <c r="H81" s="64">
        <f t="shared" si="47"/>
        <v>1274.56</v>
      </c>
      <c r="I81" s="64">
        <f t="shared" si="48"/>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46"/>
        <v>56682.649000000041</v>
      </c>
      <c r="F82" s="41">
        <f>+'1.1.0'!F83</f>
        <v>1127.71</v>
      </c>
      <c r="G82" s="41">
        <f>+'1.1.0'!G83</f>
        <v>219.97</v>
      </c>
      <c r="H82" s="64">
        <f t="shared" si="47"/>
        <v>1347.68</v>
      </c>
      <c r="I82" s="64">
        <f t="shared" si="48"/>
        <v>58030.329000000042</v>
      </c>
      <c r="K82" s="36">
        <v>30</v>
      </c>
      <c r="L82" s="36">
        <f t="shared" ref="L82:L90" si="49">+E82/K82</f>
        <v>1889.4216333333347</v>
      </c>
      <c r="M82" s="36">
        <f t="shared" ref="M82:M90" si="50">+I82/K82</f>
        <v>1934.3443000000013</v>
      </c>
    </row>
    <row r="83" spans="2:13" ht="15.75">
      <c r="B83" s="44" t="s">
        <v>10</v>
      </c>
      <c r="C83" s="37">
        <f>+'1.1.0'!C84</f>
        <v>55656.794000000125</v>
      </c>
      <c r="D83" s="37">
        <f>+'1.1.0'!D84</f>
        <v>847.34</v>
      </c>
      <c r="E83" s="64">
        <f t="shared" si="46"/>
        <v>56504.134000000122</v>
      </c>
      <c r="F83" s="41">
        <f>+'1.1.0'!F84</f>
        <v>1004.4</v>
      </c>
      <c r="G83" s="41">
        <f>+'1.1.0'!G84</f>
        <v>263.38</v>
      </c>
      <c r="H83" s="64">
        <f t="shared" si="47"/>
        <v>1267.78</v>
      </c>
      <c r="I83" s="64">
        <f t="shared" si="48"/>
        <v>57771.914000000121</v>
      </c>
      <c r="K83" s="36">
        <v>31</v>
      </c>
      <c r="L83" s="36">
        <f t="shared" si="49"/>
        <v>1822.714000000004</v>
      </c>
      <c r="M83" s="36">
        <f t="shared" si="50"/>
        <v>1863.610129032262</v>
      </c>
    </row>
    <row r="84" spans="2:13" ht="15.75">
      <c r="B84" s="44" t="s">
        <v>11</v>
      </c>
      <c r="C84" s="37">
        <f>+'1.1.0'!C85</f>
        <v>53565.229999999909</v>
      </c>
      <c r="D84" s="37">
        <f>+'1.1.0'!D85</f>
        <v>798.47400000000016</v>
      </c>
      <c r="E84" s="64">
        <f t="shared" si="46"/>
        <v>54363.703999999911</v>
      </c>
      <c r="F84" s="41">
        <f>+'1.1.0'!F85</f>
        <v>497.18</v>
      </c>
      <c r="G84" s="41">
        <f>+'1.1.0'!G85</f>
        <v>253</v>
      </c>
      <c r="H84" s="64">
        <f t="shared" si="47"/>
        <v>750.18000000000006</v>
      </c>
      <c r="I84" s="64">
        <f t="shared" si="48"/>
        <v>55113.883999999911</v>
      </c>
      <c r="K84" s="36">
        <v>30</v>
      </c>
      <c r="L84" s="36">
        <f t="shared" si="49"/>
        <v>1812.1234666666637</v>
      </c>
      <c r="M84" s="36">
        <f t="shared" si="50"/>
        <v>1837.1294666666638</v>
      </c>
    </row>
    <row r="85" spans="2:13" ht="15.75">
      <c r="B85" s="44" t="s">
        <v>12</v>
      </c>
      <c r="C85" s="37">
        <f>+'1.1.0'!C86</f>
        <v>53659.867999999937</v>
      </c>
      <c r="D85" s="37">
        <f>+'1.1.0'!D86</f>
        <v>826.99300000000028</v>
      </c>
      <c r="E85" s="64">
        <f t="shared" si="46"/>
        <v>54486.860999999939</v>
      </c>
      <c r="F85" s="41">
        <f>+'1.1.0'!F86</f>
        <v>1141.31</v>
      </c>
      <c r="G85" s="41">
        <f>+'1.1.0'!G86</f>
        <v>273</v>
      </c>
      <c r="H85" s="64">
        <f t="shared" si="47"/>
        <v>1414.31</v>
      </c>
      <c r="I85" s="64">
        <f t="shared" si="48"/>
        <v>55901.170999999937</v>
      </c>
      <c r="K85" s="36">
        <v>31</v>
      </c>
      <c r="L85" s="36">
        <f t="shared" si="49"/>
        <v>1757.6406774193529</v>
      </c>
      <c r="M85" s="36">
        <f t="shared" si="50"/>
        <v>1803.2635806451592</v>
      </c>
    </row>
    <row r="86" spans="2:13" ht="15.75">
      <c r="B86" s="44" t="s">
        <v>13</v>
      </c>
      <c r="C86" s="37">
        <f>+'1.1.0'!C87</f>
        <v>50666.93700000002</v>
      </c>
      <c r="D86" s="37">
        <f>+'1.1.0'!D87</f>
        <v>924.63899999999978</v>
      </c>
      <c r="E86" s="64">
        <f t="shared" si="46"/>
        <v>51591.576000000023</v>
      </c>
      <c r="F86" s="41">
        <f>+'1.1.0'!F87</f>
        <v>1130.6300000000001</v>
      </c>
      <c r="G86" s="41">
        <f>+'1.1.0'!G87</f>
        <v>314.8</v>
      </c>
      <c r="H86" s="64">
        <f t="shared" si="47"/>
        <v>1445.43</v>
      </c>
      <c r="I86" s="64">
        <f t="shared" si="48"/>
        <v>53037.006000000023</v>
      </c>
      <c r="J86" s="83" t="s">
        <v>0</v>
      </c>
      <c r="K86" s="36">
        <v>31</v>
      </c>
      <c r="L86" s="36">
        <f t="shared" si="49"/>
        <v>1664.244387096775</v>
      </c>
      <c r="M86" s="36">
        <f t="shared" si="50"/>
        <v>1710.8711612903232</v>
      </c>
    </row>
    <row r="87" spans="2:13" ht="15.75">
      <c r="B87" s="44" t="s">
        <v>14</v>
      </c>
      <c r="C87" s="37">
        <f>+'1.1.0'!C88</f>
        <v>51839.873999999807</v>
      </c>
      <c r="D87" s="37">
        <f>+'1.1.0'!D88</f>
        <v>905.30200000000013</v>
      </c>
      <c r="E87" s="64">
        <f t="shared" si="46"/>
        <v>52745.17599999981</v>
      </c>
      <c r="F87" s="41">
        <f>+'1.1.0'!F88</f>
        <v>1172.7100000000003</v>
      </c>
      <c r="G87" s="41">
        <f>+'1.1.0'!G88</f>
        <v>226.44</v>
      </c>
      <c r="H87" s="64">
        <f t="shared" si="47"/>
        <v>1399.1500000000003</v>
      </c>
      <c r="I87" s="64">
        <f t="shared" si="48"/>
        <v>54144.325999999812</v>
      </c>
      <c r="K87" s="36">
        <v>30</v>
      </c>
      <c r="L87" s="36">
        <f t="shared" si="49"/>
        <v>1758.172533333327</v>
      </c>
      <c r="M87" s="36">
        <f t="shared" si="50"/>
        <v>1804.8108666666603</v>
      </c>
    </row>
    <row r="88" spans="2:13" ht="15.75">
      <c r="B88" s="44" t="s">
        <v>15</v>
      </c>
      <c r="C88" s="37">
        <f>+'1.1.0'!C89</f>
        <v>52639.170999999871</v>
      </c>
      <c r="D88" s="37">
        <f>+'1.1.0'!D89</f>
        <v>952.66000000000042</v>
      </c>
      <c r="E88" s="64">
        <f t="shared" si="46"/>
        <v>53591.830999999875</v>
      </c>
      <c r="F88" s="41">
        <f>+'1.1.0'!F89</f>
        <v>1027.45</v>
      </c>
      <c r="G88" s="41">
        <f>+'1.1.0'!G89</f>
        <v>198.99</v>
      </c>
      <c r="H88" s="64">
        <f t="shared" si="47"/>
        <v>1226.44</v>
      </c>
      <c r="I88" s="64">
        <f t="shared" si="48"/>
        <v>54818.270999999877</v>
      </c>
      <c r="K88" s="36">
        <v>31</v>
      </c>
      <c r="L88" s="36">
        <f t="shared" si="49"/>
        <v>1728.7687419354797</v>
      </c>
      <c r="M88" s="36">
        <f t="shared" si="50"/>
        <v>1768.3313225806412</v>
      </c>
    </row>
    <row r="89" spans="2:13" ht="15.75">
      <c r="B89" s="44" t="s">
        <v>16</v>
      </c>
      <c r="C89" s="37">
        <f>+'1.1.0'!C90</f>
        <v>50384.25900000002</v>
      </c>
      <c r="D89" s="37">
        <f>+'1.1.0'!D90</f>
        <v>914.58499999999981</v>
      </c>
      <c r="E89" s="64">
        <f t="shared" si="46"/>
        <v>51298.844000000019</v>
      </c>
      <c r="F89" s="41">
        <f>+'1.1.0'!F90</f>
        <v>771.12999999999988</v>
      </c>
      <c r="G89" s="41">
        <f>+'1.1.0'!G90</f>
        <v>275.69</v>
      </c>
      <c r="H89" s="64">
        <f t="shared" si="47"/>
        <v>1046.82</v>
      </c>
      <c r="I89" s="64">
        <f t="shared" si="48"/>
        <v>52345.664000000019</v>
      </c>
      <c r="K89" s="36">
        <v>30</v>
      </c>
      <c r="L89" s="36">
        <f t="shared" si="49"/>
        <v>1709.9614666666673</v>
      </c>
      <c r="M89" s="36">
        <f t="shared" si="50"/>
        <v>1744.8554666666673</v>
      </c>
    </row>
    <row r="90" spans="2:13" ht="15.75">
      <c r="B90" s="44" t="s">
        <v>17</v>
      </c>
      <c r="C90" s="37">
        <f>+'1.1.0'!C91</f>
        <v>53057.514000000025</v>
      </c>
      <c r="D90" s="37">
        <f>+'1.1.0'!D91</f>
        <v>953.44200000000046</v>
      </c>
      <c r="E90" s="64">
        <f t="shared" si="46"/>
        <v>54010.956000000027</v>
      </c>
      <c r="F90" s="41">
        <f>+'1.1.0'!F91</f>
        <v>886.89000000000021</v>
      </c>
      <c r="G90" s="41">
        <f>+'1.1.0'!G91</f>
        <v>315</v>
      </c>
      <c r="H90" s="64">
        <f t="shared" si="47"/>
        <v>1201.8900000000003</v>
      </c>
      <c r="I90" s="64">
        <f t="shared" si="48"/>
        <v>55212.846000000027</v>
      </c>
      <c r="K90" s="36">
        <v>31</v>
      </c>
      <c r="L90" s="36">
        <f t="shared" si="49"/>
        <v>1742.2889032258074</v>
      </c>
      <c r="M90" s="36">
        <f t="shared" si="50"/>
        <v>1781.0595483870977</v>
      </c>
    </row>
    <row r="91" spans="2:13" ht="15.75">
      <c r="B91" s="38" t="s">
        <v>1</v>
      </c>
      <c r="C91" s="158">
        <f t="shared" ref="C91:I91" si="51">SUM(C79:C90)</f>
        <v>639294.93499999959</v>
      </c>
      <c r="D91" s="158">
        <f t="shared" si="51"/>
        <v>10503.029</v>
      </c>
      <c r="E91" s="158">
        <f t="shared" si="51"/>
        <v>649797.96399999945</v>
      </c>
      <c r="F91" s="65">
        <f t="shared" si="51"/>
        <v>12619.14</v>
      </c>
      <c r="G91" s="65">
        <f t="shared" si="51"/>
        <v>3165.4500000000003</v>
      </c>
      <c r="H91" s="65">
        <f t="shared" si="51"/>
        <v>15784.59</v>
      </c>
      <c r="I91" s="65">
        <f t="shared" si="51"/>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52">AVERAGE(C79:C90)</f>
        <v>53274.577916666633</v>
      </c>
      <c r="D93" s="65">
        <f t="shared" si="52"/>
        <v>875.2524166666667</v>
      </c>
      <c r="E93" s="65">
        <f t="shared" si="52"/>
        <v>54149.830333333288</v>
      </c>
      <c r="F93" s="65">
        <f t="shared" si="52"/>
        <v>1051.595</v>
      </c>
      <c r="G93" s="65">
        <f t="shared" si="52"/>
        <v>263.78750000000002</v>
      </c>
      <c r="H93" s="65">
        <f t="shared" si="52"/>
        <v>1315.3824999999999</v>
      </c>
      <c r="I93" s="65">
        <f t="shared" si="52"/>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H32" sqref="H32"/>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5" t="s">
        <v>64</v>
      </c>
      <c r="B1" s="266"/>
      <c r="C1" s="266"/>
      <c r="D1" s="266"/>
      <c r="E1" s="266"/>
      <c r="F1" s="266"/>
      <c r="G1" s="266"/>
      <c r="H1" s="266"/>
      <c r="I1" s="266"/>
      <c r="J1" s="266"/>
      <c r="K1" s="266"/>
      <c r="L1" s="267"/>
      <c r="M1" s="268"/>
      <c r="N1" s="269"/>
      <c r="O1" s="115"/>
      <c r="P1" s="116"/>
      <c r="Q1" s="116"/>
    </row>
    <row r="2" spans="1:21" ht="16.5" customHeight="1">
      <c r="K2" s="270" t="s">
        <v>157</v>
      </c>
      <c r="L2" s="270"/>
      <c r="M2" s="270"/>
      <c r="N2" s="270"/>
      <c r="O2" s="232" t="s">
        <v>174</v>
      </c>
      <c r="P2" s="233"/>
      <c r="Q2" s="233"/>
      <c r="R2" s="234"/>
    </row>
    <row r="3" spans="1:21" ht="15" customHeight="1">
      <c r="K3" s="262"/>
      <c r="L3" s="262"/>
      <c r="M3" s="262"/>
      <c r="N3" s="262"/>
      <c r="O3" s="235"/>
      <c r="P3" s="236"/>
      <c r="Q3" s="236"/>
      <c r="R3" s="237"/>
      <c r="U3" s="1"/>
    </row>
    <row r="4" spans="1:21" ht="16.5">
      <c r="K4" s="262"/>
      <c r="L4" s="262"/>
      <c r="M4" s="262"/>
      <c r="N4" s="262"/>
      <c r="O4" s="235"/>
      <c r="P4" s="236"/>
      <c r="Q4" s="236"/>
      <c r="R4" s="237"/>
      <c r="S4" s="71"/>
      <c r="U4" s="1"/>
    </row>
    <row r="5" spans="1:21">
      <c r="K5" s="262"/>
      <c r="L5" s="262"/>
      <c r="M5" s="262"/>
      <c r="N5" s="262"/>
      <c r="O5" s="235"/>
      <c r="P5" s="236"/>
      <c r="Q5" s="236"/>
      <c r="R5" s="237"/>
    </row>
    <row r="6" spans="1:21">
      <c r="K6" s="262"/>
      <c r="L6" s="262"/>
      <c r="M6" s="262"/>
      <c r="N6" s="262"/>
      <c r="O6" s="235"/>
      <c r="P6" s="236"/>
      <c r="Q6" s="236"/>
      <c r="R6" s="237"/>
      <c r="U6" s="1"/>
    </row>
    <row r="7" spans="1:21">
      <c r="K7" s="262"/>
      <c r="L7" s="262"/>
      <c r="M7" s="262"/>
      <c r="N7" s="262"/>
      <c r="O7" s="235"/>
      <c r="P7" s="236"/>
      <c r="Q7" s="236"/>
      <c r="R7" s="237"/>
      <c r="U7" s="1"/>
    </row>
    <row r="8" spans="1:21">
      <c r="K8" s="262"/>
      <c r="L8" s="262"/>
      <c r="M8" s="262"/>
      <c r="N8" s="262"/>
      <c r="O8" s="235"/>
      <c r="P8" s="236"/>
      <c r="Q8" s="236"/>
      <c r="R8" s="237"/>
      <c r="U8" s="1"/>
    </row>
    <row r="9" spans="1:21">
      <c r="K9" s="262"/>
      <c r="L9" s="262"/>
      <c r="M9" s="262"/>
      <c r="N9" s="262"/>
      <c r="O9" s="235"/>
      <c r="P9" s="236"/>
      <c r="Q9" s="236"/>
      <c r="R9" s="237"/>
      <c r="U9" s="1"/>
    </row>
    <row r="10" spans="1:21">
      <c r="K10" s="262"/>
      <c r="L10" s="262"/>
      <c r="M10" s="262"/>
      <c r="N10" s="262"/>
      <c r="O10" s="235"/>
      <c r="P10" s="236"/>
      <c r="Q10" s="236"/>
      <c r="R10" s="237"/>
      <c r="U10" s="24"/>
    </row>
    <row r="11" spans="1:21">
      <c r="K11" s="262"/>
      <c r="L11" s="262"/>
      <c r="M11" s="262"/>
      <c r="N11" s="262"/>
      <c r="O11" s="235"/>
      <c r="P11" s="236"/>
      <c r="Q11" s="236"/>
      <c r="R11" s="237"/>
      <c r="S11" s="24"/>
      <c r="T11" s="24"/>
      <c r="U11" s="24"/>
    </row>
    <row r="12" spans="1:21">
      <c r="K12" s="262"/>
      <c r="L12" s="262"/>
      <c r="M12" s="262"/>
      <c r="N12" s="262"/>
      <c r="O12" s="235"/>
      <c r="P12" s="236"/>
      <c r="Q12" s="236"/>
      <c r="R12" s="237"/>
      <c r="S12" s="24"/>
      <c r="T12" s="24"/>
      <c r="U12" s="24"/>
    </row>
    <row r="13" spans="1:21">
      <c r="K13" s="262"/>
      <c r="L13" s="262"/>
      <c r="M13" s="262"/>
      <c r="N13" s="262"/>
      <c r="O13" s="235"/>
      <c r="P13" s="236"/>
      <c r="Q13" s="236"/>
      <c r="R13" s="237"/>
      <c r="S13" s="24"/>
      <c r="T13" s="24"/>
      <c r="U13" s="24"/>
    </row>
    <row r="14" spans="1:21">
      <c r="K14" s="262"/>
      <c r="L14" s="262"/>
      <c r="M14" s="262"/>
      <c r="N14" s="262"/>
      <c r="O14" s="235"/>
      <c r="P14" s="236"/>
      <c r="Q14" s="236"/>
      <c r="R14" s="237"/>
      <c r="S14" s="24"/>
      <c r="T14" s="24"/>
      <c r="U14" s="24"/>
    </row>
    <row r="15" spans="1:21">
      <c r="K15" s="262"/>
      <c r="L15" s="262"/>
      <c r="M15" s="262"/>
      <c r="N15" s="262"/>
      <c r="O15" s="235"/>
      <c r="P15" s="236"/>
      <c r="Q15" s="236"/>
      <c r="R15" s="237"/>
      <c r="S15" s="24"/>
      <c r="T15" s="24"/>
      <c r="U15" s="24"/>
    </row>
    <row r="16" spans="1:21">
      <c r="K16" s="262"/>
      <c r="L16" s="262"/>
      <c r="M16" s="262"/>
      <c r="N16" s="262"/>
      <c r="O16" s="235"/>
      <c r="P16" s="236"/>
      <c r="Q16" s="236"/>
      <c r="R16" s="237"/>
      <c r="S16" s="24"/>
      <c r="T16" s="24"/>
      <c r="U16" s="24"/>
    </row>
    <row r="17" spans="1:21">
      <c r="K17" s="262"/>
      <c r="L17" s="262"/>
      <c r="M17" s="262"/>
      <c r="N17" s="262"/>
      <c r="O17" s="235"/>
      <c r="P17" s="236"/>
      <c r="Q17" s="236"/>
      <c r="R17" s="237"/>
      <c r="S17" s="24"/>
      <c r="T17" s="24"/>
      <c r="U17" s="24"/>
    </row>
    <row r="18" spans="1:21">
      <c r="K18" s="262"/>
      <c r="L18" s="262"/>
      <c r="M18" s="262"/>
      <c r="N18" s="262"/>
      <c r="O18" s="235"/>
      <c r="P18" s="236"/>
      <c r="Q18" s="236"/>
      <c r="R18" s="237"/>
      <c r="S18" s="24"/>
      <c r="T18" s="24"/>
      <c r="U18" s="24"/>
    </row>
    <row r="19" spans="1:21">
      <c r="K19" s="262"/>
      <c r="L19" s="262"/>
      <c r="M19" s="262"/>
      <c r="N19" s="262"/>
      <c r="O19" s="235"/>
      <c r="P19" s="236"/>
      <c r="Q19" s="236"/>
      <c r="R19" s="237"/>
      <c r="S19" s="24"/>
      <c r="T19" s="24"/>
      <c r="U19" s="24"/>
    </row>
    <row r="20" spans="1:21">
      <c r="K20" s="262"/>
      <c r="L20" s="262"/>
      <c r="M20" s="262"/>
      <c r="N20" s="262"/>
      <c r="O20" s="235"/>
      <c r="P20" s="236"/>
      <c r="Q20" s="236"/>
      <c r="R20" s="237"/>
      <c r="S20" s="24"/>
      <c r="T20" s="24"/>
      <c r="U20" s="24"/>
    </row>
    <row r="21" spans="1:21">
      <c r="K21" s="262"/>
      <c r="L21" s="262"/>
      <c r="M21" s="262"/>
      <c r="N21" s="262"/>
      <c r="O21" s="235"/>
      <c r="P21" s="236"/>
      <c r="Q21" s="236"/>
      <c r="R21" s="237"/>
      <c r="S21" s="24"/>
      <c r="T21" s="24"/>
      <c r="U21" s="24"/>
    </row>
    <row r="22" spans="1:21">
      <c r="K22" s="262"/>
      <c r="L22" s="262"/>
      <c r="M22" s="262"/>
      <c r="N22" s="262"/>
      <c r="O22" s="235"/>
      <c r="P22" s="236"/>
      <c r="Q22" s="236"/>
      <c r="R22" s="237"/>
      <c r="S22" s="24"/>
      <c r="T22" s="24"/>
      <c r="U22" s="24"/>
    </row>
    <row r="23" spans="1:21">
      <c r="K23" s="262"/>
      <c r="L23" s="262"/>
      <c r="M23" s="262"/>
      <c r="N23" s="262"/>
      <c r="O23" s="235"/>
      <c r="P23" s="236"/>
      <c r="Q23" s="236"/>
      <c r="R23" s="237"/>
    </row>
    <row r="24" spans="1:21">
      <c r="B24" s="271" t="s">
        <v>86</v>
      </c>
      <c r="C24" s="271"/>
      <c r="D24" s="272">
        <f>+E42</f>
        <v>28016.640703888959</v>
      </c>
      <c r="E24" s="274" t="s">
        <v>75</v>
      </c>
      <c r="F24" s="275"/>
      <c r="G24" s="276">
        <f>+E59</f>
        <v>25120.158870833548</v>
      </c>
      <c r="H24" s="278" t="s">
        <v>59</v>
      </c>
      <c r="I24" s="278"/>
      <c r="J24" s="279">
        <f>+E76</f>
        <v>24670.980078194585</v>
      </c>
      <c r="K24" s="262"/>
      <c r="L24" s="262"/>
      <c r="M24" s="262"/>
      <c r="N24" s="262"/>
      <c r="O24" s="235"/>
      <c r="P24" s="236"/>
      <c r="Q24" s="236"/>
      <c r="R24" s="237"/>
    </row>
    <row r="25" spans="1:21">
      <c r="B25" s="271"/>
      <c r="C25" s="271"/>
      <c r="D25" s="273"/>
      <c r="E25" s="274"/>
      <c r="F25" s="275"/>
      <c r="G25" s="277"/>
      <c r="H25" s="278"/>
      <c r="I25" s="278"/>
      <c r="J25" s="280"/>
      <c r="K25" s="262"/>
      <c r="L25" s="262"/>
      <c r="M25" s="262"/>
      <c r="N25" s="262"/>
      <c r="O25" s="238"/>
      <c r="P25" s="239"/>
      <c r="Q25" s="239"/>
      <c r="R25" s="240"/>
    </row>
    <row r="26" spans="1:21">
      <c r="C26" s="199"/>
      <c r="D26" s="199"/>
      <c r="E26" s="199"/>
      <c r="F26" s="199"/>
      <c r="G26" s="199"/>
      <c r="H26" s="199"/>
      <c r="I26" s="199"/>
      <c r="J26" s="199"/>
      <c r="K26" s="199"/>
      <c r="L26" s="199"/>
      <c r="M26" s="199"/>
      <c r="N26" s="199"/>
      <c r="P26" s="83" t="s">
        <v>0</v>
      </c>
    </row>
    <row r="27" spans="1:21" ht="27" customHeight="1">
      <c r="A27" s="72"/>
      <c r="B27" s="42" t="s">
        <v>84</v>
      </c>
      <c r="C27" s="42" t="s">
        <v>25</v>
      </c>
      <c r="D27" s="42" t="s">
        <v>26</v>
      </c>
      <c r="E27" s="128" t="s">
        <v>85</v>
      </c>
      <c r="G27" s="204"/>
      <c r="H27" s="204"/>
      <c r="I27" s="204"/>
      <c r="J27" s="204"/>
      <c r="K27" s="204"/>
      <c r="L27" s="204"/>
      <c r="M27" s="204"/>
      <c r="N27" s="204"/>
    </row>
    <row r="28" spans="1:21" ht="15.75">
      <c r="A28" s="72"/>
      <c r="B28" s="73" t="s">
        <v>6</v>
      </c>
      <c r="C28" s="142">
        <v>22362.10789166687</v>
      </c>
      <c r="D28" s="142">
        <v>4866.5600000000004</v>
      </c>
      <c r="E28" s="192">
        <f t="shared" ref="E28:E33" si="0">+C28+D28</f>
        <v>27228.667891666872</v>
      </c>
      <c r="F28" s="83" t="s">
        <v>0</v>
      </c>
      <c r="G28" s="204"/>
      <c r="H28" s="204"/>
      <c r="I28" s="204"/>
      <c r="J28" s="204"/>
      <c r="K28" s="204"/>
      <c r="L28" s="204"/>
      <c r="M28" s="204"/>
      <c r="N28" s="204"/>
    </row>
    <row r="29" spans="1:21" ht="15.75">
      <c r="A29" s="72"/>
      <c r="B29" s="73" t="s">
        <v>7</v>
      </c>
      <c r="C29" s="142">
        <v>23014.160588333485</v>
      </c>
      <c r="D29" s="142">
        <v>4145.24</v>
      </c>
      <c r="E29" s="192">
        <f t="shared" si="0"/>
        <v>27159.400588333483</v>
      </c>
      <c r="F29" s="83" t="s">
        <v>0</v>
      </c>
      <c r="G29" s="66"/>
    </row>
    <row r="30" spans="1:21" ht="15.75">
      <c r="A30" s="72" t="s">
        <v>0</v>
      </c>
      <c r="B30" s="73" t="s">
        <v>8</v>
      </c>
      <c r="C30" s="142">
        <v>24465.426891666841</v>
      </c>
      <c r="D30" s="142">
        <v>4542.0333333333319</v>
      </c>
      <c r="E30" s="192">
        <f t="shared" si="0"/>
        <v>29007.460225000174</v>
      </c>
      <c r="G30" s="66" t="s">
        <v>0</v>
      </c>
      <c r="H30" s="66" t="s">
        <v>0</v>
      </c>
      <c r="I30" s="66"/>
      <c r="J30" s="66"/>
      <c r="K30" s="66"/>
    </row>
    <row r="31" spans="1:21" ht="15.75">
      <c r="A31" s="72"/>
      <c r="B31" s="73" t="s">
        <v>9</v>
      </c>
      <c r="C31" s="142">
        <v>22973.599979999984</v>
      </c>
      <c r="D31" s="142">
        <v>4679.0266666666685</v>
      </c>
      <c r="E31" s="192">
        <f t="shared" si="0"/>
        <v>27652.626646666653</v>
      </c>
      <c r="G31" s="66" t="s">
        <v>0</v>
      </c>
      <c r="H31" s="83" t="s">
        <v>0</v>
      </c>
      <c r="I31" s="83" t="s">
        <v>0</v>
      </c>
    </row>
    <row r="32" spans="1:21" ht="15.75">
      <c r="A32" s="72"/>
      <c r="B32" s="73" t="s">
        <v>10</v>
      </c>
      <c r="C32" s="142">
        <v>23335.91363999993</v>
      </c>
      <c r="D32" s="142">
        <v>5267.6933333333345</v>
      </c>
      <c r="E32" s="192">
        <f t="shared" si="0"/>
        <v>28603.606973333262</v>
      </c>
      <c r="G32" s="66" t="s">
        <v>0</v>
      </c>
      <c r="H32" s="83" t="s">
        <v>0</v>
      </c>
    </row>
    <row r="33" spans="1:11" ht="15.75">
      <c r="A33" s="72" t="s">
        <v>0</v>
      </c>
      <c r="B33" s="73" t="s">
        <v>11</v>
      </c>
      <c r="C33" s="142">
        <v>23348.441898333287</v>
      </c>
      <c r="D33" s="142">
        <v>5099.6400000000021</v>
      </c>
      <c r="E33" s="192">
        <f t="shared" si="0"/>
        <v>28448.08189833329</v>
      </c>
      <c r="G33" s="66" t="s">
        <v>0</v>
      </c>
      <c r="H33" s="66" t="s">
        <v>0</v>
      </c>
      <c r="I33" s="66" t="s">
        <v>0</v>
      </c>
      <c r="K33" s="83" t="s">
        <v>0</v>
      </c>
    </row>
    <row r="34" spans="1:11" ht="15.75">
      <c r="A34" s="72"/>
      <c r="B34" s="73" t="s">
        <v>12</v>
      </c>
      <c r="C34" s="142"/>
      <c r="D34" s="142"/>
      <c r="E34" s="192"/>
      <c r="G34" s="66" t="s">
        <v>0</v>
      </c>
      <c r="H34" s="83" t="s">
        <v>0</v>
      </c>
    </row>
    <row r="35" spans="1:11" ht="15.75">
      <c r="A35" s="72"/>
      <c r="B35" s="73" t="s">
        <v>13</v>
      </c>
      <c r="C35" s="142"/>
      <c r="D35" s="142"/>
      <c r="E35" s="192"/>
      <c r="G35" s="66" t="s">
        <v>0</v>
      </c>
    </row>
    <row r="36" spans="1:11" ht="15.75">
      <c r="A36" s="72"/>
      <c r="B36" s="73" t="s">
        <v>14</v>
      </c>
      <c r="C36" s="142"/>
      <c r="D36" s="142"/>
      <c r="E36" s="192"/>
      <c r="G36" s="66" t="s">
        <v>0</v>
      </c>
      <c r="K36" s="83" t="s">
        <v>0</v>
      </c>
    </row>
    <row r="37" spans="1:11" ht="15.75">
      <c r="A37" s="72"/>
      <c r="B37" s="73" t="s">
        <v>15</v>
      </c>
      <c r="C37" s="142"/>
      <c r="D37" s="142"/>
      <c r="E37" s="192"/>
      <c r="G37" s="66"/>
    </row>
    <row r="38" spans="1:11" ht="15.75">
      <c r="B38" s="73" t="s">
        <v>16</v>
      </c>
      <c r="C38" s="142"/>
      <c r="D38" s="142"/>
      <c r="E38" s="192"/>
      <c r="F38" s="83" t="s">
        <v>0</v>
      </c>
      <c r="G38" s="66"/>
    </row>
    <row r="39" spans="1:11" ht="15.75">
      <c r="B39" s="73" t="s">
        <v>17</v>
      </c>
      <c r="C39" s="142"/>
      <c r="D39" s="142"/>
      <c r="E39" s="192"/>
      <c r="G39" s="66"/>
    </row>
    <row r="40" spans="1:11">
      <c r="B40" s="42" t="s">
        <v>1</v>
      </c>
      <c r="C40" s="74">
        <f>SUM(C28:C39)</f>
        <v>139499.6508900004</v>
      </c>
      <c r="D40" s="74">
        <f>SUM(D28:D39)</f>
        <v>28600.19333333334</v>
      </c>
      <c r="E40" s="74">
        <f>SUM(E28:E39)</f>
        <v>168099.84422333376</v>
      </c>
      <c r="G40" s="118"/>
      <c r="H40" s="83" t="s">
        <v>0</v>
      </c>
    </row>
    <row r="41" spans="1:11" ht="15" customHeight="1">
      <c r="B41" s="215" t="s">
        <v>34</v>
      </c>
      <c r="C41" s="216">
        <f>+C40/E40</f>
        <v>0.82986186890610214</v>
      </c>
      <c r="D41" s="216">
        <f>+D40/E40</f>
        <v>0.17013813109389769</v>
      </c>
      <c r="E41" s="216">
        <f>SUM(C41:D41)</f>
        <v>0.99999999999999978</v>
      </c>
      <c r="G41" s="66"/>
    </row>
    <row r="42" spans="1:11" ht="15" customHeight="1">
      <c r="B42" s="42" t="s">
        <v>4</v>
      </c>
      <c r="C42" s="74">
        <f>AVERAGE(C28:C39)</f>
        <v>23249.941815000067</v>
      </c>
      <c r="D42" s="74">
        <f t="shared" ref="D42:E42" si="1">AVERAGE(D28:D39)</f>
        <v>4766.69888888889</v>
      </c>
      <c r="E42" s="74">
        <f t="shared" si="1"/>
        <v>28016.640703888959</v>
      </c>
      <c r="G42" s="66"/>
    </row>
    <row r="43" spans="1:11">
      <c r="C43" s="98"/>
      <c r="D43" s="66"/>
      <c r="G43" s="66"/>
    </row>
    <row r="44" spans="1:11" ht="27">
      <c r="B44" s="129" t="s">
        <v>76</v>
      </c>
      <c r="C44" s="43" t="s">
        <v>25</v>
      </c>
      <c r="D44" s="43" t="s">
        <v>26</v>
      </c>
      <c r="E44" s="129" t="s">
        <v>77</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ht="15.75">
      <c r="B58" s="215" t="s">
        <v>34</v>
      </c>
      <c r="C58" s="216">
        <f>+C57/E57</f>
        <v>0.89511304061088104</v>
      </c>
      <c r="D58" s="216">
        <f>+D57/E57</f>
        <v>0.10488695938911889</v>
      </c>
      <c r="E58" s="216">
        <f>SUM(C58:D58)</f>
        <v>0.99999999999999989</v>
      </c>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60</v>
      </c>
      <c r="C61" s="69" t="s">
        <v>25</v>
      </c>
      <c r="D61" s="69" t="s">
        <v>26</v>
      </c>
      <c r="E61" s="160" t="s">
        <v>78</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ht="15.75">
      <c r="B75" s="215" t="s">
        <v>34</v>
      </c>
      <c r="C75" s="216">
        <f>+C74/E74</f>
        <v>0.85120797279823646</v>
      </c>
      <c r="D75" s="216">
        <f>+D74/E74</f>
        <v>0.14879202720176332</v>
      </c>
      <c r="E75" s="216">
        <f>SUM(C75:D75)</f>
        <v>0.99999999999999978</v>
      </c>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51</v>
      </c>
      <c r="C78" s="69" t="s">
        <v>25</v>
      </c>
      <c r="D78" s="69" t="s">
        <v>26</v>
      </c>
      <c r="E78" s="160" t="s">
        <v>79</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ht="15.75">
      <c r="B92" s="215" t="s">
        <v>34</v>
      </c>
      <c r="C92" s="216">
        <f>+C91/E91</f>
        <v>0.86823865856020177</v>
      </c>
      <c r="D92" s="216">
        <f>+D91/E91</f>
        <v>0.13176134143979809</v>
      </c>
      <c r="E92" s="216">
        <f>SUM(C92:D92)</f>
        <v>0.99999999999999989</v>
      </c>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I30" sqref="I30"/>
    </sheetView>
  </sheetViews>
  <sheetFormatPr baseColWidth="10" defaultColWidth="10.85546875" defaultRowHeight="15"/>
  <cols>
    <col min="1" max="29" width="11.42578125" style="130" customWidth="1"/>
    <col min="30" max="16384" width="10.85546875" style="130"/>
  </cols>
  <sheetData>
    <row r="1" spans="1:21" s="111" customFormat="1" ht="24.95" customHeight="1">
      <c r="A1" s="292" t="s">
        <v>62</v>
      </c>
      <c r="B1" s="293"/>
      <c r="C1" s="293"/>
      <c r="D1" s="293"/>
      <c r="E1" s="293"/>
      <c r="F1" s="293"/>
      <c r="G1" s="293"/>
      <c r="H1" s="293"/>
      <c r="I1" s="293"/>
      <c r="J1" s="293"/>
      <c r="K1" s="293"/>
      <c r="L1" s="294"/>
      <c r="M1" s="259"/>
      <c r="N1" s="260"/>
      <c r="O1" s="126"/>
      <c r="P1" s="127"/>
      <c r="Q1" s="127"/>
      <c r="R1" s="112"/>
      <c r="S1" s="112"/>
      <c r="T1" s="112"/>
      <c r="U1" s="112"/>
    </row>
    <row r="2" spans="1:21" ht="15" customHeight="1">
      <c r="K2" s="281" t="s">
        <v>158</v>
      </c>
      <c r="L2" s="282"/>
      <c r="M2" s="282"/>
      <c r="N2" s="282"/>
      <c r="O2" s="232" t="s">
        <v>181</v>
      </c>
      <c r="P2" s="233"/>
      <c r="Q2" s="233"/>
      <c r="R2" s="234"/>
      <c r="S2" s="131"/>
      <c r="T2" s="131"/>
      <c r="U2" s="131"/>
    </row>
    <row r="3" spans="1:21">
      <c r="K3" s="283"/>
      <c r="L3" s="284"/>
      <c r="M3" s="284"/>
      <c r="N3" s="284"/>
      <c r="O3" s="235"/>
      <c r="P3" s="236"/>
      <c r="Q3" s="236"/>
      <c r="R3" s="237"/>
      <c r="S3" s="131"/>
      <c r="T3" s="131"/>
      <c r="U3" s="131"/>
    </row>
    <row r="4" spans="1:21">
      <c r="K4" s="283"/>
      <c r="L4" s="284"/>
      <c r="M4" s="284"/>
      <c r="N4" s="284"/>
      <c r="O4" s="235"/>
      <c r="P4" s="236"/>
      <c r="Q4" s="236"/>
      <c r="R4" s="237"/>
      <c r="S4" s="131"/>
      <c r="T4" s="131"/>
      <c r="U4" s="131"/>
    </row>
    <row r="5" spans="1:21">
      <c r="K5" s="283"/>
      <c r="L5" s="284"/>
      <c r="M5" s="284"/>
      <c r="N5" s="284"/>
      <c r="O5" s="235"/>
      <c r="P5" s="236"/>
      <c r="Q5" s="236"/>
      <c r="R5" s="237"/>
      <c r="S5" s="131"/>
      <c r="T5" s="131"/>
      <c r="U5" s="131"/>
    </row>
    <row r="6" spans="1:21">
      <c r="K6" s="283"/>
      <c r="L6" s="284"/>
      <c r="M6" s="284"/>
      <c r="N6" s="284"/>
      <c r="O6" s="235"/>
      <c r="P6" s="236"/>
      <c r="Q6" s="236"/>
      <c r="R6" s="237"/>
      <c r="S6" s="131"/>
      <c r="T6" s="131"/>
      <c r="U6" s="131"/>
    </row>
    <row r="7" spans="1:21">
      <c r="K7" s="283"/>
      <c r="L7" s="284"/>
      <c r="M7" s="284"/>
      <c r="N7" s="284"/>
      <c r="O7" s="235"/>
      <c r="P7" s="236"/>
      <c r="Q7" s="236"/>
      <c r="R7" s="237"/>
      <c r="S7" s="131"/>
      <c r="T7" s="131"/>
      <c r="U7" s="131"/>
    </row>
    <row r="8" spans="1:21">
      <c r="K8" s="283"/>
      <c r="L8" s="284"/>
      <c r="M8" s="284"/>
      <c r="N8" s="284"/>
      <c r="O8" s="235"/>
      <c r="P8" s="236"/>
      <c r="Q8" s="236"/>
      <c r="R8" s="237"/>
      <c r="S8" s="131"/>
      <c r="T8" s="131"/>
      <c r="U8" s="131"/>
    </row>
    <row r="9" spans="1:21">
      <c r="K9" s="283"/>
      <c r="L9" s="284"/>
      <c r="M9" s="284"/>
      <c r="N9" s="284"/>
      <c r="O9" s="235"/>
      <c r="P9" s="236"/>
      <c r="Q9" s="236"/>
      <c r="R9" s="237"/>
    </row>
    <row r="10" spans="1:21">
      <c r="K10" s="283"/>
      <c r="L10" s="284"/>
      <c r="M10" s="284"/>
      <c r="N10" s="284"/>
      <c r="O10" s="235"/>
      <c r="P10" s="236"/>
      <c r="Q10" s="236"/>
      <c r="R10" s="237"/>
    </row>
    <row r="11" spans="1:21">
      <c r="K11" s="283"/>
      <c r="L11" s="284"/>
      <c r="M11" s="284"/>
      <c r="N11" s="284"/>
      <c r="O11" s="235"/>
      <c r="P11" s="236"/>
      <c r="Q11" s="236"/>
      <c r="R11" s="237"/>
    </row>
    <row r="12" spans="1:21">
      <c r="K12" s="283"/>
      <c r="L12" s="284"/>
      <c r="M12" s="284"/>
      <c r="N12" s="284"/>
      <c r="O12" s="235"/>
      <c r="P12" s="236"/>
      <c r="Q12" s="236"/>
      <c r="R12" s="237"/>
    </row>
    <row r="13" spans="1:21">
      <c r="K13" s="283"/>
      <c r="L13" s="284"/>
      <c r="M13" s="284"/>
      <c r="N13" s="284"/>
      <c r="O13" s="235"/>
      <c r="P13" s="236"/>
      <c r="Q13" s="236"/>
      <c r="R13" s="237"/>
    </row>
    <row r="14" spans="1:21">
      <c r="K14" s="283"/>
      <c r="L14" s="284"/>
      <c r="M14" s="284"/>
      <c r="N14" s="284"/>
      <c r="O14" s="235"/>
      <c r="P14" s="236"/>
      <c r="Q14" s="236"/>
      <c r="R14" s="237"/>
    </row>
    <row r="15" spans="1:21">
      <c r="K15" s="283"/>
      <c r="L15" s="284"/>
      <c r="M15" s="284"/>
      <c r="N15" s="284"/>
      <c r="O15" s="235"/>
      <c r="P15" s="236"/>
      <c r="Q15" s="236"/>
      <c r="R15" s="237"/>
    </row>
    <row r="16" spans="1:21">
      <c r="K16" s="283"/>
      <c r="L16" s="284"/>
      <c r="M16" s="284"/>
      <c r="N16" s="284"/>
      <c r="O16" s="235"/>
      <c r="P16" s="236"/>
      <c r="Q16" s="236"/>
      <c r="R16" s="237"/>
    </row>
    <row r="17" spans="2:22">
      <c r="K17" s="283"/>
      <c r="L17" s="284"/>
      <c r="M17" s="284"/>
      <c r="N17" s="284"/>
      <c r="O17" s="235"/>
      <c r="P17" s="236"/>
      <c r="Q17" s="236"/>
      <c r="R17" s="237"/>
    </row>
    <row r="18" spans="2:22">
      <c r="K18" s="283"/>
      <c r="L18" s="284"/>
      <c r="M18" s="284"/>
      <c r="N18" s="284"/>
      <c r="O18" s="235"/>
      <c r="P18" s="236"/>
      <c r="Q18" s="236"/>
      <c r="R18" s="237"/>
    </row>
    <row r="19" spans="2:22" ht="15" customHeight="1">
      <c r="K19" s="283"/>
      <c r="L19" s="284"/>
      <c r="M19" s="284"/>
      <c r="N19" s="284"/>
      <c r="O19" s="235"/>
      <c r="P19" s="236"/>
      <c r="Q19" s="236"/>
      <c r="R19" s="237"/>
    </row>
    <row r="20" spans="2:22">
      <c r="K20" s="283"/>
      <c r="L20" s="284"/>
      <c r="M20" s="284"/>
      <c r="N20" s="284"/>
      <c r="O20" s="235"/>
      <c r="P20" s="236"/>
      <c r="Q20" s="236"/>
      <c r="R20" s="237"/>
    </row>
    <row r="21" spans="2:22" ht="15" customHeight="1">
      <c r="K21" s="283"/>
      <c r="L21" s="284"/>
      <c r="M21" s="284"/>
      <c r="N21" s="284"/>
      <c r="O21" s="235"/>
      <c r="P21" s="236"/>
      <c r="Q21" s="236"/>
      <c r="R21" s="237"/>
    </row>
    <row r="22" spans="2:22">
      <c r="K22" s="283"/>
      <c r="L22" s="284"/>
      <c r="M22" s="284"/>
      <c r="N22" s="284"/>
      <c r="O22" s="235"/>
      <c r="P22" s="236"/>
      <c r="Q22" s="236"/>
      <c r="R22" s="237"/>
    </row>
    <row r="23" spans="2:22">
      <c r="E23" s="132"/>
      <c r="F23" s="132"/>
      <c r="K23" s="283"/>
      <c r="L23" s="284"/>
      <c r="M23" s="284"/>
      <c r="N23" s="284"/>
      <c r="O23" s="235"/>
      <c r="P23" s="236"/>
      <c r="Q23" s="236"/>
      <c r="R23" s="237"/>
    </row>
    <row r="24" spans="2:22" ht="15" customHeight="1">
      <c r="B24" s="287" t="s">
        <v>86</v>
      </c>
      <c r="C24" s="287"/>
      <c r="D24" s="288">
        <f>+C42</f>
        <v>239.31728000000001</v>
      </c>
      <c r="E24" s="289" t="s">
        <v>75</v>
      </c>
      <c r="F24" s="290"/>
      <c r="G24" s="291">
        <f>+D42</f>
        <v>237.25532285714289</v>
      </c>
      <c r="H24" s="295" t="s">
        <v>59</v>
      </c>
      <c r="I24" s="296"/>
      <c r="J24" s="297">
        <f>+E42</f>
        <v>212.10324282154883</v>
      </c>
      <c r="K24" s="283"/>
      <c r="L24" s="284"/>
      <c r="M24" s="284"/>
      <c r="N24" s="284"/>
      <c r="O24" s="235"/>
      <c r="P24" s="236"/>
      <c r="Q24" s="236"/>
      <c r="R24" s="237"/>
    </row>
    <row r="25" spans="2:22" ht="15" customHeight="1">
      <c r="B25" s="287"/>
      <c r="C25" s="287"/>
      <c r="D25" s="288"/>
      <c r="E25" s="289"/>
      <c r="F25" s="290"/>
      <c r="G25" s="291"/>
      <c r="H25" s="295"/>
      <c r="I25" s="296"/>
      <c r="J25" s="297"/>
      <c r="K25" s="285"/>
      <c r="L25" s="286"/>
      <c r="M25" s="286"/>
      <c r="N25" s="286"/>
      <c r="O25" s="238"/>
      <c r="P25" s="239"/>
      <c r="Q25" s="239"/>
      <c r="R25" s="240"/>
    </row>
    <row r="26" spans="2:22">
      <c r="S26" s="133"/>
      <c r="T26" s="133"/>
      <c r="U26" s="133"/>
      <c r="V26" s="133"/>
    </row>
    <row r="27" spans="2:22" ht="42.75">
      <c r="B27" s="134" t="s">
        <v>63</v>
      </c>
      <c r="C27" s="135" t="s">
        <v>87</v>
      </c>
      <c r="D27" s="135" t="s">
        <v>67</v>
      </c>
      <c r="E27" s="135" t="s">
        <v>68</v>
      </c>
      <c r="F27" s="135" t="s">
        <v>69</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v>240.15</v>
      </c>
      <c r="D31" s="51">
        <v>244.90290000000005</v>
      </c>
      <c r="E31" s="51">
        <v>192.76353</v>
      </c>
      <c r="F31" s="51">
        <v>203.95970999999997</v>
      </c>
      <c r="H31" s="144"/>
      <c r="I31" s="144"/>
      <c r="J31" s="143" t="s">
        <v>0</v>
      </c>
    </row>
    <row r="32" spans="2:22" ht="15.75">
      <c r="B32" s="136" t="s">
        <v>10</v>
      </c>
      <c r="C32" s="51">
        <v>248.4025</v>
      </c>
      <c r="D32" s="51">
        <v>241.1</v>
      </c>
      <c r="E32" s="51">
        <v>194.56231585858589</v>
      </c>
      <c r="F32" s="51">
        <v>202.52872999999997</v>
      </c>
      <c r="H32" s="61"/>
      <c r="I32" s="61" t="s">
        <v>0</v>
      </c>
    </row>
    <row r="33" spans="2:22" ht="15.75">
      <c r="B33" s="136" t="s">
        <v>11</v>
      </c>
      <c r="C33" s="51">
        <v>249.42</v>
      </c>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1435.9036800000001</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239.31728000000001</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Z5" sqref="Z5:Z20"/>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5" t="s">
        <v>161</v>
      </c>
      <c r="B1" s="306"/>
      <c r="C1" s="306"/>
      <c r="D1" s="306"/>
      <c r="E1" s="306"/>
      <c r="F1" s="306"/>
      <c r="G1" s="306"/>
      <c r="H1" s="306"/>
      <c r="I1" s="306"/>
      <c r="J1" s="306"/>
      <c r="K1" s="306"/>
      <c r="L1" s="307"/>
      <c r="M1" s="308"/>
      <c r="N1" s="309"/>
      <c r="O1" s="310" t="s">
        <v>165</v>
      </c>
      <c r="P1" s="311"/>
      <c r="Q1" s="311"/>
      <c r="R1" s="311"/>
      <c r="S1" s="311"/>
      <c r="T1" s="165"/>
      <c r="U1" s="165"/>
      <c r="X1" s="165"/>
      <c r="Y1" s="165"/>
      <c r="Z1" s="165"/>
      <c r="AA1" s="165"/>
      <c r="AB1" s="165"/>
      <c r="AC1" s="165"/>
      <c r="AD1" s="165"/>
      <c r="AE1" s="165"/>
    </row>
    <row r="2" spans="1:45" ht="15" customHeight="1">
      <c r="K2" s="312" t="s">
        <v>184</v>
      </c>
      <c r="L2" s="312"/>
      <c r="M2" s="312"/>
      <c r="N2" s="312"/>
      <c r="O2" s="53"/>
      <c r="P2" s="166"/>
      <c r="Q2" s="166"/>
      <c r="R2" s="166"/>
      <c r="S2" s="166"/>
      <c r="T2" s="166"/>
      <c r="U2" s="166"/>
      <c r="X2" s="299" t="s">
        <v>92</v>
      </c>
      <c r="Y2" s="299"/>
      <c r="Z2" s="299" t="s">
        <v>166</v>
      </c>
      <c r="AA2" s="299" t="s">
        <v>93</v>
      </c>
      <c r="AB2" s="299" t="s">
        <v>94</v>
      </c>
      <c r="AC2" s="299" t="s">
        <v>167</v>
      </c>
      <c r="AD2" s="299" t="s">
        <v>95</v>
      </c>
      <c r="AE2" s="299" t="s">
        <v>96</v>
      </c>
      <c r="AG2" s="299" t="s">
        <v>145</v>
      </c>
      <c r="AH2" s="299"/>
      <c r="AI2" s="299" t="s">
        <v>166</v>
      </c>
      <c r="AJ2" s="299" t="s">
        <v>93</v>
      </c>
      <c r="AK2" s="299" t="s">
        <v>94</v>
      </c>
      <c r="AL2" s="299" t="s">
        <v>167</v>
      </c>
      <c r="AN2" s="299" t="s">
        <v>159</v>
      </c>
      <c r="AO2" s="299"/>
      <c r="AP2" s="299" t="s">
        <v>166</v>
      </c>
      <c r="AQ2" s="299" t="s">
        <v>93</v>
      </c>
      <c r="AR2" s="299" t="s">
        <v>94</v>
      </c>
      <c r="AS2" s="299" t="s">
        <v>167</v>
      </c>
    </row>
    <row r="3" spans="1:45">
      <c r="K3" s="312"/>
      <c r="L3" s="312"/>
      <c r="M3" s="312"/>
      <c r="N3" s="312"/>
      <c r="O3" s="166"/>
      <c r="P3" s="166"/>
      <c r="Q3" s="166"/>
      <c r="R3" s="166"/>
      <c r="S3" s="166"/>
      <c r="T3" s="166"/>
      <c r="U3" s="166"/>
      <c r="X3" s="300"/>
      <c r="Y3" s="300"/>
      <c r="Z3" s="300"/>
      <c r="AA3" s="300"/>
      <c r="AB3" s="300"/>
      <c r="AC3" s="300"/>
      <c r="AD3" s="300"/>
      <c r="AE3" s="300"/>
      <c r="AG3" s="300"/>
      <c r="AH3" s="300"/>
      <c r="AI3" s="300"/>
      <c r="AJ3" s="300"/>
      <c r="AK3" s="300"/>
      <c r="AL3" s="300"/>
      <c r="AN3" s="300"/>
      <c r="AO3" s="300"/>
      <c r="AP3" s="300"/>
      <c r="AQ3" s="300"/>
      <c r="AR3" s="300"/>
      <c r="AS3" s="300"/>
    </row>
    <row r="4" spans="1:45" ht="15" customHeight="1">
      <c r="K4" s="312"/>
      <c r="L4" s="312"/>
      <c r="M4" s="312"/>
      <c r="N4" s="312"/>
      <c r="O4" s="166"/>
      <c r="P4" s="166"/>
      <c r="Q4" s="166"/>
      <c r="R4" s="166"/>
      <c r="S4" s="166"/>
      <c r="T4" s="166"/>
      <c r="U4" s="166"/>
      <c r="X4" s="301"/>
      <c r="Y4" s="301"/>
      <c r="Z4" s="301"/>
      <c r="AA4" s="301"/>
      <c r="AB4" s="301"/>
      <c r="AC4" s="301"/>
      <c r="AD4" s="301"/>
      <c r="AE4" s="301"/>
      <c r="AG4" s="301"/>
      <c r="AH4" s="301"/>
      <c r="AI4" s="301"/>
      <c r="AJ4" s="301"/>
      <c r="AK4" s="301"/>
      <c r="AL4" s="301"/>
      <c r="AN4" s="301"/>
      <c r="AO4" s="301"/>
      <c r="AP4" s="301"/>
      <c r="AQ4" s="301"/>
      <c r="AR4" s="301"/>
      <c r="AS4" s="301"/>
    </row>
    <row r="5" spans="1:45" ht="15.75">
      <c r="K5" s="312"/>
      <c r="L5" s="312"/>
      <c r="M5" s="312"/>
      <c r="N5" s="312"/>
      <c r="O5" s="166"/>
      <c r="P5" s="166"/>
      <c r="Q5" s="166"/>
      <c r="R5" s="166"/>
      <c r="S5" s="166"/>
      <c r="T5" s="166"/>
      <c r="U5" s="166"/>
      <c r="X5" s="167" t="s">
        <v>97</v>
      </c>
      <c r="Y5" s="168"/>
      <c r="Z5" s="169">
        <v>1</v>
      </c>
      <c r="AA5" s="170">
        <v>5</v>
      </c>
      <c r="AB5" s="172">
        <f t="shared" ref="AB5:AB20" si="0">+AA5/$AA$21</f>
        <v>2.717391304347826E-2</v>
      </c>
      <c r="AC5" s="172">
        <f t="shared" ref="AC5:AC20" si="1">+Z5*AB5</f>
        <v>2.717391304347826E-2</v>
      </c>
      <c r="AD5" s="172">
        <f>+AC21</f>
        <v>0.57592391304347834</v>
      </c>
      <c r="AE5" s="173">
        <v>0.85</v>
      </c>
      <c r="AG5" s="167" t="s">
        <v>97</v>
      </c>
      <c r="AH5" s="168"/>
      <c r="AI5" s="169">
        <f>+Z5</f>
        <v>1</v>
      </c>
      <c r="AJ5" s="170">
        <f>+AA5</f>
        <v>5</v>
      </c>
      <c r="AK5" s="171">
        <f t="shared" ref="AK5:AK12" si="2">+AJ5/$AJ$13</f>
        <v>3.4965034965034968E-2</v>
      </c>
      <c r="AL5" s="171">
        <f t="shared" ref="AL5:AL12" si="3">+AI5*AK5</f>
        <v>3.4965034965034968E-2</v>
      </c>
      <c r="AN5" s="167" t="s">
        <v>2</v>
      </c>
      <c r="AO5" s="168"/>
      <c r="AP5" s="169">
        <f>+Z6</f>
        <v>0.5</v>
      </c>
      <c r="AQ5" s="170">
        <v>11</v>
      </c>
      <c r="AR5" s="171">
        <f t="shared" ref="AR5:AR12" si="4">+AQ5/$AQ$13</f>
        <v>0.26829268292682928</v>
      </c>
      <c r="AS5" s="171">
        <f t="shared" ref="AS5:AS12" si="5">+AP5*AR5</f>
        <v>0.13414634146341464</v>
      </c>
    </row>
    <row r="6" spans="1:45" ht="15.75">
      <c r="K6" s="312"/>
      <c r="L6" s="312"/>
      <c r="M6" s="312"/>
      <c r="N6" s="312"/>
      <c r="O6" s="166"/>
      <c r="P6" s="166"/>
      <c r="Q6" s="166"/>
      <c r="R6" s="166"/>
      <c r="S6" s="166"/>
      <c r="T6" s="166"/>
      <c r="U6" s="166"/>
      <c r="X6" s="167" t="s">
        <v>2</v>
      </c>
      <c r="Y6" s="168"/>
      <c r="Z6" s="169">
        <v>0.5</v>
      </c>
      <c r="AA6" s="170">
        <v>11</v>
      </c>
      <c r="AB6" s="172">
        <f t="shared" si="0"/>
        <v>5.9782608695652176E-2</v>
      </c>
      <c r="AC6" s="172">
        <f t="shared" si="1"/>
        <v>2.9891304347826088E-2</v>
      </c>
      <c r="AD6" s="172">
        <f t="shared" ref="AD6:AD20" si="6">+AD5</f>
        <v>0.57592391304347834</v>
      </c>
      <c r="AE6" s="173">
        <v>0.85</v>
      </c>
      <c r="AG6" s="167" t="s">
        <v>143</v>
      </c>
      <c r="AH6" s="168"/>
      <c r="AI6" s="169">
        <f>+Z7</f>
        <v>0.74</v>
      </c>
      <c r="AJ6" s="170">
        <f>+AA7</f>
        <v>13</v>
      </c>
      <c r="AK6" s="171">
        <f t="shared" si="2"/>
        <v>9.0909090909090912E-2</v>
      </c>
      <c r="AL6" s="171">
        <f t="shared" si="3"/>
        <v>6.7272727272727276E-2</v>
      </c>
      <c r="AN6" s="167" t="s">
        <v>99</v>
      </c>
      <c r="AO6" s="168"/>
      <c r="AP6" s="169">
        <f t="shared" ref="AP6:AP11" si="7">+Z8</f>
        <v>0.78</v>
      </c>
      <c r="AQ6" s="170">
        <v>2</v>
      </c>
      <c r="AR6" s="171">
        <f t="shared" si="4"/>
        <v>4.878048780487805E-2</v>
      </c>
      <c r="AS6" s="171">
        <f t="shared" si="5"/>
        <v>3.8048780487804884E-2</v>
      </c>
    </row>
    <row r="7" spans="1:45" ht="15.75">
      <c r="K7" s="312"/>
      <c r="L7" s="312"/>
      <c r="M7" s="312"/>
      <c r="N7" s="312"/>
      <c r="O7" s="166"/>
      <c r="P7" s="166"/>
      <c r="Q7" s="166"/>
      <c r="R7" s="166"/>
      <c r="S7" s="166"/>
      <c r="T7" s="166"/>
      <c r="U7" s="166"/>
      <c r="X7" s="167" t="s">
        <v>143</v>
      </c>
      <c r="Y7" s="168"/>
      <c r="Z7" s="169">
        <v>0.74</v>
      </c>
      <c r="AA7" s="170">
        <v>13</v>
      </c>
      <c r="AB7" s="172">
        <f t="shared" si="0"/>
        <v>7.0652173913043473E-2</v>
      </c>
      <c r="AC7" s="172">
        <f t="shared" si="1"/>
        <v>5.2282608695652169E-2</v>
      </c>
      <c r="AD7" s="172">
        <f t="shared" si="6"/>
        <v>0.57592391304347834</v>
      </c>
      <c r="AE7" s="173">
        <v>0.85</v>
      </c>
      <c r="AG7" s="167" t="s">
        <v>105</v>
      </c>
      <c r="AH7" s="168"/>
      <c r="AI7" s="169">
        <f t="shared" ref="AI7:AJ11" si="8">+Z14</f>
        <v>0.55000000000000004</v>
      </c>
      <c r="AJ7" s="170">
        <f t="shared" si="8"/>
        <v>10</v>
      </c>
      <c r="AK7" s="171">
        <f t="shared" si="2"/>
        <v>6.9930069930069935E-2</v>
      </c>
      <c r="AL7" s="171">
        <f t="shared" si="3"/>
        <v>3.8461538461538471E-2</v>
      </c>
      <c r="AN7" s="167" t="s">
        <v>100</v>
      </c>
      <c r="AO7" s="168"/>
      <c r="AP7" s="169">
        <f t="shared" si="7"/>
        <v>1</v>
      </c>
      <c r="AQ7" s="170">
        <v>3</v>
      </c>
      <c r="AR7" s="171">
        <f t="shared" si="4"/>
        <v>7.3170731707317069E-2</v>
      </c>
      <c r="AS7" s="171">
        <f t="shared" si="5"/>
        <v>7.3170731707317069E-2</v>
      </c>
    </row>
    <row r="8" spans="1:45" ht="16.5">
      <c r="K8" s="312"/>
      <c r="L8" s="312"/>
      <c r="M8" s="312"/>
      <c r="N8" s="312"/>
      <c r="O8" s="68"/>
      <c r="X8" s="167" t="s">
        <v>99</v>
      </c>
      <c r="Y8" s="168"/>
      <c r="Z8" s="169">
        <v>0.78</v>
      </c>
      <c r="AA8" s="170">
        <v>2</v>
      </c>
      <c r="AB8" s="172">
        <f t="shared" si="0"/>
        <v>1.0869565217391304E-2</v>
      </c>
      <c r="AC8" s="172">
        <f t="shared" si="1"/>
        <v>8.4782608695652181E-3</v>
      </c>
      <c r="AD8" s="172">
        <f t="shared" si="6"/>
        <v>0.57592391304347834</v>
      </c>
      <c r="AE8" s="173">
        <v>0.85</v>
      </c>
      <c r="AG8" s="167" t="s">
        <v>106</v>
      </c>
      <c r="AH8" s="168"/>
      <c r="AI8" s="169">
        <f t="shared" si="8"/>
        <v>0.16</v>
      </c>
      <c r="AJ8" s="170">
        <f t="shared" si="8"/>
        <v>19</v>
      </c>
      <c r="AK8" s="171">
        <f t="shared" si="2"/>
        <v>0.13286713286713286</v>
      </c>
      <c r="AL8" s="171">
        <f t="shared" si="3"/>
        <v>2.1258741258741259E-2</v>
      </c>
      <c r="AN8" s="167" t="s">
        <v>101</v>
      </c>
      <c r="AO8" s="168"/>
      <c r="AP8" s="169">
        <f t="shared" si="7"/>
        <v>0.8</v>
      </c>
      <c r="AQ8" s="170">
        <v>11</v>
      </c>
      <c r="AR8" s="171">
        <f t="shared" si="4"/>
        <v>0.26829268292682928</v>
      </c>
      <c r="AS8" s="171">
        <f t="shared" si="5"/>
        <v>0.21463414634146344</v>
      </c>
    </row>
    <row r="9" spans="1:45" ht="15.75">
      <c r="K9" s="312"/>
      <c r="L9" s="312"/>
      <c r="M9" s="312"/>
      <c r="N9" s="312"/>
      <c r="X9" s="167" t="s">
        <v>100</v>
      </c>
      <c r="Y9" s="168"/>
      <c r="Z9" s="169">
        <v>1</v>
      </c>
      <c r="AA9" s="170">
        <v>3</v>
      </c>
      <c r="AB9" s="172">
        <f t="shared" si="0"/>
        <v>1.6304347826086956E-2</v>
      </c>
      <c r="AC9" s="172">
        <f t="shared" si="1"/>
        <v>1.6304347826086956E-2</v>
      </c>
      <c r="AD9" s="172">
        <f t="shared" si="6"/>
        <v>0.57592391304347834</v>
      </c>
      <c r="AE9" s="173">
        <v>0.85</v>
      </c>
      <c r="AG9" s="167" t="s">
        <v>107</v>
      </c>
      <c r="AH9" s="168"/>
      <c r="AI9" s="169">
        <f t="shared" si="8"/>
        <v>0.45</v>
      </c>
      <c r="AJ9" s="170">
        <f t="shared" si="8"/>
        <v>59</v>
      </c>
      <c r="AK9" s="171">
        <f t="shared" si="2"/>
        <v>0.41258741258741261</v>
      </c>
      <c r="AL9" s="171">
        <f t="shared" si="3"/>
        <v>0.18566433566433568</v>
      </c>
      <c r="AN9" s="167" t="s">
        <v>102</v>
      </c>
      <c r="AO9" s="168"/>
      <c r="AP9" s="169">
        <f t="shared" si="7"/>
        <v>0.75</v>
      </c>
      <c r="AQ9" s="170">
        <v>7</v>
      </c>
      <c r="AR9" s="171">
        <f t="shared" si="4"/>
        <v>0.17073170731707318</v>
      </c>
      <c r="AS9" s="171">
        <f t="shared" si="5"/>
        <v>0.12804878048780488</v>
      </c>
    </row>
    <row r="10" spans="1:45" ht="15" customHeight="1">
      <c r="K10" s="312"/>
      <c r="L10" s="312"/>
      <c r="M10" s="312"/>
      <c r="N10" s="312"/>
      <c r="X10" s="167" t="s">
        <v>101</v>
      </c>
      <c r="Y10" s="168"/>
      <c r="Z10" s="169">
        <v>0.8</v>
      </c>
      <c r="AA10" s="170">
        <v>11</v>
      </c>
      <c r="AB10" s="172">
        <f t="shared" si="0"/>
        <v>5.9782608695652176E-2</v>
      </c>
      <c r="AC10" s="172">
        <f t="shared" si="1"/>
        <v>4.7826086956521741E-2</v>
      </c>
      <c r="AD10" s="172">
        <f t="shared" si="6"/>
        <v>0.57592391304347834</v>
      </c>
      <c r="AE10" s="173">
        <v>0.85</v>
      </c>
      <c r="AG10" s="167" t="s">
        <v>108</v>
      </c>
      <c r="AH10" s="168"/>
      <c r="AI10" s="169">
        <f t="shared" si="8"/>
        <v>0.8</v>
      </c>
      <c r="AJ10" s="170">
        <f t="shared" si="8"/>
        <v>23</v>
      </c>
      <c r="AK10" s="171">
        <f t="shared" si="2"/>
        <v>0.16083916083916083</v>
      </c>
      <c r="AL10" s="171">
        <f t="shared" si="3"/>
        <v>0.12867132867132866</v>
      </c>
      <c r="AN10" s="167" t="s">
        <v>103</v>
      </c>
      <c r="AO10" s="168"/>
      <c r="AP10" s="169">
        <f t="shared" si="7"/>
        <v>0.35</v>
      </c>
      <c r="AQ10" s="170">
        <v>3</v>
      </c>
      <c r="AR10" s="171">
        <f t="shared" si="4"/>
        <v>7.3170731707317069E-2</v>
      </c>
      <c r="AS10" s="171">
        <f t="shared" si="5"/>
        <v>2.5609756097560974E-2</v>
      </c>
    </row>
    <row r="11" spans="1:45" ht="15" customHeight="1">
      <c r="K11" s="312"/>
      <c r="L11" s="312"/>
      <c r="M11" s="312"/>
      <c r="N11" s="312"/>
      <c r="O11" s="174"/>
      <c r="P11" s="83" t="s">
        <v>0</v>
      </c>
      <c r="X11" s="167" t="s">
        <v>102</v>
      </c>
      <c r="Y11" s="168"/>
      <c r="Z11" s="169">
        <v>0.75</v>
      </c>
      <c r="AA11" s="170">
        <v>7</v>
      </c>
      <c r="AB11" s="172">
        <f t="shared" si="0"/>
        <v>3.8043478260869568E-2</v>
      </c>
      <c r="AC11" s="172">
        <f t="shared" si="1"/>
        <v>2.8532608695652176E-2</v>
      </c>
      <c r="AD11" s="172">
        <f t="shared" si="6"/>
        <v>0.57592391304347834</v>
      </c>
      <c r="AE11" s="173">
        <v>0.85</v>
      </c>
      <c r="AG11" s="167" t="s">
        <v>109</v>
      </c>
      <c r="AH11" s="168"/>
      <c r="AI11" s="169">
        <f t="shared" si="8"/>
        <v>0.65</v>
      </c>
      <c r="AJ11" s="170">
        <f t="shared" si="8"/>
        <v>2</v>
      </c>
      <c r="AK11" s="171">
        <f t="shared" si="2"/>
        <v>1.3986013986013986E-2</v>
      </c>
      <c r="AL11" s="171">
        <f t="shared" si="3"/>
        <v>9.0909090909090905E-3</v>
      </c>
      <c r="AN11" s="167" t="s">
        <v>104</v>
      </c>
      <c r="AO11" s="168"/>
      <c r="AP11" s="169">
        <f t="shared" si="7"/>
        <v>0</v>
      </c>
      <c r="AQ11" s="170">
        <v>2</v>
      </c>
      <c r="AR11" s="171">
        <f t="shared" si="4"/>
        <v>4.878048780487805E-2</v>
      </c>
      <c r="AS11" s="171">
        <f t="shared" si="5"/>
        <v>0</v>
      </c>
    </row>
    <row r="12" spans="1:45" ht="15" customHeight="1">
      <c r="K12" s="312"/>
      <c r="L12" s="312"/>
      <c r="M12" s="312"/>
      <c r="N12" s="312"/>
      <c r="O12" s="175" t="s">
        <v>0</v>
      </c>
      <c r="X12" s="167" t="s">
        <v>103</v>
      </c>
      <c r="Y12" s="168"/>
      <c r="Z12" s="169">
        <v>0.35</v>
      </c>
      <c r="AA12" s="170">
        <v>3</v>
      </c>
      <c r="AB12" s="172">
        <f t="shared" si="0"/>
        <v>1.6304347826086956E-2</v>
      </c>
      <c r="AC12" s="172">
        <f t="shared" si="1"/>
        <v>5.7065217391304339E-3</v>
      </c>
      <c r="AD12" s="172">
        <f t="shared" si="6"/>
        <v>0.57592391304347834</v>
      </c>
      <c r="AE12" s="173">
        <v>0.85</v>
      </c>
      <c r="AG12" s="167" t="s">
        <v>3</v>
      </c>
      <c r="AH12" s="168"/>
      <c r="AI12" s="169">
        <f>+Z20</f>
        <v>0.95</v>
      </c>
      <c r="AJ12" s="170">
        <f>+AA20</f>
        <v>12</v>
      </c>
      <c r="AK12" s="171">
        <f t="shared" si="2"/>
        <v>8.3916083916083919E-2</v>
      </c>
      <c r="AL12" s="171">
        <f t="shared" si="3"/>
        <v>7.9720279720279716E-2</v>
      </c>
      <c r="AN12" s="167" t="s">
        <v>110</v>
      </c>
      <c r="AO12" s="168"/>
      <c r="AP12" s="169">
        <f>+Z19</f>
        <v>0</v>
      </c>
      <c r="AQ12" s="170">
        <v>2</v>
      </c>
      <c r="AR12" s="171">
        <f t="shared" si="4"/>
        <v>4.878048780487805E-2</v>
      </c>
      <c r="AS12" s="171">
        <f t="shared" si="5"/>
        <v>0</v>
      </c>
    </row>
    <row r="13" spans="1:45" ht="15" customHeight="1">
      <c r="K13" s="312"/>
      <c r="L13" s="312"/>
      <c r="M13" s="312"/>
      <c r="N13" s="312"/>
      <c r="O13" s="174"/>
      <c r="X13" s="167" t="s">
        <v>104</v>
      </c>
      <c r="Y13" s="168"/>
      <c r="Z13" s="169">
        <v>0</v>
      </c>
      <c r="AA13" s="170">
        <v>2</v>
      </c>
      <c r="AB13" s="172">
        <f t="shared" si="0"/>
        <v>1.0869565217391304E-2</v>
      </c>
      <c r="AC13" s="172">
        <f t="shared" si="1"/>
        <v>0</v>
      </c>
      <c r="AD13" s="172">
        <f t="shared" si="6"/>
        <v>0.57592391304347834</v>
      </c>
      <c r="AE13" s="173">
        <v>0.85</v>
      </c>
      <c r="AG13" s="304" t="s">
        <v>1</v>
      </c>
      <c r="AH13" s="304"/>
      <c r="AI13" s="176"/>
      <c r="AJ13" s="177">
        <f>SUM(AJ5:AJ12)</f>
        <v>143</v>
      </c>
      <c r="AK13" s="178">
        <f>SUM(AK5:AK12)</f>
        <v>1</v>
      </c>
      <c r="AL13" s="218">
        <f>SUM(AL5:AL12)</f>
        <v>0.56510489510489503</v>
      </c>
      <c r="AN13" s="304" t="s">
        <v>1</v>
      </c>
      <c r="AO13" s="304"/>
      <c r="AP13" s="176"/>
      <c r="AQ13" s="177">
        <f>SUM(AQ5:AQ12)</f>
        <v>41</v>
      </c>
      <c r="AR13" s="178">
        <f>SUM(AR5:AR12)</f>
        <v>1</v>
      </c>
      <c r="AS13" s="218">
        <f>SUM(AS5:AS12)</f>
        <v>0.61365853658536595</v>
      </c>
    </row>
    <row r="14" spans="1:45" ht="15.75">
      <c r="K14" s="312"/>
      <c r="L14" s="312"/>
      <c r="M14" s="312"/>
      <c r="N14" s="312"/>
      <c r="X14" s="167" t="s">
        <v>105</v>
      </c>
      <c r="Y14" s="168"/>
      <c r="Z14" s="169">
        <v>0.55000000000000004</v>
      </c>
      <c r="AA14" s="170">
        <v>10</v>
      </c>
      <c r="AB14" s="172">
        <f t="shared" si="0"/>
        <v>5.434782608695652E-2</v>
      </c>
      <c r="AC14" s="172">
        <f t="shared" si="1"/>
        <v>2.9891304347826088E-2</v>
      </c>
      <c r="AD14" s="172">
        <f t="shared" si="6"/>
        <v>0.57592391304347834</v>
      </c>
      <c r="AE14" s="173">
        <v>0.85</v>
      </c>
    </row>
    <row r="15" spans="1:45" ht="15.75">
      <c r="K15" s="312"/>
      <c r="L15" s="312"/>
      <c r="M15" s="312"/>
      <c r="N15" s="312"/>
      <c r="P15" s="83" t="s">
        <v>0</v>
      </c>
      <c r="X15" s="167" t="s">
        <v>106</v>
      </c>
      <c r="Y15" s="168"/>
      <c r="Z15" s="169">
        <v>0.16</v>
      </c>
      <c r="AA15" s="170">
        <v>19</v>
      </c>
      <c r="AB15" s="172">
        <f t="shared" si="0"/>
        <v>0.10326086956521739</v>
      </c>
      <c r="AC15" s="172">
        <f t="shared" si="1"/>
        <v>1.6521739130434782E-2</v>
      </c>
      <c r="AD15" s="172">
        <f t="shared" si="6"/>
        <v>0.57592391304347834</v>
      </c>
      <c r="AE15" s="173">
        <v>0.85</v>
      </c>
    </row>
    <row r="16" spans="1:45" ht="15.75">
      <c r="K16" s="312"/>
      <c r="L16" s="312"/>
      <c r="M16" s="312"/>
      <c r="N16" s="312"/>
      <c r="X16" s="167" t="s">
        <v>107</v>
      </c>
      <c r="Y16" s="168"/>
      <c r="Z16" s="169">
        <v>0.45</v>
      </c>
      <c r="AA16" s="170">
        <v>59</v>
      </c>
      <c r="AB16" s="172">
        <f t="shared" si="0"/>
        <v>0.32065217391304346</v>
      </c>
      <c r="AC16" s="172">
        <f t="shared" si="1"/>
        <v>0.14429347826086955</v>
      </c>
      <c r="AD16" s="172">
        <f t="shared" si="6"/>
        <v>0.57592391304347834</v>
      </c>
      <c r="AE16" s="173">
        <v>0.85</v>
      </c>
    </row>
    <row r="17" spans="2:41" ht="15.75">
      <c r="K17" s="312"/>
      <c r="L17" s="312"/>
      <c r="M17" s="312"/>
      <c r="N17" s="312"/>
      <c r="X17" s="167" t="s">
        <v>108</v>
      </c>
      <c r="Y17" s="168"/>
      <c r="Z17" s="169">
        <v>0.8</v>
      </c>
      <c r="AA17" s="170">
        <v>23</v>
      </c>
      <c r="AB17" s="172">
        <f t="shared" si="0"/>
        <v>0.125</v>
      </c>
      <c r="AC17" s="172">
        <f t="shared" si="1"/>
        <v>0.1</v>
      </c>
      <c r="AD17" s="172">
        <f t="shared" si="6"/>
        <v>0.57592391304347834</v>
      </c>
      <c r="AE17" s="173">
        <v>0.85</v>
      </c>
      <c r="AO17" s="83" t="s">
        <v>0</v>
      </c>
    </row>
    <row r="18" spans="2:41" ht="15.75">
      <c r="K18" s="312"/>
      <c r="L18" s="312"/>
      <c r="M18" s="312"/>
      <c r="N18" s="312"/>
      <c r="X18" s="167" t="s">
        <v>109</v>
      </c>
      <c r="Y18" s="168"/>
      <c r="Z18" s="169">
        <v>0.65</v>
      </c>
      <c r="AA18" s="170">
        <v>2</v>
      </c>
      <c r="AB18" s="172">
        <f t="shared" si="0"/>
        <v>1.0869565217391304E-2</v>
      </c>
      <c r="AC18" s="172">
        <f t="shared" si="1"/>
        <v>7.0652173913043478E-3</v>
      </c>
      <c r="AD18" s="172">
        <f t="shared" si="6"/>
        <v>0.57592391304347834</v>
      </c>
      <c r="AE18" s="173">
        <v>0.85</v>
      </c>
    </row>
    <row r="19" spans="2:41" ht="15.75">
      <c r="K19" s="312"/>
      <c r="L19" s="312"/>
      <c r="M19" s="312"/>
      <c r="N19" s="312"/>
      <c r="X19" s="167" t="s">
        <v>110</v>
      </c>
      <c r="Y19" s="168"/>
      <c r="Z19" s="169">
        <v>0</v>
      </c>
      <c r="AA19" s="170">
        <v>2</v>
      </c>
      <c r="AB19" s="172">
        <f t="shared" si="0"/>
        <v>1.0869565217391304E-2</v>
      </c>
      <c r="AC19" s="172">
        <f t="shared" si="1"/>
        <v>0</v>
      </c>
      <c r="AD19" s="172">
        <f t="shared" si="6"/>
        <v>0.57592391304347834</v>
      </c>
      <c r="AE19" s="173">
        <v>0.85</v>
      </c>
    </row>
    <row r="20" spans="2:41" ht="15.75">
      <c r="K20" s="312"/>
      <c r="L20" s="312"/>
      <c r="M20" s="312"/>
      <c r="N20" s="312"/>
      <c r="X20" s="167" t="s">
        <v>3</v>
      </c>
      <c r="Y20" s="168"/>
      <c r="Z20" s="169">
        <v>0.95</v>
      </c>
      <c r="AA20" s="170">
        <v>12</v>
      </c>
      <c r="AB20" s="172">
        <f t="shared" si="0"/>
        <v>6.5217391304347824E-2</v>
      </c>
      <c r="AC20" s="172">
        <f t="shared" si="1"/>
        <v>6.1956521739130431E-2</v>
      </c>
      <c r="AD20" s="172">
        <f t="shared" si="6"/>
        <v>0.57592391304347834</v>
      </c>
      <c r="AE20" s="173">
        <v>0.85</v>
      </c>
    </row>
    <row r="21" spans="2:41">
      <c r="K21" s="312"/>
      <c r="L21" s="312"/>
      <c r="M21" s="312"/>
      <c r="N21" s="312"/>
      <c r="X21" s="304" t="s">
        <v>1</v>
      </c>
      <c r="Y21" s="304"/>
      <c r="Z21" s="176"/>
      <c r="AA21" s="177">
        <f>SUM(AA5:AA20)</f>
        <v>184</v>
      </c>
      <c r="AB21" s="214">
        <f>SUM(AB5:AB20)</f>
        <v>1.0000000000000002</v>
      </c>
      <c r="AC21" s="217">
        <f>SUM(AC5:AC20)</f>
        <v>0.57592391304347834</v>
      </c>
      <c r="AD21" s="177"/>
      <c r="AE21" s="179"/>
    </row>
    <row r="22" spans="2:41">
      <c r="K22" s="312"/>
      <c r="L22" s="312"/>
      <c r="M22" s="312"/>
      <c r="N22" s="312"/>
    </row>
    <row r="23" spans="2:41">
      <c r="K23" s="312"/>
      <c r="L23" s="312"/>
      <c r="M23" s="312"/>
      <c r="N23" s="312"/>
      <c r="Z23" s="83" t="s">
        <v>0</v>
      </c>
    </row>
    <row r="24" spans="2:41">
      <c r="B24" s="313" t="s">
        <v>86</v>
      </c>
      <c r="C24" s="313"/>
      <c r="D24" s="314">
        <f>+C40</f>
        <v>0.69942882271606466</v>
      </c>
      <c r="E24" s="315" t="s">
        <v>75</v>
      </c>
      <c r="F24" s="316"/>
      <c r="G24" s="317">
        <f>+D40</f>
        <v>0.8290782769088012</v>
      </c>
      <c r="H24" s="318" t="s">
        <v>59</v>
      </c>
      <c r="I24" s="318"/>
      <c r="J24" s="319">
        <f>+F40</f>
        <v>0.86055717969102874</v>
      </c>
      <c r="K24" s="312"/>
      <c r="L24" s="312"/>
      <c r="M24" s="312"/>
      <c r="N24" s="312"/>
    </row>
    <row r="25" spans="2:41">
      <c r="B25" s="313"/>
      <c r="C25" s="313"/>
      <c r="D25" s="314"/>
      <c r="E25" s="315"/>
      <c r="F25" s="316"/>
      <c r="G25" s="317"/>
      <c r="H25" s="318"/>
      <c r="I25" s="318"/>
      <c r="J25" s="319"/>
      <c r="K25" s="312"/>
      <c r="L25" s="312"/>
      <c r="M25" s="312"/>
      <c r="N25" s="312"/>
    </row>
    <row r="26" spans="2:41" ht="15" customHeight="1"/>
    <row r="27" spans="2:41" ht="45" customHeight="1">
      <c r="B27" s="180" t="s">
        <v>63</v>
      </c>
      <c r="C27" s="181" t="s">
        <v>162</v>
      </c>
      <c r="D27" s="181" t="s">
        <v>111</v>
      </c>
      <c r="E27" s="181" t="s">
        <v>164</v>
      </c>
      <c r="F27" s="181" t="s">
        <v>163</v>
      </c>
      <c r="H27" s="298" t="s">
        <v>183</v>
      </c>
      <c r="I27" s="298"/>
      <c r="J27" s="298"/>
      <c r="K27" s="298"/>
      <c r="L27" s="298"/>
      <c r="M27" s="298"/>
      <c r="O27" s="302" t="s">
        <v>112</v>
      </c>
      <c r="P27" s="320" t="s">
        <v>92</v>
      </c>
      <c r="Q27" s="321"/>
      <c r="R27" s="182">
        <v>43101</v>
      </c>
      <c r="S27" s="182">
        <v>43132</v>
      </c>
      <c r="T27" s="182">
        <v>43160</v>
      </c>
      <c r="U27" s="182">
        <v>43191</v>
      </c>
      <c r="V27" s="182">
        <v>43221</v>
      </c>
      <c r="W27" s="182">
        <v>43252</v>
      </c>
      <c r="X27" s="182">
        <v>43282</v>
      </c>
      <c r="Y27" s="182">
        <v>43313</v>
      </c>
      <c r="Z27" s="182">
        <v>43344</v>
      </c>
      <c r="AA27" s="182">
        <v>43374</v>
      </c>
      <c r="AB27" s="182">
        <v>43405</v>
      </c>
      <c r="AC27" s="182">
        <v>43435</v>
      </c>
      <c r="AD27" s="183" t="s">
        <v>4</v>
      </c>
    </row>
    <row r="28" spans="2:41" ht="15.75" customHeight="1">
      <c r="B28" s="56" t="s">
        <v>6</v>
      </c>
      <c r="C28" s="210">
        <v>0.75664657063029483</v>
      </c>
      <c r="D28" s="211">
        <v>0.86455180615430349</v>
      </c>
      <c r="E28" s="211">
        <v>0.86243621621621624</v>
      </c>
      <c r="F28" s="211">
        <v>0.88235294117647056</v>
      </c>
      <c r="H28" s="298"/>
      <c r="I28" s="298"/>
      <c r="J28" s="298"/>
      <c r="K28" s="298"/>
      <c r="L28" s="298"/>
      <c r="M28" s="298"/>
      <c r="N28" s="213"/>
      <c r="O28" s="303"/>
      <c r="P28" s="167" t="s">
        <v>97</v>
      </c>
      <c r="Q28" s="168"/>
      <c r="R28" s="184">
        <v>1</v>
      </c>
      <c r="S28" s="184">
        <v>1</v>
      </c>
      <c r="T28" s="184">
        <v>1</v>
      </c>
      <c r="U28" s="184">
        <v>1</v>
      </c>
      <c r="V28" s="184">
        <v>1</v>
      </c>
      <c r="W28" s="184">
        <v>1</v>
      </c>
      <c r="X28" s="184"/>
      <c r="Y28" s="184"/>
      <c r="Z28" s="184"/>
      <c r="AA28" s="184"/>
      <c r="AB28" s="184"/>
      <c r="AC28" s="184"/>
      <c r="AD28" s="184">
        <f t="shared" ref="AD28:AD44" si="9">AVERAGE(R28:AC28)</f>
        <v>1</v>
      </c>
    </row>
    <row r="29" spans="2:41" ht="15.75">
      <c r="B29" s="56" t="s">
        <v>7</v>
      </c>
      <c r="C29" s="210">
        <v>0.71762165950269108</v>
      </c>
      <c r="D29" s="211">
        <v>0.8500658327847268</v>
      </c>
      <c r="E29" s="211">
        <v>0.86954323308270676</v>
      </c>
      <c r="F29" s="211">
        <v>0.87307727272727276</v>
      </c>
      <c r="H29" s="298"/>
      <c r="I29" s="298"/>
      <c r="J29" s="298"/>
      <c r="K29" s="298"/>
      <c r="L29" s="298"/>
      <c r="M29" s="298"/>
      <c r="N29" s="213"/>
      <c r="O29" s="303"/>
      <c r="P29" s="167" t="s">
        <v>2</v>
      </c>
      <c r="Q29" s="168"/>
      <c r="R29" s="184">
        <v>0.77419353362052679</v>
      </c>
      <c r="S29" s="184">
        <v>0.53246754237583704</v>
      </c>
      <c r="T29" s="184">
        <v>0.68</v>
      </c>
      <c r="U29" s="184">
        <v>0.68</v>
      </c>
      <c r="V29" s="184">
        <v>0.71</v>
      </c>
      <c r="W29" s="184">
        <v>0.5</v>
      </c>
      <c r="X29" s="184"/>
      <c r="Y29" s="184"/>
      <c r="Z29" s="184"/>
      <c r="AA29" s="184"/>
      <c r="AB29" s="184"/>
      <c r="AC29" s="184"/>
      <c r="AD29" s="184">
        <f t="shared" si="9"/>
        <v>0.64611017933272741</v>
      </c>
    </row>
    <row r="30" spans="2:41" ht="15.75">
      <c r="B30" s="56" t="s">
        <v>8</v>
      </c>
      <c r="C30" s="210">
        <v>0.76203296703296697</v>
      </c>
      <c r="D30" s="211">
        <v>0.82477294080801755</v>
      </c>
      <c r="E30" s="211">
        <v>0.90003645833333334</v>
      </c>
      <c r="F30" s="211">
        <v>0.85241742424242417</v>
      </c>
      <c r="H30" s="298"/>
      <c r="I30" s="298"/>
      <c r="J30" s="298"/>
      <c r="K30" s="298"/>
      <c r="L30" s="298"/>
      <c r="M30" s="298"/>
      <c r="N30" s="213"/>
      <c r="O30" s="303"/>
      <c r="P30" s="167" t="s">
        <v>52</v>
      </c>
      <c r="Q30" s="168"/>
      <c r="R30" s="184">
        <v>0.70719602277201998</v>
      </c>
      <c r="S30" s="184">
        <v>0.73351648330688479</v>
      </c>
      <c r="T30" s="184">
        <v>0.69</v>
      </c>
      <c r="U30" s="184">
        <v>0.69</v>
      </c>
      <c r="V30" s="184">
        <v>0.74</v>
      </c>
      <c r="W30" s="184">
        <v>0.74</v>
      </c>
      <c r="X30" s="184"/>
      <c r="Y30" s="184"/>
      <c r="Z30" s="184"/>
      <c r="AA30" s="184"/>
      <c r="AB30" s="184"/>
      <c r="AC30" s="184"/>
      <c r="AD30" s="184">
        <f t="shared" si="9"/>
        <v>0.71678541767981752</v>
      </c>
    </row>
    <row r="31" spans="2:41" ht="15.75">
      <c r="B31" s="56" t="s">
        <v>9</v>
      </c>
      <c r="C31" s="210">
        <v>0.70445652173913043</v>
      </c>
      <c r="D31" s="211">
        <v>0.8383252818035426</v>
      </c>
      <c r="E31" s="211">
        <v>0.88654033041788149</v>
      </c>
      <c r="F31" s="211">
        <v>0.86766969696969698</v>
      </c>
      <c r="H31" s="298"/>
      <c r="I31" s="298"/>
      <c r="J31" s="298"/>
      <c r="K31" s="298"/>
      <c r="L31" s="298"/>
      <c r="M31" s="298"/>
      <c r="N31" s="213"/>
      <c r="O31" s="303"/>
      <c r="P31" s="167" t="s">
        <v>99</v>
      </c>
      <c r="Q31" s="168"/>
      <c r="R31" s="184">
        <v>1</v>
      </c>
      <c r="S31" s="184">
        <v>1</v>
      </c>
      <c r="T31" s="184">
        <v>1</v>
      </c>
      <c r="U31" s="184">
        <v>1</v>
      </c>
      <c r="V31" s="184">
        <v>0.78</v>
      </c>
      <c r="W31" s="184">
        <v>0.78</v>
      </c>
      <c r="X31" s="184"/>
      <c r="Y31" s="184"/>
      <c r="Z31" s="184"/>
      <c r="AA31" s="184"/>
      <c r="AB31" s="184"/>
      <c r="AC31" s="184"/>
      <c r="AD31" s="184">
        <f t="shared" si="9"/>
        <v>0.92666666666666675</v>
      </c>
    </row>
    <row r="32" spans="2:41" ht="15.75">
      <c r="B32" s="56" t="s">
        <v>10</v>
      </c>
      <c r="C32" s="211">
        <v>0.67989130434782619</v>
      </c>
      <c r="D32" s="211">
        <v>0.8485990338164251</v>
      </c>
      <c r="E32" s="211">
        <v>0.88545095457537859</v>
      </c>
      <c r="F32" s="211">
        <v>0.86722481751824809</v>
      </c>
      <c r="H32" s="298"/>
      <c r="I32" s="298"/>
      <c r="J32" s="298"/>
      <c r="K32" s="298"/>
      <c r="L32" s="298"/>
      <c r="M32" s="298"/>
      <c r="N32" s="83" t="s">
        <v>0</v>
      </c>
      <c r="O32" s="303"/>
      <c r="P32" s="167" t="s">
        <v>100</v>
      </c>
      <c r="Q32" s="168"/>
      <c r="R32" s="184">
        <v>1</v>
      </c>
      <c r="S32" s="184">
        <v>1</v>
      </c>
      <c r="T32" s="184">
        <v>1</v>
      </c>
      <c r="U32" s="184">
        <v>1</v>
      </c>
      <c r="V32" s="184">
        <v>1</v>
      </c>
      <c r="W32" s="184">
        <v>1</v>
      </c>
      <c r="X32" s="184"/>
      <c r="Y32" s="184"/>
      <c r="Z32" s="184"/>
      <c r="AA32" s="184"/>
      <c r="AB32" s="184"/>
      <c r="AC32" s="184"/>
      <c r="AD32" s="184">
        <f t="shared" si="9"/>
        <v>1</v>
      </c>
    </row>
    <row r="33" spans="2:30" ht="15.75">
      <c r="B33" s="56" t="s">
        <v>11</v>
      </c>
      <c r="C33" s="210">
        <v>0.57592391304347834</v>
      </c>
      <c r="D33" s="211">
        <v>0.80055072463768118</v>
      </c>
      <c r="E33" s="211">
        <v>0.89132448979591827</v>
      </c>
      <c r="F33" s="211">
        <v>0.88747044917257689</v>
      </c>
      <c r="H33" s="298"/>
      <c r="I33" s="298"/>
      <c r="J33" s="298"/>
      <c r="K33" s="298"/>
      <c r="L33" s="298"/>
      <c r="M33" s="298"/>
      <c r="O33" s="303"/>
      <c r="P33" s="167" t="s">
        <v>101</v>
      </c>
      <c r="Q33" s="168"/>
      <c r="R33" s="184">
        <v>1</v>
      </c>
      <c r="S33" s="184">
        <v>1</v>
      </c>
      <c r="T33" s="184">
        <v>1</v>
      </c>
      <c r="U33" s="184">
        <v>1</v>
      </c>
      <c r="V33" s="184">
        <v>1</v>
      </c>
      <c r="W33" s="184">
        <v>0.8</v>
      </c>
      <c r="X33" s="184"/>
      <c r="Y33" s="184"/>
      <c r="Z33" s="184"/>
      <c r="AA33" s="184"/>
      <c r="AB33" s="184"/>
      <c r="AC33" s="184"/>
      <c r="AD33" s="184">
        <f t="shared" si="9"/>
        <v>0.96666666666666667</v>
      </c>
    </row>
    <row r="34" spans="2:30" ht="15.75">
      <c r="B34" s="56" t="s">
        <v>12</v>
      </c>
      <c r="C34" s="211"/>
      <c r="D34" s="211">
        <v>0.83579710144927533</v>
      </c>
      <c r="E34" s="211">
        <v>0.87277814351547067</v>
      </c>
      <c r="F34" s="211">
        <v>0.86684822695035457</v>
      </c>
      <c r="H34" s="298"/>
      <c r="I34" s="298"/>
      <c r="J34" s="298"/>
      <c r="K34" s="298"/>
      <c r="L34" s="298"/>
      <c r="M34" s="298"/>
      <c r="O34" s="303"/>
      <c r="P34" s="167" t="s">
        <v>102</v>
      </c>
      <c r="Q34" s="168"/>
      <c r="R34" s="184">
        <v>0.46082949115384014</v>
      </c>
      <c r="S34" s="184">
        <v>0.41326530933380129</v>
      </c>
      <c r="T34" s="184">
        <v>0.77</v>
      </c>
      <c r="U34" s="184">
        <v>0.77</v>
      </c>
      <c r="V34" s="184">
        <v>0.75</v>
      </c>
      <c r="W34" s="184">
        <v>0.75</v>
      </c>
      <c r="X34" s="184"/>
      <c r="Y34" s="184"/>
      <c r="Z34" s="184"/>
      <c r="AA34" s="184"/>
      <c r="AB34" s="184"/>
      <c r="AC34" s="184"/>
      <c r="AD34" s="184">
        <f t="shared" si="9"/>
        <v>0.65234913341460687</v>
      </c>
    </row>
    <row r="35" spans="2:30" ht="15.75">
      <c r="B35" s="56" t="s">
        <v>13</v>
      </c>
      <c r="C35" s="211"/>
      <c r="D35" s="211">
        <v>0.80365700483091795</v>
      </c>
      <c r="E35" s="211">
        <v>0.88117182356813684</v>
      </c>
      <c r="F35" s="211">
        <v>0.86133971631205664</v>
      </c>
      <c r="H35" s="298"/>
      <c r="I35" s="298"/>
      <c r="J35" s="298"/>
      <c r="K35" s="298"/>
      <c r="L35" s="298"/>
      <c r="M35" s="298"/>
      <c r="O35" s="303"/>
      <c r="P35" s="167" t="s">
        <v>103</v>
      </c>
      <c r="Q35" s="168"/>
      <c r="R35" s="184">
        <v>0.59139783059397055</v>
      </c>
      <c r="S35" s="184">
        <v>0.96428571156093057</v>
      </c>
      <c r="T35" s="184">
        <v>0.9</v>
      </c>
      <c r="U35" s="184">
        <v>0.33</v>
      </c>
      <c r="V35" s="184">
        <v>0.35</v>
      </c>
      <c r="W35" s="184">
        <v>0.35</v>
      </c>
      <c r="X35" s="184"/>
      <c r="Y35" s="184"/>
      <c r="Z35" s="184"/>
      <c r="AA35" s="184"/>
      <c r="AB35" s="184"/>
      <c r="AC35" s="184"/>
      <c r="AD35" s="184">
        <f t="shared" si="9"/>
        <v>0.58094725702581684</v>
      </c>
    </row>
    <row r="36" spans="2:30" ht="15.75">
      <c r="B36" s="56" t="s">
        <v>14</v>
      </c>
      <c r="C36" s="211"/>
      <c r="D36" s="211">
        <v>0.81864734299516928</v>
      </c>
      <c r="E36" s="211">
        <v>0.87646258503401353</v>
      </c>
      <c r="F36" s="211">
        <v>0.85042739726027405</v>
      </c>
      <c r="H36" s="298"/>
      <c r="I36" s="298"/>
      <c r="J36" s="298"/>
      <c r="K36" s="298"/>
      <c r="L36" s="298"/>
      <c r="M36" s="298"/>
      <c r="O36" s="303"/>
      <c r="P36" s="167" t="s">
        <v>104</v>
      </c>
      <c r="Q36" s="168"/>
      <c r="R36" s="184">
        <v>1</v>
      </c>
      <c r="S36" s="184">
        <v>1</v>
      </c>
      <c r="T36" s="184">
        <v>1</v>
      </c>
      <c r="U36" s="184">
        <v>0.5</v>
      </c>
      <c r="V36" s="184">
        <v>0.5</v>
      </c>
      <c r="W36" s="184">
        <v>0</v>
      </c>
      <c r="X36" s="184"/>
      <c r="Y36" s="184"/>
      <c r="Z36" s="184"/>
      <c r="AA36" s="184"/>
      <c r="AB36" s="184"/>
      <c r="AC36" s="184"/>
      <c r="AD36" s="184">
        <f t="shared" si="9"/>
        <v>0.66666666666666663</v>
      </c>
    </row>
    <row r="37" spans="2:30" ht="15.75">
      <c r="B37" s="56" t="s">
        <v>15</v>
      </c>
      <c r="C37" s="211"/>
      <c r="D37" s="211">
        <v>0.82125603864734309</v>
      </c>
      <c r="E37" s="211">
        <v>0.86081242532855429</v>
      </c>
      <c r="F37" s="211">
        <v>0.82059213433495359</v>
      </c>
      <c r="H37" s="298"/>
      <c r="I37" s="298"/>
      <c r="J37" s="298"/>
      <c r="K37" s="298"/>
      <c r="L37" s="298"/>
      <c r="M37" s="298"/>
      <c r="O37" s="303"/>
      <c r="P37" s="167" t="s">
        <v>105</v>
      </c>
      <c r="Q37" s="168"/>
      <c r="R37" s="184">
        <v>0.8612903225806452</v>
      </c>
      <c r="S37" s="184">
        <v>0.6714285714285716</v>
      </c>
      <c r="T37" s="184">
        <v>0.75</v>
      </c>
      <c r="U37" s="184">
        <v>0.6</v>
      </c>
      <c r="V37" s="184">
        <v>0.55000000000000004</v>
      </c>
      <c r="W37" s="184">
        <v>0.55000000000000004</v>
      </c>
      <c r="X37" s="184"/>
      <c r="Y37" s="184"/>
      <c r="Z37" s="184"/>
      <c r="AA37" s="184"/>
      <c r="AB37" s="184"/>
      <c r="AC37" s="184"/>
      <c r="AD37" s="184">
        <f t="shared" si="9"/>
        <v>0.66378648233486948</v>
      </c>
    </row>
    <row r="38" spans="2:30" ht="15.75">
      <c r="B38" s="56" t="s">
        <v>16</v>
      </c>
      <c r="C38" s="211"/>
      <c r="D38" s="211">
        <v>0.83579710144927544</v>
      </c>
      <c r="E38" s="211">
        <v>0.86604938271604925</v>
      </c>
      <c r="F38" s="211">
        <v>0.8632752688172044</v>
      </c>
      <c r="H38" s="298"/>
      <c r="I38" s="298"/>
      <c r="J38" s="298"/>
      <c r="K38" s="298"/>
      <c r="L38" s="298"/>
      <c r="M38" s="298"/>
      <c r="N38" s="83" t="s">
        <v>0</v>
      </c>
      <c r="O38" s="303"/>
      <c r="P38" s="167" t="s">
        <v>106</v>
      </c>
      <c r="Q38" s="168"/>
      <c r="R38" s="184">
        <v>0.54159592228551068</v>
      </c>
      <c r="S38" s="184">
        <v>0.35338345663888115</v>
      </c>
      <c r="T38" s="184">
        <v>0.34</v>
      </c>
      <c r="U38" s="184">
        <v>0.26</v>
      </c>
      <c r="V38" s="184">
        <v>0.2</v>
      </c>
      <c r="W38" s="184">
        <v>0.16</v>
      </c>
      <c r="X38" s="184"/>
      <c r="Y38" s="184"/>
      <c r="Z38" s="184"/>
      <c r="AA38" s="184"/>
      <c r="AB38" s="184"/>
      <c r="AC38" s="184"/>
      <c r="AD38" s="184">
        <f t="shared" si="9"/>
        <v>0.30916322982073197</v>
      </c>
    </row>
    <row r="39" spans="2:30" ht="15.75">
      <c r="B39" s="56" t="s">
        <v>17</v>
      </c>
      <c r="C39" s="211"/>
      <c r="D39" s="211">
        <v>0.80691911352893853</v>
      </c>
      <c r="E39" s="211">
        <v>0.87646796491749668</v>
      </c>
      <c r="F39" s="211">
        <v>0.83399081081081072</v>
      </c>
      <c r="H39" s="298"/>
      <c r="I39" s="298"/>
      <c r="J39" s="298"/>
      <c r="K39" s="298"/>
      <c r="L39" s="298"/>
      <c r="M39" s="298"/>
      <c r="O39" s="303"/>
      <c r="P39" s="167" t="s">
        <v>107</v>
      </c>
      <c r="Q39" s="168"/>
      <c r="R39" s="184">
        <v>0.63610637787849678</v>
      </c>
      <c r="S39" s="184">
        <v>0.63471176692417697</v>
      </c>
      <c r="T39" s="184">
        <v>0.69</v>
      </c>
      <c r="U39" s="184">
        <v>0.61</v>
      </c>
      <c r="V39" s="184">
        <v>0.55000000000000004</v>
      </c>
      <c r="W39" s="184">
        <v>0.45</v>
      </c>
      <c r="X39" s="184"/>
      <c r="Y39" s="184"/>
      <c r="Z39" s="184"/>
      <c r="AA39" s="184"/>
      <c r="AB39" s="184"/>
      <c r="AC39" s="184"/>
      <c r="AD39" s="184">
        <f t="shared" si="9"/>
        <v>0.59513635746711235</v>
      </c>
    </row>
    <row r="40" spans="2:30" ht="15.75">
      <c r="B40" s="180" t="s">
        <v>4</v>
      </c>
      <c r="C40" s="212">
        <f>AVERAGE(C28:C39)</f>
        <v>0.69942882271606466</v>
      </c>
      <c r="D40" s="212">
        <f>AVERAGE(D28:D39)</f>
        <v>0.8290782769088012</v>
      </c>
      <c r="E40" s="212">
        <f>AVERAGE(E28:E39)</f>
        <v>0.87742283395842968</v>
      </c>
      <c r="F40" s="212">
        <f>AVERAGE(F28:F39)</f>
        <v>0.86055717969102874</v>
      </c>
      <c r="H40" s="298"/>
      <c r="I40" s="298"/>
      <c r="J40" s="298"/>
      <c r="K40" s="298"/>
      <c r="L40" s="298"/>
      <c r="M40" s="298"/>
      <c r="O40" s="303"/>
      <c r="P40" s="167" t="s">
        <v>182</v>
      </c>
      <c r="Q40" s="168"/>
      <c r="R40" s="184">
        <v>1</v>
      </c>
      <c r="S40" s="184">
        <v>1</v>
      </c>
      <c r="T40" s="184">
        <v>1</v>
      </c>
      <c r="U40" s="184">
        <v>1</v>
      </c>
      <c r="V40" s="184">
        <v>1</v>
      </c>
      <c r="W40" s="184">
        <v>0.8</v>
      </c>
      <c r="X40" s="184"/>
      <c r="Y40" s="184"/>
      <c r="Z40" s="184"/>
      <c r="AA40" s="184"/>
      <c r="AB40" s="184"/>
      <c r="AC40" s="184"/>
      <c r="AD40" s="184">
        <f t="shared" si="9"/>
        <v>0.96666666666666667</v>
      </c>
    </row>
    <row r="41" spans="2:30" ht="15.75">
      <c r="H41" s="298"/>
      <c r="I41" s="298"/>
      <c r="J41" s="298"/>
      <c r="K41" s="298"/>
      <c r="L41" s="298"/>
      <c r="M41" s="298"/>
      <c r="O41" s="303"/>
      <c r="P41" s="167" t="s">
        <v>109</v>
      </c>
      <c r="Q41" s="168"/>
      <c r="R41" s="184">
        <v>0.5</v>
      </c>
      <c r="S41" s="184">
        <v>0.75</v>
      </c>
      <c r="T41" s="184">
        <v>0.79</v>
      </c>
      <c r="U41" s="184">
        <v>0.79</v>
      </c>
      <c r="V41" s="184">
        <v>0.83</v>
      </c>
      <c r="W41" s="184">
        <v>0.65</v>
      </c>
      <c r="X41" s="184"/>
      <c r="Y41" s="184"/>
      <c r="Z41" s="184"/>
      <c r="AA41" s="184"/>
      <c r="AB41" s="184"/>
      <c r="AC41" s="184"/>
      <c r="AD41" s="184">
        <f t="shared" si="9"/>
        <v>0.71833333333333338</v>
      </c>
    </row>
    <row r="42" spans="2:30" ht="15.75">
      <c r="H42" s="298"/>
      <c r="I42" s="298"/>
      <c r="J42" s="298"/>
      <c r="K42" s="298"/>
      <c r="L42" s="298"/>
      <c r="M42" s="298"/>
      <c r="O42" s="303"/>
      <c r="P42" s="167" t="s">
        <v>110</v>
      </c>
      <c r="Q42" s="168"/>
      <c r="R42" s="184">
        <v>1</v>
      </c>
      <c r="S42" s="184">
        <v>0.75</v>
      </c>
      <c r="T42" s="184">
        <v>1</v>
      </c>
      <c r="U42" s="184">
        <v>1</v>
      </c>
      <c r="V42" s="184">
        <v>1</v>
      </c>
      <c r="W42" s="184">
        <v>0</v>
      </c>
      <c r="X42" s="184"/>
      <c r="Y42" s="184"/>
      <c r="Z42" s="184"/>
      <c r="AA42" s="184"/>
      <c r="AB42" s="184"/>
      <c r="AC42" s="184"/>
      <c r="AD42" s="184">
        <f t="shared" si="9"/>
        <v>0.79166666666666663</v>
      </c>
    </row>
    <row r="43" spans="2:30" ht="15.75">
      <c r="H43" s="298"/>
      <c r="I43" s="298"/>
      <c r="J43" s="298"/>
      <c r="K43" s="298"/>
      <c r="L43" s="298"/>
      <c r="M43" s="298"/>
      <c r="O43" s="303"/>
      <c r="P43" s="167" t="s">
        <v>3</v>
      </c>
      <c r="Q43" s="168"/>
      <c r="R43" s="185">
        <v>0.90322578922394781</v>
      </c>
      <c r="S43" s="185">
        <v>0.90178569793701169</v>
      </c>
      <c r="T43" s="185">
        <v>0.94</v>
      </c>
      <c r="U43" s="185">
        <v>0.94</v>
      </c>
      <c r="V43" s="185">
        <v>0.95</v>
      </c>
      <c r="W43" s="185">
        <v>0.95</v>
      </c>
      <c r="X43" s="185"/>
      <c r="Y43" s="185"/>
      <c r="Z43" s="185"/>
      <c r="AA43" s="185"/>
      <c r="AB43" s="185"/>
      <c r="AC43" s="185"/>
      <c r="AD43" s="184">
        <f t="shared" si="9"/>
        <v>0.93083524786015992</v>
      </c>
    </row>
    <row r="44" spans="2:30">
      <c r="H44" s="298"/>
      <c r="I44" s="298"/>
      <c r="J44" s="298"/>
      <c r="K44" s="298"/>
      <c r="L44" s="298"/>
      <c r="M44" s="298"/>
      <c r="O44" s="303"/>
      <c r="P44" s="304" t="s">
        <v>95</v>
      </c>
      <c r="Q44" s="304"/>
      <c r="R44" s="209">
        <v>0.75664657063029483</v>
      </c>
      <c r="S44" s="209">
        <v>0.71762165950269108</v>
      </c>
      <c r="T44" s="209">
        <v>0.76203296703296697</v>
      </c>
      <c r="U44" s="209">
        <v>0.73980861244019136</v>
      </c>
      <c r="V44" s="209">
        <v>0.67989130434782619</v>
      </c>
      <c r="W44" s="209">
        <v>0.57592391304347834</v>
      </c>
      <c r="X44" s="186"/>
      <c r="Y44" s="186"/>
      <c r="Z44" s="186"/>
      <c r="AA44" s="186"/>
      <c r="AB44" s="186"/>
      <c r="AC44" s="186"/>
      <c r="AD44" s="186">
        <f t="shared" si="9"/>
        <v>0.70532083783290822</v>
      </c>
    </row>
    <row r="46" spans="2:30">
      <c r="D46" s="187"/>
      <c r="F46" s="83" t="s">
        <v>0</v>
      </c>
      <c r="I46" s="188"/>
      <c r="O46" s="302" t="s">
        <v>113</v>
      </c>
      <c r="P46" s="320" t="s">
        <v>92</v>
      </c>
      <c r="Q46" s="321"/>
      <c r="R46" s="182">
        <v>42736</v>
      </c>
      <c r="S46" s="182">
        <v>42767</v>
      </c>
      <c r="T46" s="182">
        <v>42795</v>
      </c>
      <c r="U46" s="182">
        <v>42826</v>
      </c>
      <c r="V46" s="182">
        <v>42856</v>
      </c>
      <c r="W46" s="182">
        <v>42887</v>
      </c>
      <c r="X46" s="182">
        <v>42917</v>
      </c>
      <c r="Y46" s="182">
        <v>42948</v>
      </c>
      <c r="Z46" s="182">
        <v>42979</v>
      </c>
      <c r="AA46" s="182">
        <v>43009</v>
      </c>
      <c r="AB46" s="182">
        <v>43040</v>
      </c>
      <c r="AC46" s="182">
        <v>43070</v>
      </c>
      <c r="AD46" s="183" t="s">
        <v>4</v>
      </c>
    </row>
    <row r="47" spans="2:30" ht="15.75">
      <c r="O47" s="303"/>
      <c r="P47" s="167" t="s">
        <v>97</v>
      </c>
      <c r="Q47" s="168"/>
      <c r="R47" s="184">
        <v>1</v>
      </c>
      <c r="S47" s="184">
        <v>1</v>
      </c>
      <c r="T47" s="184">
        <v>1</v>
      </c>
      <c r="U47" s="184">
        <v>0.91333333333333333</v>
      </c>
      <c r="V47" s="184">
        <v>1</v>
      </c>
      <c r="W47" s="184">
        <v>0.83299999999999996</v>
      </c>
      <c r="X47" s="184">
        <v>1</v>
      </c>
      <c r="Y47" s="184">
        <v>0.83899999999999997</v>
      </c>
      <c r="Z47" s="184">
        <v>1</v>
      </c>
      <c r="AA47" s="184">
        <v>1</v>
      </c>
      <c r="AB47" s="184">
        <v>1</v>
      </c>
      <c r="AC47" s="184">
        <v>1</v>
      </c>
      <c r="AD47" s="184">
        <f t="shared" ref="AD47:AD64" si="10">AVERAGE(R47:AC47)</f>
        <v>0.96544444444444444</v>
      </c>
    </row>
    <row r="48" spans="2:30" ht="15.75">
      <c r="O48" s="303"/>
      <c r="P48" s="167" t="s">
        <v>2</v>
      </c>
      <c r="Q48" s="168"/>
      <c r="R48" s="184">
        <v>0.83333333333333337</v>
      </c>
      <c r="S48" s="184">
        <v>0.76488095238095233</v>
      </c>
      <c r="T48" s="184">
        <v>0.6217008797653959</v>
      </c>
      <c r="U48" s="184">
        <v>0.62727272727272732</v>
      </c>
      <c r="V48" s="184">
        <v>0.84</v>
      </c>
      <c r="W48" s="184">
        <v>0.88200000000000001</v>
      </c>
      <c r="X48" s="184">
        <v>0.93</v>
      </c>
      <c r="Y48" s="184">
        <v>0.80900000000000005</v>
      </c>
      <c r="Z48" s="184">
        <v>0.91</v>
      </c>
      <c r="AA48" s="184">
        <v>0.90909090909090906</v>
      </c>
      <c r="AB48" s="184">
        <v>0.86</v>
      </c>
      <c r="AC48" s="184">
        <v>0.77419354838709686</v>
      </c>
      <c r="AD48" s="184">
        <f t="shared" si="10"/>
        <v>0.81345602918586779</v>
      </c>
    </row>
    <row r="49" spans="15:30" ht="15.75">
      <c r="O49" s="303"/>
      <c r="P49" s="167" t="s">
        <v>98</v>
      </c>
      <c r="Q49" s="168"/>
      <c r="R49" s="184">
        <v>1</v>
      </c>
      <c r="S49" s="184">
        <v>1</v>
      </c>
      <c r="T49" s="184">
        <v>1</v>
      </c>
      <c r="U49" s="184">
        <v>1</v>
      </c>
      <c r="V49" s="184">
        <v>1</v>
      </c>
      <c r="W49" s="184">
        <v>1</v>
      </c>
      <c r="X49" s="184">
        <v>1</v>
      </c>
      <c r="Y49" s="184">
        <v>1</v>
      </c>
      <c r="Z49" s="184">
        <v>1</v>
      </c>
      <c r="AA49" s="184">
        <v>1</v>
      </c>
      <c r="AB49" s="184">
        <v>1</v>
      </c>
      <c r="AC49" s="184">
        <v>1</v>
      </c>
      <c r="AD49" s="184">
        <f t="shared" si="10"/>
        <v>1</v>
      </c>
    </row>
    <row r="50" spans="15:30" ht="15.75">
      <c r="O50" s="303"/>
      <c r="P50" s="167" t="s">
        <v>52</v>
      </c>
      <c r="Q50" s="168"/>
      <c r="R50" s="184">
        <v>0.9447004608294931</v>
      </c>
      <c r="S50" s="184">
        <v>0.82908163265306123</v>
      </c>
      <c r="T50" s="184">
        <v>0.8957816377171216</v>
      </c>
      <c r="U50" s="184">
        <v>0.89487179487179491</v>
      </c>
      <c r="V50" s="184">
        <v>0.93</v>
      </c>
      <c r="W50" s="184">
        <v>0.89500000000000002</v>
      </c>
      <c r="X50" s="184">
        <v>0.92</v>
      </c>
      <c r="Y50" s="184">
        <v>0.97</v>
      </c>
      <c r="Z50" s="184">
        <v>0.94</v>
      </c>
      <c r="AA50" s="184">
        <v>0.76923076923076927</v>
      </c>
      <c r="AB50" s="184">
        <v>0.78</v>
      </c>
      <c r="AC50" s="184">
        <v>0.69478906446887612</v>
      </c>
      <c r="AD50" s="184">
        <f t="shared" si="10"/>
        <v>0.87195461331425983</v>
      </c>
    </row>
    <row r="51" spans="15:30" ht="15.75">
      <c r="O51" s="303"/>
      <c r="P51" s="167" t="s">
        <v>99</v>
      </c>
      <c r="Q51" s="168"/>
      <c r="R51" s="184">
        <v>1</v>
      </c>
      <c r="S51" s="184">
        <v>1</v>
      </c>
      <c r="T51" s="184">
        <v>1</v>
      </c>
      <c r="U51" s="184">
        <v>1</v>
      </c>
      <c r="V51" s="184">
        <v>1</v>
      </c>
      <c r="W51" s="184">
        <v>1</v>
      </c>
      <c r="X51" s="184">
        <v>1</v>
      </c>
      <c r="Y51" s="184">
        <v>1</v>
      </c>
      <c r="Z51" s="184">
        <v>1</v>
      </c>
      <c r="AA51" s="184">
        <v>1</v>
      </c>
      <c r="AB51" s="184">
        <v>1</v>
      </c>
      <c r="AC51" s="184">
        <v>1</v>
      </c>
      <c r="AD51" s="184">
        <f t="shared" si="10"/>
        <v>1</v>
      </c>
    </row>
    <row r="52" spans="15:30" ht="15.75">
      <c r="O52" s="303"/>
      <c r="P52" s="167" t="s">
        <v>100</v>
      </c>
      <c r="Q52" s="168"/>
      <c r="R52" s="184">
        <v>1</v>
      </c>
      <c r="S52" s="184">
        <v>1</v>
      </c>
      <c r="T52" s="184">
        <v>1</v>
      </c>
      <c r="U52" s="184">
        <v>0.9555555555555556</v>
      </c>
      <c r="V52" s="184">
        <v>1</v>
      </c>
      <c r="W52" s="184">
        <v>0.98899999999999999</v>
      </c>
      <c r="X52" s="184">
        <v>1</v>
      </c>
      <c r="Y52" s="184">
        <v>0.753</v>
      </c>
      <c r="Z52" s="184">
        <v>1</v>
      </c>
      <c r="AA52" s="184">
        <v>1</v>
      </c>
      <c r="AB52" s="184">
        <v>1</v>
      </c>
      <c r="AC52" s="184">
        <v>1</v>
      </c>
      <c r="AD52" s="184">
        <f t="shared" si="10"/>
        <v>0.97479629629629638</v>
      </c>
    </row>
    <row r="53" spans="15:30" ht="15.75">
      <c r="O53" s="303"/>
      <c r="P53" s="167" t="s">
        <v>101</v>
      </c>
      <c r="Q53" s="168"/>
      <c r="R53" s="184">
        <v>1</v>
      </c>
      <c r="S53" s="184">
        <v>0.97727272727272729</v>
      </c>
      <c r="T53" s="184">
        <v>0.97653958944281527</v>
      </c>
      <c r="U53" s="184">
        <v>0.96363636363636362</v>
      </c>
      <c r="V53" s="184">
        <v>1</v>
      </c>
      <c r="W53" s="184">
        <v>0.85499999999999998</v>
      </c>
      <c r="X53" s="184">
        <v>1</v>
      </c>
      <c r="Y53" s="184">
        <v>0.94099999999999995</v>
      </c>
      <c r="Z53" s="184">
        <v>1</v>
      </c>
      <c r="AA53" s="184">
        <v>0.81818181818181823</v>
      </c>
      <c r="AB53" s="184">
        <v>1</v>
      </c>
      <c r="AC53" s="184">
        <v>1</v>
      </c>
      <c r="AD53" s="184">
        <f t="shared" si="10"/>
        <v>0.96096920821114373</v>
      </c>
    </row>
    <row r="54" spans="15:30" ht="15.75">
      <c r="O54" s="303"/>
      <c r="P54" s="167" t="s">
        <v>102</v>
      </c>
      <c r="Q54" s="168"/>
      <c r="R54" s="184">
        <v>0.57603686635944695</v>
      </c>
      <c r="S54" s="184">
        <v>0.45408163265306123</v>
      </c>
      <c r="T54" s="184">
        <v>0.47926267281105989</v>
      </c>
      <c r="U54" s="184">
        <v>0.68571428571428572</v>
      </c>
      <c r="V54" s="184">
        <v>0.69</v>
      </c>
      <c r="W54" s="184">
        <v>0.748</v>
      </c>
      <c r="X54" s="184">
        <v>0.54</v>
      </c>
      <c r="Y54" s="184">
        <v>0.72399999999999998</v>
      </c>
      <c r="Z54" s="184">
        <v>0.5</v>
      </c>
      <c r="AA54" s="184">
        <v>0.7142857142857143</v>
      </c>
      <c r="AB54" s="184">
        <v>0.59</v>
      </c>
      <c r="AC54" s="184">
        <v>0.58525346940563572</v>
      </c>
      <c r="AD54" s="184">
        <f t="shared" si="10"/>
        <v>0.60721955343576706</v>
      </c>
    </row>
    <row r="55" spans="15:30" ht="15.75">
      <c r="O55" s="303"/>
      <c r="P55" s="167" t="s">
        <v>103</v>
      </c>
      <c r="Q55" s="168"/>
      <c r="R55" s="184">
        <v>1</v>
      </c>
      <c r="S55" s="184">
        <v>1</v>
      </c>
      <c r="T55" s="184">
        <v>1</v>
      </c>
      <c r="U55" s="184">
        <v>1</v>
      </c>
      <c r="V55" s="184">
        <v>0.73</v>
      </c>
      <c r="W55" s="184">
        <v>0.88900000000000001</v>
      </c>
      <c r="X55" s="184">
        <v>1</v>
      </c>
      <c r="Y55" s="184">
        <v>1</v>
      </c>
      <c r="Z55" s="184">
        <v>1</v>
      </c>
      <c r="AA55" s="184">
        <v>1</v>
      </c>
      <c r="AB55" s="184">
        <v>1</v>
      </c>
      <c r="AC55" s="184">
        <v>0.89247311007591978</v>
      </c>
      <c r="AD55" s="184">
        <f t="shared" si="10"/>
        <v>0.95928942583965993</v>
      </c>
    </row>
    <row r="56" spans="15:30" ht="15.75">
      <c r="O56" s="303"/>
      <c r="P56" s="167" t="s">
        <v>104</v>
      </c>
      <c r="Q56" s="168"/>
      <c r="R56" s="184">
        <v>1</v>
      </c>
      <c r="S56" s="184">
        <v>1</v>
      </c>
      <c r="T56" s="184">
        <v>1</v>
      </c>
      <c r="U56" s="184">
        <v>1</v>
      </c>
      <c r="V56" s="184">
        <v>1</v>
      </c>
      <c r="W56" s="184">
        <v>1</v>
      </c>
      <c r="X56" s="184">
        <v>1</v>
      </c>
      <c r="Y56" s="184">
        <v>0.5</v>
      </c>
      <c r="Z56" s="184">
        <v>1</v>
      </c>
      <c r="AA56" s="184">
        <v>1</v>
      </c>
      <c r="AB56" s="184">
        <v>1</v>
      </c>
      <c r="AC56" s="184">
        <v>1</v>
      </c>
      <c r="AD56" s="184">
        <f t="shared" si="10"/>
        <v>0.95833333333333337</v>
      </c>
    </row>
    <row r="57" spans="15:30" ht="15.75">
      <c r="O57" s="303"/>
      <c r="P57" s="167" t="s">
        <v>105</v>
      </c>
      <c r="Q57" s="168"/>
      <c r="R57" s="184">
        <v>0.96129032258064517</v>
      </c>
      <c r="S57" s="184">
        <v>0.7142857142857143</v>
      </c>
      <c r="T57" s="184">
        <v>0.79032258064516125</v>
      </c>
      <c r="U57" s="184">
        <v>0.90333333333333332</v>
      </c>
      <c r="V57" s="184">
        <v>0.91</v>
      </c>
      <c r="W57" s="184">
        <v>0.93300000000000005</v>
      </c>
      <c r="X57" s="184">
        <v>0.85</v>
      </c>
      <c r="Y57" s="184">
        <v>1</v>
      </c>
      <c r="Z57" s="184">
        <v>0.93</v>
      </c>
      <c r="AA57" s="184">
        <v>0.9</v>
      </c>
      <c r="AB57" s="184">
        <v>0.92</v>
      </c>
      <c r="AC57" s="184">
        <v>0.92258064516129046</v>
      </c>
      <c r="AD57" s="184">
        <f t="shared" si="10"/>
        <v>0.89456771633384513</v>
      </c>
    </row>
    <row r="58" spans="15:30" ht="15.75">
      <c r="O58" s="303"/>
      <c r="P58" s="167" t="s">
        <v>106</v>
      </c>
      <c r="Q58" s="168"/>
      <c r="R58" s="184">
        <v>0.73174872665534807</v>
      </c>
      <c r="S58" s="184">
        <v>0.72932330827067671</v>
      </c>
      <c r="T58" s="184">
        <v>0.68081494057724956</v>
      </c>
      <c r="U58" s="184">
        <v>0.68070175438596492</v>
      </c>
      <c r="V58" s="184">
        <v>0.59</v>
      </c>
      <c r="W58" s="184">
        <v>0.47</v>
      </c>
      <c r="X58" s="184">
        <v>0.53</v>
      </c>
      <c r="Y58" s="184">
        <v>0.5</v>
      </c>
      <c r="Z58" s="184">
        <v>0.45</v>
      </c>
      <c r="AA58" s="184">
        <v>0.68421052631578949</v>
      </c>
      <c r="AB58" s="184">
        <v>0.6</v>
      </c>
      <c r="AC58" s="184">
        <v>0.57555177750126008</v>
      </c>
      <c r="AD58" s="184">
        <f t="shared" si="10"/>
        <v>0.60186258614219068</v>
      </c>
    </row>
    <row r="59" spans="15:30" ht="15.75">
      <c r="O59" s="303"/>
      <c r="P59" s="167" t="s">
        <v>107</v>
      </c>
      <c r="Q59" s="168"/>
      <c r="R59" s="184">
        <v>0.74828133262823904</v>
      </c>
      <c r="S59" s="184">
        <v>0.80737704918032782</v>
      </c>
      <c r="T59" s="184">
        <v>0.73288058856819471</v>
      </c>
      <c r="U59" s="184">
        <v>0.74269005847953218</v>
      </c>
      <c r="V59" s="184">
        <v>0.74</v>
      </c>
      <c r="W59" s="184">
        <v>0.68799999999999994</v>
      </c>
      <c r="X59" s="184">
        <v>0.69</v>
      </c>
      <c r="Y59" s="184">
        <v>0.64100000000000001</v>
      </c>
      <c r="Z59" s="184">
        <v>0.64</v>
      </c>
      <c r="AA59" s="184">
        <v>0.75438596491228072</v>
      </c>
      <c r="AB59" s="184">
        <v>0.7</v>
      </c>
      <c r="AC59" s="184">
        <v>0.649122789444462</v>
      </c>
      <c r="AD59" s="184">
        <f t="shared" si="10"/>
        <v>0.71114481526775297</v>
      </c>
    </row>
    <row r="60" spans="15:30" ht="15.75">
      <c r="O60" s="303"/>
      <c r="P60" s="167" t="s">
        <v>182</v>
      </c>
      <c r="Q60" s="168"/>
      <c r="R60" s="184">
        <v>0.95371669004207571</v>
      </c>
      <c r="S60" s="184">
        <v>0.92080745341614911</v>
      </c>
      <c r="T60" s="184">
        <v>0.88499298737727905</v>
      </c>
      <c r="U60" s="184">
        <v>0.90144927536231889</v>
      </c>
      <c r="V60" s="184">
        <v>1</v>
      </c>
      <c r="W60" s="184">
        <v>0.82299999999999995</v>
      </c>
      <c r="X60" s="184">
        <v>1</v>
      </c>
      <c r="Y60" s="184">
        <v>0.92</v>
      </c>
      <c r="Z60" s="184">
        <v>1</v>
      </c>
      <c r="AA60" s="184">
        <v>0.65217391304347827</v>
      </c>
      <c r="AB60" s="184">
        <v>1</v>
      </c>
      <c r="AC60" s="184">
        <v>1</v>
      </c>
      <c r="AD60" s="184">
        <f t="shared" si="10"/>
        <v>0.92134502660344175</v>
      </c>
    </row>
    <row r="61" spans="15:30" ht="15.75">
      <c r="O61" s="303"/>
      <c r="P61" s="167" t="s">
        <v>109</v>
      </c>
      <c r="Q61" s="168"/>
      <c r="R61" s="184">
        <v>0.43548387096774194</v>
      </c>
      <c r="S61" s="184">
        <v>0.5</v>
      </c>
      <c r="T61" s="184">
        <v>0.70967741935483875</v>
      </c>
      <c r="U61" s="184">
        <v>0.85</v>
      </c>
      <c r="V61" s="184">
        <v>0.69</v>
      </c>
      <c r="W61" s="184">
        <v>0.8</v>
      </c>
      <c r="X61" s="184">
        <v>0.81</v>
      </c>
      <c r="Y61" s="184">
        <v>0.83899999999999997</v>
      </c>
      <c r="Z61" s="184">
        <v>1</v>
      </c>
      <c r="AA61" s="184">
        <v>1</v>
      </c>
      <c r="AB61" s="184">
        <v>0.87</v>
      </c>
      <c r="AC61" s="184">
        <v>0.77419354838709686</v>
      </c>
      <c r="AD61" s="184">
        <f t="shared" si="10"/>
        <v>0.77319623655913972</v>
      </c>
    </row>
    <row r="62" spans="15:30" ht="15.75">
      <c r="O62" s="303"/>
      <c r="P62" s="167" t="s">
        <v>110</v>
      </c>
      <c r="Q62" s="168"/>
      <c r="R62" s="184">
        <v>0.87096774193548387</v>
      </c>
      <c r="S62" s="184">
        <v>0.7142857142857143</v>
      </c>
      <c r="T62" s="184">
        <v>1</v>
      </c>
      <c r="U62" s="184">
        <v>1</v>
      </c>
      <c r="V62" s="184">
        <v>1</v>
      </c>
      <c r="W62" s="184">
        <v>1</v>
      </c>
      <c r="X62" s="184">
        <v>1</v>
      </c>
      <c r="Y62" s="184">
        <v>1</v>
      </c>
      <c r="Z62" s="184">
        <v>1</v>
      </c>
      <c r="AA62" s="184">
        <v>1</v>
      </c>
      <c r="AB62" s="184">
        <v>1</v>
      </c>
      <c r="AC62" s="184">
        <v>1</v>
      </c>
      <c r="AD62" s="184">
        <f t="shared" si="10"/>
        <v>0.96543778801843327</v>
      </c>
    </row>
    <row r="63" spans="15:30" ht="15.75">
      <c r="O63" s="303"/>
      <c r="P63" s="167" t="s">
        <v>3</v>
      </c>
      <c r="Q63" s="168"/>
      <c r="R63" s="185">
        <v>0.98</v>
      </c>
      <c r="S63" s="185">
        <v>0.99404761904761907</v>
      </c>
      <c r="T63" s="185">
        <v>0.99503722084367241</v>
      </c>
      <c r="U63" s="185">
        <v>0.95277777777777772</v>
      </c>
      <c r="V63" s="185">
        <v>0.87</v>
      </c>
      <c r="W63" s="185">
        <v>0.91100000000000003</v>
      </c>
      <c r="X63" s="185">
        <v>0.96</v>
      </c>
      <c r="Y63" s="185">
        <v>0.92500000000000004</v>
      </c>
      <c r="Z63" s="185">
        <v>0.95</v>
      </c>
      <c r="AA63" s="185">
        <v>1</v>
      </c>
      <c r="AB63" s="185">
        <v>0.92</v>
      </c>
      <c r="AC63" s="185">
        <v>0.91666664123535158</v>
      </c>
      <c r="AD63" s="184">
        <f t="shared" si="10"/>
        <v>0.94787743824203508</v>
      </c>
    </row>
    <row r="64" spans="15:30">
      <c r="O64" s="303"/>
      <c r="P64" s="320" t="s">
        <v>95</v>
      </c>
      <c r="Q64" s="321"/>
      <c r="R64" s="186">
        <v>0.86455180615430349</v>
      </c>
      <c r="S64" s="186">
        <v>0.8500658327847268</v>
      </c>
      <c r="T64" s="186">
        <v>0.82477294080801755</v>
      </c>
      <c r="U64" s="186">
        <v>0.8383252818035426</v>
      </c>
      <c r="V64" s="186">
        <v>0.8485990338164251</v>
      </c>
      <c r="W64" s="186">
        <v>0.80055072463768118</v>
      </c>
      <c r="X64" s="186">
        <v>0.83579710144927533</v>
      </c>
      <c r="Y64" s="186">
        <v>0.80365700483091795</v>
      </c>
      <c r="Z64" s="186">
        <v>0.81864734299516928</v>
      </c>
      <c r="AA64" s="186">
        <v>0.82125603864734309</v>
      </c>
      <c r="AB64" s="186">
        <v>0.83579710144927544</v>
      </c>
      <c r="AC64" s="186">
        <v>0.80691911352893853</v>
      </c>
      <c r="AD64" s="186">
        <f t="shared" si="10"/>
        <v>0.8290782769088012</v>
      </c>
    </row>
    <row r="66" spans="15:30">
      <c r="O66" s="302" t="s">
        <v>114</v>
      </c>
      <c r="P66" s="320" t="s">
        <v>92</v>
      </c>
      <c r="Q66" s="321"/>
      <c r="R66" s="182">
        <v>42370</v>
      </c>
      <c r="S66" s="182">
        <v>42401</v>
      </c>
      <c r="T66" s="182">
        <v>42430</v>
      </c>
      <c r="U66" s="182">
        <v>42461</v>
      </c>
      <c r="V66" s="182">
        <v>42491</v>
      </c>
      <c r="W66" s="182">
        <v>42522</v>
      </c>
      <c r="X66" s="182">
        <v>42552</v>
      </c>
      <c r="Y66" s="182">
        <v>42583</v>
      </c>
      <c r="Z66" s="182">
        <v>42614</v>
      </c>
      <c r="AA66" s="182">
        <v>42644</v>
      </c>
      <c r="AB66" s="182">
        <v>42675</v>
      </c>
      <c r="AC66" s="182">
        <v>42705</v>
      </c>
      <c r="AD66" s="183" t="s">
        <v>4</v>
      </c>
    </row>
    <row r="67" spans="15:30" ht="15" customHeight="1">
      <c r="O67" s="303"/>
      <c r="P67" s="167" t="s">
        <v>97</v>
      </c>
      <c r="Q67" s="168"/>
      <c r="R67" s="184"/>
      <c r="S67" s="184">
        <v>1</v>
      </c>
      <c r="T67" s="184">
        <v>1</v>
      </c>
      <c r="U67" s="184">
        <v>1</v>
      </c>
      <c r="V67" s="184">
        <v>1</v>
      </c>
      <c r="W67" s="184">
        <v>1</v>
      </c>
      <c r="X67" s="184">
        <v>1</v>
      </c>
      <c r="Y67" s="184">
        <v>1</v>
      </c>
      <c r="Z67" s="184">
        <v>1</v>
      </c>
      <c r="AA67" s="184">
        <v>1</v>
      </c>
      <c r="AB67" s="184">
        <v>1</v>
      </c>
      <c r="AC67" s="184">
        <v>1</v>
      </c>
      <c r="AD67" s="184">
        <f t="shared" ref="AD67:AD78" si="11">AVERAGE(R67:AC67)</f>
        <v>1</v>
      </c>
    </row>
    <row r="68" spans="15:30" ht="15.75">
      <c r="O68" s="303"/>
      <c r="P68" s="167" t="s">
        <v>2</v>
      </c>
      <c r="Q68" s="168"/>
      <c r="R68" s="184">
        <v>0.7742</v>
      </c>
      <c r="S68" s="184">
        <v>0.71938775510204078</v>
      </c>
      <c r="T68" s="184">
        <v>0.66820000000000002</v>
      </c>
      <c r="U68" s="184">
        <v>0.69047619047619047</v>
      </c>
      <c r="V68" s="184">
        <v>0.80938416422287385</v>
      </c>
      <c r="W68" s="184">
        <v>0.76060000000000005</v>
      </c>
      <c r="X68" s="184">
        <v>0.66568914956011727</v>
      </c>
      <c r="Y68" s="184">
        <v>0.74193548387096775</v>
      </c>
      <c r="Z68" s="184">
        <v>0.81515151515151518</v>
      </c>
      <c r="AA68" s="184">
        <v>0.85923753665689151</v>
      </c>
      <c r="AB68" s="184">
        <v>0.86969696969696975</v>
      </c>
      <c r="AC68" s="184">
        <v>0.88440860215053763</v>
      </c>
      <c r="AD68" s="184">
        <f t="shared" si="11"/>
        <v>0.77153061390734212</v>
      </c>
    </row>
    <row r="69" spans="15:30" ht="15.75">
      <c r="O69" s="303"/>
      <c r="P69" s="167" t="s">
        <v>98</v>
      </c>
      <c r="Q69" s="168"/>
      <c r="R69" s="184"/>
      <c r="S69" s="184"/>
      <c r="T69" s="184"/>
      <c r="U69" s="184"/>
      <c r="V69" s="184"/>
      <c r="W69" s="184"/>
      <c r="X69" s="184"/>
      <c r="Y69" s="184"/>
      <c r="Z69" s="184"/>
      <c r="AA69" s="184">
        <v>1</v>
      </c>
      <c r="AB69" s="184">
        <v>1</v>
      </c>
      <c r="AC69" s="184">
        <v>1</v>
      </c>
      <c r="AD69" s="184">
        <f t="shared" si="11"/>
        <v>1</v>
      </c>
    </row>
    <row r="70" spans="15:30" ht="15.75">
      <c r="O70" s="303"/>
      <c r="P70" s="167" t="s">
        <v>52</v>
      </c>
      <c r="Q70" s="168"/>
      <c r="R70" s="184">
        <v>0.94950000000000001</v>
      </c>
      <c r="S70" s="184">
        <v>0.90217391304347827</v>
      </c>
      <c r="T70" s="184">
        <v>0.9849</v>
      </c>
      <c r="U70" s="184">
        <v>0.94</v>
      </c>
      <c r="V70" s="184">
        <v>0.98064516129032253</v>
      </c>
      <c r="W70" s="184">
        <v>0.93330000000000002</v>
      </c>
      <c r="X70" s="184">
        <v>0.93778801843317972</v>
      </c>
      <c r="Y70" s="184">
        <v>0.98156682027649766</v>
      </c>
      <c r="Z70" s="184">
        <v>0.97619047619047616</v>
      </c>
      <c r="AA70" s="184">
        <v>0.86866359447004604</v>
      </c>
      <c r="AB70" s="184">
        <v>0.89761904761904765</v>
      </c>
      <c r="AC70" s="184">
        <v>0.967741935483871</v>
      </c>
      <c r="AD70" s="184">
        <f t="shared" si="11"/>
        <v>0.94334074723390982</v>
      </c>
    </row>
    <row r="71" spans="15:30" ht="15.75">
      <c r="O71" s="303"/>
      <c r="P71" s="167" t="s">
        <v>99</v>
      </c>
      <c r="Q71" s="168"/>
      <c r="R71" s="184"/>
      <c r="S71" s="184"/>
      <c r="T71" s="184"/>
      <c r="U71" s="184"/>
      <c r="V71" s="184"/>
      <c r="W71" s="184"/>
      <c r="X71" s="184">
        <v>1</v>
      </c>
      <c r="Y71" s="184">
        <v>1</v>
      </c>
      <c r="Z71" s="184">
        <v>1</v>
      </c>
      <c r="AA71" s="184">
        <v>0.67741935483870963</v>
      </c>
      <c r="AB71" s="184">
        <v>1</v>
      </c>
      <c r="AC71" s="184">
        <v>1</v>
      </c>
      <c r="AD71" s="184">
        <f t="shared" si="11"/>
        <v>0.94623655913978499</v>
      </c>
    </row>
    <row r="72" spans="15:30" ht="15.75">
      <c r="O72" s="303"/>
      <c r="P72" s="167" t="s">
        <v>100</v>
      </c>
      <c r="Q72" s="168"/>
      <c r="R72" s="184"/>
      <c r="S72" s="184"/>
      <c r="T72" s="184">
        <v>1</v>
      </c>
      <c r="U72" s="184">
        <v>1</v>
      </c>
      <c r="V72" s="184">
        <v>1</v>
      </c>
      <c r="W72" s="184">
        <v>1</v>
      </c>
      <c r="X72" s="184">
        <v>1</v>
      </c>
      <c r="Y72" s="184">
        <v>1</v>
      </c>
      <c r="Z72" s="184">
        <v>1</v>
      </c>
      <c r="AA72" s="184">
        <v>1</v>
      </c>
      <c r="AB72" s="184">
        <v>1</v>
      </c>
      <c r="AC72" s="184">
        <v>0.88172043010752688</v>
      </c>
      <c r="AD72" s="184">
        <f t="shared" si="11"/>
        <v>0.98817204301075257</v>
      </c>
    </row>
    <row r="73" spans="15:30" ht="15.75">
      <c r="O73" s="303"/>
      <c r="P73" s="167" t="s">
        <v>115</v>
      </c>
      <c r="Q73" s="168"/>
      <c r="R73" s="184">
        <v>0.98709999999999998</v>
      </c>
      <c r="S73" s="184">
        <v>0.7857142857142857</v>
      </c>
      <c r="T73" s="184">
        <v>0.99460000000000004</v>
      </c>
      <c r="U73" s="184">
        <v>0.97777777777777775</v>
      </c>
      <c r="V73" s="184">
        <v>0.91935483870967738</v>
      </c>
      <c r="W73" s="184">
        <v>0.91669999999999996</v>
      </c>
      <c r="X73" s="184">
        <v>0.94354838709677424</v>
      </c>
      <c r="Y73" s="184">
        <v>1</v>
      </c>
      <c r="Z73" s="184">
        <v>0.94333333333333336</v>
      </c>
      <c r="AA73" s="184">
        <v>0.95014662756598245</v>
      </c>
      <c r="AB73" s="184">
        <v>0.96969696969696972</v>
      </c>
      <c r="AC73" s="184">
        <v>0.99706744868035191</v>
      </c>
      <c r="AD73" s="184">
        <f t="shared" si="11"/>
        <v>0.94875330571459582</v>
      </c>
    </row>
    <row r="74" spans="15:30" ht="15.75">
      <c r="O74" s="303"/>
      <c r="P74" s="167" t="s">
        <v>102</v>
      </c>
      <c r="Q74" s="168"/>
      <c r="R74" s="184">
        <v>0.58989999999999998</v>
      </c>
      <c r="S74" s="184">
        <v>0.7857142857142857</v>
      </c>
      <c r="T74" s="184">
        <v>0.89400000000000002</v>
      </c>
      <c r="U74" s="184">
        <v>0.90476190476190477</v>
      </c>
      <c r="V74" s="184">
        <v>0.89400921658986177</v>
      </c>
      <c r="W74" s="184">
        <v>0.84760000000000002</v>
      </c>
      <c r="X74" s="184">
        <v>0.89400921658986177</v>
      </c>
      <c r="Y74" s="184">
        <v>1</v>
      </c>
      <c r="Z74" s="184">
        <v>0.89523809523809528</v>
      </c>
      <c r="AA74" s="184">
        <v>0.8018433179723502</v>
      </c>
      <c r="AB74" s="184">
        <v>0.63809523809523805</v>
      </c>
      <c r="AC74" s="184">
        <v>0.69124423963133641</v>
      </c>
      <c r="AD74" s="184">
        <f t="shared" si="11"/>
        <v>0.81970129288274451</v>
      </c>
    </row>
    <row r="75" spans="15:30" ht="15.75">
      <c r="O75" s="303"/>
      <c r="P75" s="167" t="s">
        <v>103</v>
      </c>
      <c r="Q75" s="168"/>
      <c r="R75" s="184">
        <v>0.9839</v>
      </c>
      <c r="S75" s="184">
        <v>1</v>
      </c>
      <c r="T75" s="184">
        <v>1</v>
      </c>
      <c r="U75" s="184">
        <v>1</v>
      </c>
      <c r="V75" s="184">
        <v>0.95161290322580649</v>
      </c>
      <c r="W75" s="184">
        <v>1</v>
      </c>
      <c r="X75" s="184">
        <v>1</v>
      </c>
      <c r="Y75" s="184">
        <v>1</v>
      </c>
      <c r="Z75" s="184">
        <v>1</v>
      </c>
      <c r="AA75" s="184">
        <v>1</v>
      </c>
      <c r="AB75" s="184">
        <v>1</v>
      </c>
      <c r="AC75" s="184">
        <v>1</v>
      </c>
      <c r="AD75" s="184">
        <f t="shared" si="11"/>
        <v>0.99462607526881719</v>
      </c>
    </row>
    <row r="76" spans="15:30" ht="15.75">
      <c r="O76" s="303"/>
      <c r="P76" s="167" t="s">
        <v>105</v>
      </c>
      <c r="Q76" s="168"/>
      <c r="R76" s="184">
        <v>0.79179999999999995</v>
      </c>
      <c r="S76" s="184">
        <v>0.97727272727272729</v>
      </c>
      <c r="T76" s="184">
        <v>0.95889999999999997</v>
      </c>
      <c r="U76" s="184">
        <v>0.96060606060606057</v>
      </c>
      <c r="V76" s="184">
        <v>0.95894428152492672</v>
      </c>
      <c r="W76" s="184">
        <v>0.997</v>
      </c>
      <c r="X76" s="184">
        <v>0.91495601173020524</v>
      </c>
      <c r="Y76" s="184">
        <v>0.90615835777126097</v>
      </c>
      <c r="Z76" s="184">
        <v>0.98484848484848486</v>
      </c>
      <c r="AA76" s="184">
        <v>1</v>
      </c>
      <c r="AB76" s="184">
        <v>0.98333333333333328</v>
      </c>
      <c r="AC76" s="184">
        <v>1</v>
      </c>
      <c r="AD76" s="184">
        <f t="shared" si="11"/>
        <v>0.95281827142391651</v>
      </c>
    </row>
    <row r="77" spans="15:30" ht="15.75">
      <c r="O77" s="303"/>
      <c r="P77" s="167" t="s">
        <v>106</v>
      </c>
      <c r="Q77" s="168"/>
      <c r="R77" s="184">
        <v>0.77929999999999999</v>
      </c>
      <c r="S77" s="184">
        <v>0.73872180451127822</v>
      </c>
      <c r="T77" s="184">
        <v>0.80479999999999996</v>
      </c>
      <c r="U77" s="184">
        <v>0.7807017543859649</v>
      </c>
      <c r="V77" s="184">
        <v>0.73174872665534807</v>
      </c>
      <c r="W77" s="184">
        <v>0.74909999999999999</v>
      </c>
      <c r="X77" s="184">
        <v>0.78268251273344647</v>
      </c>
      <c r="Y77" s="184">
        <v>0.81154499151103565</v>
      </c>
      <c r="Z77" s="184">
        <v>0.82807017543859651</v>
      </c>
      <c r="AA77" s="184">
        <v>0.76230899830220711</v>
      </c>
      <c r="AB77" s="184">
        <v>0.80701754385964908</v>
      </c>
      <c r="AC77" s="184">
        <v>0.70797962648556878</v>
      </c>
      <c r="AD77" s="184">
        <f t="shared" si="11"/>
        <v>0.77366467782359127</v>
      </c>
    </row>
    <row r="78" spans="15:30" ht="15.75">
      <c r="O78" s="303"/>
      <c r="P78" s="167" t="s">
        <v>107</v>
      </c>
      <c r="Q78" s="168"/>
      <c r="R78" s="184">
        <v>0.82210000000000005</v>
      </c>
      <c r="S78" s="184">
        <v>0.83203125</v>
      </c>
      <c r="T78" s="184">
        <v>0.8236</v>
      </c>
      <c r="U78" s="184">
        <v>0.81822916666666667</v>
      </c>
      <c r="V78" s="184">
        <v>0.85735887096774188</v>
      </c>
      <c r="W78" s="184">
        <v>0.85519999999999996</v>
      </c>
      <c r="X78" s="184">
        <v>0.81905241935483875</v>
      </c>
      <c r="Y78" s="184">
        <v>0.77570564516129037</v>
      </c>
      <c r="Z78" s="184">
        <v>0.76093750000000004</v>
      </c>
      <c r="AA78" s="184">
        <v>0.73982020095187728</v>
      </c>
      <c r="AB78" s="184">
        <v>0.76721311475409837</v>
      </c>
      <c r="AC78" s="184">
        <v>0.76467477525118988</v>
      </c>
      <c r="AD78" s="184">
        <f t="shared" si="11"/>
        <v>0.80299357859230858</v>
      </c>
    </row>
    <row r="79" spans="15:30" ht="15.75">
      <c r="O79" s="303"/>
      <c r="P79" s="167" t="s">
        <v>182</v>
      </c>
      <c r="Q79" s="168"/>
      <c r="R79" s="184">
        <v>0.93830000000000002</v>
      </c>
      <c r="S79" s="184">
        <v>0.9425</v>
      </c>
      <c r="T79" s="184">
        <v>0.98599999999999999</v>
      </c>
      <c r="U79" s="184">
        <v>0.9956521739130435</v>
      </c>
      <c r="V79" s="184">
        <v>0.92145862552594671</v>
      </c>
      <c r="W79" s="184">
        <v>1</v>
      </c>
      <c r="X79" s="184">
        <v>0.97896213183730718</v>
      </c>
      <c r="Y79" s="184">
        <v>1</v>
      </c>
      <c r="Z79" s="184">
        <v>0.9695652173913043</v>
      </c>
      <c r="AA79" s="184">
        <v>0.90603085553997198</v>
      </c>
      <c r="AB79" s="184">
        <v>0.85652173913043483</v>
      </c>
      <c r="AC79" s="184">
        <v>0.94109396914445997</v>
      </c>
      <c r="AD79" s="184">
        <f>AVERAGE(S79:AC79)</f>
        <v>0.95434406477113332</v>
      </c>
    </row>
    <row r="80" spans="15:30" ht="15.75" customHeight="1">
      <c r="O80" s="303"/>
      <c r="P80" s="167" t="s">
        <v>109</v>
      </c>
      <c r="Q80" s="168"/>
      <c r="R80" s="184">
        <v>1</v>
      </c>
      <c r="S80" s="184">
        <v>0.9821428571428571</v>
      </c>
      <c r="T80" s="184">
        <v>0.9839</v>
      </c>
      <c r="U80" s="184">
        <v>0.98333333333333328</v>
      </c>
      <c r="V80" s="184">
        <v>0.66129032258064513</v>
      </c>
      <c r="W80" s="184">
        <v>0.5</v>
      </c>
      <c r="X80" s="184">
        <v>0.5</v>
      </c>
      <c r="Y80" s="184">
        <v>0.5</v>
      </c>
      <c r="Z80" s="184">
        <v>0.5</v>
      </c>
      <c r="AA80" s="184">
        <v>0.5</v>
      </c>
      <c r="AB80" s="184">
        <v>0.45</v>
      </c>
      <c r="AC80" s="184">
        <v>0.5</v>
      </c>
      <c r="AD80" s="184">
        <f>AVERAGE(T80:AC80)</f>
        <v>0.60785236559139788</v>
      </c>
    </row>
    <row r="81" spans="15:30" ht="15.75" customHeight="1">
      <c r="O81" s="303"/>
      <c r="P81" s="167" t="s">
        <v>116</v>
      </c>
      <c r="Q81" s="168"/>
      <c r="R81" s="184">
        <v>1</v>
      </c>
      <c r="S81" s="184">
        <v>1</v>
      </c>
      <c r="T81" s="184">
        <v>1</v>
      </c>
      <c r="U81" s="184">
        <v>1</v>
      </c>
      <c r="V81" s="184">
        <v>1</v>
      </c>
      <c r="W81" s="184">
        <v>1</v>
      </c>
      <c r="X81" s="184">
        <v>1</v>
      </c>
      <c r="Y81" s="184">
        <v>1</v>
      </c>
      <c r="Z81" s="184">
        <v>1</v>
      </c>
      <c r="AA81" s="184">
        <v>0.75806451612903225</v>
      </c>
      <c r="AB81" s="184">
        <v>0.98333333333333328</v>
      </c>
      <c r="AC81" s="184">
        <v>0.93548387096774188</v>
      </c>
      <c r="AD81" s="184">
        <f>AVERAGE(X81:AC81)</f>
        <v>0.94614695340501787</v>
      </c>
    </row>
    <row r="82" spans="15:30" ht="15.75" customHeight="1">
      <c r="O82" s="303"/>
      <c r="P82" s="167" t="s">
        <v>3</v>
      </c>
      <c r="Q82" s="168"/>
      <c r="R82" s="184">
        <v>0.97670000000000001</v>
      </c>
      <c r="S82" s="184">
        <v>0.96230158730158732</v>
      </c>
      <c r="T82" s="184">
        <v>0.99819999999999998</v>
      </c>
      <c r="U82" s="184">
        <v>0.96481481481481479</v>
      </c>
      <c r="V82" s="184">
        <v>0.94444444444444442</v>
      </c>
      <c r="W82" s="184">
        <v>0.97040000000000004</v>
      </c>
      <c r="X82" s="184">
        <v>0.95340501792114696</v>
      </c>
      <c r="Y82" s="184">
        <v>0.98745519713261654</v>
      </c>
      <c r="Z82" s="184">
        <v>1</v>
      </c>
      <c r="AA82" s="184">
        <v>0.978494623655914</v>
      </c>
      <c r="AB82" s="184">
        <v>0.95925925925925926</v>
      </c>
      <c r="AC82" s="184">
        <v>0.99820788530465954</v>
      </c>
      <c r="AD82" s="184">
        <f>AVERAGE(AA82:AC82)</f>
        <v>0.97865392273994434</v>
      </c>
    </row>
    <row r="83" spans="15:30" ht="15.75" customHeight="1">
      <c r="O83" s="303"/>
      <c r="P83" s="320" t="s">
        <v>95</v>
      </c>
      <c r="Q83" s="321"/>
      <c r="R83" s="186">
        <v>0.86243621621621624</v>
      </c>
      <c r="S83" s="186">
        <v>0.86954323308270676</v>
      </c>
      <c r="T83" s="186">
        <v>0.90003645833333334</v>
      </c>
      <c r="U83" s="186">
        <v>0.88654033041788149</v>
      </c>
      <c r="V83" s="186">
        <v>0.88545095457537859</v>
      </c>
      <c r="W83" s="186">
        <v>0.89132448979591827</v>
      </c>
      <c r="X83" s="186">
        <v>0.87277814351547067</v>
      </c>
      <c r="Y83" s="186">
        <v>0.88117182356813684</v>
      </c>
      <c r="Z83" s="186">
        <v>0.87646258503401353</v>
      </c>
      <c r="AA83" s="186">
        <v>0.86081242532855429</v>
      </c>
      <c r="AB83" s="186">
        <v>0.86604938271604925</v>
      </c>
      <c r="AC83" s="186">
        <v>0.87646796491749668</v>
      </c>
      <c r="AD83" s="186">
        <f>AVERAGE(R83:AC83)</f>
        <v>0.87742283395842968</v>
      </c>
    </row>
    <row r="84" spans="15:30" ht="15.75" customHeight="1"/>
    <row r="85" spans="15:30" ht="15.75" customHeight="1">
      <c r="O85" s="302" t="s">
        <v>117</v>
      </c>
      <c r="P85" s="320" t="s">
        <v>92</v>
      </c>
      <c r="Q85" s="321"/>
      <c r="R85" s="182">
        <v>42005</v>
      </c>
      <c r="S85" s="182">
        <v>42036</v>
      </c>
      <c r="T85" s="182">
        <v>42064</v>
      </c>
      <c r="U85" s="182">
        <v>42095</v>
      </c>
      <c r="V85" s="182">
        <v>42125</v>
      </c>
      <c r="W85" s="182">
        <v>42156</v>
      </c>
      <c r="X85" s="182">
        <v>42186</v>
      </c>
      <c r="Y85" s="182">
        <v>42217</v>
      </c>
      <c r="Z85" s="182">
        <v>42248</v>
      </c>
      <c r="AA85" s="182">
        <v>42278</v>
      </c>
      <c r="AB85" s="182">
        <v>42309</v>
      </c>
      <c r="AC85" s="182">
        <v>42339</v>
      </c>
      <c r="AD85" s="183" t="s">
        <v>4</v>
      </c>
    </row>
    <row r="86" spans="15:30" ht="15.75" customHeight="1">
      <c r="O86" s="303"/>
      <c r="P86" s="167" t="s">
        <v>2</v>
      </c>
      <c r="Q86" s="168"/>
      <c r="R86" s="184">
        <v>0.70506912442396308</v>
      </c>
      <c r="S86" s="184">
        <v>0.84689999999999999</v>
      </c>
      <c r="T86" s="184">
        <v>0.76959999999999995</v>
      </c>
      <c r="U86" s="184">
        <v>0.71</v>
      </c>
      <c r="V86" s="184">
        <v>0.71430000000000005</v>
      </c>
      <c r="W86" s="184">
        <v>0.57619047619047614</v>
      </c>
      <c r="X86" s="184">
        <v>0.56679999999999997</v>
      </c>
      <c r="Y86" s="184">
        <v>0.57140000000000002</v>
      </c>
      <c r="Z86" s="184">
        <v>0.57140000000000002</v>
      </c>
      <c r="AA86" s="184">
        <v>0.56221198156682028</v>
      </c>
      <c r="AB86" s="184">
        <v>0.74760000000000004</v>
      </c>
      <c r="AC86" s="184">
        <v>0.80179999999999996</v>
      </c>
      <c r="AD86" s="184">
        <f t="shared" ref="AD86:AD98" si="12">AVERAGE(R86:AC86)</f>
        <v>0.67860596518177152</v>
      </c>
    </row>
    <row r="87" spans="15:30" ht="15.75">
      <c r="O87" s="303"/>
      <c r="P87" s="167" t="s">
        <v>118</v>
      </c>
      <c r="Q87" s="168"/>
      <c r="R87" s="184">
        <v>0.9838709677419355</v>
      </c>
      <c r="S87" s="184">
        <v>0.97189999999999999</v>
      </c>
      <c r="T87" s="184">
        <v>0.97240000000000004</v>
      </c>
      <c r="U87" s="184">
        <v>0.94520000000000004</v>
      </c>
      <c r="V87" s="184">
        <v>0.97240000000000004</v>
      </c>
      <c r="W87" s="184">
        <v>0.98809523809523814</v>
      </c>
      <c r="X87" s="184">
        <v>1</v>
      </c>
      <c r="Y87" s="184">
        <v>0.99309999999999998</v>
      </c>
      <c r="Z87" s="184">
        <v>1</v>
      </c>
      <c r="AA87" s="184">
        <v>0.90322580645161288</v>
      </c>
      <c r="AB87" s="184">
        <v>0.90290000000000004</v>
      </c>
      <c r="AC87" s="184">
        <v>0.91869999999999996</v>
      </c>
      <c r="AD87" s="184">
        <f t="shared" si="12"/>
        <v>0.96264933435739886</v>
      </c>
    </row>
    <row r="88" spans="15:30" ht="15.75">
      <c r="O88" s="303"/>
      <c r="P88" s="167" t="s">
        <v>119</v>
      </c>
      <c r="Q88" s="168"/>
      <c r="R88" s="184">
        <v>0.99354838709677418</v>
      </c>
      <c r="S88" s="184">
        <v>1</v>
      </c>
      <c r="T88" s="184">
        <v>1</v>
      </c>
      <c r="U88" s="184">
        <v>0.99329999999999996</v>
      </c>
      <c r="V88" s="184">
        <v>0.81940000000000002</v>
      </c>
      <c r="W88" s="184">
        <v>0.8</v>
      </c>
      <c r="X88" s="184">
        <v>0.7742</v>
      </c>
      <c r="Y88" s="184">
        <v>0.73550000000000004</v>
      </c>
      <c r="Z88" s="184">
        <v>0.66</v>
      </c>
      <c r="AA88" s="184">
        <v>0.85161290322580641</v>
      </c>
      <c r="AB88" s="184">
        <v>0.96</v>
      </c>
      <c r="AC88" s="184">
        <v>0.79349999999999998</v>
      </c>
      <c r="AD88" s="184">
        <f t="shared" si="12"/>
        <v>0.86508844086021497</v>
      </c>
    </row>
    <row r="89" spans="15:30" ht="15.75">
      <c r="O89" s="303"/>
      <c r="P89" s="167" t="s">
        <v>102</v>
      </c>
      <c r="Q89" s="168"/>
      <c r="R89" s="184">
        <v>0.61290322580645162</v>
      </c>
      <c r="S89" s="184">
        <v>0.98209999999999997</v>
      </c>
      <c r="T89" s="184">
        <v>0.8871</v>
      </c>
      <c r="U89" s="184">
        <v>0.73329999999999995</v>
      </c>
      <c r="V89" s="184">
        <v>1</v>
      </c>
      <c r="W89" s="184">
        <v>1</v>
      </c>
      <c r="X89" s="184">
        <v>0.8548</v>
      </c>
      <c r="Y89" s="184">
        <v>0.8548</v>
      </c>
      <c r="Z89" s="184">
        <v>0.48330000000000001</v>
      </c>
      <c r="AA89" s="184">
        <v>0.38709677419354838</v>
      </c>
      <c r="AB89" s="184">
        <v>0.85240000000000005</v>
      </c>
      <c r="AC89" s="184">
        <v>0.57599999999999996</v>
      </c>
      <c r="AD89" s="184">
        <f t="shared" si="12"/>
        <v>0.76864999999999994</v>
      </c>
    </row>
    <row r="90" spans="15:30" ht="15.75">
      <c r="O90" s="303"/>
      <c r="P90" s="167" t="s">
        <v>103</v>
      </c>
      <c r="Q90" s="168"/>
      <c r="R90" s="184">
        <v>1</v>
      </c>
      <c r="S90" s="184">
        <v>1</v>
      </c>
      <c r="T90" s="184">
        <v>1</v>
      </c>
      <c r="U90" s="184">
        <v>1</v>
      </c>
      <c r="V90" s="184">
        <v>1</v>
      </c>
      <c r="W90" s="184">
        <v>1</v>
      </c>
      <c r="X90" s="184">
        <v>1</v>
      </c>
      <c r="Y90" s="184">
        <v>0.95699999999999996</v>
      </c>
      <c r="Z90" s="184">
        <v>1</v>
      </c>
      <c r="AA90" s="184">
        <v>0.99354838709677418</v>
      </c>
      <c r="AB90" s="184">
        <v>1</v>
      </c>
      <c r="AC90" s="184">
        <v>1</v>
      </c>
      <c r="AD90" s="184">
        <f t="shared" si="12"/>
        <v>0.99587903225806462</v>
      </c>
    </row>
    <row r="91" spans="15:30" ht="15.75">
      <c r="O91" s="303"/>
      <c r="P91" s="167" t="s">
        <v>105</v>
      </c>
      <c r="Q91" s="168"/>
      <c r="R91" s="184">
        <v>0.875</v>
      </c>
      <c r="S91" s="184">
        <v>0.84179999999999999</v>
      </c>
      <c r="T91" s="184">
        <v>0.85709999999999997</v>
      </c>
      <c r="U91" s="184">
        <v>0.94289999999999996</v>
      </c>
      <c r="V91" s="184">
        <v>0.82489999999999997</v>
      </c>
      <c r="W91" s="184">
        <v>0.98571428571428577</v>
      </c>
      <c r="X91" s="184">
        <v>1</v>
      </c>
      <c r="Y91" s="184">
        <v>1</v>
      </c>
      <c r="Z91" s="184">
        <v>0.98570000000000002</v>
      </c>
      <c r="AA91" s="184">
        <v>0.7695852534562212</v>
      </c>
      <c r="AB91" s="184">
        <v>0.66669999999999996</v>
      </c>
      <c r="AC91" s="184">
        <v>0.86799999999999999</v>
      </c>
      <c r="AD91" s="184">
        <f t="shared" si="12"/>
        <v>0.88478329493087549</v>
      </c>
    </row>
    <row r="92" spans="15:30" ht="15.75">
      <c r="O92" s="303"/>
      <c r="P92" s="167" t="s">
        <v>106</v>
      </c>
      <c r="Q92" s="168"/>
      <c r="R92" s="184">
        <v>0.75483870967741939</v>
      </c>
      <c r="S92" s="184">
        <v>0.77139999999999997</v>
      </c>
      <c r="T92" s="184">
        <v>0.70320000000000005</v>
      </c>
      <c r="U92" s="184">
        <v>0.76670000000000005</v>
      </c>
      <c r="V92" s="184">
        <v>0.76129999999999998</v>
      </c>
      <c r="W92" s="184">
        <v>0.66</v>
      </c>
      <c r="X92" s="184">
        <v>0.6</v>
      </c>
      <c r="Y92" s="184">
        <v>0.68389999999999995</v>
      </c>
      <c r="Z92" s="184">
        <v>0.77500000000000002</v>
      </c>
      <c r="AA92" s="184">
        <v>0.72983870967741937</v>
      </c>
      <c r="AB92" s="184">
        <v>0.88770000000000004</v>
      </c>
      <c r="AC92" s="184">
        <v>0.73680000000000001</v>
      </c>
      <c r="AD92" s="184">
        <f t="shared" si="12"/>
        <v>0.73588978494623658</v>
      </c>
    </row>
    <row r="93" spans="15:30" ht="15.75">
      <c r="O93" s="303"/>
      <c r="P93" s="167" t="s">
        <v>107</v>
      </c>
      <c r="Q93" s="168"/>
      <c r="R93" s="184">
        <v>0.88140417457305498</v>
      </c>
      <c r="S93" s="184">
        <v>0.86829999999999996</v>
      </c>
      <c r="T93" s="184">
        <v>0.83199999999999996</v>
      </c>
      <c r="U93" s="184">
        <v>0.83779999999999999</v>
      </c>
      <c r="V93" s="184">
        <v>0.85729999999999995</v>
      </c>
      <c r="W93" s="184">
        <v>0.87762557077625569</v>
      </c>
      <c r="X93" s="184">
        <v>0.84930000000000005</v>
      </c>
      <c r="Y93" s="184">
        <v>0.8347</v>
      </c>
      <c r="Z93" s="184">
        <v>0.82050000000000001</v>
      </c>
      <c r="AA93" s="184">
        <v>0.81219619973486523</v>
      </c>
      <c r="AB93" s="184">
        <v>0.80549999999999999</v>
      </c>
      <c r="AC93" s="184">
        <v>0.8014</v>
      </c>
      <c r="AD93" s="184">
        <f t="shared" si="12"/>
        <v>0.83983549542368119</v>
      </c>
    </row>
    <row r="94" spans="15:30" ht="15.75" customHeight="1">
      <c r="O94" s="303"/>
      <c r="P94" s="167" t="s">
        <v>182</v>
      </c>
      <c r="R94" s="184"/>
      <c r="S94" s="184"/>
      <c r="T94" s="184"/>
      <c r="U94" s="184"/>
      <c r="V94" s="184"/>
      <c r="W94" s="184"/>
      <c r="X94" s="184"/>
      <c r="Y94" s="184"/>
      <c r="Z94" s="184"/>
      <c r="AA94" s="184"/>
      <c r="AB94" s="184">
        <v>1</v>
      </c>
      <c r="AC94" s="184">
        <v>0.85970000000000002</v>
      </c>
      <c r="AD94" s="184">
        <f t="shared" si="12"/>
        <v>0.92985000000000007</v>
      </c>
    </row>
    <row r="95" spans="15:30" ht="15.75" customHeight="1">
      <c r="O95" s="303"/>
      <c r="P95" s="167" t="s">
        <v>120</v>
      </c>
      <c r="Q95" s="168"/>
      <c r="R95" s="184">
        <v>0.65591397849462363</v>
      </c>
      <c r="S95" s="184">
        <v>0.66669999999999996</v>
      </c>
      <c r="T95" s="184">
        <v>0.55910000000000004</v>
      </c>
      <c r="U95" s="184">
        <v>0.4667</v>
      </c>
      <c r="V95" s="184">
        <v>0.31180000000000002</v>
      </c>
      <c r="W95" s="184">
        <v>0.66666666666666663</v>
      </c>
      <c r="X95" s="184">
        <v>0.60219999999999996</v>
      </c>
      <c r="Y95" s="184">
        <v>0.66669999999999996</v>
      </c>
      <c r="Z95" s="184">
        <v>0.66669999999999996</v>
      </c>
      <c r="AA95" s="184">
        <v>0.87096774193548387</v>
      </c>
      <c r="AB95" s="184">
        <v>0.91669999999999996</v>
      </c>
      <c r="AC95" s="184">
        <v>1</v>
      </c>
      <c r="AD95" s="184">
        <f t="shared" si="12"/>
        <v>0.670845698924731</v>
      </c>
    </row>
    <row r="96" spans="15:30" ht="15.75" customHeight="1">
      <c r="O96" s="303"/>
      <c r="P96" s="167" t="s">
        <v>116</v>
      </c>
      <c r="Q96" s="168"/>
      <c r="R96" s="184">
        <v>1</v>
      </c>
      <c r="S96" s="184">
        <v>0.53569999999999995</v>
      </c>
      <c r="T96" s="184">
        <v>0.2903</v>
      </c>
      <c r="U96" s="184">
        <v>0.93</v>
      </c>
      <c r="V96" s="184">
        <v>1</v>
      </c>
      <c r="W96" s="184">
        <v>1</v>
      </c>
      <c r="X96" s="184">
        <v>1</v>
      </c>
      <c r="Y96" s="184">
        <v>1</v>
      </c>
      <c r="Z96" s="184">
        <v>0.9667</v>
      </c>
      <c r="AA96" s="184">
        <v>1</v>
      </c>
      <c r="AB96" s="184">
        <v>1</v>
      </c>
      <c r="AC96" s="184">
        <v>1</v>
      </c>
      <c r="AD96" s="184">
        <f t="shared" si="12"/>
        <v>0.89355833333333334</v>
      </c>
    </row>
    <row r="97" spans="15:30" ht="15.75" customHeight="1">
      <c r="O97" s="303"/>
      <c r="P97" s="167" t="s">
        <v>3</v>
      </c>
      <c r="Q97" s="168"/>
      <c r="R97" s="184">
        <v>0.92096774193548392</v>
      </c>
      <c r="S97" s="184">
        <v>0.84919999999999995</v>
      </c>
      <c r="T97" s="184">
        <v>0.91759999999999997</v>
      </c>
      <c r="U97" s="184">
        <v>1</v>
      </c>
      <c r="V97" s="184">
        <v>1</v>
      </c>
      <c r="W97" s="184">
        <v>1</v>
      </c>
      <c r="X97" s="184">
        <v>0.99390000000000001</v>
      </c>
      <c r="Y97" s="184">
        <v>0.99690000000000001</v>
      </c>
      <c r="Z97" s="184">
        <v>0.99680000000000002</v>
      </c>
      <c r="AA97" s="184">
        <v>0.90937019969278032</v>
      </c>
      <c r="AB97" s="184">
        <v>0.87939999999999996</v>
      </c>
      <c r="AC97" s="184">
        <v>0.94089999999999996</v>
      </c>
      <c r="AD97" s="184">
        <f t="shared" si="12"/>
        <v>0.95041982846902195</v>
      </c>
    </row>
    <row r="98" spans="15:30" ht="15.75" customHeight="1">
      <c r="O98" s="303"/>
      <c r="P98" s="320" t="s">
        <v>95</v>
      </c>
      <c r="Q98" s="321"/>
      <c r="R98" s="186">
        <v>0.88235294117647056</v>
      </c>
      <c r="S98" s="186">
        <v>0.87307727272727276</v>
      </c>
      <c r="T98" s="186">
        <v>0.85241742424242417</v>
      </c>
      <c r="U98" s="186">
        <v>0.86766969696969698</v>
      </c>
      <c r="V98" s="186">
        <v>0.86722481751824809</v>
      </c>
      <c r="W98" s="186">
        <v>0.88747044917257689</v>
      </c>
      <c r="X98" s="186">
        <v>0.86684822695035457</v>
      </c>
      <c r="Y98" s="186">
        <v>0.86133971631205664</v>
      </c>
      <c r="Z98" s="186">
        <v>0.85042739726027405</v>
      </c>
      <c r="AA98" s="186">
        <v>0.82059213433495359</v>
      </c>
      <c r="AB98" s="186">
        <v>0.8632752688172044</v>
      </c>
      <c r="AC98" s="186">
        <v>0.83399081081081072</v>
      </c>
      <c r="AD98" s="186">
        <f t="shared" si="12"/>
        <v>0.86055717969102874</v>
      </c>
    </row>
    <row r="99" spans="15:30" ht="15.75" customHeight="1"/>
    <row r="100" spans="15:30" ht="15.75" customHeight="1"/>
  </sheetData>
  <mergeCells count="43">
    <mergeCell ref="AN13:AO13"/>
    <mergeCell ref="AN2:AO4"/>
    <mergeCell ref="AP2:AP4"/>
    <mergeCell ref="AQ2:AQ4"/>
    <mergeCell ref="AR2:AR4"/>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1:L1"/>
    <mergeCell ref="M1:N1"/>
    <mergeCell ref="O1:S1"/>
    <mergeCell ref="K2:N25"/>
    <mergeCell ref="X2:Y4"/>
    <mergeCell ref="B24:C25"/>
    <mergeCell ref="D24:D25"/>
    <mergeCell ref="E24:F25"/>
    <mergeCell ref="G24:G25"/>
    <mergeCell ref="H24:I25"/>
    <mergeCell ref="J24:J25"/>
    <mergeCell ref="H27:M44"/>
    <mergeCell ref="AI2:AI4"/>
    <mergeCell ref="AJ2:AJ4"/>
    <mergeCell ref="AK2:AK4"/>
    <mergeCell ref="O27:O44"/>
    <mergeCell ref="AD2:AD4"/>
    <mergeCell ref="AE2:AE4"/>
    <mergeCell ref="X21:Y21"/>
    <mergeCell ref="Z2:Z4"/>
    <mergeCell ref="AG13:AH13"/>
    <mergeCell ref="AG2:AH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2018-07-26T16:19:16Z</dcterms:modified>
</cp:coreProperties>
</file>