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pineiros\Documents\ADM GENERAL\Jubilados\Solicitud Comsión\"/>
    </mc:Choice>
  </mc:AlternateContent>
  <bookViews>
    <workbookView xWindow="0" yWindow="0" windowWidth="20490" windowHeight="6900"/>
  </bookViews>
  <sheets>
    <sheet name="RESUMEN" sheetId="4" r:id="rId1"/>
    <sheet name="DETALLE" sheetId="1" r:id="rId2"/>
    <sheet name="Hoja2" sheetId="2" r:id="rId3"/>
  </sheets>
  <definedNames>
    <definedName name="_xlnm._FilterDatabase" localSheetId="1" hidden="1">DETALLE!$A$3:$Y$70</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4" l="1"/>
  <c r="E11" i="4"/>
  <c r="E10" i="4"/>
  <c r="E9" i="4"/>
  <c r="D12" i="4"/>
  <c r="D11" i="4"/>
  <c r="D10" i="4"/>
  <c r="D9" i="4"/>
  <c r="C12" i="4"/>
  <c r="C11" i="4"/>
  <c r="C10" i="4"/>
  <c r="C9" i="4"/>
  <c r="J12" i="4"/>
  <c r="I12" i="4"/>
  <c r="H12" i="4"/>
  <c r="G12" i="4"/>
  <c r="F12" i="4"/>
  <c r="J11" i="4"/>
  <c r="I11" i="4"/>
  <c r="H11" i="4"/>
  <c r="G11" i="4"/>
  <c r="F11" i="4"/>
  <c r="J10" i="4"/>
  <c r="I10" i="4"/>
  <c r="H10" i="4"/>
  <c r="G10" i="4"/>
  <c r="F10" i="4"/>
  <c r="J9" i="4"/>
  <c r="I9" i="4"/>
  <c r="H9" i="4"/>
  <c r="G9" i="4"/>
  <c r="F9" i="4"/>
  <c r="F4" i="2"/>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4" i="1"/>
  <c r="Q70" i="1"/>
  <c r="P70" i="1"/>
  <c r="O70" i="1"/>
  <c r="N70" i="1"/>
  <c r="M70" i="1"/>
  <c r="L70" i="1"/>
  <c r="Q69" i="1"/>
  <c r="P69" i="1"/>
  <c r="O69" i="1"/>
  <c r="N69" i="1"/>
  <c r="M69" i="1"/>
  <c r="L69" i="1"/>
  <c r="Q68" i="1"/>
  <c r="P68" i="1"/>
  <c r="O68" i="1"/>
  <c r="N68" i="1"/>
  <c r="M68" i="1"/>
  <c r="L68" i="1"/>
  <c r="Q67" i="1"/>
  <c r="P67" i="1"/>
  <c r="O67" i="1"/>
  <c r="N67" i="1"/>
  <c r="M67" i="1"/>
  <c r="L67" i="1"/>
  <c r="Q66" i="1"/>
  <c r="P66" i="1"/>
  <c r="O66" i="1"/>
  <c r="N66" i="1"/>
  <c r="M66" i="1"/>
  <c r="L66" i="1"/>
  <c r="Q65" i="1"/>
  <c r="P65" i="1"/>
  <c r="O65" i="1"/>
  <c r="N65" i="1"/>
  <c r="M65" i="1"/>
  <c r="L65" i="1"/>
  <c r="Q64" i="1"/>
  <c r="P64" i="1"/>
  <c r="O64" i="1"/>
  <c r="N64" i="1"/>
  <c r="M64" i="1"/>
  <c r="L64" i="1"/>
  <c r="Q63" i="1"/>
  <c r="P63" i="1"/>
  <c r="O63" i="1"/>
  <c r="N63" i="1"/>
  <c r="M63" i="1"/>
  <c r="L63" i="1"/>
  <c r="Q62" i="1"/>
  <c r="P62" i="1"/>
  <c r="O62" i="1"/>
  <c r="N62" i="1"/>
  <c r="M62" i="1"/>
  <c r="L62" i="1"/>
  <c r="Q61" i="1"/>
  <c r="P61" i="1"/>
  <c r="O61" i="1"/>
  <c r="N61" i="1"/>
  <c r="M61" i="1"/>
  <c r="L61" i="1"/>
  <c r="Q60" i="1"/>
  <c r="P60" i="1"/>
  <c r="O60" i="1"/>
  <c r="N60" i="1"/>
  <c r="M60" i="1"/>
  <c r="L60" i="1"/>
  <c r="Q59" i="1"/>
  <c r="P59" i="1"/>
  <c r="O59" i="1"/>
  <c r="N59" i="1"/>
  <c r="M59" i="1"/>
  <c r="L59" i="1"/>
  <c r="Q58" i="1"/>
  <c r="P58" i="1"/>
  <c r="O58" i="1"/>
  <c r="N58" i="1"/>
  <c r="M58" i="1"/>
  <c r="L58" i="1"/>
  <c r="Q57" i="1"/>
  <c r="P57" i="1"/>
  <c r="O57" i="1"/>
  <c r="N57" i="1"/>
  <c r="M57" i="1"/>
  <c r="L57" i="1"/>
  <c r="Q56" i="1"/>
  <c r="P56" i="1"/>
  <c r="O56" i="1"/>
  <c r="N56" i="1"/>
  <c r="M56" i="1"/>
  <c r="L56" i="1"/>
  <c r="Q55" i="1"/>
  <c r="P55" i="1"/>
  <c r="O55" i="1"/>
  <c r="N55" i="1"/>
  <c r="M55" i="1"/>
  <c r="L55" i="1"/>
  <c r="Q54" i="1"/>
  <c r="P54" i="1"/>
  <c r="O54" i="1"/>
  <c r="N54" i="1"/>
  <c r="M54" i="1"/>
  <c r="L54" i="1"/>
  <c r="Q53" i="1"/>
  <c r="P53" i="1"/>
  <c r="O53" i="1"/>
  <c r="N53" i="1"/>
  <c r="M53" i="1"/>
  <c r="L53" i="1"/>
  <c r="Q52" i="1"/>
  <c r="P52" i="1"/>
  <c r="O52" i="1"/>
  <c r="N52" i="1"/>
  <c r="M52" i="1"/>
  <c r="L52" i="1"/>
  <c r="Q51" i="1"/>
  <c r="P51" i="1"/>
  <c r="O51" i="1"/>
  <c r="N51" i="1"/>
  <c r="M51" i="1"/>
  <c r="L51" i="1"/>
  <c r="Q50" i="1"/>
  <c r="P50" i="1"/>
  <c r="O50" i="1"/>
  <c r="N50" i="1"/>
  <c r="M50" i="1"/>
  <c r="L50" i="1"/>
  <c r="Q49" i="1"/>
  <c r="P49" i="1"/>
  <c r="O49" i="1"/>
  <c r="N49" i="1"/>
  <c r="M49" i="1"/>
  <c r="L49" i="1"/>
  <c r="Q48" i="1"/>
  <c r="P48" i="1"/>
  <c r="O48" i="1"/>
  <c r="N48" i="1"/>
  <c r="M48" i="1"/>
  <c r="L48" i="1"/>
  <c r="Q47" i="1"/>
  <c r="P47" i="1"/>
  <c r="O47" i="1"/>
  <c r="N47" i="1"/>
  <c r="M47" i="1"/>
  <c r="L47" i="1"/>
  <c r="Q46" i="1"/>
  <c r="P46" i="1"/>
  <c r="O46" i="1"/>
  <c r="N46" i="1"/>
  <c r="M46" i="1"/>
  <c r="L46" i="1"/>
  <c r="Q45" i="1"/>
  <c r="P45" i="1"/>
  <c r="O45" i="1"/>
  <c r="N45" i="1"/>
  <c r="M45" i="1"/>
  <c r="L45" i="1"/>
  <c r="Q44" i="1"/>
  <c r="P44" i="1"/>
  <c r="O44" i="1"/>
  <c r="N44" i="1"/>
  <c r="M44" i="1"/>
  <c r="L44" i="1"/>
  <c r="Q43" i="1"/>
  <c r="P43" i="1"/>
  <c r="O43" i="1"/>
  <c r="N43" i="1"/>
  <c r="M43" i="1"/>
  <c r="L43" i="1"/>
  <c r="Q42" i="1"/>
  <c r="P42" i="1"/>
  <c r="O42" i="1"/>
  <c r="N42" i="1"/>
  <c r="M42" i="1"/>
  <c r="L42" i="1"/>
  <c r="Q41" i="1"/>
  <c r="P41" i="1"/>
  <c r="O41" i="1"/>
  <c r="N41" i="1"/>
  <c r="M41" i="1"/>
  <c r="L41" i="1"/>
  <c r="Q40" i="1"/>
  <c r="P40" i="1"/>
  <c r="O40" i="1"/>
  <c r="N40" i="1"/>
  <c r="M40" i="1"/>
  <c r="L40" i="1"/>
  <c r="Q39" i="1"/>
  <c r="P39" i="1"/>
  <c r="O39" i="1"/>
  <c r="N39" i="1"/>
  <c r="M39" i="1"/>
  <c r="L39" i="1"/>
  <c r="Q38" i="1"/>
  <c r="P38" i="1"/>
  <c r="O38" i="1"/>
  <c r="N38" i="1"/>
  <c r="M38" i="1"/>
  <c r="L38" i="1"/>
  <c r="Q37" i="1"/>
  <c r="P37" i="1"/>
  <c r="O37" i="1"/>
  <c r="N37" i="1"/>
  <c r="M37" i="1"/>
  <c r="L37" i="1"/>
  <c r="Q36" i="1"/>
  <c r="P36" i="1"/>
  <c r="O36" i="1"/>
  <c r="N36" i="1"/>
  <c r="M36" i="1"/>
  <c r="L36" i="1"/>
  <c r="Q35" i="1"/>
  <c r="P35" i="1"/>
  <c r="O35" i="1"/>
  <c r="N35" i="1"/>
  <c r="M35" i="1"/>
  <c r="L35" i="1"/>
  <c r="Q34" i="1"/>
  <c r="P34" i="1"/>
  <c r="O34" i="1"/>
  <c r="N34" i="1"/>
  <c r="M34" i="1"/>
  <c r="L34" i="1"/>
  <c r="Q33" i="1"/>
  <c r="P33" i="1"/>
  <c r="O33" i="1"/>
  <c r="N33" i="1"/>
  <c r="M33" i="1"/>
  <c r="L33" i="1"/>
  <c r="Q32" i="1"/>
  <c r="P32" i="1"/>
  <c r="O32" i="1"/>
  <c r="N32" i="1"/>
  <c r="M32" i="1"/>
  <c r="L32" i="1"/>
  <c r="Q31" i="1"/>
  <c r="P31" i="1"/>
  <c r="O31" i="1"/>
  <c r="N31" i="1"/>
  <c r="M31" i="1"/>
  <c r="L31" i="1"/>
  <c r="Q30" i="1"/>
  <c r="P30" i="1"/>
  <c r="O30" i="1"/>
  <c r="N30" i="1"/>
  <c r="M30" i="1"/>
  <c r="L30" i="1"/>
  <c r="Q29" i="1"/>
  <c r="P29" i="1"/>
  <c r="O29" i="1"/>
  <c r="N29" i="1"/>
  <c r="M29" i="1"/>
  <c r="L29" i="1"/>
  <c r="Q28" i="1"/>
  <c r="P28" i="1"/>
  <c r="O28" i="1"/>
  <c r="N28" i="1"/>
  <c r="M28" i="1"/>
  <c r="L28" i="1"/>
  <c r="Q27" i="1"/>
  <c r="P27" i="1"/>
  <c r="O27" i="1"/>
  <c r="N27" i="1"/>
  <c r="M27" i="1"/>
  <c r="L27" i="1"/>
  <c r="Q26" i="1"/>
  <c r="P26" i="1"/>
  <c r="O26" i="1"/>
  <c r="N26" i="1"/>
  <c r="M26" i="1"/>
  <c r="L26" i="1"/>
  <c r="Q25" i="1"/>
  <c r="P25" i="1"/>
  <c r="O25" i="1"/>
  <c r="N25" i="1"/>
  <c r="M25" i="1"/>
  <c r="L25" i="1"/>
  <c r="Q24" i="1"/>
  <c r="P24" i="1"/>
  <c r="O24" i="1"/>
  <c r="N24" i="1"/>
  <c r="M24" i="1"/>
  <c r="L24" i="1"/>
  <c r="Q23" i="1"/>
  <c r="P23" i="1"/>
  <c r="O23" i="1"/>
  <c r="N23" i="1"/>
  <c r="M23" i="1"/>
  <c r="L23" i="1"/>
  <c r="Q22" i="1"/>
  <c r="P22" i="1"/>
  <c r="O22" i="1"/>
  <c r="N22" i="1"/>
  <c r="M22" i="1"/>
  <c r="L22" i="1"/>
  <c r="Q21" i="1"/>
  <c r="P21" i="1"/>
  <c r="O21" i="1"/>
  <c r="N21" i="1"/>
  <c r="M21" i="1"/>
  <c r="L21" i="1"/>
  <c r="Q20" i="1"/>
  <c r="P20" i="1"/>
  <c r="O20" i="1"/>
  <c r="N20" i="1"/>
  <c r="M20" i="1"/>
  <c r="L20" i="1"/>
  <c r="Q19" i="1"/>
  <c r="P19" i="1"/>
  <c r="O19" i="1"/>
  <c r="N19" i="1"/>
  <c r="M19" i="1"/>
  <c r="L19" i="1"/>
  <c r="Q18" i="1"/>
  <c r="P18" i="1"/>
  <c r="O18" i="1"/>
  <c r="N18" i="1"/>
  <c r="M18" i="1"/>
  <c r="L18" i="1"/>
  <c r="Q17" i="1"/>
  <c r="P17" i="1"/>
  <c r="O17" i="1"/>
  <c r="N17" i="1"/>
  <c r="M17" i="1"/>
  <c r="L17" i="1"/>
  <c r="Q16" i="1"/>
  <c r="P16" i="1"/>
  <c r="O16" i="1"/>
  <c r="N16" i="1"/>
  <c r="M16" i="1"/>
  <c r="L16" i="1"/>
  <c r="Q15" i="1"/>
  <c r="P15" i="1"/>
  <c r="O15" i="1"/>
  <c r="N15" i="1"/>
  <c r="M15" i="1"/>
  <c r="L15" i="1"/>
  <c r="Q14" i="1"/>
  <c r="P14" i="1"/>
  <c r="O14" i="1"/>
  <c r="N14" i="1"/>
  <c r="M14" i="1"/>
  <c r="L14" i="1"/>
  <c r="Q13" i="1"/>
  <c r="P13" i="1"/>
  <c r="O13" i="1"/>
  <c r="N13" i="1"/>
  <c r="M13" i="1"/>
  <c r="L13" i="1"/>
  <c r="Q12" i="1"/>
  <c r="P12" i="1"/>
  <c r="O12" i="1"/>
  <c r="N12" i="1"/>
  <c r="M12" i="1"/>
  <c r="L12" i="1"/>
  <c r="Q11" i="1"/>
  <c r="P11" i="1"/>
  <c r="O11" i="1"/>
  <c r="N11" i="1"/>
  <c r="M11" i="1"/>
  <c r="L11" i="1"/>
  <c r="Q10" i="1"/>
  <c r="P10" i="1"/>
  <c r="O10" i="1"/>
  <c r="N10" i="1"/>
  <c r="M10" i="1"/>
  <c r="L10" i="1"/>
  <c r="Q9" i="1"/>
  <c r="P9" i="1"/>
  <c r="O9" i="1"/>
  <c r="N9" i="1"/>
  <c r="M9" i="1"/>
  <c r="L9" i="1"/>
  <c r="Q8" i="1"/>
  <c r="P8" i="1"/>
  <c r="O8" i="1"/>
  <c r="N8" i="1"/>
  <c r="M8" i="1"/>
  <c r="L8" i="1"/>
  <c r="Q7" i="1"/>
  <c r="P7" i="1"/>
  <c r="O7" i="1"/>
  <c r="N7" i="1"/>
  <c r="M7" i="1"/>
  <c r="L7" i="1"/>
  <c r="Q6" i="1"/>
  <c r="P6" i="1"/>
  <c r="O6" i="1"/>
  <c r="N6" i="1"/>
  <c r="M6" i="1"/>
  <c r="L6" i="1"/>
  <c r="Q5" i="1"/>
  <c r="P5" i="1"/>
  <c r="O5" i="1"/>
  <c r="N5" i="1"/>
  <c r="M5" i="1"/>
  <c r="L5" i="1"/>
  <c r="Q4" i="1"/>
  <c r="P4" i="1"/>
  <c r="O4" i="1"/>
  <c r="N4" i="1"/>
  <c r="M4" i="1"/>
  <c r="L4" i="1"/>
  <c r="K70" i="1"/>
  <c r="J70" i="1"/>
  <c r="I70" i="1"/>
  <c r="H70" i="1"/>
  <c r="G70" i="1"/>
  <c r="F70" i="1"/>
  <c r="K69" i="1"/>
  <c r="J69" i="1"/>
  <c r="I69" i="1"/>
  <c r="H69" i="1"/>
  <c r="G69" i="1"/>
  <c r="F69" i="1"/>
  <c r="K68" i="1"/>
  <c r="J68" i="1"/>
  <c r="I68" i="1"/>
  <c r="H68" i="1"/>
  <c r="G68" i="1"/>
  <c r="F68" i="1"/>
  <c r="K67" i="1"/>
  <c r="J67" i="1"/>
  <c r="I67" i="1"/>
  <c r="H67" i="1"/>
  <c r="G67" i="1"/>
  <c r="F67" i="1"/>
  <c r="K66" i="1"/>
  <c r="J66" i="1"/>
  <c r="I66" i="1"/>
  <c r="H66" i="1"/>
  <c r="G66" i="1"/>
  <c r="F66" i="1"/>
  <c r="K65" i="1"/>
  <c r="J65" i="1"/>
  <c r="I65" i="1"/>
  <c r="H65" i="1"/>
  <c r="G65" i="1"/>
  <c r="F65" i="1"/>
  <c r="K64" i="1"/>
  <c r="J64" i="1"/>
  <c r="I64" i="1"/>
  <c r="H64" i="1"/>
  <c r="G64" i="1"/>
  <c r="F64" i="1"/>
  <c r="K63" i="1"/>
  <c r="J63" i="1"/>
  <c r="I63" i="1"/>
  <c r="H63" i="1"/>
  <c r="G63" i="1"/>
  <c r="F63" i="1"/>
  <c r="K62" i="1"/>
  <c r="J62" i="1"/>
  <c r="I62" i="1"/>
  <c r="H62" i="1"/>
  <c r="G62" i="1"/>
  <c r="F62" i="1"/>
  <c r="K61" i="1"/>
  <c r="J61" i="1"/>
  <c r="I61" i="1"/>
  <c r="H61" i="1"/>
  <c r="G61" i="1"/>
  <c r="F61" i="1"/>
  <c r="K60" i="1"/>
  <c r="J60" i="1"/>
  <c r="I60" i="1"/>
  <c r="H60" i="1"/>
  <c r="G60" i="1"/>
  <c r="F60" i="1"/>
  <c r="K59" i="1"/>
  <c r="J59" i="1"/>
  <c r="I59" i="1"/>
  <c r="H59" i="1"/>
  <c r="G59" i="1"/>
  <c r="F59" i="1"/>
  <c r="K58" i="1"/>
  <c r="J58" i="1"/>
  <c r="I58" i="1"/>
  <c r="H58" i="1"/>
  <c r="G58" i="1"/>
  <c r="F58" i="1"/>
  <c r="K57" i="1"/>
  <c r="J57" i="1"/>
  <c r="I57" i="1"/>
  <c r="H57" i="1"/>
  <c r="G57" i="1"/>
  <c r="F57" i="1"/>
  <c r="K56" i="1"/>
  <c r="J56" i="1"/>
  <c r="I56" i="1"/>
  <c r="H56" i="1"/>
  <c r="G56" i="1"/>
  <c r="F56" i="1"/>
  <c r="K55" i="1"/>
  <c r="J55" i="1"/>
  <c r="I55" i="1"/>
  <c r="H55" i="1"/>
  <c r="G55" i="1"/>
  <c r="F55" i="1"/>
  <c r="K54" i="1"/>
  <c r="J54" i="1"/>
  <c r="I54" i="1"/>
  <c r="H54" i="1"/>
  <c r="G54" i="1"/>
  <c r="F54" i="1"/>
  <c r="K53" i="1"/>
  <c r="J53" i="1"/>
  <c r="I53" i="1"/>
  <c r="H53" i="1"/>
  <c r="G53" i="1"/>
  <c r="F53" i="1"/>
  <c r="K52" i="1"/>
  <c r="J52" i="1"/>
  <c r="I52" i="1"/>
  <c r="H52" i="1"/>
  <c r="G52" i="1"/>
  <c r="F52" i="1"/>
  <c r="K51" i="1"/>
  <c r="J51" i="1"/>
  <c r="I51" i="1"/>
  <c r="H51" i="1"/>
  <c r="G51" i="1"/>
  <c r="F51" i="1"/>
  <c r="K50" i="1"/>
  <c r="J50" i="1"/>
  <c r="I50" i="1"/>
  <c r="H50" i="1"/>
  <c r="G50" i="1"/>
  <c r="F50" i="1"/>
  <c r="K49" i="1"/>
  <c r="J49" i="1"/>
  <c r="I49" i="1"/>
  <c r="H49" i="1"/>
  <c r="G49" i="1"/>
  <c r="F49" i="1"/>
  <c r="K48" i="1"/>
  <c r="J48" i="1"/>
  <c r="I48" i="1"/>
  <c r="H48" i="1"/>
  <c r="G48" i="1"/>
  <c r="F48" i="1"/>
  <c r="K47" i="1"/>
  <c r="J47" i="1"/>
  <c r="I47" i="1"/>
  <c r="H47" i="1"/>
  <c r="G47" i="1"/>
  <c r="F47" i="1"/>
  <c r="K46" i="1"/>
  <c r="J46" i="1"/>
  <c r="I46" i="1"/>
  <c r="H46" i="1"/>
  <c r="G46" i="1"/>
  <c r="F46" i="1"/>
  <c r="K45" i="1"/>
  <c r="J45" i="1"/>
  <c r="I45" i="1"/>
  <c r="H45" i="1"/>
  <c r="G45" i="1"/>
  <c r="F45" i="1"/>
  <c r="K44" i="1"/>
  <c r="J44" i="1"/>
  <c r="I44" i="1"/>
  <c r="H44" i="1"/>
  <c r="G44" i="1"/>
  <c r="F44" i="1"/>
  <c r="K43" i="1"/>
  <c r="J43" i="1"/>
  <c r="I43" i="1"/>
  <c r="H43" i="1"/>
  <c r="G43" i="1"/>
  <c r="F43" i="1"/>
  <c r="K42" i="1"/>
  <c r="J42" i="1"/>
  <c r="I42" i="1"/>
  <c r="H42" i="1"/>
  <c r="G42" i="1"/>
  <c r="F42" i="1"/>
  <c r="K41" i="1"/>
  <c r="J41" i="1"/>
  <c r="I41" i="1"/>
  <c r="H41" i="1"/>
  <c r="G41" i="1"/>
  <c r="F41" i="1"/>
  <c r="K40" i="1"/>
  <c r="J40" i="1"/>
  <c r="I40" i="1"/>
  <c r="H40" i="1"/>
  <c r="G40" i="1"/>
  <c r="F40" i="1"/>
  <c r="K39" i="1"/>
  <c r="J39" i="1"/>
  <c r="I39" i="1"/>
  <c r="H39" i="1"/>
  <c r="G39" i="1"/>
  <c r="F39" i="1"/>
  <c r="K38" i="1"/>
  <c r="J38" i="1"/>
  <c r="I38" i="1"/>
  <c r="H38" i="1"/>
  <c r="G38" i="1"/>
  <c r="F38" i="1"/>
  <c r="K37" i="1"/>
  <c r="J37" i="1"/>
  <c r="I37" i="1"/>
  <c r="H37" i="1"/>
  <c r="G37" i="1"/>
  <c r="F37" i="1"/>
  <c r="K36" i="1"/>
  <c r="J36" i="1"/>
  <c r="I36" i="1"/>
  <c r="H36" i="1"/>
  <c r="G36" i="1"/>
  <c r="F36" i="1"/>
  <c r="K35" i="1"/>
  <c r="J35" i="1"/>
  <c r="I35" i="1"/>
  <c r="H35" i="1"/>
  <c r="G35" i="1"/>
  <c r="F35" i="1"/>
  <c r="K34" i="1"/>
  <c r="J34" i="1"/>
  <c r="I34" i="1"/>
  <c r="H34" i="1"/>
  <c r="G34" i="1"/>
  <c r="F34" i="1"/>
  <c r="K33" i="1"/>
  <c r="J33" i="1"/>
  <c r="I33" i="1"/>
  <c r="H33" i="1"/>
  <c r="G33" i="1"/>
  <c r="F33" i="1"/>
  <c r="K32" i="1"/>
  <c r="J32" i="1"/>
  <c r="I32" i="1"/>
  <c r="H32" i="1"/>
  <c r="G32" i="1"/>
  <c r="F32" i="1"/>
  <c r="K31" i="1"/>
  <c r="J31" i="1"/>
  <c r="I31" i="1"/>
  <c r="H31" i="1"/>
  <c r="G31" i="1"/>
  <c r="F31" i="1"/>
  <c r="K30" i="1"/>
  <c r="J30" i="1"/>
  <c r="I30" i="1"/>
  <c r="H30" i="1"/>
  <c r="G30" i="1"/>
  <c r="F30" i="1"/>
  <c r="K29" i="1"/>
  <c r="J29" i="1"/>
  <c r="I29" i="1"/>
  <c r="H29" i="1"/>
  <c r="G29" i="1"/>
  <c r="F29" i="1"/>
  <c r="K28" i="1"/>
  <c r="J28" i="1"/>
  <c r="I28" i="1"/>
  <c r="H28" i="1"/>
  <c r="G28" i="1"/>
  <c r="F28" i="1"/>
  <c r="K27" i="1"/>
  <c r="J27" i="1"/>
  <c r="I27" i="1"/>
  <c r="H27" i="1"/>
  <c r="G27" i="1"/>
  <c r="F27" i="1"/>
  <c r="K26" i="1"/>
  <c r="J26" i="1"/>
  <c r="I26" i="1"/>
  <c r="H26" i="1"/>
  <c r="G26" i="1"/>
  <c r="F26" i="1"/>
  <c r="K25" i="1"/>
  <c r="J25" i="1"/>
  <c r="I25" i="1"/>
  <c r="H25" i="1"/>
  <c r="G25" i="1"/>
  <c r="F25" i="1"/>
  <c r="K24" i="1"/>
  <c r="J24" i="1"/>
  <c r="I24" i="1"/>
  <c r="H24" i="1"/>
  <c r="G24" i="1"/>
  <c r="F24" i="1"/>
  <c r="K23" i="1"/>
  <c r="J23" i="1"/>
  <c r="I23" i="1"/>
  <c r="H23" i="1"/>
  <c r="G23" i="1"/>
  <c r="F23" i="1"/>
  <c r="K22" i="1"/>
  <c r="J22" i="1"/>
  <c r="I22" i="1"/>
  <c r="H22" i="1"/>
  <c r="G22" i="1"/>
  <c r="F22" i="1"/>
  <c r="K21" i="1"/>
  <c r="J21" i="1"/>
  <c r="I21" i="1"/>
  <c r="H21" i="1"/>
  <c r="G21" i="1"/>
  <c r="F21" i="1"/>
  <c r="K20" i="1"/>
  <c r="J20" i="1"/>
  <c r="I20" i="1"/>
  <c r="H20" i="1"/>
  <c r="G20" i="1"/>
  <c r="F20" i="1"/>
  <c r="K19" i="1"/>
  <c r="J19" i="1"/>
  <c r="I19" i="1"/>
  <c r="H19" i="1"/>
  <c r="G19" i="1"/>
  <c r="F19" i="1"/>
  <c r="K18" i="1"/>
  <c r="J18" i="1"/>
  <c r="I18" i="1"/>
  <c r="H18" i="1"/>
  <c r="G18" i="1"/>
  <c r="F18" i="1"/>
  <c r="K17" i="1"/>
  <c r="J17" i="1"/>
  <c r="I17" i="1"/>
  <c r="H17" i="1"/>
  <c r="G17" i="1"/>
  <c r="F17" i="1"/>
  <c r="K16" i="1"/>
  <c r="J16" i="1"/>
  <c r="I16" i="1"/>
  <c r="H16" i="1"/>
  <c r="G16" i="1"/>
  <c r="F16" i="1"/>
  <c r="K15" i="1"/>
  <c r="J15" i="1"/>
  <c r="I15" i="1"/>
  <c r="H15" i="1"/>
  <c r="G15" i="1"/>
  <c r="F15" i="1"/>
  <c r="K14" i="1"/>
  <c r="J14" i="1"/>
  <c r="I14" i="1"/>
  <c r="H14" i="1"/>
  <c r="G14" i="1"/>
  <c r="F14" i="1"/>
  <c r="K13" i="1"/>
  <c r="J13" i="1"/>
  <c r="I13" i="1"/>
  <c r="H13" i="1"/>
  <c r="G13" i="1"/>
  <c r="F13" i="1"/>
  <c r="K12" i="1"/>
  <c r="J12" i="1"/>
  <c r="I12" i="1"/>
  <c r="H12" i="1"/>
  <c r="G12" i="1"/>
  <c r="F12" i="1"/>
  <c r="K11" i="1"/>
  <c r="J11" i="1"/>
  <c r="I11" i="1"/>
  <c r="H11" i="1"/>
  <c r="G11" i="1"/>
  <c r="F11" i="1"/>
  <c r="K10" i="1"/>
  <c r="J10" i="1"/>
  <c r="I10" i="1"/>
  <c r="H10" i="1"/>
  <c r="G10" i="1"/>
  <c r="F10" i="1"/>
  <c r="K9" i="1"/>
  <c r="J9" i="1"/>
  <c r="I9" i="1"/>
  <c r="H9" i="1"/>
  <c r="G9" i="1"/>
  <c r="F9" i="1"/>
  <c r="K8" i="1"/>
  <c r="J8" i="1"/>
  <c r="I8" i="1"/>
  <c r="H8" i="1"/>
  <c r="G8" i="1"/>
  <c r="F8" i="1"/>
  <c r="K7" i="1"/>
  <c r="J7" i="1"/>
  <c r="I7" i="1"/>
  <c r="H7" i="1"/>
  <c r="G7" i="1"/>
  <c r="F7" i="1"/>
  <c r="K6" i="1"/>
  <c r="J6" i="1"/>
  <c r="I6" i="1"/>
  <c r="H6" i="1"/>
  <c r="G6" i="1"/>
  <c r="F6" i="1"/>
  <c r="K5" i="1"/>
  <c r="J5" i="1"/>
  <c r="I5" i="1"/>
  <c r="H5" i="1"/>
  <c r="G5" i="1"/>
  <c r="F5" i="1"/>
  <c r="K4" i="1"/>
  <c r="J4" i="1"/>
  <c r="I4" i="1"/>
  <c r="H4" i="1"/>
  <c r="G4" i="1"/>
  <c r="F4" i="1"/>
</calcChain>
</file>

<file path=xl/sharedStrings.xml><?xml version="1.0" encoding="utf-8"?>
<sst xmlns="http://schemas.openxmlformats.org/spreadsheetml/2006/main" count="322" uniqueCount="297">
  <si>
    <t>NOMBRES</t>
  </si>
  <si>
    <t>CÉDULA</t>
  </si>
  <si>
    <t>CARGO</t>
  </si>
  <si>
    <t>SUELDO BASICO</t>
  </si>
  <si>
    <t>FECHA INGRESO</t>
  </si>
  <si>
    <t>AGUALONGO REINOSO ANGEL JAVIER</t>
  </si>
  <si>
    <t>1715992986</t>
  </si>
  <si>
    <t>TÉCNICO DE CAMPO AGRUPAR</t>
  </si>
  <si>
    <t>23/02/2011</t>
  </si>
  <si>
    <t>ALTAMIRANO VISCARRA VICTORIA ELIZABETH</t>
  </si>
  <si>
    <t>1719361667</t>
  </si>
  <si>
    <t>TECNICO WEBMASTER</t>
  </si>
  <si>
    <t>19/09/2022</t>
  </si>
  <si>
    <t>BONILLA JIMENEZ BRYAN MARCOS</t>
  </si>
  <si>
    <t>1713034013</t>
  </si>
  <si>
    <t>03/01/2012</t>
  </si>
  <si>
    <t>DUQUE VIZUETE JUAN GABRIEL</t>
  </si>
  <si>
    <t>1719594572</t>
  </si>
  <si>
    <t>02/08/2011</t>
  </si>
  <si>
    <t>GAROFALO SOSA PABLO HERNAN</t>
  </si>
  <si>
    <t>1715513485</t>
  </si>
  <si>
    <t>RESPONSABLE DE AGRUPAR</t>
  </si>
  <si>
    <t>02/01/2008</t>
  </si>
  <si>
    <t>HINOJOSA LUNA EDGAR WILSON</t>
  </si>
  <si>
    <t>1709551269</t>
  </si>
  <si>
    <t>04/11/2010</t>
  </si>
  <si>
    <t>MOLINEROS ANDRAMUNIO GABRIEL FRANCISCO</t>
  </si>
  <si>
    <t>0922487376</t>
  </si>
  <si>
    <t>18/03/2013</t>
  </si>
  <si>
    <t>PERACHIMBA VILAÑA GUADALUPE</t>
  </si>
  <si>
    <t>1715646814</t>
  </si>
  <si>
    <t>PULAMARIN CABEZAS EDISON JAVIER</t>
  </si>
  <si>
    <t>1716960248</t>
  </si>
  <si>
    <t>13/05/2013</t>
  </si>
  <si>
    <t>RODRIGUEZ DUEÑAS MARIA ALEXANDRA</t>
  </si>
  <si>
    <t>1704080330</t>
  </si>
  <si>
    <t>COORDINADORA DE AGRUPAR</t>
  </si>
  <si>
    <t>01/05/2007</t>
  </si>
  <si>
    <t>ROMAN ELIZALDE LUIS ANTONIO</t>
  </si>
  <si>
    <t>1711360592</t>
  </si>
  <si>
    <t>TOSCANO CARRASCAL JUAN ANDRES</t>
  </si>
  <si>
    <t>1717093585</t>
  </si>
  <si>
    <t>03/10/2011</t>
  </si>
  <si>
    <t>ALVAREZ DELGADO DANIEL MARCELO</t>
  </si>
  <si>
    <t>0103418794</t>
  </si>
  <si>
    <t>RESPONSABLE DE COMUNICACIÓN</t>
  </si>
  <si>
    <t>07/03/2022</t>
  </si>
  <si>
    <t>ALVAREZ LANDIVAR CRISTIAN IVAN</t>
  </si>
  <si>
    <t>1723649719</t>
  </si>
  <si>
    <t>TÉCNICO DE COMUNICACIÓN 1</t>
  </si>
  <si>
    <t>03/02/2020</t>
  </si>
  <si>
    <t>AMAGUAYO PUGLLA MAYRA IRENE</t>
  </si>
  <si>
    <t>1714752183</t>
  </si>
  <si>
    <t>TÉCNICO DE SOSTENIBILIDAD</t>
  </si>
  <si>
    <t>09/09/2014</t>
  </si>
  <si>
    <t>HERNANDEZ PADILLA ADRIANA MARICELA</t>
  </si>
  <si>
    <t>1002204558</t>
  </si>
  <si>
    <t>ASISTENTE DIREC EJECTUV</t>
  </si>
  <si>
    <t>16/05/2022</t>
  </si>
  <si>
    <t>SANTAMARIA MUÑOZ DIEGO FERNANDO</t>
  </si>
  <si>
    <t>1707789747</t>
  </si>
  <si>
    <t>DIRECTOR TECNICO</t>
  </si>
  <si>
    <t>01/11/2022</t>
  </si>
  <si>
    <t>TORRES HURTADO RENATA NICOLE</t>
  </si>
  <si>
    <t>1717098071</t>
  </si>
  <si>
    <t>TECNICO DE SOSTENIBILIDAD 2</t>
  </si>
  <si>
    <t>11/02/2022</t>
  </si>
  <si>
    <t>ALVAREZ VEINTIMILLA LUIS RODOLFO</t>
  </si>
  <si>
    <t>1722716592</t>
  </si>
  <si>
    <t>TECNICO DE SISTEMAS 4</t>
  </si>
  <si>
    <t>03/02/2023</t>
  </si>
  <si>
    <t>CAICEDO ESTRELLA JULIO JAVIER</t>
  </si>
  <si>
    <t>1712567971</t>
  </si>
  <si>
    <t>TÉCNICO EMPLEO Y CAPACITACIÓN</t>
  </si>
  <si>
    <t>26/07/2007</t>
  </si>
  <si>
    <t>CUEVA CALDERON ANDREA PRISCILA</t>
  </si>
  <si>
    <t>1105156697</t>
  </si>
  <si>
    <t>RESP. CAPACIT Y FORMACION</t>
  </si>
  <si>
    <t>01/10/2022</t>
  </si>
  <si>
    <t>ECHEVERRIA COBA LENIN ESTEBAN</t>
  </si>
  <si>
    <t>1714962170</t>
  </si>
  <si>
    <t>15/11/2022</t>
  </si>
  <si>
    <t>GORDON FALCONI EVELYN ELIZABETH</t>
  </si>
  <si>
    <t>1718568049</t>
  </si>
  <si>
    <t>RESPONSABLE DE CONTROL INTERNO</t>
  </si>
  <si>
    <t>03/01/2023</t>
  </si>
  <si>
    <t>GRANDA OJEDA RODRIGO ESTEBAN</t>
  </si>
  <si>
    <t>0401310263</t>
  </si>
  <si>
    <t>EXPERTO EN EMPRENDIMIENTO</t>
  </si>
  <si>
    <t>05/07/2021</t>
  </si>
  <si>
    <t>JUNA CABRERA VERONICA ALEXANDRA</t>
  </si>
  <si>
    <t>1715066286</t>
  </si>
  <si>
    <t>RESPONSABLE DE EMPRENDIMIENTO</t>
  </si>
  <si>
    <t>04/04/2022</t>
  </si>
  <si>
    <t>MERINO DARQUEA MARIA CAROLINA</t>
  </si>
  <si>
    <t>0602238404</t>
  </si>
  <si>
    <t>CORDINADORA DE EMPREND Y DESAR</t>
  </si>
  <si>
    <t>08/08/2022</t>
  </si>
  <si>
    <t>MORENO PEREZ SOFIA ELIZABETH</t>
  </si>
  <si>
    <t>1723414197</t>
  </si>
  <si>
    <t>RESPONSABLE DE FORMACIÓN, ORI</t>
  </si>
  <si>
    <t>10/02/2022</t>
  </si>
  <si>
    <t>MUÑOZ CULQUI FRANCIS ALISON</t>
  </si>
  <si>
    <t>1723138077</t>
  </si>
  <si>
    <t>TÉCNICO DE CAPACITACIÓN Y MED</t>
  </si>
  <si>
    <t>07/02/2022</t>
  </si>
  <si>
    <t>OROZCO GUACHAMIN BRYAN SANTIAGO</t>
  </si>
  <si>
    <t>1726066317</t>
  </si>
  <si>
    <t>01/02/2023</t>
  </si>
  <si>
    <t>RODRIGUEZ OCAMPO GEOVANNA DENISSE</t>
  </si>
  <si>
    <t>1726345844</t>
  </si>
  <si>
    <t>TÉCNICO DE ORIENTACIÓN LABORA</t>
  </si>
  <si>
    <t>16/02/2022</t>
  </si>
  <si>
    <t>RUBIO MERA ESTEFANIA ADRIANA</t>
  </si>
  <si>
    <t>1724347651</t>
  </si>
  <si>
    <t>TECNICO DE EMPRENDIMIENTO</t>
  </si>
  <si>
    <t>01/03/2022</t>
  </si>
  <si>
    <t>SANCHEZ CADENA JAIRO ESTEBAN</t>
  </si>
  <si>
    <t>1721540761</t>
  </si>
  <si>
    <t>TÉCNICO DE SISTEMAS</t>
  </si>
  <si>
    <t>23/03/2023</t>
  </si>
  <si>
    <t>SOLIS ALVAREZ MARIA PALMIRA</t>
  </si>
  <si>
    <t>1104234495</t>
  </si>
  <si>
    <t>COOR. CAPACITACION MEDIOS VIDA</t>
  </si>
  <si>
    <t>08/11/2021</t>
  </si>
  <si>
    <t>VEGA SALAZAR CRISTINA PAOLA</t>
  </si>
  <si>
    <t>1718237066</t>
  </si>
  <si>
    <t>14/03/2022</t>
  </si>
  <si>
    <t>YANEZ GUALOTUÑA ADRIANA ELIZABETH</t>
  </si>
  <si>
    <t>1717123432</t>
  </si>
  <si>
    <t>TEC. DE FORM.Y ORIENT. LABORAL</t>
  </si>
  <si>
    <t>26/10/2021</t>
  </si>
  <si>
    <t>ALARCON RUALES MAYRA ALEXANDRA</t>
  </si>
  <si>
    <t>1717300253</t>
  </si>
  <si>
    <t>RESPONSABLE DE ADMINISTRATIVO</t>
  </si>
  <si>
    <t>10/01/2023</t>
  </si>
  <si>
    <t>ALTAMIRANO MOYA MYRIAM REBECA</t>
  </si>
  <si>
    <t>1705779724</t>
  </si>
  <si>
    <t>RECEPCIONISTA</t>
  </si>
  <si>
    <t>22/03/2022</t>
  </si>
  <si>
    <t>BENITEZ BUITRON NANCY DEL ROCIO</t>
  </si>
  <si>
    <t>1714009295</t>
  </si>
  <si>
    <t>AUXILIAR DE SERVICIOS 4</t>
  </si>
  <si>
    <t>12/11/2021</t>
  </si>
  <si>
    <t>BORRERO ANDRADE LUIS FERNANDO</t>
  </si>
  <si>
    <t>0101695039</t>
  </si>
  <si>
    <t>DIRECTOR LEGAL</t>
  </si>
  <si>
    <t>04/11/2021</t>
  </si>
  <si>
    <t>CAMACHO CHIABRANDO PAULA VEROUSKA</t>
  </si>
  <si>
    <t>0201209061</t>
  </si>
  <si>
    <t>TECNICO LEGAL</t>
  </si>
  <si>
    <t>09/12/2021</t>
  </si>
  <si>
    <t>CRUZ RODRIGUEZ RAQUEL ELIZABETH</t>
  </si>
  <si>
    <t>1718126608</t>
  </si>
  <si>
    <t>COORDINADORA DE PLANIFICACIÓN</t>
  </si>
  <si>
    <t>01/02/2022</t>
  </si>
  <si>
    <t>ECHEVERRIA YEPEZ KARLA MARIANA</t>
  </si>
  <si>
    <t>1713949327</t>
  </si>
  <si>
    <t>DIRECTORA ADM. FINANCIERA</t>
  </si>
  <si>
    <t>24/11/2022</t>
  </si>
  <si>
    <t>FARES TARCO ANGEL LEONIDAS</t>
  </si>
  <si>
    <t>0602158560</t>
  </si>
  <si>
    <t>02/06/2008</t>
  </si>
  <si>
    <t>GARCIA ENRIQUEZ GANDHY EDUARDO</t>
  </si>
  <si>
    <t>0401526587</t>
  </si>
  <si>
    <t>TÉCNICO ADMINISTRATIVO 1</t>
  </si>
  <si>
    <t>03/05/2010</t>
  </si>
  <si>
    <t>GUACHAMIN CUSPA JUAN FERNANDO</t>
  </si>
  <si>
    <t>1723518526</t>
  </si>
  <si>
    <t>01/07/2021</t>
  </si>
  <si>
    <t>GUAMBA VASCO PAOLA CRISTINA</t>
  </si>
  <si>
    <t>1716843972</t>
  </si>
  <si>
    <t>CONTADOR GENERAL 1</t>
  </si>
  <si>
    <t>02/01/2007</t>
  </si>
  <si>
    <t>GUERRA YANCHAGUANO CARLOS ENRIQUE</t>
  </si>
  <si>
    <t>1715769376</t>
  </si>
  <si>
    <t>RESPONSABLE FINANCIERO</t>
  </si>
  <si>
    <t>18/10/2021</t>
  </si>
  <si>
    <t>HERNANDEZ CRUZ THEMIS EDUARDO</t>
  </si>
  <si>
    <t>1718237819</t>
  </si>
  <si>
    <t>TECNICO DE CIENCIA, TECNOLOGÍA</t>
  </si>
  <si>
    <t>LIZANO OTUNA DARIO JAVIER</t>
  </si>
  <si>
    <t>1716365828</t>
  </si>
  <si>
    <t>AUXILIAR DE SERVICIOS 3</t>
  </si>
  <si>
    <t>16/04/2007</t>
  </si>
  <si>
    <t>LLERENA BEDON NATHALI ALEJANDRA</t>
  </si>
  <si>
    <t>1719484402</t>
  </si>
  <si>
    <t>TECNICO DE TALENTO HUMANO</t>
  </si>
  <si>
    <t>MEJIA BURBANO JOHNNY PATRICIO</t>
  </si>
  <si>
    <t>1714089271</t>
  </si>
  <si>
    <t>TECNICO DE COMPETITIVIDAD</t>
  </si>
  <si>
    <t>16/09/2022</t>
  </si>
  <si>
    <t>ORTIZ LEON WILSON RODRIGO</t>
  </si>
  <si>
    <t>1710919489</t>
  </si>
  <si>
    <t>TECNICO DE COMPRAS PUBLICAS</t>
  </si>
  <si>
    <t>RICAURTE PACHECO ERIKA MARGOTH</t>
  </si>
  <si>
    <t>0604828228</t>
  </si>
  <si>
    <t>RES. CIENCIA TEC. INNOVACION</t>
  </si>
  <si>
    <t>11/06/2018</t>
  </si>
  <si>
    <t>RODRIGUEZ ROSARIO MARCELO VINICIO</t>
  </si>
  <si>
    <t>1103285548</t>
  </si>
  <si>
    <t>15/06/2015</t>
  </si>
  <si>
    <t>ROSERO CARRION PAULA GISSEL</t>
  </si>
  <si>
    <t>0706449261</t>
  </si>
  <si>
    <t>TECNICA DE CTI</t>
  </si>
  <si>
    <t>07/06/2022</t>
  </si>
  <si>
    <t>SALVADOR VICUÑA VANESSA ISABEL</t>
  </si>
  <si>
    <t>1714825401</t>
  </si>
  <si>
    <t>COORD. FOMEN. INNOV. COMPETIT</t>
  </si>
  <si>
    <t>04/07/2022</t>
  </si>
  <si>
    <t>SOTOMAYOR RECALDE MATEO ISMAEL</t>
  </si>
  <si>
    <t>1721408795</t>
  </si>
  <si>
    <t>27/02/2023</t>
  </si>
  <si>
    <t>TIPAN LOYA GLADYS GUADALUPE</t>
  </si>
  <si>
    <t>1707890727</t>
  </si>
  <si>
    <t>17/09/2007</t>
  </si>
  <si>
    <t>TOLEDO HERNANDEZ GLADYS SYLVANA</t>
  </si>
  <si>
    <t>1714504782</t>
  </si>
  <si>
    <t>RESPONSABLE DE TALENTO HUMANO</t>
  </si>
  <si>
    <t>17/08/2022</t>
  </si>
  <si>
    <t>VINUEZA LITA JOSETH NATALIA</t>
  </si>
  <si>
    <t>1721895090</t>
  </si>
  <si>
    <t>TÉCNICO ADMINISTRATIVO DE SER</t>
  </si>
  <si>
    <t>21/12/2022</t>
  </si>
  <si>
    <t>YUGSI CASA CECILIA DEL CARMEN</t>
  </si>
  <si>
    <t>1716940976</t>
  </si>
  <si>
    <t>TÉCNICO DE PRESUPUESTO</t>
  </si>
  <si>
    <t>23/11/2012</t>
  </si>
  <si>
    <t>ECHEVERRIA RAMIREZ ALEJANDRA MICHELLE</t>
  </si>
  <si>
    <t>1721300117</t>
  </si>
  <si>
    <t>TÉCNICO DE EPS</t>
  </si>
  <si>
    <t>NARVAEZ GARZON JUAN SIMON</t>
  </si>
  <si>
    <t>1707027072</t>
  </si>
  <si>
    <t>RESP. DE CADENAS PRODUCTIVAS</t>
  </si>
  <si>
    <t>15/11/2021</t>
  </si>
  <si>
    <t>PAUCAR TAPIA MARIA ISABEL</t>
  </si>
  <si>
    <t>1717734139</t>
  </si>
  <si>
    <t>05/02/2013</t>
  </si>
  <si>
    <t>PEREIRA ORDOÑEZ MATEO VICENTE</t>
  </si>
  <si>
    <t>1723467310</t>
  </si>
  <si>
    <t>TÉCNICO DE COMUNICACIÓN MULTIM</t>
  </si>
  <si>
    <t>26/03/2021</t>
  </si>
  <si>
    <t>RECALDE MONGE DIEGO JAVIER</t>
  </si>
  <si>
    <t>1715841191</t>
  </si>
  <si>
    <t>TÉCNICO DE CADENAS PRODUCTIVAS</t>
  </si>
  <si>
    <t>13/01/2022</t>
  </si>
  <si>
    <t>REVELO ROBALINO FABIAN DAVID</t>
  </si>
  <si>
    <t>1714335062</t>
  </si>
  <si>
    <t>TÉCNICO REDACTOR</t>
  </si>
  <si>
    <t>17/02/2022</t>
  </si>
  <si>
    <t>ANTIGÜEDAD 2023</t>
  </si>
  <si>
    <t>ANTIGÜEDAD 2028</t>
  </si>
  <si>
    <t>ANTIGÜEDAD 2033</t>
  </si>
  <si>
    <t>ANTIGÜEDAD 2038</t>
  </si>
  <si>
    <t>ANTIGÜEDAD 2043</t>
  </si>
  <si>
    <t>ANTIGÜEDAD 2048</t>
  </si>
  <si>
    <t>ANTIGÜEDAD OK 2023</t>
  </si>
  <si>
    <t>ANTIGÜEDAD OK 2028</t>
  </si>
  <si>
    <t>ANTIGÜEDAD OK 2033</t>
  </si>
  <si>
    <t>ANTIGÜEDAD OK 2038</t>
  </si>
  <si>
    <t>ANTIGÜEDAD OK 2043</t>
  </si>
  <si>
    <t>ANTIGÜEDAD OK 2048</t>
  </si>
  <si>
    <t>Total general</t>
  </si>
  <si>
    <t>(Todas)</t>
  </si>
  <si>
    <t>OK</t>
  </si>
  <si>
    <t>Suma de SUELDO BASICO</t>
  </si>
  <si>
    <t>Cuenta de CÉDULA</t>
  </si>
  <si>
    <t>Presupuesto Anual CODIFICADO 2023 - para las pensiones de jubilaciones Patronales (Partida 520111)</t>
  </si>
  <si>
    <t>ESCENARIOS</t>
  </si>
  <si>
    <t>CONCEPTO</t>
  </si>
  <si>
    <t>Nro.</t>
  </si>
  <si>
    <t>ACTUAL ($202,50)</t>
  </si>
  <si>
    <t>50% del SBU</t>
  </si>
  <si>
    <t>60% del SBU</t>
  </si>
  <si>
    <t>70% del SBU</t>
  </si>
  <si>
    <t>80% del SBU</t>
  </si>
  <si>
    <t>90% del SBU</t>
  </si>
  <si>
    <t>100% del SBU</t>
  </si>
  <si>
    <r>
      <t xml:space="preserve">Aplicación </t>
    </r>
    <r>
      <rPr>
        <b/>
        <u/>
        <sz val="14"/>
        <color theme="1"/>
        <rFont val="Calibri"/>
        <family val="2"/>
        <scheme val="minor"/>
      </rPr>
      <t>*</t>
    </r>
    <r>
      <rPr>
        <b/>
        <u/>
        <sz val="11"/>
        <color theme="1"/>
        <rFont val="Calibri"/>
        <family val="2"/>
        <scheme val="minor"/>
      </rPr>
      <t>Art. 1</t>
    </r>
    <r>
      <rPr>
        <b/>
        <sz val="11"/>
        <color theme="1"/>
        <rFont val="Calibri"/>
        <family val="2"/>
        <scheme val="minor"/>
      </rPr>
      <t xml:space="preserve"> texto ORD. </t>
    </r>
  </si>
  <si>
    <r>
      <t xml:space="preserve">Nro. de Beneficiarios </t>
    </r>
    <r>
      <rPr>
        <b/>
        <sz val="12"/>
        <color theme="1"/>
        <rFont val="Arial Narrow"/>
        <family val="2"/>
      </rPr>
      <t>QUE ACTUALMETE PERCIBEN</t>
    </r>
    <r>
      <rPr>
        <sz val="12"/>
        <color theme="1"/>
        <rFont val="Arial Narrow"/>
        <family val="2"/>
      </rPr>
      <t xml:space="preserve"> la jubilación patronal marzo 2023</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</si>
  <si>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2023</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</si>
  <si>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2028</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</si>
  <si>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2033</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</si>
  <si>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2038</t>
    </r>
  </si>
  <si>
    <r>
      <t xml:space="preserve">Nro. de Beneficiarios </t>
    </r>
    <r>
      <rPr>
        <b/>
        <sz val="12"/>
        <color rgb="FFFF0000"/>
        <rFont val="Arial Narrow"/>
        <family val="2"/>
      </rPr>
      <t xml:space="preserve">QUE SE PROYECTA </t>
    </r>
    <r>
      <rPr>
        <sz val="12"/>
        <color theme="1"/>
        <rFont val="Arial Narrow"/>
        <family val="2"/>
      </rPr>
      <t xml:space="preserve"> por jubilación patronal a diciembre </t>
    </r>
    <r>
      <rPr>
        <b/>
        <u/>
        <sz val="12"/>
        <color theme="1"/>
        <rFont val="Arial Narrow"/>
        <family val="2"/>
      </rPr>
      <t>2043</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</si>
  <si>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2048</t>
    </r>
  </si>
  <si>
    <t>Notas</t>
  </si>
  <si>
    <r>
      <rPr>
        <b/>
        <i/>
        <u/>
        <sz val="12"/>
        <rFont val="Arial Narrow"/>
        <family val="2"/>
      </rPr>
      <t>*Artículo 1.-</t>
    </r>
    <r>
      <rPr>
        <i/>
        <sz val="12"/>
        <rFont val="Arial Narrow"/>
        <family val="2"/>
      </rPr>
      <t xml:space="preserve"> Establecer que a partir el año 2023,  la pensión jubilar patronal a favor de los trabajadores que prestan o prestaron sus servicios lícitos y personales en el Municipio del Distrito Metropolitano de Quito, Empresas Metropolitanas y demás entidades adscritas, por más de 25 años amparados por el Código del Trabajo, no será mayor que la remuneración básica unificada media del trabajador, para este cálculo se debe considerar la remuneración mensual promedio del último año (sumado lo ganado en el año y dividido para doce) percibido por el trabajador y no el salario básico unificado del trabajador en general, vigente al momento de la terminación de la relación laboral, de conformidad con lo dispuesto en el artículo 216.2 del Código del Trabajo, la misma que se contabilizará desde la sanción de esta Ordenanza Metropolitana Sustitutiva.</t>
    </r>
  </si>
  <si>
    <t>1. Se deberá considerar para hacer esta proyección, en lapsos de 5 años, la tasa de crecimiento promedio de jubilados, así como las defunciones registradas / proyectadas.</t>
  </si>
  <si>
    <t>2. Se deberá considerar el valor total requerido por cada dependencia, incluyendo los beneficios de ley (décimo tercer y décimo cuarto sueldo).</t>
  </si>
  <si>
    <t xml:space="preserve">3. Cada informe deberá concluir si se cuenta o NO con el presupesto o y/o la liquidez para atender el incremento proyectado. Y de ser el caso, la propuesta de cómo se financiará en cada una de las dependencias, los posibles incrementos. </t>
  </si>
  <si>
    <t>4. Las dependencias que a la fecha no efectúen pagos por jubilaciones patronales, deberán especificar si han realizado las provisiones respectivas en función a lo que establece la normativa legal vigente.</t>
  </si>
  <si>
    <t>5. Se deberá considerar para esta proyección, el año en que los primeros jubilados de la dependencia, tengan la posibilidad legal de acogerse a la misma. Ej. Si la dependencia fue creada en el año 2010, se deberá considerar la proyección desde el año 2030.</t>
  </si>
  <si>
    <t>DECIMO TERCERO</t>
  </si>
  <si>
    <t>DECIMO CUARTO</t>
  </si>
  <si>
    <t>Suma de DECIMO TERCERO</t>
  </si>
  <si>
    <t>Suma de DECIMO CUARTO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</si>
</sst>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4" formatCode="_ &quot;$&quot;* #,##0.00_ ;_ &quot;$&quot;* \-#,##0.00_ ;_ &quot;$&quot;* &quot;-&quot;??_ ;_ @_ "/>
    <numFmt numFmtId="43" formatCode="_ * #,##0.00_ ;_ * \-#,##0.00_ ;_ * &quot;-&quot;??_ ;_ @_ "/>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Calibri"/>
      <family val="2"/>
      <scheme val="minor"/>
    </font>
    <font>
      <sz val="10"/>
      <color indexed="8"/>
      <name val="Calibri"/>
      <family val="2"/>
      <scheme val="minor"/>
    </font>
    <font>
      <b/>
      <sz val="14"/>
      <color theme="1"/>
      <name val="Arial Narrow"/>
      <family val="2"/>
    </font>
    <font>
      <b/>
      <u/>
      <sz val="20"/>
      <color theme="1"/>
      <name val="Arial Narrow"/>
      <family val="2"/>
    </font>
    <font>
      <b/>
      <sz val="12"/>
      <color theme="1"/>
      <name val="Arial Narrow"/>
      <family val="2"/>
    </font>
    <font>
      <b/>
      <u/>
      <sz val="11"/>
      <color rgb="FF000000"/>
      <name val="Calibri"/>
      <family val="2"/>
    </font>
    <font>
      <b/>
      <shadow/>
      <sz val="14"/>
      <color rgb="FF000000"/>
      <name val="Calibri"/>
      <family val="2"/>
    </font>
    <font>
      <b/>
      <u/>
      <sz val="14"/>
      <color theme="1"/>
      <name val="Calibri"/>
      <family val="2"/>
      <scheme val="minor"/>
    </font>
    <font>
      <b/>
      <u/>
      <sz val="11"/>
      <color theme="1"/>
      <name val="Calibri"/>
      <family val="2"/>
      <scheme val="minor"/>
    </font>
    <font>
      <b/>
      <u/>
      <sz val="14"/>
      <color rgb="FF000000"/>
      <name val="Calibri"/>
      <family val="2"/>
    </font>
    <font>
      <b/>
      <sz val="11"/>
      <color rgb="FF000000"/>
      <name val="Calibri"/>
      <family val="2"/>
    </font>
    <font>
      <sz val="12"/>
      <color theme="1"/>
      <name val="Arial Narrow"/>
      <family val="2"/>
    </font>
    <font>
      <sz val="12"/>
      <name val="Arial Narrow"/>
      <family val="2"/>
    </font>
    <font>
      <b/>
      <sz val="12"/>
      <color rgb="FFFF0000"/>
      <name val="Arial Narrow"/>
      <family val="2"/>
    </font>
    <font>
      <b/>
      <u/>
      <sz val="12"/>
      <color theme="1"/>
      <name val="Arial Narrow"/>
      <family val="2"/>
    </font>
    <font>
      <b/>
      <i/>
      <sz val="14"/>
      <color rgb="FFFF0000"/>
      <name val="Arial Narrow"/>
      <family val="2"/>
    </font>
    <font>
      <i/>
      <sz val="12"/>
      <name val="Arial Narrow"/>
      <family val="2"/>
    </font>
    <font>
      <b/>
      <i/>
      <u/>
      <sz val="12"/>
      <name val="Arial Narrow"/>
      <family val="2"/>
    </font>
    <font>
      <sz val="14"/>
      <name val="Arial Narrow"/>
      <family val="2"/>
    </font>
  </fonts>
  <fills count="13">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9"/>
        <bgColor indexed="64"/>
      </patternFill>
    </fill>
    <fill>
      <patternFill patternType="solid">
        <fgColor theme="4" tint="0.59999389629810485"/>
        <bgColor indexed="64"/>
      </patternFill>
    </fill>
    <fill>
      <patternFill patternType="solid">
        <fgColor theme="0"/>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3">
    <xf numFmtId="0" fontId="0" fillId="0" borderId="0" xfId="0"/>
    <xf numFmtId="0" fontId="3" fillId="2" borderId="1" xfId="0" applyFont="1" applyFill="1" applyBorder="1" applyAlignment="1">
      <alignment vertical="top"/>
    </xf>
    <xf numFmtId="0" fontId="4" fillId="0" borderId="1" xfId="0" applyFont="1" applyBorder="1" applyAlignment="1">
      <alignment vertical="top"/>
    </xf>
    <xf numFmtId="43" fontId="4" fillId="0" borderId="1" xfId="1" applyFont="1" applyBorder="1" applyAlignment="1">
      <alignment vertical="top"/>
    </xf>
    <xf numFmtId="14" fontId="0" fillId="0" borderId="0" xfId="0" applyNumberFormat="1"/>
    <xf numFmtId="2" fontId="0" fillId="0" borderId="0" xfId="0" applyNumberFormat="1"/>
    <xf numFmtId="9" fontId="0" fillId="0" borderId="0" xfId="0" applyNumberFormat="1"/>
    <xf numFmtId="2" fontId="0" fillId="0" borderId="1" xfId="0" applyNumberFormat="1" applyBorder="1"/>
    <xf numFmtId="0" fontId="3" fillId="3" borderId="1" xfId="0" applyFont="1" applyFill="1" applyBorder="1" applyAlignment="1">
      <alignment vertical="top"/>
    </xf>
    <xf numFmtId="14" fontId="2" fillId="0" borderId="0" xfId="0" applyNumberFormat="1" applyFont="1"/>
    <xf numFmtId="0" fontId="0" fillId="0" borderId="0" xfId="0" pivotButton="1"/>
    <xf numFmtId="44" fontId="5" fillId="5" borderId="0" xfId="0" applyNumberFormat="1" applyFont="1" applyFill="1" applyAlignment="1">
      <alignment horizontal="center" vertical="center"/>
    </xf>
    <xf numFmtId="0" fontId="5" fillId="6" borderId="0" xfId="0" applyFont="1" applyFill="1" applyAlignment="1">
      <alignment horizontal="center" vertical="center" wrapText="1"/>
    </xf>
    <xf numFmtId="44" fontId="5" fillId="6" borderId="0" xfId="0" applyNumberFormat="1" applyFont="1" applyFill="1" applyAlignment="1">
      <alignment horizontal="center" vertical="center"/>
    </xf>
    <xf numFmtId="0" fontId="8" fillId="8" borderId="7" xfId="0" applyFont="1" applyFill="1" applyBorder="1" applyAlignment="1">
      <alignment horizontal="center" vertical="center" wrapText="1"/>
    </xf>
    <xf numFmtId="9" fontId="9" fillId="4" borderId="8" xfId="0" applyNumberFormat="1" applyFont="1" applyFill="1" applyBorder="1" applyAlignment="1">
      <alignment horizontal="center" vertical="center" wrapText="1"/>
    </xf>
    <xf numFmtId="9" fontId="9" fillId="4" borderId="9" xfId="0" applyNumberFormat="1" applyFont="1" applyFill="1" applyBorder="1" applyAlignment="1">
      <alignment horizontal="center" vertical="center" wrapText="1"/>
    </xf>
    <xf numFmtId="9" fontId="9" fillId="4" borderId="10" xfId="0" applyNumberFormat="1" applyFont="1" applyFill="1" applyBorder="1" applyAlignment="1">
      <alignment horizontal="center" vertical="center" wrapText="1"/>
    </xf>
    <xf numFmtId="9" fontId="12" fillId="8" borderId="14" xfId="0" applyNumberFormat="1" applyFont="1" applyFill="1" applyBorder="1" applyAlignment="1">
      <alignment horizontal="center" vertical="center" wrapText="1"/>
    </xf>
    <xf numFmtId="8" fontId="13" fillId="4" borderId="15" xfId="0" applyNumberFormat="1" applyFont="1" applyFill="1" applyBorder="1" applyAlignment="1">
      <alignment horizontal="center" vertical="center" wrapText="1"/>
    </xf>
    <xf numFmtId="8" fontId="13" fillId="4" borderId="16" xfId="0" applyNumberFormat="1" applyFont="1" applyFill="1" applyBorder="1" applyAlignment="1">
      <alignment horizontal="center" vertical="center" wrapText="1"/>
    </xf>
    <xf numFmtId="8" fontId="13" fillId="4" borderId="17" xfId="0" applyNumberFormat="1" applyFont="1" applyFill="1" applyBorder="1" applyAlignment="1">
      <alignment horizontal="center" vertical="center" wrapText="1"/>
    </xf>
    <xf numFmtId="0" fontId="14" fillId="0" borderId="12" xfId="0" applyFont="1" applyBorder="1" applyAlignment="1">
      <alignment vertical="center"/>
    </xf>
    <xf numFmtId="0" fontId="14" fillId="0" borderId="13" xfId="0" applyFont="1" applyBorder="1" applyAlignment="1">
      <alignment horizontal="center"/>
    </xf>
    <xf numFmtId="44" fontId="15" fillId="10" borderId="14" xfId="2" applyFont="1" applyFill="1" applyBorder="1" applyAlignment="1">
      <alignment horizontal="center" vertical="center"/>
    </xf>
    <xf numFmtId="44" fontId="15" fillId="11" borderId="8" xfId="2" applyFont="1" applyFill="1" applyBorder="1" applyAlignment="1">
      <alignment horizontal="center" vertical="center"/>
    </xf>
    <xf numFmtId="44" fontId="15" fillId="11" borderId="9" xfId="2" applyFont="1" applyFill="1" applyBorder="1" applyAlignment="1">
      <alignment horizontal="center" vertical="center"/>
    </xf>
    <xf numFmtId="44" fontId="14" fillId="11" borderId="9" xfId="2" applyFont="1" applyFill="1" applyBorder="1"/>
    <xf numFmtId="44" fontId="14" fillId="11" borderId="19" xfId="2" applyFont="1" applyFill="1" applyBorder="1"/>
    <xf numFmtId="44" fontId="14" fillId="11" borderId="10" xfId="2" applyFont="1" applyFill="1" applyBorder="1"/>
    <xf numFmtId="44" fontId="14" fillId="12" borderId="11" xfId="2" applyFont="1" applyFill="1" applyBorder="1"/>
    <xf numFmtId="44" fontId="15" fillId="11" borderId="20" xfId="2" applyFont="1" applyFill="1" applyBorder="1" applyAlignment="1">
      <alignment horizontal="center" vertical="center"/>
    </xf>
    <xf numFmtId="44" fontId="15" fillId="11" borderId="1" xfId="2" applyFont="1" applyFill="1" applyBorder="1" applyAlignment="1">
      <alignment horizontal="center" vertical="center"/>
    </xf>
    <xf numFmtId="44" fontId="14" fillId="11" borderId="1" xfId="2" applyFont="1" applyFill="1" applyBorder="1"/>
    <xf numFmtId="44" fontId="14" fillId="11" borderId="13" xfId="2" applyFont="1" applyFill="1" applyBorder="1"/>
    <xf numFmtId="44" fontId="14" fillId="11" borderId="21" xfId="2" applyFont="1" applyFill="1" applyBorder="1"/>
    <xf numFmtId="44" fontId="14" fillId="12" borderId="14" xfId="2" applyFont="1" applyFill="1" applyBorder="1"/>
    <xf numFmtId="0" fontId="14" fillId="0" borderId="12" xfId="0" applyFont="1" applyBorder="1"/>
    <xf numFmtId="44" fontId="14" fillId="10" borderId="14" xfId="2" applyFont="1" applyFill="1" applyBorder="1"/>
    <xf numFmtId="44" fontId="14" fillId="11" borderId="20" xfId="2" applyFont="1" applyFill="1" applyBorder="1"/>
    <xf numFmtId="0" fontId="14" fillId="0" borderId="22" xfId="0" applyFont="1" applyBorder="1"/>
    <xf numFmtId="0" fontId="14" fillId="0" borderId="23" xfId="0" applyFont="1" applyBorder="1" applyAlignment="1">
      <alignment horizontal="center"/>
    </xf>
    <xf numFmtId="44" fontId="14" fillId="10" borderId="18" xfId="2" applyFont="1" applyFill="1" applyBorder="1"/>
    <xf numFmtId="44" fontId="14" fillId="11" borderId="15" xfId="2" applyFont="1" applyFill="1" applyBorder="1"/>
    <xf numFmtId="44" fontId="14" fillId="11" borderId="16" xfId="2" applyFont="1" applyFill="1" applyBorder="1"/>
    <xf numFmtId="44" fontId="14" fillId="11" borderId="23" xfId="2" applyFont="1" applyFill="1" applyBorder="1"/>
    <xf numFmtId="44" fontId="14" fillId="11" borderId="17" xfId="2" applyFont="1" applyFill="1" applyBorder="1"/>
    <xf numFmtId="44" fontId="14" fillId="12" borderId="18" xfId="2" applyFont="1" applyFill="1" applyBorder="1"/>
    <xf numFmtId="0" fontId="18" fillId="0" borderId="0" xfId="0" applyFont="1"/>
    <xf numFmtId="0" fontId="14" fillId="0" borderId="0" xfId="0" applyFont="1"/>
    <xf numFmtId="0" fontId="19" fillId="0" borderId="0" xfId="0" applyFont="1" applyAlignment="1">
      <alignment horizontal="left" wrapText="1"/>
    </xf>
    <xf numFmtId="0" fontId="5" fillId="5" borderId="0" xfId="0" applyFont="1" applyFill="1" applyAlignment="1">
      <alignment horizontal="center" vertic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7" fillId="6" borderId="5"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13" xfId="0" applyFont="1" applyFill="1" applyBorder="1" applyAlignment="1">
      <alignment horizontal="center" vertical="center"/>
    </xf>
    <xf numFmtId="0" fontId="2" fillId="9" borderId="11" xfId="0" applyFont="1" applyFill="1" applyBorder="1" applyAlignment="1">
      <alignment horizontal="center" vertical="center" wrapText="1"/>
    </xf>
    <xf numFmtId="0" fontId="2" fillId="9" borderId="18" xfId="0" applyFont="1" applyFill="1" applyBorder="1" applyAlignment="1">
      <alignment horizontal="center" vertical="center" wrapText="1"/>
    </xf>
    <xf numFmtId="0" fontId="21" fillId="0" borderId="0" xfId="0" applyFont="1" applyAlignment="1">
      <alignment horizontal="left"/>
    </xf>
    <xf numFmtId="0" fontId="21" fillId="0" borderId="0" xfId="0" applyFont="1" applyAlignment="1">
      <alignment horizontal="left" wrapText="1"/>
    </xf>
  </cellXfs>
  <cellStyles count="3">
    <cellStyle name="Millares" xfId="1" builtinId="3"/>
    <cellStyle name="Moneda" xfId="2" builtinId="4"/>
    <cellStyle name="Normal" xfId="0" builtinId="0"/>
  </cellStyles>
  <dxfs count="1">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AMIRO JAVIER OLIVA JACOME" refreshedDate="45019.677223842591" createdVersion="8" refreshedVersion="8" minRefreshableVersion="3" recordCount="67">
  <cacheSource type="worksheet">
    <worksheetSource ref="A3:S70" sheet="DETALLE"/>
  </cacheSource>
  <cacheFields count="19">
    <cacheField name="NOMBRES" numFmtId="0">
      <sharedItems count="67">
        <s v="AGUALONGO REINOSO ANGEL JAVIER"/>
        <s v="ALTAMIRANO VISCARRA VICTORIA ELIZABETH"/>
        <s v="BONILLA JIMENEZ BRYAN MARCOS"/>
        <s v="DUQUE VIZUETE JUAN GABRIEL"/>
        <s v="GAROFALO SOSA PABLO HERNAN"/>
        <s v="HINOJOSA LUNA EDGAR WILSON"/>
        <s v="MOLINEROS ANDRAMUNIO GABRIEL FRANCISCO"/>
        <s v="PERACHIMBA VILAÑA GUADALUPE"/>
        <s v="PULAMARIN CABEZAS EDISON JAVIER"/>
        <s v="RODRIGUEZ DUEÑAS MARIA ALEXANDRA"/>
        <s v="ROMAN ELIZALDE LUIS ANTONIO"/>
        <s v="TOSCANO CARRASCAL JUAN ANDRES"/>
        <s v="ALVAREZ DELGADO DANIEL MARCELO"/>
        <s v="ALVAREZ LANDIVAR CRISTIAN IVAN"/>
        <s v="AMAGUAYO PUGLLA MAYRA IRENE"/>
        <s v="HERNANDEZ PADILLA ADRIANA MARICELA"/>
        <s v="SANTAMARIA MUÑOZ DIEGO FERNANDO"/>
        <s v="TORRES HURTADO RENATA NICOLE"/>
        <s v="ALVAREZ VEINTIMILLA LUIS RODOLFO"/>
        <s v="CAICEDO ESTRELLA JULIO JAVIER"/>
        <s v="CUEVA CALDERON ANDREA PRISCILA"/>
        <s v="ECHEVERRIA COBA LENIN ESTEBAN"/>
        <s v="GORDON FALCONI EVELYN ELIZABETH"/>
        <s v="GRANDA OJEDA RODRIGO ESTEBAN"/>
        <s v="JUNA CABRERA VERONICA ALEXANDRA"/>
        <s v="MERINO DARQUEA MARIA CAROLINA"/>
        <s v="MORENO PEREZ SOFIA ELIZABETH"/>
        <s v="MUÑOZ CULQUI FRANCIS ALISON"/>
        <s v="OROZCO GUACHAMIN BRYAN SANTIAGO"/>
        <s v="RODRIGUEZ OCAMPO GEOVANNA DENISSE"/>
        <s v="RUBIO MERA ESTEFANIA ADRIANA"/>
        <s v="SANCHEZ CADENA JAIRO ESTEBAN"/>
        <s v="SOLIS ALVAREZ MARIA PALMIRA"/>
        <s v="VEGA SALAZAR CRISTINA PAOLA"/>
        <s v="YANEZ GUALOTUÑA ADRIANA ELIZABETH"/>
        <s v="ALARCON RUALES MAYRA ALEXANDRA"/>
        <s v="ALTAMIRANO MOYA MYRIAM REBECA"/>
        <s v="BENITEZ BUITRON NANCY DEL ROCIO"/>
        <s v="BORRERO ANDRADE LUIS FERNANDO"/>
        <s v="CAMACHO CHIABRANDO PAULA VEROUSKA"/>
        <s v="CRUZ RODRIGUEZ RAQUEL ELIZABETH"/>
        <s v="ECHEVERRIA YEPEZ KARLA MARIANA"/>
        <s v="FARES TARCO ANGEL LEONIDAS"/>
        <s v="GARCIA ENRIQUEZ GANDHY EDUARDO"/>
        <s v="GUACHAMIN CUSPA JUAN FERNANDO"/>
        <s v="GUAMBA VASCO PAOLA CRISTINA"/>
        <s v="GUERRA YANCHAGUANO CARLOS ENRIQUE"/>
        <s v="HERNANDEZ CRUZ THEMIS EDUARDO"/>
        <s v="LIZANO OTUNA DARIO JAVIER"/>
        <s v="LLERENA BEDON NATHALI ALEJANDRA"/>
        <s v="MEJIA BURBANO JOHNNY PATRICIO"/>
        <s v="ORTIZ LEON WILSON RODRIGO"/>
        <s v="RICAURTE PACHECO ERIKA MARGOTH"/>
        <s v="RODRIGUEZ ROSARIO MARCELO VINICIO"/>
        <s v="ROSERO CARRION PAULA GISSEL"/>
        <s v="SALVADOR VICUÑA VANESSA ISABEL"/>
        <s v="SOTOMAYOR RECALDE MATEO ISMAEL"/>
        <s v="TIPAN LOYA GLADYS GUADALUPE"/>
        <s v="TOLEDO HERNANDEZ GLADYS SYLVANA"/>
        <s v="VINUEZA LITA JOSETH NATALIA"/>
        <s v="YUGSI CASA CECILIA DEL CARMEN"/>
        <s v="ECHEVERRIA RAMIREZ ALEJANDRA MICHELLE"/>
        <s v="NARVAEZ GARZON JUAN SIMON"/>
        <s v="PAUCAR TAPIA MARIA ISABEL"/>
        <s v="PEREIRA ORDOÑEZ MATEO VICENTE"/>
        <s v="RECALDE MONGE DIEGO JAVIER"/>
        <s v="REVELO ROBALINO FABIAN DAVID"/>
      </sharedItems>
    </cacheField>
    <cacheField name="CÉDULA" numFmtId="0">
      <sharedItems/>
    </cacheField>
    <cacheField name="CARGO" numFmtId="0">
      <sharedItems/>
    </cacheField>
    <cacheField name="SUELDO BASICO" numFmtId="43">
      <sharedItems containsSemiMixedTypes="0" containsString="0" containsNumber="1" containsInteger="1" minValue="585" maxValue="2967"/>
    </cacheField>
    <cacheField name="FECHA INGRESO" numFmtId="0">
      <sharedItems/>
    </cacheField>
    <cacheField name="ANTIGÜEDAD 2023" numFmtId="2">
      <sharedItems containsSemiMixedTypes="0" containsString="0" containsNumber="1" minValue="0.77534246575342469" maxValue="17.005479452054793"/>
    </cacheField>
    <cacheField name="ANTIGÜEDAD 2028" numFmtId="2">
      <sharedItems containsSemiMixedTypes="0" containsString="0" containsNumber="1" minValue="5.7808219178082192" maxValue="22.010958904109589"/>
    </cacheField>
    <cacheField name="ANTIGÜEDAD 2033" numFmtId="2">
      <sharedItems containsSemiMixedTypes="0" containsString="0" containsNumber="1" minValue="10.783561643835617" maxValue="27.013698630136986" count="61">
        <n v="22.86849315068493"/>
        <n v="11.29041095890411"/>
        <n v="22.008219178082193"/>
        <n v="22.43013698630137"/>
        <n v="26.013698630136986"/>
        <n v="23.172602739726027"/>
        <n v="20.802739726027397"/>
        <n v="20.649315068493152"/>
        <n v="26.687671232876713"/>
        <n v="22.260273972602739"/>
        <n v="11.827397260273973"/>
        <n v="13.917808219178083"/>
        <n v="19.323287671232876"/>
        <n v="11.635616438356164"/>
        <n v="11.172602739726027"/>
        <n v="11.893150684931507"/>
        <n v="10.915068493150685"/>
        <n v="26.452054794520549"/>
        <n v="11.257534246575343"/>
        <n v="11.134246575342466"/>
        <n v="11"/>
        <n v="12.498630136986302"/>
        <n v="11.75068493150685"/>
        <n v="11.405479452054795"/>
        <n v="11.895890410958904"/>
        <n v="11.904109589041095"/>
        <n v="10.920547945205479"/>
        <n v="11.87945205479452"/>
        <n v="11.843835616438357"/>
        <n v="10.783561643835617"/>
        <n v="12.153424657534247"/>
        <n v="11.808219178082192"/>
        <n v="12.189041095890412"/>
        <n v="10.980821917808219"/>
        <n v="11.786301369863013"/>
        <n v="12.142465753424657"/>
        <n v="12.164383561643836"/>
        <n v="12.068493150684931"/>
        <n v="11.920547945205479"/>
        <n v="11.109589041095891"/>
        <n v="25.597260273972601"/>
        <n v="23.67945205479452"/>
        <n v="12.509589041095891"/>
        <n v="27.013698630136986"/>
        <n v="12.210958904109589"/>
        <n v="26.728767123287671"/>
        <n v="11.298630136986301"/>
        <n v="15.567123287671233"/>
        <n v="18.55890410958904"/>
        <n v="11.575342465753424"/>
        <n v="11.501369863013698"/>
        <n v="10.849315068493151"/>
        <n v="26.306849315068494"/>
        <n v="11.38082191780822"/>
        <n v="11.035616438356165"/>
        <n v="21.117808219178084"/>
        <n v="12.134246575342466"/>
        <n v="20.915068493150685"/>
        <n v="12.775342465753425"/>
        <n v="11.972602739726028"/>
        <n v="11.876712328767123"/>
      </sharedItems>
    </cacheField>
    <cacheField name="ANTIGÜEDAD 2038" numFmtId="2">
      <sharedItems containsSemiMixedTypes="0" containsString="0" containsNumber="1" minValue="15.786301369863013" maxValue="32.016438356164386"/>
    </cacheField>
    <cacheField name="ANTIGÜEDAD 2043" numFmtId="2">
      <sharedItems containsSemiMixedTypes="0" containsString="0" containsNumber="1" minValue="20.789041095890411" maxValue="37.019178082191779"/>
    </cacheField>
    <cacheField name="ANTIGÜEDAD 2048" numFmtId="2">
      <sharedItems containsSemiMixedTypes="0" containsString="0" containsNumber="1" minValue="25.794520547945204" maxValue="42.024657534246572"/>
    </cacheField>
    <cacheField name="ANTIGÜEDAD OK 2023" numFmtId="2">
      <sharedItems/>
    </cacheField>
    <cacheField name="ANTIGÜEDAD OK 2028" numFmtId="2">
      <sharedItems/>
    </cacheField>
    <cacheField name="ANTIGÜEDAD OK 2033" numFmtId="2">
      <sharedItems count="2">
        <s v="NO PLIACA"/>
        <s v="OK"/>
      </sharedItems>
    </cacheField>
    <cacheField name="ANTIGÜEDAD OK 2038" numFmtId="2">
      <sharedItems count="2">
        <s v="OK"/>
        <s v="NO PLIACA"/>
      </sharedItems>
    </cacheField>
    <cacheField name="ANTIGÜEDAD OK 2043" numFmtId="2">
      <sharedItems count="2">
        <s v="OK"/>
        <s v="NO PLIACA"/>
      </sharedItems>
    </cacheField>
    <cacheField name="ANTIGÜEDAD OK 2048" numFmtId="2">
      <sharedItems count="1">
        <s v="OK"/>
      </sharedItems>
    </cacheField>
    <cacheField name="DECIMO TERCERO" numFmtId="2">
      <sharedItems containsSemiMixedTypes="0" containsString="0" containsNumber="1" containsInteger="1" minValue="585" maxValue="2967"/>
    </cacheField>
    <cacheField name="DECIMO CUARTO" numFmtId="2">
      <sharedItems containsSemiMixedTypes="0" containsString="0" containsNumber="1" containsInteger="1" minValue="450" maxValue="4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
  <r>
    <x v="0"/>
    <s v="1715992986"/>
    <s v="TÉCNICO DE CAMPO AGRUPAR"/>
    <n v="1212"/>
    <s v="23/02/2011"/>
    <n v="12.860273972602739"/>
    <n v="17.865753424657534"/>
    <x v="0"/>
    <n v="27.87123287671233"/>
    <n v="32.873972602739727"/>
    <n v="37.87945205479452"/>
    <s v="NO PLIACA"/>
    <s v="NO PLIACA"/>
    <x v="0"/>
    <x v="0"/>
    <x v="0"/>
    <x v="0"/>
    <n v="1212"/>
    <n v="450"/>
  </r>
  <r>
    <x v="1"/>
    <s v="1719361667"/>
    <s v="TECNICO WEBMASTER"/>
    <n v="1212"/>
    <s v="19/09/2022"/>
    <n v="1.2821917808219179"/>
    <n v="6.2876712328767121"/>
    <x v="1"/>
    <n v="16.293150684931508"/>
    <n v="21.295890410958904"/>
    <n v="26.301369863013697"/>
    <s v="NO PLIACA"/>
    <s v="NO PLIACA"/>
    <x v="0"/>
    <x v="1"/>
    <x v="1"/>
    <x v="0"/>
    <n v="1212"/>
    <n v="450"/>
  </r>
  <r>
    <x v="2"/>
    <s v="1713034013"/>
    <s v="TÉCNICO DE CAMPO AGRUPAR"/>
    <n v="1212"/>
    <s v="03/01/2012"/>
    <n v="12"/>
    <n v="17.005479452054793"/>
    <x v="2"/>
    <n v="27.010958904109589"/>
    <n v="32.013698630136986"/>
    <n v="37.019178082191779"/>
    <s v="NO PLIACA"/>
    <s v="NO PLIACA"/>
    <x v="0"/>
    <x v="0"/>
    <x v="0"/>
    <x v="0"/>
    <n v="1212"/>
    <n v="450"/>
  </r>
  <r>
    <x v="3"/>
    <s v="1719594572"/>
    <s v="TÉCNICO DE CAMPO AGRUPAR"/>
    <n v="1212"/>
    <s v="02/08/2011"/>
    <n v="12.421917808219177"/>
    <n v="17.427397260273974"/>
    <x v="3"/>
    <n v="27.432876712328767"/>
    <n v="32.435616438356163"/>
    <n v="37.441095890410956"/>
    <s v="NO PLIACA"/>
    <s v="NO PLIACA"/>
    <x v="0"/>
    <x v="0"/>
    <x v="0"/>
    <x v="0"/>
    <n v="1212"/>
    <n v="450"/>
  </r>
  <r>
    <x v="4"/>
    <s v="1715513485"/>
    <s v="RESPONSABLE DE AGRUPAR"/>
    <n v="1760"/>
    <s v="02/01/2008"/>
    <n v="16.005479452054793"/>
    <n v="21.010958904109589"/>
    <x v="4"/>
    <n v="31.016438356164382"/>
    <n v="36.019178082191779"/>
    <n v="41.024657534246572"/>
    <s v="NO PLIACA"/>
    <s v="NO PLIACA"/>
    <x v="1"/>
    <x v="0"/>
    <x v="0"/>
    <x v="0"/>
    <n v="1760"/>
    <n v="450"/>
  </r>
  <r>
    <x v="5"/>
    <s v="1709551269"/>
    <s v="TÉCNICO DE CAMPO AGRUPAR"/>
    <n v="1212"/>
    <s v="04/11/2010"/>
    <n v="13.164383561643836"/>
    <n v="18.169863013698631"/>
    <x v="5"/>
    <n v="28.175342465753424"/>
    <n v="33.178082191780824"/>
    <n v="38.183561643835617"/>
    <s v="NO PLIACA"/>
    <s v="NO PLIACA"/>
    <x v="0"/>
    <x v="0"/>
    <x v="0"/>
    <x v="0"/>
    <n v="1212"/>
    <n v="450"/>
  </r>
  <r>
    <x v="6"/>
    <s v="0922487376"/>
    <s v="TÉCNICO DE CAMPO AGRUPAR"/>
    <n v="1030"/>
    <s v="18/03/2013"/>
    <n v="10.794520547945206"/>
    <n v="15.8"/>
    <x v="6"/>
    <n v="25.805479452054794"/>
    <n v="30.80821917808219"/>
    <n v="35.813698630136983"/>
    <s v="NO PLIACA"/>
    <s v="NO PLIACA"/>
    <x v="0"/>
    <x v="0"/>
    <x v="0"/>
    <x v="0"/>
    <n v="1030"/>
    <n v="450"/>
  </r>
  <r>
    <x v="7"/>
    <s v="1715646814"/>
    <s v="TÉCNICO DE CAMPO AGRUPAR"/>
    <n v="1212"/>
    <s v="04/11/2010"/>
    <n v="13.164383561643836"/>
    <n v="18.169863013698631"/>
    <x v="5"/>
    <n v="28.175342465753424"/>
    <n v="33.178082191780824"/>
    <n v="38.183561643835617"/>
    <s v="NO PLIACA"/>
    <s v="NO PLIACA"/>
    <x v="0"/>
    <x v="0"/>
    <x v="0"/>
    <x v="0"/>
    <n v="1212"/>
    <n v="450"/>
  </r>
  <r>
    <x v="8"/>
    <s v="1716960248"/>
    <s v="TÉCNICO DE CAMPO AGRUPAR"/>
    <n v="1212"/>
    <s v="13/05/2013"/>
    <n v="10.641095890410959"/>
    <n v="15.646575342465754"/>
    <x v="7"/>
    <n v="25.652054794520549"/>
    <n v="30.654794520547945"/>
    <n v="35.660273972602738"/>
    <s v="NO PLIACA"/>
    <s v="NO PLIACA"/>
    <x v="0"/>
    <x v="0"/>
    <x v="0"/>
    <x v="0"/>
    <n v="1212"/>
    <n v="450"/>
  </r>
  <r>
    <x v="9"/>
    <s v="1704080330"/>
    <s v="COORDINADORA DE AGRUPAR"/>
    <n v="2345"/>
    <s v="01/05/2007"/>
    <n v="16.67945205479452"/>
    <n v="21.684931506849313"/>
    <x v="8"/>
    <n v="31.69041095890411"/>
    <n v="36.69315068493151"/>
    <n v="41.698630136986303"/>
    <s v="NO PLIACA"/>
    <s v="NO PLIACA"/>
    <x v="1"/>
    <x v="0"/>
    <x v="0"/>
    <x v="0"/>
    <n v="2345"/>
    <n v="450"/>
  </r>
  <r>
    <x v="10"/>
    <s v="1711360592"/>
    <s v="TÉCNICO DE CAMPO AGRUPAR"/>
    <n v="1212"/>
    <s v="04/11/2010"/>
    <n v="13.164383561643836"/>
    <n v="18.169863013698631"/>
    <x v="5"/>
    <n v="28.175342465753424"/>
    <n v="33.178082191780824"/>
    <n v="38.183561643835617"/>
    <s v="NO PLIACA"/>
    <s v="NO PLIACA"/>
    <x v="0"/>
    <x v="0"/>
    <x v="0"/>
    <x v="0"/>
    <n v="1212"/>
    <n v="450"/>
  </r>
  <r>
    <x v="11"/>
    <s v="1717093585"/>
    <s v="TÉCNICO DE CAMPO AGRUPAR"/>
    <n v="1212"/>
    <s v="03/10/2011"/>
    <n v="12.252054794520548"/>
    <n v="17.257534246575343"/>
    <x v="9"/>
    <n v="27.263013698630136"/>
    <n v="32.265753424657532"/>
    <n v="37.271232876712325"/>
    <s v="NO PLIACA"/>
    <s v="NO PLIACA"/>
    <x v="0"/>
    <x v="0"/>
    <x v="0"/>
    <x v="0"/>
    <n v="1212"/>
    <n v="450"/>
  </r>
  <r>
    <x v="12"/>
    <s v="0103418794"/>
    <s v="RESPONSABLE DE COMUNICACIÓN"/>
    <n v="1930"/>
    <s v="07/03/2022"/>
    <n v="1.8191780821917809"/>
    <n v="6.8246575342465752"/>
    <x v="10"/>
    <n v="16.830136986301369"/>
    <n v="21.832876712328765"/>
    <n v="26.838356164383562"/>
    <s v="NO PLIACA"/>
    <s v="NO PLIACA"/>
    <x v="0"/>
    <x v="1"/>
    <x v="1"/>
    <x v="0"/>
    <n v="1930"/>
    <n v="450"/>
  </r>
  <r>
    <x v="13"/>
    <s v="1723649719"/>
    <s v="TÉCNICO DE COMUNICACIÓN 1"/>
    <n v="935"/>
    <s v="03/02/2020"/>
    <n v="3.9095890410958902"/>
    <n v="8.9150684931506845"/>
    <x v="11"/>
    <n v="18.920547945205481"/>
    <n v="23.923287671232877"/>
    <n v="28.92876712328767"/>
    <s v="NO PLIACA"/>
    <s v="NO PLIACA"/>
    <x v="0"/>
    <x v="1"/>
    <x v="1"/>
    <x v="0"/>
    <n v="935"/>
    <n v="450"/>
  </r>
  <r>
    <x v="14"/>
    <s v="1714752183"/>
    <s v="TÉCNICO DE SOSTENIBILIDAD"/>
    <n v="1340"/>
    <s v="09/09/2014"/>
    <n v="9.3150684931506849"/>
    <n v="14.32054794520548"/>
    <x v="12"/>
    <n v="24.326027397260273"/>
    <n v="29.328767123287673"/>
    <n v="34.334246575342469"/>
    <s v="NO PLIACA"/>
    <s v="NO PLIACA"/>
    <x v="0"/>
    <x v="1"/>
    <x v="0"/>
    <x v="0"/>
    <n v="1340"/>
    <n v="450"/>
  </r>
  <r>
    <x v="15"/>
    <s v="1002204558"/>
    <s v="ASISTENTE DIREC EJECTUV"/>
    <n v="1150"/>
    <s v="16/05/2022"/>
    <n v="1.6273972602739726"/>
    <n v="6.6328767123287671"/>
    <x v="13"/>
    <n v="16.638356164383563"/>
    <n v="21.641095890410959"/>
    <n v="26.646575342465752"/>
    <s v="NO PLIACA"/>
    <s v="NO PLIACA"/>
    <x v="0"/>
    <x v="1"/>
    <x v="1"/>
    <x v="0"/>
    <n v="1150"/>
    <n v="450"/>
  </r>
  <r>
    <x v="16"/>
    <s v="1707789747"/>
    <s v="DIRECTOR TECNICO"/>
    <n v="2967"/>
    <s v="01/11/2022"/>
    <n v="1.1643835616438356"/>
    <n v="6.1698630136986301"/>
    <x v="14"/>
    <n v="16.175342465753424"/>
    <n v="21.17808219178082"/>
    <n v="26.183561643835617"/>
    <s v="NO PLIACA"/>
    <s v="NO PLIACA"/>
    <x v="0"/>
    <x v="1"/>
    <x v="1"/>
    <x v="0"/>
    <n v="2967"/>
    <n v="450"/>
  </r>
  <r>
    <x v="17"/>
    <s v="1717098071"/>
    <s v="TECNICO DE SOSTENIBILIDAD 2"/>
    <n v="817"/>
    <s v="11/02/2022"/>
    <n v="1.8849315068493151"/>
    <n v="6.8904109589041092"/>
    <x v="15"/>
    <n v="16.895890410958906"/>
    <n v="21.898630136986302"/>
    <n v="26.904109589041095"/>
    <s v="NO PLIACA"/>
    <s v="NO PLIACA"/>
    <x v="0"/>
    <x v="1"/>
    <x v="1"/>
    <x v="0"/>
    <n v="817"/>
    <n v="450"/>
  </r>
  <r>
    <x v="18"/>
    <s v="1722716592"/>
    <s v="TECNICO DE SISTEMAS 4"/>
    <n v="1340"/>
    <s v="03/02/2023"/>
    <n v="0.9068493150684932"/>
    <n v="5.912328767123288"/>
    <x v="16"/>
    <n v="15.917808219178083"/>
    <n v="20.920547945205481"/>
    <n v="25.926027397260274"/>
    <s v="NO PLIACA"/>
    <s v="NO PLIACA"/>
    <x v="0"/>
    <x v="1"/>
    <x v="1"/>
    <x v="0"/>
    <n v="1340"/>
    <n v="450"/>
  </r>
  <r>
    <x v="19"/>
    <s v="1712567971"/>
    <s v="TÉCNICO EMPLEO Y CAPACITACIÓN"/>
    <n v="1086"/>
    <s v="26/07/2007"/>
    <n v="16.443835616438356"/>
    <n v="21.449315068493149"/>
    <x v="17"/>
    <n v="31.454794520547946"/>
    <n v="36.457534246575342"/>
    <n v="41.463013698630135"/>
    <s v="NO PLIACA"/>
    <s v="NO PLIACA"/>
    <x v="1"/>
    <x v="0"/>
    <x v="0"/>
    <x v="0"/>
    <n v="1086"/>
    <n v="450"/>
  </r>
  <r>
    <x v="20"/>
    <s v="1105156697"/>
    <s v="RESP. CAPACIT Y FORMACION"/>
    <n v="1930"/>
    <s v="01/10/2022"/>
    <n v="1.2493150684931507"/>
    <n v="6.2547945205479456"/>
    <x v="18"/>
    <n v="16.260273972602739"/>
    <n v="21.263013698630136"/>
    <n v="26.268493150684932"/>
    <s v="NO PLIACA"/>
    <s v="NO PLIACA"/>
    <x v="0"/>
    <x v="1"/>
    <x v="1"/>
    <x v="0"/>
    <n v="1930"/>
    <n v="450"/>
  </r>
  <r>
    <x v="21"/>
    <s v="1714962170"/>
    <s v="TECNICO DE SISTEMAS 4"/>
    <n v="1340"/>
    <s v="15/11/2022"/>
    <n v="1.1260273972602739"/>
    <n v="6.1315068493150688"/>
    <x v="19"/>
    <n v="16.136986301369863"/>
    <n v="21.139726027397259"/>
    <n v="26.145205479452056"/>
    <s v="NO PLIACA"/>
    <s v="NO PLIACA"/>
    <x v="0"/>
    <x v="1"/>
    <x v="1"/>
    <x v="0"/>
    <n v="1340"/>
    <n v="450"/>
  </r>
  <r>
    <x v="22"/>
    <s v="1718568049"/>
    <s v="RESPONSABLE DE CONTROL INTERNO"/>
    <n v="1930"/>
    <s v="03/01/2023"/>
    <n v="0.99178082191780825"/>
    <n v="5.9972602739726026"/>
    <x v="20"/>
    <n v="16.002739726027396"/>
    <n v="21.005479452054793"/>
    <n v="26.010958904109589"/>
    <s v="NO PLIACA"/>
    <s v="NO PLIACA"/>
    <x v="0"/>
    <x v="1"/>
    <x v="1"/>
    <x v="0"/>
    <n v="1930"/>
    <n v="450"/>
  </r>
  <r>
    <x v="23"/>
    <s v="0401310263"/>
    <s v="EXPERTO EN EMPRENDIMIENTO"/>
    <n v="1340"/>
    <s v="05/07/2021"/>
    <n v="2.4904109589041097"/>
    <n v="7.4958904109589044"/>
    <x v="21"/>
    <n v="17.5013698630137"/>
    <n v="22.504109589041096"/>
    <n v="27.509589041095889"/>
    <s v="NO PLIACA"/>
    <s v="NO PLIACA"/>
    <x v="0"/>
    <x v="1"/>
    <x v="1"/>
    <x v="0"/>
    <n v="1340"/>
    <n v="450"/>
  </r>
  <r>
    <x v="24"/>
    <s v="1715066286"/>
    <s v="RESPONSABLE DE EMPRENDIMIENTO"/>
    <n v="1930"/>
    <s v="04/04/2022"/>
    <n v="1.7424657534246575"/>
    <n v="6.7479452054794518"/>
    <x v="22"/>
    <n v="16.753424657534246"/>
    <n v="21.756164383561643"/>
    <n v="26.761643835616439"/>
    <s v="NO PLIACA"/>
    <s v="NO PLIACA"/>
    <x v="0"/>
    <x v="1"/>
    <x v="1"/>
    <x v="0"/>
    <n v="1930"/>
    <n v="450"/>
  </r>
  <r>
    <x v="25"/>
    <s v="0602238404"/>
    <s v="CORDINADORA DE EMPREND Y DESAR"/>
    <n v="2345"/>
    <s v="08/08/2022"/>
    <n v="1.3972602739726028"/>
    <n v="6.4027397260273968"/>
    <x v="23"/>
    <n v="16.408219178082192"/>
    <n v="21.410958904109588"/>
    <n v="26.416438356164385"/>
    <s v="NO PLIACA"/>
    <s v="NO PLIACA"/>
    <x v="0"/>
    <x v="1"/>
    <x v="1"/>
    <x v="0"/>
    <n v="2345"/>
    <n v="450"/>
  </r>
  <r>
    <x v="26"/>
    <s v="1723414197"/>
    <s v="RESPONSABLE DE FORMACIÓN, ORI"/>
    <n v="1930"/>
    <s v="10/02/2022"/>
    <n v="1.8876712328767122"/>
    <n v="6.8931506849315065"/>
    <x v="24"/>
    <n v="16.898630136986302"/>
    <n v="21.901369863013699"/>
    <n v="26.906849315068492"/>
    <s v="NO PLIACA"/>
    <s v="NO PLIACA"/>
    <x v="0"/>
    <x v="1"/>
    <x v="1"/>
    <x v="0"/>
    <n v="1930"/>
    <n v="450"/>
  </r>
  <r>
    <x v="27"/>
    <s v="1723138077"/>
    <s v="TÉCNICO DE CAPACITACIÓN Y MED"/>
    <n v="855"/>
    <s v="07/02/2022"/>
    <n v="1.8958904109589041"/>
    <n v="6.9013698630136986"/>
    <x v="25"/>
    <n v="16.906849315068492"/>
    <n v="21.909589041095892"/>
    <n v="26.915068493150685"/>
    <s v="NO PLIACA"/>
    <s v="NO PLIACA"/>
    <x v="0"/>
    <x v="1"/>
    <x v="1"/>
    <x v="0"/>
    <n v="855"/>
    <n v="450"/>
  </r>
  <r>
    <x v="28"/>
    <s v="1726066317"/>
    <s v="TÉCNICO EMPLEO Y CAPACITACIÓN"/>
    <n v="901"/>
    <s v="01/02/2023"/>
    <n v="0.9123287671232877"/>
    <n v="5.9178082191780819"/>
    <x v="26"/>
    <n v="15.923287671232877"/>
    <n v="20.926027397260274"/>
    <n v="25.931506849315067"/>
    <s v="NO PLIACA"/>
    <s v="NO PLIACA"/>
    <x v="0"/>
    <x v="1"/>
    <x v="1"/>
    <x v="0"/>
    <n v="901"/>
    <n v="450"/>
  </r>
  <r>
    <x v="29"/>
    <s v="1726345844"/>
    <s v="TÉCNICO DE ORIENTACIÓN LABORA"/>
    <n v="817"/>
    <s v="16/02/2022"/>
    <n v="1.8712328767123287"/>
    <n v="6.8767123287671232"/>
    <x v="27"/>
    <n v="16.882191780821916"/>
    <n v="21.884931506849316"/>
    <n v="26.890410958904109"/>
    <s v="NO PLIACA"/>
    <s v="NO PLIACA"/>
    <x v="0"/>
    <x v="1"/>
    <x v="1"/>
    <x v="0"/>
    <n v="817"/>
    <n v="450"/>
  </r>
  <r>
    <x v="30"/>
    <s v="1724347651"/>
    <s v="TECNICO DE EMPRENDIMIENTO"/>
    <n v="855"/>
    <s v="01/03/2022"/>
    <n v="1.8356164383561644"/>
    <n v="6.8410958904109593"/>
    <x v="28"/>
    <n v="16.846575342465755"/>
    <n v="21.849315068493151"/>
    <n v="26.854794520547944"/>
    <s v="NO PLIACA"/>
    <s v="NO PLIACA"/>
    <x v="0"/>
    <x v="1"/>
    <x v="1"/>
    <x v="0"/>
    <n v="855"/>
    <n v="450"/>
  </r>
  <r>
    <x v="31"/>
    <s v="1721540761"/>
    <s v="TÉCNICO DE SISTEMAS"/>
    <n v="817"/>
    <s v="23/03/2023"/>
    <n v="0.77534246575342469"/>
    <n v="5.7808219178082192"/>
    <x v="29"/>
    <n v="15.786301369863013"/>
    <n v="20.789041095890411"/>
    <n v="25.794520547945204"/>
    <s v="NO PLIACA"/>
    <s v="NO PLIACA"/>
    <x v="0"/>
    <x v="1"/>
    <x v="1"/>
    <x v="0"/>
    <n v="817"/>
    <n v="450"/>
  </r>
  <r>
    <x v="32"/>
    <s v="1104234495"/>
    <s v="COOR. CAPACITACION MEDIOS VIDA"/>
    <n v="2345"/>
    <s v="08/11/2021"/>
    <n v="2.1452054794520548"/>
    <n v="7.1506849315068495"/>
    <x v="30"/>
    <n v="17.156164383561645"/>
    <n v="22.158904109589042"/>
    <n v="27.164383561643834"/>
    <s v="NO PLIACA"/>
    <s v="NO PLIACA"/>
    <x v="0"/>
    <x v="1"/>
    <x v="1"/>
    <x v="0"/>
    <n v="2345"/>
    <n v="450"/>
  </r>
  <r>
    <x v="33"/>
    <s v="1718237066"/>
    <s v="TECNICO DE EMPRENDIMIENTO"/>
    <n v="855"/>
    <s v="14/03/2022"/>
    <n v="1.8"/>
    <n v="6.8054794520547945"/>
    <x v="31"/>
    <n v="16.81095890410959"/>
    <n v="21.813698630136987"/>
    <n v="26.81917808219178"/>
    <s v="NO PLIACA"/>
    <s v="NO PLIACA"/>
    <x v="0"/>
    <x v="1"/>
    <x v="1"/>
    <x v="0"/>
    <n v="855"/>
    <n v="450"/>
  </r>
  <r>
    <x v="34"/>
    <s v="1717123432"/>
    <s v="TEC. DE FORM.Y ORIENT. LABORAL"/>
    <n v="935"/>
    <s v="26/10/2021"/>
    <n v="2.1808219178082191"/>
    <n v="7.1863013698630134"/>
    <x v="32"/>
    <n v="17.19178082191781"/>
    <n v="22.194520547945206"/>
    <n v="27.2"/>
    <s v="NO PLIACA"/>
    <s v="NO PLIACA"/>
    <x v="0"/>
    <x v="1"/>
    <x v="1"/>
    <x v="0"/>
    <n v="935"/>
    <n v="450"/>
  </r>
  <r>
    <x v="35"/>
    <s v="1717300253"/>
    <s v="RESPONSABLE DE ADMINISTRATIVO"/>
    <n v="1930"/>
    <s v="10/01/2023"/>
    <n v="0.9726027397260274"/>
    <n v="5.978082191780822"/>
    <x v="33"/>
    <n v="15.983561643835616"/>
    <n v="20.986301369863014"/>
    <n v="25.991780821917807"/>
    <s v="NO PLIACA"/>
    <s v="NO PLIACA"/>
    <x v="0"/>
    <x v="1"/>
    <x v="1"/>
    <x v="0"/>
    <n v="1930"/>
    <n v="450"/>
  </r>
  <r>
    <x v="36"/>
    <s v="1705779724"/>
    <s v="RECEPCIONISTA"/>
    <n v="600"/>
    <s v="22/03/2022"/>
    <n v="1.7780821917808218"/>
    <n v="6.7835616438356166"/>
    <x v="34"/>
    <n v="16.789041095890411"/>
    <n v="21.791780821917808"/>
    <n v="26.797260273972604"/>
    <s v="NO PLIACA"/>
    <s v="NO PLIACA"/>
    <x v="0"/>
    <x v="1"/>
    <x v="1"/>
    <x v="0"/>
    <n v="600"/>
    <n v="450"/>
  </r>
  <r>
    <x v="37"/>
    <s v="1714009295"/>
    <s v="AUXILIAR DE SERVICIOS 4"/>
    <n v="600"/>
    <s v="12/11/2021"/>
    <n v="2.1342465753424658"/>
    <n v="7.13972602739726"/>
    <x v="35"/>
    <n v="17.145205479452056"/>
    <n v="22.147945205479452"/>
    <n v="27.153424657534245"/>
    <s v="NO PLIACA"/>
    <s v="NO PLIACA"/>
    <x v="0"/>
    <x v="1"/>
    <x v="1"/>
    <x v="0"/>
    <n v="600"/>
    <n v="450"/>
  </r>
  <r>
    <x v="38"/>
    <s v="0101695039"/>
    <s v="DIRECTOR LEGAL"/>
    <n v="2815"/>
    <s v="04/11/2021"/>
    <n v="2.1561643835616437"/>
    <n v="7.161643835616438"/>
    <x v="36"/>
    <n v="17.167123287671235"/>
    <n v="22.169863013698631"/>
    <n v="27.175342465753424"/>
    <s v="NO PLIACA"/>
    <s v="NO PLIACA"/>
    <x v="0"/>
    <x v="1"/>
    <x v="1"/>
    <x v="0"/>
    <n v="2815"/>
    <n v="450"/>
  </r>
  <r>
    <x v="39"/>
    <s v="0201209061"/>
    <s v="TECNICO LEGAL"/>
    <n v="1030"/>
    <s v="09/12/2021"/>
    <n v="2.0602739726027397"/>
    <n v="7.065753424657534"/>
    <x v="37"/>
    <n v="17.07123287671233"/>
    <n v="22.073972602739726"/>
    <n v="27.079452054794519"/>
    <s v="NO PLIACA"/>
    <s v="NO PLIACA"/>
    <x v="0"/>
    <x v="1"/>
    <x v="1"/>
    <x v="0"/>
    <n v="1030"/>
    <n v="450"/>
  </r>
  <r>
    <x v="40"/>
    <s v="1718126608"/>
    <s v="COORDINADORA DE PLANIFICACIÓN"/>
    <n v="2190"/>
    <s v="01/02/2022"/>
    <n v="1.9123287671232876"/>
    <n v="6.9178082191780819"/>
    <x v="38"/>
    <n v="16.923287671232877"/>
    <n v="21.926027397260274"/>
    <n v="26.931506849315067"/>
    <s v="NO PLIACA"/>
    <s v="NO PLIACA"/>
    <x v="0"/>
    <x v="1"/>
    <x v="1"/>
    <x v="0"/>
    <n v="2190"/>
    <n v="450"/>
  </r>
  <r>
    <x v="41"/>
    <s v="1713949327"/>
    <s v="DIRECTORA ADM. FINANCIERA"/>
    <n v="2967"/>
    <s v="24/11/2022"/>
    <n v="1.1013698630136985"/>
    <n v="6.1068493150684935"/>
    <x v="39"/>
    <n v="16.112328767123287"/>
    <n v="21.115068493150684"/>
    <n v="26.12054794520548"/>
    <s v="NO PLIACA"/>
    <s v="NO PLIACA"/>
    <x v="0"/>
    <x v="1"/>
    <x v="1"/>
    <x v="0"/>
    <n v="2967"/>
    <n v="450"/>
  </r>
  <r>
    <x v="42"/>
    <s v="0602158560"/>
    <s v="AUXILIAR DE SERVICIOS 4"/>
    <n v="622"/>
    <s v="02/06/2008"/>
    <n v="15.58904109589041"/>
    <n v="20.594520547945205"/>
    <x v="40"/>
    <n v="30.6"/>
    <n v="35.602739726027394"/>
    <n v="40.608219178082194"/>
    <s v="NO PLIACA"/>
    <s v="NO PLIACA"/>
    <x v="1"/>
    <x v="0"/>
    <x v="0"/>
    <x v="0"/>
    <n v="622"/>
    <n v="450"/>
  </r>
  <r>
    <x v="43"/>
    <s v="0401526587"/>
    <s v="TÉCNICO ADMINISTRATIVO 1"/>
    <n v="855"/>
    <s v="03/05/2010"/>
    <n v="13.671232876712329"/>
    <n v="18.676712328767124"/>
    <x v="41"/>
    <n v="28.682191780821917"/>
    <n v="33.684931506849317"/>
    <n v="38.69041095890411"/>
    <s v="NO PLIACA"/>
    <s v="NO PLIACA"/>
    <x v="0"/>
    <x v="0"/>
    <x v="0"/>
    <x v="0"/>
    <n v="855"/>
    <n v="450"/>
  </r>
  <r>
    <x v="44"/>
    <s v="1723518526"/>
    <s v="AUXILIAR DE SERVICIOS 4"/>
    <n v="590"/>
    <s v="01/07/2021"/>
    <n v="2.5013698630136987"/>
    <n v="7.506849315068493"/>
    <x v="42"/>
    <n v="17.512328767123286"/>
    <n v="22.515068493150686"/>
    <n v="27.520547945205479"/>
    <s v="NO PLIACA"/>
    <s v="NO PLIACA"/>
    <x v="0"/>
    <x v="1"/>
    <x v="1"/>
    <x v="0"/>
    <n v="590"/>
    <n v="450"/>
  </r>
  <r>
    <x v="45"/>
    <s v="1716843972"/>
    <s v="CONTADOR GENERAL 1"/>
    <n v="1412"/>
    <s v="02/01/2007"/>
    <n v="17.005479452054793"/>
    <n v="22.010958904109589"/>
    <x v="43"/>
    <n v="32.016438356164386"/>
    <n v="37.019178082191779"/>
    <n v="42.024657534246572"/>
    <s v="NO PLIACA"/>
    <s v="NO PLIACA"/>
    <x v="1"/>
    <x v="0"/>
    <x v="0"/>
    <x v="0"/>
    <n v="1412"/>
    <n v="450"/>
  </r>
  <r>
    <x v="46"/>
    <s v="1715769376"/>
    <s v="RESPONSABLE FINANCIERO"/>
    <n v="1930"/>
    <s v="18/10/2021"/>
    <n v="2.2027397260273971"/>
    <n v="7.2082191780821914"/>
    <x v="44"/>
    <n v="17.213698630136985"/>
    <n v="22.216438356164385"/>
    <n v="27.221917808219178"/>
    <s v="NO PLIACA"/>
    <s v="NO PLIACA"/>
    <x v="0"/>
    <x v="1"/>
    <x v="1"/>
    <x v="0"/>
    <n v="1930"/>
    <n v="450"/>
  </r>
  <r>
    <x v="47"/>
    <s v="1718237819"/>
    <s v="TECNICO DE CIENCIA, TECNOLOGÍA"/>
    <n v="935"/>
    <s v="04/04/2022"/>
    <n v="1.7424657534246575"/>
    <n v="6.7479452054794518"/>
    <x v="22"/>
    <n v="16.753424657534246"/>
    <n v="21.756164383561643"/>
    <n v="26.761643835616439"/>
    <s v="NO PLIACA"/>
    <s v="NO PLIACA"/>
    <x v="0"/>
    <x v="1"/>
    <x v="1"/>
    <x v="0"/>
    <n v="935"/>
    <n v="450"/>
  </r>
  <r>
    <x v="48"/>
    <s v="1716365828"/>
    <s v="AUXILIAR DE SERVICIOS 3"/>
    <n v="585"/>
    <s v="16/04/2007"/>
    <n v="16.720547945205478"/>
    <n v="21.726027397260275"/>
    <x v="45"/>
    <n v="31.731506849315068"/>
    <n v="36.734246575342468"/>
    <n v="41.739726027397261"/>
    <s v="NO PLIACA"/>
    <s v="NO PLIACA"/>
    <x v="1"/>
    <x v="0"/>
    <x v="0"/>
    <x v="0"/>
    <n v="585"/>
    <n v="450"/>
  </r>
  <r>
    <x v="49"/>
    <s v="1719484402"/>
    <s v="TECNICO DE TALENTO HUMANO"/>
    <n v="1212"/>
    <s v="01/02/2023"/>
    <n v="0.9123287671232877"/>
    <n v="5.9178082191780819"/>
    <x v="26"/>
    <n v="15.923287671232877"/>
    <n v="20.926027397260274"/>
    <n v="25.931506849315067"/>
    <s v="NO PLIACA"/>
    <s v="NO PLIACA"/>
    <x v="0"/>
    <x v="1"/>
    <x v="1"/>
    <x v="0"/>
    <n v="1212"/>
    <n v="450"/>
  </r>
  <r>
    <x v="50"/>
    <s v="1714089271"/>
    <s v="TECNICO DE COMPETITIVIDAD"/>
    <n v="1150"/>
    <s v="16/09/2022"/>
    <n v="1.2904109589041095"/>
    <n v="6.2958904109589042"/>
    <x v="46"/>
    <n v="16.301369863013697"/>
    <n v="21.304109589041097"/>
    <n v="26.30958904109589"/>
    <s v="NO PLIACA"/>
    <s v="NO PLIACA"/>
    <x v="0"/>
    <x v="1"/>
    <x v="1"/>
    <x v="0"/>
    <n v="1150"/>
    <n v="450"/>
  </r>
  <r>
    <x v="51"/>
    <s v="1710919489"/>
    <s v="TECNICO DE COMPRAS PUBLICAS"/>
    <n v="1212"/>
    <s v="01/03/2022"/>
    <n v="1.8356164383561644"/>
    <n v="6.8410958904109593"/>
    <x v="28"/>
    <n v="16.846575342465755"/>
    <n v="21.849315068493151"/>
    <n v="26.854794520547944"/>
    <s v="NO PLIACA"/>
    <s v="NO PLIACA"/>
    <x v="0"/>
    <x v="1"/>
    <x v="1"/>
    <x v="0"/>
    <n v="1212"/>
    <n v="450"/>
  </r>
  <r>
    <x v="52"/>
    <s v="0604828228"/>
    <s v="RES. CIENCIA TEC. INNOVACION"/>
    <n v="1590"/>
    <s v="11/06/2018"/>
    <n v="5.558904109589041"/>
    <n v="10.564383561643835"/>
    <x v="47"/>
    <n v="20.56986301369863"/>
    <n v="25.572602739726026"/>
    <n v="30.578082191780823"/>
    <s v="NO PLIACA"/>
    <s v="NO PLIACA"/>
    <x v="0"/>
    <x v="1"/>
    <x v="0"/>
    <x v="0"/>
    <n v="1590"/>
    <n v="450"/>
  </r>
  <r>
    <x v="53"/>
    <s v="1103285548"/>
    <s v="AUXILIAR DE SERVICIOS 4"/>
    <n v="622"/>
    <s v="15/06/2015"/>
    <n v="8.5506849315068489"/>
    <n v="13.556164383561644"/>
    <x v="48"/>
    <n v="23.561643835616437"/>
    <n v="28.564383561643837"/>
    <n v="33.56986301369863"/>
    <s v="NO PLIACA"/>
    <s v="NO PLIACA"/>
    <x v="0"/>
    <x v="1"/>
    <x v="0"/>
    <x v="0"/>
    <n v="622"/>
    <n v="450"/>
  </r>
  <r>
    <x v="54"/>
    <s v="0706449261"/>
    <s v="TECNICA DE CTI"/>
    <n v="935"/>
    <s v="07/06/2022"/>
    <n v="1.5671232876712329"/>
    <n v="6.5726027397260278"/>
    <x v="49"/>
    <n v="16.578082191780823"/>
    <n v="21.580821917808219"/>
    <n v="26.586301369863012"/>
    <s v="NO PLIACA"/>
    <s v="NO PLIACA"/>
    <x v="0"/>
    <x v="1"/>
    <x v="1"/>
    <x v="0"/>
    <n v="935"/>
    <n v="450"/>
  </r>
  <r>
    <x v="55"/>
    <s v="1714825401"/>
    <s v="COORD. FOMEN. INNOV. COMPETIT"/>
    <n v="2345"/>
    <s v="04/07/2022"/>
    <n v="1.4931506849315068"/>
    <n v="6.4986301369863018"/>
    <x v="50"/>
    <n v="16.504109589041096"/>
    <n v="21.506849315068493"/>
    <n v="26.512328767123286"/>
    <s v="NO PLIACA"/>
    <s v="NO PLIACA"/>
    <x v="0"/>
    <x v="1"/>
    <x v="1"/>
    <x v="0"/>
    <n v="2345"/>
    <n v="450"/>
  </r>
  <r>
    <x v="56"/>
    <s v="1721408795"/>
    <s v="TECNICO DE COMPRAS PUBLICAS"/>
    <n v="1212"/>
    <s v="27/02/2023"/>
    <n v="0.84109589041095889"/>
    <n v="5.8465753424657532"/>
    <x v="51"/>
    <n v="15.852054794520548"/>
    <n v="20.854794520547944"/>
    <n v="25.860273972602741"/>
    <s v="NO PLIACA"/>
    <s v="NO PLIACA"/>
    <x v="0"/>
    <x v="1"/>
    <x v="1"/>
    <x v="0"/>
    <n v="1212"/>
    <n v="450"/>
  </r>
  <r>
    <x v="57"/>
    <s v="1707890727"/>
    <s v="AUXILIAR DE SERVICIOS 3"/>
    <n v="600"/>
    <s v="17/09/2007"/>
    <n v="16.298630136986301"/>
    <n v="21.304109589041097"/>
    <x v="52"/>
    <n v="31.30958904109589"/>
    <n v="36.31232876712329"/>
    <n v="41.317808219178083"/>
    <s v="NO PLIACA"/>
    <s v="NO PLIACA"/>
    <x v="1"/>
    <x v="0"/>
    <x v="0"/>
    <x v="0"/>
    <n v="600"/>
    <n v="450"/>
  </r>
  <r>
    <x v="58"/>
    <s v="1714504782"/>
    <s v="RESPONSABLE DE TALENTO HUMANO"/>
    <n v="1930"/>
    <s v="17/08/2022"/>
    <n v="1.3726027397260274"/>
    <n v="6.3780821917808215"/>
    <x v="53"/>
    <n v="16.383561643835616"/>
    <n v="21.386301369863013"/>
    <n v="26.391780821917809"/>
    <s v="NO PLIACA"/>
    <s v="NO PLIACA"/>
    <x v="0"/>
    <x v="1"/>
    <x v="1"/>
    <x v="0"/>
    <n v="1930"/>
    <n v="450"/>
  </r>
  <r>
    <x v="59"/>
    <s v="1721895090"/>
    <s v="TÉCNICO ADMINISTRATIVO DE SER"/>
    <n v="1212"/>
    <s v="21/12/2022"/>
    <n v="1.0273972602739727"/>
    <n v="6.0328767123287674"/>
    <x v="54"/>
    <n v="16.038356164383561"/>
    <n v="21.041095890410958"/>
    <n v="26.046575342465754"/>
    <s v="NO PLIACA"/>
    <s v="NO PLIACA"/>
    <x v="0"/>
    <x v="1"/>
    <x v="1"/>
    <x v="0"/>
    <n v="1212"/>
    <n v="450"/>
  </r>
  <r>
    <x v="60"/>
    <s v="1716940976"/>
    <s v="TÉCNICO DE PRESUPUESTO"/>
    <n v="1086"/>
    <s v="23/11/2012"/>
    <n v="11.109589041095891"/>
    <n v="16.115068493150684"/>
    <x v="55"/>
    <n v="26.12054794520548"/>
    <n v="31.123287671232877"/>
    <n v="36.128767123287673"/>
    <s v="NO PLIACA"/>
    <s v="NO PLIACA"/>
    <x v="0"/>
    <x v="0"/>
    <x v="0"/>
    <x v="0"/>
    <n v="1086"/>
    <n v="450"/>
  </r>
  <r>
    <x v="61"/>
    <s v="1721300117"/>
    <s v="TÉCNICO DE EPS"/>
    <n v="935"/>
    <s v="01/03/2022"/>
    <n v="1.8356164383561644"/>
    <n v="6.8410958904109593"/>
    <x v="28"/>
    <n v="16.846575342465755"/>
    <n v="21.849315068493151"/>
    <n v="26.854794520547944"/>
    <s v="NO PLIACA"/>
    <s v="NO PLIACA"/>
    <x v="0"/>
    <x v="1"/>
    <x v="1"/>
    <x v="0"/>
    <n v="935"/>
    <n v="450"/>
  </r>
  <r>
    <x v="62"/>
    <s v="1707027072"/>
    <s v="RESP. DE CADENAS PRODUCTIVAS"/>
    <n v="1930"/>
    <s v="15/11/2021"/>
    <n v="2.1260273972602741"/>
    <n v="7.1315068493150688"/>
    <x v="56"/>
    <n v="17.136986301369863"/>
    <n v="22.139726027397259"/>
    <n v="27.145205479452056"/>
    <s v="NO PLIACA"/>
    <s v="NO PLIACA"/>
    <x v="0"/>
    <x v="1"/>
    <x v="1"/>
    <x v="0"/>
    <n v="1930"/>
    <n v="450"/>
  </r>
  <r>
    <x v="63"/>
    <s v="1717734139"/>
    <s v="TÉCNICO DE EPS"/>
    <n v="935"/>
    <s v="05/02/2013"/>
    <n v="10.906849315068493"/>
    <n v="15.912328767123288"/>
    <x v="57"/>
    <n v="25.917808219178081"/>
    <n v="30.920547945205481"/>
    <n v="35.926027397260277"/>
    <s v="NO PLIACA"/>
    <s v="NO PLIACA"/>
    <x v="0"/>
    <x v="0"/>
    <x v="0"/>
    <x v="0"/>
    <n v="935"/>
    <n v="450"/>
  </r>
  <r>
    <x v="64"/>
    <s v="1723467310"/>
    <s v="TÉCNICO DE COMUNICACIÓN MULTIM"/>
    <n v="1030"/>
    <s v="26/03/2021"/>
    <n v="2.7671232876712328"/>
    <n v="7.7726027397260271"/>
    <x v="58"/>
    <n v="17.778082191780822"/>
    <n v="22.780821917808218"/>
    <n v="27.786301369863015"/>
    <s v="NO PLIACA"/>
    <s v="NO PLIACA"/>
    <x v="0"/>
    <x v="1"/>
    <x v="1"/>
    <x v="0"/>
    <n v="1030"/>
    <n v="450"/>
  </r>
  <r>
    <x v="65"/>
    <s v="1715841191"/>
    <s v="TÉCNICO DE CADENAS PRODUCTIVAS"/>
    <n v="1412"/>
    <s v="13/01/2022"/>
    <n v="1.9643835616438357"/>
    <n v="6.9698630136986299"/>
    <x v="59"/>
    <n v="16.975342465753425"/>
    <n v="21.978082191780821"/>
    <n v="26.983561643835618"/>
    <s v="NO PLIACA"/>
    <s v="NO PLIACA"/>
    <x v="0"/>
    <x v="1"/>
    <x v="1"/>
    <x v="0"/>
    <n v="1412"/>
    <n v="450"/>
  </r>
  <r>
    <x v="66"/>
    <s v="1714335062"/>
    <s v="TÉCNICO REDACTOR"/>
    <n v="1150"/>
    <s v="17/02/2022"/>
    <n v="1.8684931506849316"/>
    <n v="6.8739726027397259"/>
    <x v="60"/>
    <n v="16.87945205479452"/>
    <n v="21.882191780821916"/>
    <n v="26.887671232876713"/>
    <s v="NO PLIACA"/>
    <s v="NO PLIACA"/>
    <x v="0"/>
    <x v="1"/>
    <x v="1"/>
    <x v="0"/>
    <n v="115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8" minRefreshableVersion="3" useAutoFormatting="1" itemPrintTitles="1" createdVersion="8" indent="0" compact="0" compactData="0" multipleFieldFilters="0">
  <location ref="A3:E5" firstHeaderRow="0" firstDataRow="1" firstDataCol="1" rowPageCount="1" colPageCount="1"/>
  <pivotFields count="19">
    <pivotField axis="axisPage" compact="0" outline="0" showAll="0">
      <items count="68">
        <item x="0"/>
        <item x="35"/>
        <item x="36"/>
        <item x="1"/>
        <item x="12"/>
        <item x="13"/>
        <item x="18"/>
        <item x="14"/>
        <item x="37"/>
        <item x="2"/>
        <item x="38"/>
        <item x="19"/>
        <item x="39"/>
        <item x="40"/>
        <item x="20"/>
        <item x="3"/>
        <item x="21"/>
        <item x="61"/>
        <item x="41"/>
        <item x="42"/>
        <item x="43"/>
        <item x="4"/>
        <item x="22"/>
        <item x="23"/>
        <item x="44"/>
        <item x="45"/>
        <item x="46"/>
        <item x="47"/>
        <item x="15"/>
        <item x="5"/>
        <item x="24"/>
        <item x="48"/>
        <item x="49"/>
        <item x="50"/>
        <item x="25"/>
        <item x="6"/>
        <item x="26"/>
        <item x="27"/>
        <item x="62"/>
        <item x="28"/>
        <item x="51"/>
        <item x="63"/>
        <item x="7"/>
        <item x="64"/>
        <item x="8"/>
        <item x="65"/>
        <item x="66"/>
        <item x="52"/>
        <item x="9"/>
        <item x="29"/>
        <item x="53"/>
        <item x="10"/>
        <item x="54"/>
        <item x="30"/>
        <item x="55"/>
        <item x="31"/>
        <item x="16"/>
        <item x="32"/>
        <item x="56"/>
        <item x="57"/>
        <item x="58"/>
        <item x="17"/>
        <item x="11"/>
        <item x="33"/>
        <item x="59"/>
        <item x="34"/>
        <item x="60"/>
        <item t="default"/>
      </items>
    </pivotField>
    <pivotField dataField="1" compact="0" outline="0" showAll="0"/>
    <pivotField compact="0" outline="0" showAll="0"/>
    <pivotField dataField="1" compact="0" numFmtId="43" outline="0" showAll="0"/>
    <pivotField compact="0" outline="0" showAll="0"/>
    <pivotField compact="0" numFmtId="2" outline="0" showAll="0"/>
    <pivotField compact="0" numFmtId="2" outline="0" showAll="0"/>
    <pivotField compact="0" numFmtId="2" outline="0" showAll="0"/>
    <pivotField compact="0" numFmtId="2" outline="0" showAll="0"/>
    <pivotField compact="0" numFmtId="2" outline="0" showAll="0"/>
    <pivotField compact="0" numFmtId="2" outline="0" showAll="0"/>
    <pivotField compact="0" outline="0" showAll="0"/>
    <pivotField compact="0" outline="0" showAll="0"/>
    <pivotField axis="axisRow" compact="0" outline="0" showAll="0">
      <items count="3">
        <item h="1" x="0"/>
        <item x="1"/>
        <item t="default"/>
      </items>
    </pivotField>
    <pivotField compact="0" outline="0" showAll="0">
      <items count="3">
        <item h="1" x="1"/>
        <item x="0"/>
        <item t="default"/>
      </items>
    </pivotField>
    <pivotField compact="0" outline="0" showAll="0">
      <items count="3">
        <item h="1" x="1"/>
        <item x="0"/>
        <item t="default"/>
      </items>
    </pivotField>
    <pivotField compact="0" outline="0" showAll="0">
      <items count="2">
        <item x="0"/>
        <item t="default"/>
      </items>
    </pivotField>
    <pivotField dataField="1" compact="0" numFmtId="2" outline="0" showAll="0"/>
    <pivotField dataField="1" compact="0" numFmtId="2" outline="0" showAll="0"/>
  </pivotFields>
  <rowFields count="1">
    <field x="13"/>
  </rowFields>
  <rowItems count="2">
    <i>
      <x v="1"/>
    </i>
    <i t="grand">
      <x/>
    </i>
  </rowItems>
  <colFields count="1">
    <field x="-2"/>
  </colFields>
  <colItems count="4">
    <i>
      <x/>
    </i>
    <i i="1">
      <x v="1"/>
    </i>
    <i i="2">
      <x v="2"/>
    </i>
    <i i="3">
      <x v="3"/>
    </i>
  </colItems>
  <pageFields count="1">
    <pageField fld="0" hier="-1"/>
  </pageFields>
  <dataFields count="4">
    <dataField name="Suma de SUELDO BASICO" fld="3" baseField="0" baseItem="0"/>
    <dataField name="Cuenta de CÉDULA" fld="1" subtotal="count" baseField="0" baseItem="0"/>
    <dataField name="Suma de DECIMO TERCERO" fld="17" baseField="0" baseItem="0"/>
    <dataField name="Suma de DECIMO CUARTO" fld="1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abSelected="1" zoomScale="80" zoomScaleNormal="80" workbookViewId="0">
      <selection activeCell="D10" sqref="D10"/>
    </sheetView>
  </sheetViews>
  <sheetFormatPr baseColWidth="10" defaultRowHeight="15" x14ac:dyDescent="0.25"/>
  <cols>
    <col min="1" max="1" width="77.42578125" customWidth="1"/>
    <col min="2" max="2" width="4.7109375" bestFit="1" customWidth="1"/>
    <col min="3" max="3" width="17.140625" customWidth="1"/>
    <col min="4" max="7" width="15.42578125" bestFit="1" customWidth="1"/>
    <col min="8" max="8" width="15.42578125" customWidth="1"/>
    <col min="9" max="9" width="17" bestFit="1" customWidth="1"/>
    <col min="10" max="10" width="18.5703125" customWidth="1"/>
  </cols>
  <sheetData>
    <row r="1" spans="1:10" ht="32.25" customHeight="1" x14ac:dyDescent="0.25">
      <c r="A1" s="51" t="s">
        <v>267</v>
      </c>
      <c r="B1" s="51"/>
      <c r="C1" s="11">
        <v>0</v>
      </c>
    </row>
    <row r="2" spans="1:10" ht="18.75" thickBot="1" x14ac:dyDescent="0.3">
      <c r="A2" s="12"/>
      <c r="B2" s="12"/>
      <c r="C2" s="13"/>
    </row>
    <row r="3" spans="1:10" ht="32.25" customHeight="1" thickBot="1" x14ac:dyDescent="0.3">
      <c r="A3" s="12"/>
      <c r="B3" s="12"/>
      <c r="C3" s="13"/>
      <c r="D3" s="52" t="s">
        <v>268</v>
      </c>
      <c r="E3" s="53"/>
      <c r="F3" s="53"/>
      <c r="G3" s="53"/>
      <c r="H3" s="53"/>
      <c r="I3" s="53"/>
      <c r="J3" s="54"/>
    </row>
    <row r="4" spans="1:10" ht="18.75" x14ac:dyDescent="0.25">
      <c r="A4" s="55" t="s">
        <v>269</v>
      </c>
      <c r="B4" s="57" t="s">
        <v>270</v>
      </c>
      <c r="C4" s="14" t="s">
        <v>271</v>
      </c>
      <c r="D4" s="15" t="s">
        <v>272</v>
      </c>
      <c r="E4" s="16" t="s">
        <v>273</v>
      </c>
      <c r="F4" s="16" t="s">
        <v>274</v>
      </c>
      <c r="G4" s="16" t="s">
        <v>275</v>
      </c>
      <c r="H4" s="16" t="s">
        <v>276</v>
      </c>
      <c r="I4" s="17" t="s">
        <v>277</v>
      </c>
      <c r="J4" s="59" t="s">
        <v>278</v>
      </c>
    </row>
    <row r="5" spans="1:10" ht="19.5" thickBot="1" x14ac:dyDescent="0.3">
      <c r="A5" s="56"/>
      <c r="B5" s="58"/>
      <c r="C5" s="18">
        <v>0.45</v>
      </c>
      <c r="D5" s="19">
        <v>225</v>
      </c>
      <c r="E5" s="20">
        <v>270</v>
      </c>
      <c r="F5" s="20">
        <v>315</v>
      </c>
      <c r="G5" s="20">
        <v>360</v>
      </c>
      <c r="H5" s="20">
        <v>405</v>
      </c>
      <c r="I5" s="21">
        <v>450</v>
      </c>
      <c r="J5" s="60"/>
    </row>
    <row r="6" spans="1:10" ht="15.75" x14ac:dyDescent="0.25">
      <c r="A6" s="22" t="s">
        <v>279</v>
      </c>
      <c r="B6" s="23">
        <v>0</v>
      </c>
      <c r="C6" s="24">
        <v>0</v>
      </c>
      <c r="D6" s="25">
        <v>0</v>
      </c>
      <c r="E6" s="26">
        <v>0</v>
      </c>
      <c r="F6" s="27">
        <v>0</v>
      </c>
      <c r="G6" s="27">
        <v>0</v>
      </c>
      <c r="H6" s="28">
        <v>0</v>
      </c>
      <c r="I6" s="29">
        <v>0</v>
      </c>
      <c r="J6" s="30">
        <v>0</v>
      </c>
    </row>
    <row r="7" spans="1:10" ht="15.75" x14ac:dyDescent="0.25">
      <c r="A7" s="22" t="s">
        <v>280</v>
      </c>
      <c r="B7" s="23">
        <v>0</v>
      </c>
      <c r="C7" s="24">
        <v>0</v>
      </c>
      <c r="D7" s="31">
        <v>0</v>
      </c>
      <c r="E7" s="32">
        <v>0</v>
      </c>
      <c r="F7" s="33">
        <v>0</v>
      </c>
      <c r="G7" s="33">
        <v>0</v>
      </c>
      <c r="H7" s="34">
        <v>0</v>
      </c>
      <c r="I7" s="35">
        <v>0</v>
      </c>
      <c r="J7" s="36">
        <v>0</v>
      </c>
    </row>
    <row r="8" spans="1:10" ht="15.75" x14ac:dyDescent="0.25">
      <c r="A8" s="37" t="s">
        <v>281</v>
      </c>
      <c r="B8" s="23">
        <v>0</v>
      </c>
      <c r="C8" s="38">
        <v>0</v>
      </c>
      <c r="D8" s="39">
        <v>0</v>
      </c>
      <c r="E8" s="33">
        <v>0</v>
      </c>
      <c r="F8" s="33">
        <v>0</v>
      </c>
      <c r="G8" s="33">
        <v>0</v>
      </c>
      <c r="H8" s="34">
        <v>0</v>
      </c>
      <c r="I8" s="35">
        <v>0</v>
      </c>
      <c r="J8" s="36">
        <v>0</v>
      </c>
    </row>
    <row r="9" spans="1:10" ht="15.75" x14ac:dyDescent="0.25">
      <c r="A9" s="37" t="s">
        <v>282</v>
      </c>
      <c r="B9" s="23">
        <v>7</v>
      </c>
      <c r="C9" s="38">
        <f>(((450*45%)*$B9)*12)+11560</f>
        <v>28570</v>
      </c>
      <c r="D9" s="39">
        <f>(((450*50%)*$B9)*12)+11560</f>
        <v>30460</v>
      </c>
      <c r="E9" s="33">
        <f>(((450*60%)*$B9)*12)+11560</f>
        <v>34240</v>
      </c>
      <c r="F9" s="33">
        <f>(((450*70%)*$B9)*12)+11560</f>
        <v>38020</v>
      </c>
      <c r="G9" s="33">
        <f>(((450*80%)*$B9)*12)+11560</f>
        <v>41800</v>
      </c>
      <c r="H9" s="33">
        <f>(((450*90%)*$B9)*12)+11560</f>
        <v>45580</v>
      </c>
      <c r="I9" s="35">
        <f>(((450*100%)*$B9)*12)+11560</f>
        <v>49360</v>
      </c>
      <c r="J9" s="36">
        <f>(8410*12)+11560</f>
        <v>112480</v>
      </c>
    </row>
    <row r="10" spans="1:10" ht="15.75" x14ac:dyDescent="0.25">
      <c r="A10" s="37" t="s">
        <v>283</v>
      </c>
      <c r="B10" s="23">
        <v>19</v>
      </c>
      <c r="C10" s="38">
        <f>(((450*45%)*$B10)*12)+30562</f>
        <v>76732</v>
      </c>
      <c r="D10" s="39">
        <f>(((450*50%)*$B10)*12)+30562</f>
        <v>81862</v>
      </c>
      <c r="E10" s="33">
        <f>(((450*60%)*$B10)*12)+30562</f>
        <v>92122</v>
      </c>
      <c r="F10" s="33">
        <f>(((450*70%)*$B10)*12)+30562</f>
        <v>102382</v>
      </c>
      <c r="G10" s="33">
        <f>(((450*80%)*$B10)*12)+30562</f>
        <v>112642</v>
      </c>
      <c r="H10" s="34">
        <f>(((450*90%)*$B10)*12)+30562</f>
        <v>122902</v>
      </c>
      <c r="I10" s="35">
        <f>(((450*100%)*$B10)*12)+30562</f>
        <v>133162</v>
      </c>
      <c r="J10" s="36">
        <f>(22012*12)+30562</f>
        <v>294706</v>
      </c>
    </row>
    <row r="11" spans="1:10" ht="15.75" x14ac:dyDescent="0.25">
      <c r="A11" s="37" t="s">
        <v>284</v>
      </c>
      <c r="B11" s="23">
        <v>22</v>
      </c>
      <c r="C11" s="38">
        <f>(((450*45%)*$B11)*12)+35464</f>
        <v>88924</v>
      </c>
      <c r="D11" s="39">
        <f>(((450*50%)*$B11)*12)+35464</f>
        <v>94864</v>
      </c>
      <c r="E11" s="33">
        <f>(((450*60%)*$B11)*12)+35464</f>
        <v>106744</v>
      </c>
      <c r="F11" s="33">
        <f>(((450*70%)*$B11)*12)+35464</f>
        <v>118624</v>
      </c>
      <c r="G11" s="33">
        <f>(((450*80%)*$B11)*12)+35464</f>
        <v>130504</v>
      </c>
      <c r="H11" s="34">
        <f>(((450*90%)*$B11)*12)+35464</f>
        <v>142384</v>
      </c>
      <c r="I11" s="35">
        <f>(((450*100%)*$B11)*12)+35464</f>
        <v>154264</v>
      </c>
      <c r="J11" s="36">
        <f>(25564*12)+35464</f>
        <v>342232</v>
      </c>
    </row>
    <row r="12" spans="1:10" ht="16.5" thickBot="1" x14ac:dyDescent="0.3">
      <c r="A12" s="40" t="s">
        <v>285</v>
      </c>
      <c r="B12" s="41">
        <v>67</v>
      </c>
      <c r="C12" s="42">
        <f>(((450*45%)*$B12)*12)+120442</f>
        <v>283252</v>
      </c>
      <c r="D12" s="43">
        <f>(((450*50%)*$B12)*12)+120442</f>
        <v>301342</v>
      </c>
      <c r="E12" s="44">
        <f>(((450*60%)*$B12)*12)+120442</f>
        <v>337522</v>
      </c>
      <c r="F12" s="44">
        <f>(((450*70%)*$B12)*12)+120442</f>
        <v>373702</v>
      </c>
      <c r="G12" s="44">
        <f>(((450*80%)*$B12)*12)+120442</f>
        <v>409882</v>
      </c>
      <c r="H12" s="45">
        <f>(((450*90%)*$B12)*12)+120442</f>
        <v>446062</v>
      </c>
      <c r="I12" s="46">
        <f>(((450*100%)*$B12)*12)+120442</f>
        <v>482242</v>
      </c>
      <c r="J12" s="47">
        <f>(90292*12)+120442</f>
        <v>1203946</v>
      </c>
    </row>
    <row r="17" spans="1:10" ht="18" x14ac:dyDescent="0.25">
      <c r="A17" s="48" t="s">
        <v>286</v>
      </c>
      <c r="B17" s="49"/>
      <c r="C17" s="49"/>
      <c r="D17" s="49"/>
      <c r="E17" s="49"/>
    </row>
    <row r="18" spans="1:10" ht="68.25" customHeight="1" x14ac:dyDescent="0.25">
      <c r="A18" s="50" t="s">
        <v>287</v>
      </c>
      <c r="B18" s="50"/>
      <c r="C18" s="50"/>
      <c r="D18" s="50"/>
      <c r="E18" s="50"/>
      <c r="F18" s="50"/>
      <c r="G18" s="50"/>
      <c r="H18" s="50"/>
      <c r="I18" s="50"/>
      <c r="J18" s="50"/>
    </row>
    <row r="19" spans="1:10" ht="18" x14ac:dyDescent="0.25">
      <c r="A19" s="61" t="s">
        <v>288</v>
      </c>
      <c r="B19" s="61"/>
      <c r="C19" s="61"/>
      <c r="D19" s="61"/>
      <c r="E19" s="61"/>
      <c r="F19" s="61"/>
      <c r="G19" s="61"/>
      <c r="H19" s="61"/>
      <c r="I19" s="61"/>
      <c r="J19" s="61"/>
    </row>
    <row r="20" spans="1:10" ht="18" x14ac:dyDescent="0.25">
      <c r="A20" s="61" t="s">
        <v>289</v>
      </c>
      <c r="B20" s="61"/>
      <c r="C20" s="61"/>
      <c r="D20" s="61"/>
      <c r="E20" s="61"/>
      <c r="F20" s="61"/>
      <c r="G20" s="61"/>
      <c r="H20" s="61"/>
      <c r="I20" s="61"/>
      <c r="J20" s="61"/>
    </row>
    <row r="21" spans="1:10" ht="35.25" customHeight="1" x14ac:dyDescent="0.25">
      <c r="A21" s="62" t="s">
        <v>290</v>
      </c>
      <c r="B21" s="62"/>
      <c r="C21" s="62"/>
      <c r="D21" s="62"/>
      <c r="E21" s="62"/>
      <c r="F21" s="62"/>
      <c r="G21" s="62"/>
      <c r="H21" s="62"/>
      <c r="I21" s="62"/>
      <c r="J21" s="62"/>
    </row>
    <row r="22" spans="1:10" ht="18" x14ac:dyDescent="0.25">
      <c r="A22" s="61" t="s">
        <v>291</v>
      </c>
      <c r="B22" s="61"/>
      <c r="C22" s="61"/>
      <c r="D22" s="61"/>
      <c r="E22" s="61"/>
      <c r="F22" s="61"/>
      <c r="G22" s="61"/>
      <c r="H22" s="61"/>
      <c r="I22" s="61"/>
      <c r="J22" s="61"/>
    </row>
    <row r="23" spans="1:10" ht="36.75" customHeight="1" x14ac:dyDescent="0.25">
      <c r="A23" s="62" t="s">
        <v>292</v>
      </c>
      <c r="B23" s="62"/>
      <c r="C23" s="62"/>
      <c r="D23" s="62"/>
      <c r="E23" s="62"/>
      <c r="F23" s="62"/>
      <c r="G23" s="62"/>
      <c r="H23" s="62"/>
      <c r="I23" s="62"/>
      <c r="J23" s="62"/>
    </row>
  </sheetData>
  <mergeCells count="11">
    <mergeCell ref="A19:J19"/>
    <mergeCell ref="A20:J20"/>
    <mergeCell ref="A21:J21"/>
    <mergeCell ref="A22:J22"/>
    <mergeCell ref="A23:J23"/>
    <mergeCell ref="A18:J18"/>
    <mergeCell ref="A1:B1"/>
    <mergeCell ref="D3:J3"/>
    <mergeCell ref="A4:A5"/>
    <mergeCell ref="B4:B5"/>
    <mergeCell ref="J4:J5"/>
  </mergeCells>
  <pageMargins left="0.70866141732283472" right="0.70866141732283472" top="0.74803149606299213" bottom="0.74803149606299213" header="0.31496062992125984" footer="0.31496062992125984"/>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workbookViewId="0">
      <pane xSplit="1" ySplit="3" topLeftCell="F4" activePane="bottomRight" state="frozen"/>
      <selection pane="topRight" activeCell="B1" sqref="B1"/>
      <selection pane="bottomLeft" activeCell="A4" sqref="A4"/>
      <selection pane="bottomRight" activeCell="L1" sqref="L1:Q1048576"/>
    </sheetView>
  </sheetViews>
  <sheetFormatPr baseColWidth="10" defaultRowHeight="15" x14ac:dyDescent="0.25"/>
  <cols>
    <col min="1" max="1" width="38.28515625" bestFit="1" customWidth="1"/>
    <col min="2" max="2" width="11" bestFit="1" customWidth="1"/>
    <col min="3" max="3" width="30.5703125" bestFit="1" customWidth="1"/>
    <col min="4" max="4" width="15" bestFit="1" customWidth="1"/>
    <col min="5" max="5" width="15.140625" bestFit="1" customWidth="1"/>
    <col min="6" max="11" width="17.5703125" bestFit="1" customWidth="1"/>
    <col min="12" max="16" width="17.5703125" hidden="1" customWidth="1"/>
    <col min="17" max="17" width="20.5703125" hidden="1" customWidth="1"/>
    <col min="18" max="19" width="17.5703125" customWidth="1"/>
    <col min="20" max="20" width="12" bestFit="1" customWidth="1"/>
  </cols>
  <sheetData>
    <row r="1" spans="1:24" x14ac:dyDescent="0.25">
      <c r="F1" s="6"/>
      <c r="G1" s="6"/>
      <c r="H1" s="6"/>
      <c r="I1" s="6"/>
      <c r="J1" s="6"/>
    </row>
    <row r="2" spans="1:24" x14ac:dyDescent="0.25">
      <c r="F2" s="9">
        <v>45291</v>
      </c>
      <c r="G2" s="9">
        <v>47118</v>
      </c>
      <c r="H2" s="9">
        <v>48944</v>
      </c>
      <c r="I2" s="9">
        <v>50770</v>
      </c>
      <c r="J2" s="9">
        <v>52596</v>
      </c>
      <c r="K2" s="9">
        <v>54423</v>
      </c>
      <c r="L2" s="9">
        <v>45291</v>
      </c>
      <c r="M2" s="9">
        <v>47118</v>
      </c>
      <c r="N2" s="9">
        <v>48944</v>
      </c>
      <c r="O2" s="9">
        <v>50770</v>
      </c>
      <c r="P2" s="9">
        <v>52596</v>
      </c>
      <c r="Q2" s="9">
        <v>54423</v>
      </c>
      <c r="R2" s="4"/>
      <c r="S2" s="4"/>
      <c r="T2" s="6"/>
      <c r="X2" s="5"/>
    </row>
    <row r="3" spans="1:24" x14ac:dyDescent="0.25">
      <c r="A3" s="1" t="s">
        <v>0</v>
      </c>
      <c r="B3" s="1" t="s">
        <v>1</v>
      </c>
      <c r="C3" s="1" t="s">
        <v>2</v>
      </c>
      <c r="D3" s="1" t="s">
        <v>3</v>
      </c>
      <c r="E3" s="1" t="s">
        <v>4</v>
      </c>
      <c r="F3" s="1" t="s">
        <v>250</v>
      </c>
      <c r="G3" s="1" t="s">
        <v>251</v>
      </c>
      <c r="H3" s="1" t="s">
        <v>252</v>
      </c>
      <c r="I3" s="1" t="s">
        <v>253</v>
      </c>
      <c r="J3" s="1" t="s">
        <v>254</v>
      </c>
      <c r="K3" s="1" t="s">
        <v>255</v>
      </c>
      <c r="L3" s="8" t="s">
        <v>256</v>
      </c>
      <c r="M3" s="8" t="s">
        <v>257</v>
      </c>
      <c r="N3" s="8" t="s">
        <v>258</v>
      </c>
      <c r="O3" s="8" t="s">
        <v>259</v>
      </c>
      <c r="P3" s="8" t="s">
        <v>260</v>
      </c>
      <c r="Q3" s="8" t="s">
        <v>261</v>
      </c>
      <c r="R3" s="8" t="s">
        <v>293</v>
      </c>
      <c r="S3" s="8" t="s">
        <v>294</v>
      </c>
      <c r="T3" s="6"/>
      <c r="X3" s="5"/>
    </row>
    <row r="4" spans="1:24" x14ac:dyDescent="0.25">
      <c r="A4" s="2" t="s">
        <v>5</v>
      </c>
      <c r="B4" s="2" t="s">
        <v>6</v>
      </c>
      <c r="C4" s="2" t="s">
        <v>7</v>
      </c>
      <c r="D4" s="3">
        <v>1212</v>
      </c>
      <c r="E4" s="2" t="s">
        <v>8</v>
      </c>
      <c r="F4" s="7">
        <f>_xlfn.DAYS(F$2,$E4)/365</f>
        <v>12.860273972602739</v>
      </c>
      <c r="G4" s="7">
        <f t="shared" ref="G4:K19" si="0">_xlfn.DAYS(G$2,$E4)/365</f>
        <v>17.865753424657534</v>
      </c>
      <c r="H4" s="7">
        <f t="shared" si="0"/>
        <v>22.86849315068493</v>
      </c>
      <c r="I4" s="7">
        <f t="shared" si="0"/>
        <v>27.87123287671233</v>
      </c>
      <c r="J4" s="7">
        <f t="shared" si="0"/>
        <v>32.873972602739727</v>
      </c>
      <c r="K4" s="7">
        <f t="shared" si="0"/>
        <v>37.87945205479452</v>
      </c>
      <c r="L4" s="7" t="str">
        <f t="shared" ref="L4:Q4" si="1">IF(_xlfn.DAYS(L$2,$E4)/365&gt;25,"OK","NO PLIACA")</f>
        <v>NO PLIACA</v>
      </c>
      <c r="M4" s="7" t="str">
        <f t="shared" si="1"/>
        <v>NO PLIACA</v>
      </c>
      <c r="N4" s="7" t="str">
        <f t="shared" si="1"/>
        <v>NO PLIACA</v>
      </c>
      <c r="O4" s="7" t="str">
        <f t="shared" si="1"/>
        <v>OK</v>
      </c>
      <c r="P4" s="7" t="str">
        <f t="shared" si="1"/>
        <v>OK</v>
      </c>
      <c r="Q4" s="7" t="str">
        <f t="shared" si="1"/>
        <v>OK</v>
      </c>
      <c r="R4" s="7">
        <f>D4</f>
        <v>1212</v>
      </c>
      <c r="S4" s="7">
        <v>450</v>
      </c>
      <c r="T4" s="6"/>
      <c r="X4" s="5"/>
    </row>
    <row r="5" spans="1:24" x14ac:dyDescent="0.25">
      <c r="A5" s="2" t="s">
        <v>9</v>
      </c>
      <c r="B5" s="2" t="s">
        <v>10</v>
      </c>
      <c r="C5" s="2" t="s">
        <v>11</v>
      </c>
      <c r="D5" s="3">
        <v>1212</v>
      </c>
      <c r="E5" s="2" t="s">
        <v>12</v>
      </c>
      <c r="F5" s="7">
        <f t="shared" ref="F5:K36" si="2">_xlfn.DAYS(F$2,$E5)/365</f>
        <v>1.2821917808219179</v>
      </c>
      <c r="G5" s="7">
        <f t="shared" si="0"/>
        <v>6.2876712328767121</v>
      </c>
      <c r="H5" s="7">
        <f t="shared" si="0"/>
        <v>11.29041095890411</v>
      </c>
      <c r="I5" s="7">
        <f t="shared" si="0"/>
        <v>16.293150684931508</v>
      </c>
      <c r="J5" s="7">
        <f t="shared" si="0"/>
        <v>21.295890410958904</v>
      </c>
      <c r="K5" s="7">
        <f t="shared" si="0"/>
        <v>26.301369863013697</v>
      </c>
      <c r="L5" s="7" t="str">
        <f t="shared" ref="L5:Q36" si="3">IF(_xlfn.DAYS(L$2,$E5)/365&gt;25,"OK","NO PLIACA")</f>
        <v>NO PLIACA</v>
      </c>
      <c r="M5" s="7" t="str">
        <f t="shared" si="3"/>
        <v>NO PLIACA</v>
      </c>
      <c r="N5" s="7" t="str">
        <f t="shared" si="3"/>
        <v>NO PLIACA</v>
      </c>
      <c r="O5" s="7" t="str">
        <f t="shared" si="3"/>
        <v>NO PLIACA</v>
      </c>
      <c r="P5" s="7" t="str">
        <f t="shared" si="3"/>
        <v>NO PLIACA</v>
      </c>
      <c r="Q5" s="7" t="str">
        <f t="shared" si="3"/>
        <v>OK</v>
      </c>
      <c r="R5" s="7">
        <f t="shared" ref="R5:R68" si="4">D5</f>
        <v>1212</v>
      </c>
      <c r="S5" s="7">
        <v>450</v>
      </c>
      <c r="T5" s="6"/>
      <c r="X5" s="5"/>
    </row>
    <row r="6" spans="1:24" x14ac:dyDescent="0.25">
      <c r="A6" s="2" t="s">
        <v>13</v>
      </c>
      <c r="B6" s="2" t="s">
        <v>14</v>
      </c>
      <c r="C6" s="2" t="s">
        <v>7</v>
      </c>
      <c r="D6" s="3">
        <v>1212</v>
      </c>
      <c r="E6" s="2" t="s">
        <v>15</v>
      </c>
      <c r="F6" s="7">
        <f t="shared" si="2"/>
        <v>12</v>
      </c>
      <c r="G6" s="7">
        <f t="shared" si="0"/>
        <v>17.005479452054793</v>
      </c>
      <c r="H6" s="7">
        <f t="shared" si="0"/>
        <v>22.008219178082193</v>
      </c>
      <c r="I6" s="7">
        <f t="shared" si="0"/>
        <v>27.010958904109589</v>
      </c>
      <c r="J6" s="7">
        <f t="shared" si="0"/>
        <v>32.013698630136986</v>
      </c>
      <c r="K6" s="7">
        <f t="shared" si="0"/>
        <v>37.019178082191779</v>
      </c>
      <c r="L6" s="7" t="str">
        <f t="shared" si="3"/>
        <v>NO PLIACA</v>
      </c>
      <c r="M6" s="7" t="str">
        <f t="shared" si="3"/>
        <v>NO PLIACA</v>
      </c>
      <c r="N6" s="7" t="str">
        <f t="shared" si="3"/>
        <v>NO PLIACA</v>
      </c>
      <c r="O6" s="7" t="str">
        <f t="shared" si="3"/>
        <v>OK</v>
      </c>
      <c r="P6" s="7" t="str">
        <f t="shared" si="3"/>
        <v>OK</v>
      </c>
      <c r="Q6" s="7" t="str">
        <f t="shared" si="3"/>
        <v>OK</v>
      </c>
      <c r="R6" s="7">
        <f t="shared" si="4"/>
        <v>1212</v>
      </c>
      <c r="S6" s="7">
        <v>450</v>
      </c>
      <c r="T6" s="6"/>
      <c r="X6" s="5"/>
    </row>
    <row r="7" spans="1:24" x14ac:dyDescent="0.25">
      <c r="A7" s="2" t="s">
        <v>16</v>
      </c>
      <c r="B7" s="2" t="s">
        <v>17</v>
      </c>
      <c r="C7" s="2" t="s">
        <v>7</v>
      </c>
      <c r="D7" s="3">
        <v>1212</v>
      </c>
      <c r="E7" s="2" t="s">
        <v>18</v>
      </c>
      <c r="F7" s="7">
        <f t="shared" si="2"/>
        <v>12.421917808219177</v>
      </c>
      <c r="G7" s="7">
        <f t="shared" si="0"/>
        <v>17.427397260273974</v>
      </c>
      <c r="H7" s="7">
        <f t="shared" si="0"/>
        <v>22.43013698630137</v>
      </c>
      <c r="I7" s="7">
        <f t="shared" si="0"/>
        <v>27.432876712328767</v>
      </c>
      <c r="J7" s="7">
        <f t="shared" si="0"/>
        <v>32.435616438356163</v>
      </c>
      <c r="K7" s="7">
        <f t="shared" si="0"/>
        <v>37.441095890410956</v>
      </c>
      <c r="L7" s="7" t="str">
        <f t="shared" si="3"/>
        <v>NO PLIACA</v>
      </c>
      <c r="M7" s="7" t="str">
        <f t="shared" si="3"/>
        <v>NO PLIACA</v>
      </c>
      <c r="N7" s="7" t="str">
        <f t="shared" si="3"/>
        <v>NO PLIACA</v>
      </c>
      <c r="O7" s="7" t="str">
        <f t="shared" si="3"/>
        <v>OK</v>
      </c>
      <c r="P7" s="7" t="str">
        <f t="shared" si="3"/>
        <v>OK</v>
      </c>
      <c r="Q7" s="7" t="str">
        <f t="shared" si="3"/>
        <v>OK</v>
      </c>
      <c r="R7" s="7">
        <f t="shared" si="4"/>
        <v>1212</v>
      </c>
      <c r="S7" s="7">
        <v>450</v>
      </c>
      <c r="T7" s="6"/>
      <c r="X7" s="5"/>
    </row>
    <row r="8" spans="1:24" x14ac:dyDescent="0.25">
      <c r="A8" s="2" t="s">
        <v>19</v>
      </c>
      <c r="B8" s="2" t="s">
        <v>20</v>
      </c>
      <c r="C8" s="2" t="s">
        <v>21</v>
      </c>
      <c r="D8" s="3">
        <v>1760</v>
      </c>
      <c r="E8" s="2" t="s">
        <v>22</v>
      </c>
      <c r="F8" s="7">
        <f t="shared" si="2"/>
        <v>16.005479452054793</v>
      </c>
      <c r="G8" s="7">
        <f t="shared" si="0"/>
        <v>21.010958904109589</v>
      </c>
      <c r="H8" s="7">
        <f t="shared" si="0"/>
        <v>26.013698630136986</v>
      </c>
      <c r="I8" s="7">
        <f t="shared" si="0"/>
        <v>31.016438356164382</v>
      </c>
      <c r="J8" s="7">
        <f t="shared" si="0"/>
        <v>36.019178082191779</v>
      </c>
      <c r="K8" s="7">
        <f t="shared" si="0"/>
        <v>41.024657534246572</v>
      </c>
      <c r="L8" s="7" t="str">
        <f t="shared" si="3"/>
        <v>NO PLIACA</v>
      </c>
      <c r="M8" s="7" t="str">
        <f t="shared" si="3"/>
        <v>NO PLIACA</v>
      </c>
      <c r="N8" s="7" t="str">
        <f t="shared" si="3"/>
        <v>OK</v>
      </c>
      <c r="O8" s="7" t="str">
        <f t="shared" si="3"/>
        <v>OK</v>
      </c>
      <c r="P8" s="7" t="str">
        <f t="shared" si="3"/>
        <v>OK</v>
      </c>
      <c r="Q8" s="7" t="str">
        <f t="shared" si="3"/>
        <v>OK</v>
      </c>
      <c r="R8" s="7">
        <f t="shared" si="4"/>
        <v>1760</v>
      </c>
      <c r="S8" s="7">
        <v>450</v>
      </c>
      <c r="T8" s="6"/>
      <c r="X8" s="5"/>
    </row>
    <row r="9" spans="1:24" x14ac:dyDescent="0.25">
      <c r="A9" s="2" t="s">
        <v>23</v>
      </c>
      <c r="B9" s="2" t="s">
        <v>24</v>
      </c>
      <c r="C9" s="2" t="s">
        <v>7</v>
      </c>
      <c r="D9" s="3">
        <v>1212</v>
      </c>
      <c r="E9" s="2" t="s">
        <v>25</v>
      </c>
      <c r="F9" s="7">
        <f t="shared" si="2"/>
        <v>13.164383561643836</v>
      </c>
      <c r="G9" s="7">
        <f t="shared" si="0"/>
        <v>18.169863013698631</v>
      </c>
      <c r="H9" s="7">
        <f t="shared" si="0"/>
        <v>23.172602739726027</v>
      </c>
      <c r="I9" s="7">
        <f t="shared" si="0"/>
        <v>28.175342465753424</v>
      </c>
      <c r="J9" s="7">
        <f t="shared" si="0"/>
        <v>33.178082191780824</v>
      </c>
      <c r="K9" s="7">
        <f t="shared" si="0"/>
        <v>38.183561643835617</v>
      </c>
      <c r="L9" s="7" t="str">
        <f t="shared" si="3"/>
        <v>NO PLIACA</v>
      </c>
      <c r="M9" s="7" t="str">
        <f t="shared" si="3"/>
        <v>NO PLIACA</v>
      </c>
      <c r="N9" s="7" t="str">
        <f t="shared" si="3"/>
        <v>NO PLIACA</v>
      </c>
      <c r="O9" s="7" t="str">
        <f t="shared" si="3"/>
        <v>OK</v>
      </c>
      <c r="P9" s="7" t="str">
        <f t="shared" si="3"/>
        <v>OK</v>
      </c>
      <c r="Q9" s="7" t="str">
        <f t="shared" si="3"/>
        <v>OK</v>
      </c>
      <c r="R9" s="7">
        <f t="shared" si="4"/>
        <v>1212</v>
      </c>
      <c r="S9" s="7">
        <v>450</v>
      </c>
    </row>
    <row r="10" spans="1:24" x14ac:dyDescent="0.25">
      <c r="A10" s="2" t="s">
        <v>26</v>
      </c>
      <c r="B10" s="2" t="s">
        <v>27</v>
      </c>
      <c r="C10" s="2" t="s">
        <v>7</v>
      </c>
      <c r="D10" s="3">
        <v>1030</v>
      </c>
      <c r="E10" s="2" t="s">
        <v>28</v>
      </c>
      <c r="F10" s="7">
        <f t="shared" si="2"/>
        <v>10.794520547945206</v>
      </c>
      <c r="G10" s="7">
        <f t="shared" si="0"/>
        <v>15.8</v>
      </c>
      <c r="H10" s="7">
        <f t="shared" si="0"/>
        <v>20.802739726027397</v>
      </c>
      <c r="I10" s="7">
        <f t="shared" si="0"/>
        <v>25.805479452054794</v>
      </c>
      <c r="J10" s="7">
        <f t="shared" si="0"/>
        <v>30.80821917808219</v>
      </c>
      <c r="K10" s="7">
        <f t="shared" si="0"/>
        <v>35.813698630136983</v>
      </c>
      <c r="L10" s="7" t="str">
        <f t="shared" si="3"/>
        <v>NO PLIACA</v>
      </c>
      <c r="M10" s="7" t="str">
        <f t="shared" si="3"/>
        <v>NO PLIACA</v>
      </c>
      <c r="N10" s="7" t="str">
        <f t="shared" si="3"/>
        <v>NO PLIACA</v>
      </c>
      <c r="O10" s="7" t="str">
        <f t="shared" si="3"/>
        <v>OK</v>
      </c>
      <c r="P10" s="7" t="str">
        <f t="shared" si="3"/>
        <v>OK</v>
      </c>
      <c r="Q10" s="7" t="str">
        <f t="shared" si="3"/>
        <v>OK</v>
      </c>
      <c r="R10" s="7">
        <f t="shared" si="4"/>
        <v>1030</v>
      </c>
      <c r="S10" s="7">
        <v>450</v>
      </c>
    </row>
    <row r="11" spans="1:24" x14ac:dyDescent="0.25">
      <c r="A11" s="2" t="s">
        <v>29</v>
      </c>
      <c r="B11" s="2" t="s">
        <v>30</v>
      </c>
      <c r="C11" s="2" t="s">
        <v>7</v>
      </c>
      <c r="D11" s="3">
        <v>1212</v>
      </c>
      <c r="E11" s="2" t="s">
        <v>25</v>
      </c>
      <c r="F11" s="7">
        <f t="shared" si="2"/>
        <v>13.164383561643836</v>
      </c>
      <c r="G11" s="7">
        <f t="shared" si="0"/>
        <v>18.169863013698631</v>
      </c>
      <c r="H11" s="7">
        <f t="shared" si="0"/>
        <v>23.172602739726027</v>
      </c>
      <c r="I11" s="7">
        <f t="shared" si="0"/>
        <v>28.175342465753424</v>
      </c>
      <c r="J11" s="7">
        <f t="shared" si="0"/>
        <v>33.178082191780824</v>
      </c>
      <c r="K11" s="7">
        <f t="shared" si="0"/>
        <v>38.183561643835617</v>
      </c>
      <c r="L11" s="7" t="str">
        <f t="shared" si="3"/>
        <v>NO PLIACA</v>
      </c>
      <c r="M11" s="7" t="str">
        <f t="shared" si="3"/>
        <v>NO PLIACA</v>
      </c>
      <c r="N11" s="7" t="str">
        <f t="shared" si="3"/>
        <v>NO PLIACA</v>
      </c>
      <c r="O11" s="7" t="str">
        <f t="shared" si="3"/>
        <v>OK</v>
      </c>
      <c r="P11" s="7" t="str">
        <f t="shared" si="3"/>
        <v>OK</v>
      </c>
      <c r="Q11" s="7" t="str">
        <f t="shared" si="3"/>
        <v>OK</v>
      </c>
      <c r="R11" s="7">
        <f t="shared" si="4"/>
        <v>1212</v>
      </c>
      <c r="S11" s="7">
        <v>450</v>
      </c>
    </row>
    <row r="12" spans="1:24" x14ac:dyDescent="0.25">
      <c r="A12" s="2" t="s">
        <v>31</v>
      </c>
      <c r="B12" s="2" t="s">
        <v>32</v>
      </c>
      <c r="C12" s="2" t="s">
        <v>7</v>
      </c>
      <c r="D12" s="3">
        <v>1212</v>
      </c>
      <c r="E12" s="2" t="s">
        <v>33</v>
      </c>
      <c r="F12" s="7">
        <f t="shared" si="2"/>
        <v>10.641095890410959</v>
      </c>
      <c r="G12" s="7">
        <f t="shared" si="0"/>
        <v>15.646575342465754</v>
      </c>
      <c r="H12" s="7">
        <f t="shared" si="0"/>
        <v>20.649315068493152</v>
      </c>
      <c r="I12" s="7">
        <f t="shared" si="0"/>
        <v>25.652054794520549</v>
      </c>
      <c r="J12" s="7">
        <f t="shared" si="0"/>
        <v>30.654794520547945</v>
      </c>
      <c r="K12" s="7">
        <f t="shared" si="0"/>
        <v>35.660273972602738</v>
      </c>
      <c r="L12" s="7" t="str">
        <f t="shared" si="3"/>
        <v>NO PLIACA</v>
      </c>
      <c r="M12" s="7" t="str">
        <f t="shared" si="3"/>
        <v>NO PLIACA</v>
      </c>
      <c r="N12" s="7" t="str">
        <f t="shared" si="3"/>
        <v>NO PLIACA</v>
      </c>
      <c r="O12" s="7" t="str">
        <f t="shared" si="3"/>
        <v>OK</v>
      </c>
      <c r="P12" s="7" t="str">
        <f t="shared" si="3"/>
        <v>OK</v>
      </c>
      <c r="Q12" s="7" t="str">
        <f t="shared" si="3"/>
        <v>OK</v>
      </c>
      <c r="R12" s="7">
        <f t="shared" si="4"/>
        <v>1212</v>
      </c>
      <c r="S12" s="7">
        <v>450</v>
      </c>
    </row>
    <row r="13" spans="1:24" x14ac:dyDescent="0.25">
      <c r="A13" s="2" t="s">
        <v>34</v>
      </c>
      <c r="B13" s="2" t="s">
        <v>35</v>
      </c>
      <c r="C13" s="2" t="s">
        <v>36</v>
      </c>
      <c r="D13" s="3">
        <v>2345</v>
      </c>
      <c r="E13" s="2" t="s">
        <v>37</v>
      </c>
      <c r="F13" s="7">
        <f t="shared" si="2"/>
        <v>16.67945205479452</v>
      </c>
      <c r="G13" s="7">
        <f t="shared" si="0"/>
        <v>21.684931506849313</v>
      </c>
      <c r="H13" s="7">
        <f t="shared" si="0"/>
        <v>26.687671232876713</v>
      </c>
      <c r="I13" s="7">
        <f t="shared" si="0"/>
        <v>31.69041095890411</v>
      </c>
      <c r="J13" s="7">
        <f t="shared" si="0"/>
        <v>36.69315068493151</v>
      </c>
      <c r="K13" s="7">
        <f t="shared" si="0"/>
        <v>41.698630136986303</v>
      </c>
      <c r="L13" s="7" t="str">
        <f t="shared" si="3"/>
        <v>NO PLIACA</v>
      </c>
      <c r="M13" s="7" t="str">
        <f t="shared" si="3"/>
        <v>NO PLIACA</v>
      </c>
      <c r="N13" s="7" t="str">
        <f t="shared" si="3"/>
        <v>OK</v>
      </c>
      <c r="O13" s="7" t="str">
        <f t="shared" si="3"/>
        <v>OK</v>
      </c>
      <c r="P13" s="7" t="str">
        <f t="shared" si="3"/>
        <v>OK</v>
      </c>
      <c r="Q13" s="7" t="str">
        <f t="shared" si="3"/>
        <v>OK</v>
      </c>
      <c r="R13" s="7">
        <f t="shared" si="4"/>
        <v>2345</v>
      </c>
      <c r="S13" s="7">
        <v>450</v>
      </c>
    </row>
    <row r="14" spans="1:24" x14ac:dyDescent="0.25">
      <c r="A14" s="2" t="s">
        <v>38</v>
      </c>
      <c r="B14" s="2" t="s">
        <v>39</v>
      </c>
      <c r="C14" s="2" t="s">
        <v>7</v>
      </c>
      <c r="D14" s="3">
        <v>1212</v>
      </c>
      <c r="E14" s="2" t="s">
        <v>25</v>
      </c>
      <c r="F14" s="7">
        <f t="shared" si="2"/>
        <v>13.164383561643836</v>
      </c>
      <c r="G14" s="7">
        <f t="shared" si="0"/>
        <v>18.169863013698631</v>
      </c>
      <c r="H14" s="7">
        <f t="shared" si="0"/>
        <v>23.172602739726027</v>
      </c>
      <c r="I14" s="7">
        <f t="shared" si="0"/>
        <v>28.175342465753424</v>
      </c>
      <c r="J14" s="7">
        <f t="shared" si="0"/>
        <v>33.178082191780824</v>
      </c>
      <c r="K14" s="7">
        <f t="shared" si="0"/>
        <v>38.183561643835617</v>
      </c>
      <c r="L14" s="7" t="str">
        <f t="shared" si="3"/>
        <v>NO PLIACA</v>
      </c>
      <c r="M14" s="7" t="str">
        <f t="shared" si="3"/>
        <v>NO PLIACA</v>
      </c>
      <c r="N14" s="7" t="str">
        <f t="shared" si="3"/>
        <v>NO PLIACA</v>
      </c>
      <c r="O14" s="7" t="str">
        <f t="shared" si="3"/>
        <v>OK</v>
      </c>
      <c r="P14" s="7" t="str">
        <f t="shared" si="3"/>
        <v>OK</v>
      </c>
      <c r="Q14" s="7" t="str">
        <f t="shared" si="3"/>
        <v>OK</v>
      </c>
      <c r="R14" s="7">
        <f t="shared" si="4"/>
        <v>1212</v>
      </c>
      <c r="S14" s="7">
        <v>450</v>
      </c>
    </row>
    <row r="15" spans="1:24" x14ac:dyDescent="0.25">
      <c r="A15" s="2" t="s">
        <v>40</v>
      </c>
      <c r="B15" s="2" t="s">
        <v>41</v>
      </c>
      <c r="C15" s="2" t="s">
        <v>7</v>
      </c>
      <c r="D15" s="3">
        <v>1212</v>
      </c>
      <c r="E15" s="2" t="s">
        <v>42</v>
      </c>
      <c r="F15" s="7">
        <f t="shared" si="2"/>
        <v>12.252054794520548</v>
      </c>
      <c r="G15" s="7">
        <f t="shared" si="0"/>
        <v>17.257534246575343</v>
      </c>
      <c r="H15" s="7">
        <f t="shared" si="0"/>
        <v>22.260273972602739</v>
      </c>
      <c r="I15" s="7">
        <f t="shared" si="0"/>
        <v>27.263013698630136</v>
      </c>
      <c r="J15" s="7">
        <f t="shared" si="0"/>
        <v>32.265753424657532</v>
      </c>
      <c r="K15" s="7">
        <f t="shared" si="0"/>
        <v>37.271232876712325</v>
      </c>
      <c r="L15" s="7" t="str">
        <f t="shared" si="3"/>
        <v>NO PLIACA</v>
      </c>
      <c r="M15" s="7" t="str">
        <f t="shared" si="3"/>
        <v>NO PLIACA</v>
      </c>
      <c r="N15" s="7" t="str">
        <f t="shared" si="3"/>
        <v>NO PLIACA</v>
      </c>
      <c r="O15" s="7" t="str">
        <f t="shared" si="3"/>
        <v>OK</v>
      </c>
      <c r="P15" s="7" t="str">
        <f t="shared" si="3"/>
        <v>OK</v>
      </c>
      <c r="Q15" s="7" t="str">
        <f t="shared" si="3"/>
        <v>OK</v>
      </c>
      <c r="R15" s="7">
        <f t="shared" si="4"/>
        <v>1212</v>
      </c>
      <c r="S15" s="7">
        <v>450</v>
      </c>
    </row>
    <row r="16" spans="1:24" x14ac:dyDescent="0.25">
      <c r="A16" s="2" t="s">
        <v>43</v>
      </c>
      <c r="B16" s="2" t="s">
        <v>44</v>
      </c>
      <c r="C16" s="2" t="s">
        <v>45</v>
      </c>
      <c r="D16" s="3">
        <v>1930</v>
      </c>
      <c r="E16" s="2" t="s">
        <v>46</v>
      </c>
      <c r="F16" s="7">
        <f t="shared" si="2"/>
        <v>1.8191780821917809</v>
      </c>
      <c r="G16" s="7">
        <f t="shared" si="0"/>
        <v>6.8246575342465752</v>
      </c>
      <c r="H16" s="7">
        <f t="shared" si="0"/>
        <v>11.827397260273973</v>
      </c>
      <c r="I16" s="7">
        <f t="shared" si="0"/>
        <v>16.830136986301369</v>
      </c>
      <c r="J16" s="7">
        <f t="shared" si="0"/>
        <v>21.832876712328765</v>
      </c>
      <c r="K16" s="7">
        <f t="shared" si="0"/>
        <v>26.838356164383562</v>
      </c>
      <c r="L16" s="7" t="str">
        <f t="shared" si="3"/>
        <v>NO PLIACA</v>
      </c>
      <c r="M16" s="7" t="str">
        <f t="shared" si="3"/>
        <v>NO PLIACA</v>
      </c>
      <c r="N16" s="7" t="str">
        <f t="shared" si="3"/>
        <v>NO PLIACA</v>
      </c>
      <c r="O16" s="7" t="str">
        <f t="shared" si="3"/>
        <v>NO PLIACA</v>
      </c>
      <c r="P16" s="7" t="str">
        <f t="shared" si="3"/>
        <v>NO PLIACA</v>
      </c>
      <c r="Q16" s="7" t="str">
        <f t="shared" si="3"/>
        <v>OK</v>
      </c>
      <c r="R16" s="7">
        <f t="shared" si="4"/>
        <v>1930</v>
      </c>
      <c r="S16" s="7">
        <v>450</v>
      </c>
    </row>
    <row r="17" spans="1:19" x14ac:dyDescent="0.25">
      <c r="A17" s="2" t="s">
        <v>47</v>
      </c>
      <c r="B17" s="2" t="s">
        <v>48</v>
      </c>
      <c r="C17" s="2" t="s">
        <v>49</v>
      </c>
      <c r="D17" s="3">
        <v>935</v>
      </c>
      <c r="E17" s="2" t="s">
        <v>50</v>
      </c>
      <c r="F17" s="7">
        <f t="shared" si="2"/>
        <v>3.9095890410958902</v>
      </c>
      <c r="G17" s="7">
        <f t="shared" si="0"/>
        <v>8.9150684931506845</v>
      </c>
      <c r="H17" s="7">
        <f t="shared" si="0"/>
        <v>13.917808219178083</v>
      </c>
      <c r="I17" s="7">
        <f t="shared" si="0"/>
        <v>18.920547945205481</v>
      </c>
      <c r="J17" s="7">
        <f t="shared" si="0"/>
        <v>23.923287671232877</v>
      </c>
      <c r="K17" s="7">
        <f t="shared" si="0"/>
        <v>28.92876712328767</v>
      </c>
      <c r="L17" s="7" t="str">
        <f t="shared" si="3"/>
        <v>NO PLIACA</v>
      </c>
      <c r="M17" s="7" t="str">
        <f t="shared" si="3"/>
        <v>NO PLIACA</v>
      </c>
      <c r="N17" s="7" t="str">
        <f t="shared" si="3"/>
        <v>NO PLIACA</v>
      </c>
      <c r="O17" s="7" t="str">
        <f t="shared" si="3"/>
        <v>NO PLIACA</v>
      </c>
      <c r="P17" s="7" t="str">
        <f t="shared" si="3"/>
        <v>NO PLIACA</v>
      </c>
      <c r="Q17" s="7" t="str">
        <f t="shared" si="3"/>
        <v>OK</v>
      </c>
      <c r="R17" s="7">
        <f t="shared" si="4"/>
        <v>935</v>
      </c>
      <c r="S17" s="7">
        <v>450</v>
      </c>
    </row>
    <row r="18" spans="1:19" x14ac:dyDescent="0.25">
      <c r="A18" s="2" t="s">
        <v>51</v>
      </c>
      <c r="B18" s="2" t="s">
        <v>52</v>
      </c>
      <c r="C18" s="2" t="s">
        <v>53</v>
      </c>
      <c r="D18" s="3">
        <v>1340</v>
      </c>
      <c r="E18" s="2" t="s">
        <v>54</v>
      </c>
      <c r="F18" s="7">
        <f t="shared" si="2"/>
        <v>9.3150684931506849</v>
      </c>
      <c r="G18" s="7">
        <f t="shared" si="0"/>
        <v>14.32054794520548</v>
      </c>
      <c r="H18" s="7">
        <f t="shared" si="0"/>
        <v>19.323287671232876</v>
      </c>
      <c r="I18" s="7">
        <f t="shared" si="0"/>
        <v>24.326027397260273</v>
      </c>
      <c r="J18" s="7">
        <f t="shared" si="0"/>
        <v>29.328767123287673</v>
      </c>
      <c r="K18" s="7">
        <f t="shared" si="0"/>
        <v>34.334246575342469</v>
      </c>
      <c r="L18" s="7" t="str">
        <f t="shared" si="3"/>
        <v>NO PLIACA</v>
      </c>
      <c r="M18" s="7" t="str">
        <f t="shared" si="3"/>
        <v>NO PLIACA</v>
      </c>
      <c r="N18" s="7" t="str">
        <f t="shared" si="3"/>
        <v>NO PLIACA</v>
      </c>
      <c r="O18" s="7" t="str">
        <f t="shared" si="3"/>
        <v>NO PLIACA</v>
      </c>
      <c r="P18" s="7" t="str">
        <f t="shared" si="3"/>
        <v>OK</v>
      </c>
      <c r="Q18" s="7" t="str">
        <f t="shared" si="3"/>
        <v>OK</v>
      </c>
      <c r="R18" s="7">
        <f t="shared" si="4"/>
        <v>1340</v>
      </c>
      <c r="S18" s="7">
        <v>450</v>
      </c>
    </row>
    <row r="19" spans="1:19" x14ac:dyDescent="0.25">
      <c r="A19" s="2" t="s">
        <v>55</v>
      </c>
      <c r="B19" s="2" t="s">
        <v>56</v>
      </c>
      <c r="C19" s="2" t="s">
        <v>57</v>
      </c>
      <c r="D19" s="3">
        <v>1150</v>
      </c>
      <c r="E19" s="2" t="s">
        <v>58</v>
      </c>
      <c r="F19" s="7">
        <f t="shared" si="2"/>
        <v>1.6273972602739726</v>
      </c>
      <c r="G19" s="7">
        <f t="shared" si="0"/>
        <v>6.6328767123287671</v>
      </c>
      <c r="H19" s="7">
        <f t="shared" si="0"/>
        <v>11.635616438356164</v>
      </c>
      <c r="I19" s="7">
        <f t="shared" si="0"/>
        <v>16.638356164383563</v>
      </c>
      <c r="J19" s="7">
        <f t="shared" si="0"/>
        <v>21.641095890410959</v>
      </c>
      <c r="K19" s="7">
        <f t="shared" si="0"/>
        <v>26.646575342465752</v>
      </c>
      <c r="L19" s="7" t="str">
        <f t="shared" si="3"/>
        <v>NO PLIACA</v>
      </c>
      <c r="M19" s="7" t="str">
        <f t="shared" si="3"/>
        <v>NO PLIACA</v>
      </c>
      <c r="N19" s="7" t="str">
        <f t="shared" si="3"/>
        <v>NO PLIACA</v>
      </c>
      <c r="O19" s="7" t="str">
        <f t="shared" si="3"/>
        <v>NO PLIACA</v>
      </c>
      <c r="P19" s="7" t="str">
        <f t="shared" si="3"/>
        <v>NO PLIACA</v>
      </c>
      <c r="Q19" s="7" t="str">
        <f t="shared" si="3"/>
        <v>OK</v>
      </c>
      <c r="R19" s="7">
        <f t="shared" si="4"/>
        <v>1150</v>
      </c>
      <c r="S19" s="7">
        <v>450</v>
      </c>
    </row>
    <row r="20" spans="1:19" x14ac:dyDescent="0.25">
      <c r="A20" s="2" t="s">
        <v>59</v>
      </c>
      <c r="B20" s="2" t="s">
        <v>60</v>
      </c>
      <c r="C20" s="2" t="s">
        <v>61</v>
      </c>
      <c r="D20" s="3">
        <v>2967</v>
      </c>
      <c r="E20" s="2" t="s">
        <v>62</v>
      </c>
      <c r="F20" s="7">
        <f t="shared" si="2"/>
        <v>1.1643835616438356</v>
      </c>
      <c r="G20" s="7">
        <f t="shared" si="2"/>
        <v>6.1698630136986301</v>
      </c>
      <c r="H20" s="7">
        <f t="shared" si="2"/>
        <v>11.172602739726027</v>
      </c>
      <c r="I20" s="7">
        <f t="shared" si="2"/>
        <v>16.175342465753424</v>
      </c>
      <c r="J20" s="7">
        <f t="shared" si="2"/>
        <v>21.17808219178082</v>
      </c>
      <c r="K20" s="7">
        <f t="shared" si="2"/>
        <v>26.183561643835617</v>
      </c>
      <c r="L20" s="7" t="str">
        <f t="shared" si="3"/>
        <v>NO PLIACA</v>
      </c>
      <c r="M20" s="7" t="str">
        <f t="shared" si="3"/>
        <v>NO PLIACA</v>
      </c>
      <c r="N20" s="7" t="str">
        <f t="shared" si="3"/>
        <v>NO PLIACA</v>
      </c>
      <c r="O20" s="7" t="str">
        <f t="shared" si="3"/>
        <v>NO PLIACA</v>
      </c>
      <c r="P20" s="7" t="str">
        <f t="shared" si="3"/>
        <v>NO PLIACA</v>
      </c>
      <c r="Q20" s="7" t="str">
        <f t="shared" si="3"/>
        <v>OK</v>
      </c>
      <c r="R20" s="7">
        <f t="shared" si="4"/>
        <v>2967</v>
      </c>
      <c r="S20" s="7">
        <v>450</v>
      </c>
    </row>
    <row r="21" spans="1:19" x14ac:dyDescent="0.25">
      <c r="A21" s="2" t="s">
        <v>63</v>
      </c>
      <c r="B21" s="2" t="s">
        <v>64</v>
      </c>
      <c r="C21" s="2" t="s">
        <v>65</v>
      </c>
      <c r="D21" s="3">
        <v>817</v>
      </c>
      <c r="E21" s="2" t="s">
        <v>66</v>
      </c>
      <c r="F21" s="7">
        <f t="shared" si="2"/>
        <v>1.8849315068493151</v>
      </c>
      <c r="G21" s="7">
        <f t="shared" si="2"/>
        <v>6.8904109589041092</v>
      </c>
      <c r="H21" s="7">
        <f t="shared" si="2"/>
        <v>11.893150684931507</v>
      </c>
      <c r="I21" s="7">
        <f t="shared" si="2"/>
        <v>16.895890410958906</v>
      </c>
      <c r="J21" s="7">
        <f t="shared" si="2"/>
        <v>21.898630136986302</v>
      </c>
      <c r="K21" s="7">
        <f t="shared" si="2"/>
        <v>26.904109589041095</v>
      </c>
      <c r="L21" s="7" t="str">
        <f t="shared" si="3"/>
        <v>NO PLIACA</v>
      </c>
      <c r="M21" s="7" t="str">
        <f t="shared" si="3"/>
        <v>NO PLIACA</v>
      </c>
      <c r="N21" s="7" t="str">
        <f t="shared" si="3"/>
        <v>NO PLIACA</v>
      </c>
      <c r="O21" s="7" t="str">
        <f t="shared" si="3"/>
        <v>NO PLIACA</v>
      </c>
      <c r="P21" s="7" t="str">
        <f t="shared" si="3"/>
        <v>NO PLIACA</v>
      </c>
      <c r="Q21" s="7" t="str">
        <f t="shared" si="3"/>
        <v>OK</v>
      </c>
      <c r="R21" s="7">
        <f t="shared" si="4"/>
        <v>817</v>
      </c>
      <c r="S21" s="7">
        <v>450</v>
      </c>
    </row>
    <row r="22" spans="1:19" x14ac:dyDescent="0.25">
      <c r="A22" s="2" t="s">
        <v>67</v>
      </c>
      <c r="B22" s="2" t="s">
        <v>68</v>
      </c>
      <c r="C22" s="2" t="s">
        <v>69</v>
      </c>
      <c r="D22" s="3">
        <v>1340</v>
      </c>
      <c r="E22" s="2" t="s">
        <v>70</v>
      </c>
      <c r="F22" s="7">
        <f t="shared" si="2"/>
        <v>0.9068493150684932</v>
      </c>
      <c r="G22" s="7">
        <f t="shared" si="2"/>
        <v>5.912328767123288</v>
      </c>
      <c r="H22" s="7">
        <f t="shared" si="2"/>
        <v>10.915068493150685</v>
      </c>
      <c r="I22" s="7">
        <f t="shared" si="2"/>
        <v>15.917808219178083</v>
      </c>
      <c r="J22" s="7">
        <f t="shared" si="2"/>
        <v>20.920547945205481</v>
      </c>
      <c r="K22" s="7">
        <f t="shared" si="2"/>
        <v>25.926027397260274</v>
      </c>
      <c r="L22" s="7" t="str">
        <f t="shared" si="3"/>
        <v>NO PLIACA</v>
      </c>
      <c r="M22" s="7" t="str">
        <f t="shared" si="3"/>
        <v>NO PLIACA</v>
      </c>
      <c r="N22" s="7" t="str">
        <f t="shared" si="3"/>
        <v>NO PLIACA</v>
      </c>
      <c r="O22" s="7" t="str">
        <f t="shared" si="3"/>
        <v>NO PLIACA</v>
      </c>
      <c r="P22" s="7" t="str">
        <f t="shared" si="3"/>
        <v>NO PLIACA</v>
      </c>
      <c r="Q22" s="7" t="str">
        <f t="shared" si="3"/>
        <v>OK</v>
      </c>
      <c r="R22" s="7">
        <f t="shared" si="4"/>
        <v>1340</v>
      </c>
      <c r="S22" s="7">
        <v>450</v>
      </c>
    </row>
    <row r="23" spans="1:19" x14ac:dyDescent="0.25">
      <c r="A23" s="2" t="s">
        <v>71</v>
      </c>
      <c r="B23" s="2" t="s">
        <v>72</v>
      </c>
      <c r="C23" s="2" t="s">
        <v>73</v>
      </c>
      <c r="D23" s="3">
        <v>1086</v>
      </c>
      <c r="E23" s="2" t="s">
        <v>74</v>
      </c>
      <c r="F23" s="7">
        <f t="shared" si="2"/>
        <v>16.443835616438356</v>
      </c>
      <c r="G23" s="7">
        <f t="shared" si="2"/>
        <v>21.449315068493149</v>
      </c>
      <c r="H23" s="7">
        <f t="shared" si="2"/>
        <v>26.452054794520549</v>
      </c>
      <c r="I23" s="7">
        <f t="shared" si="2"/>
        <v>31.454794520547946</v>
      </c>
      <c r="J23" s="7">
        <f t="shared" si="2"/>
        <v>36.457534246575342</v>
      </c>
      <c r="K23" s="7">
        <f t="shared" si="2"/>
        <v>41.463013698630135</v>
      </c>
      <c r="L23" s="7" t="str">
        <f t="shared" si="3"/>
        <v>NO PLIACA</v>
      </c>
      <c r="M23" s="7" t="str">
        <f t="shared" si="3"/>
        <v>NO PLIACA</v>
      </c>
      <c r="N23" s="7" t="str">
        <f t="shared" si="3"/>
        <v>OK</v>
      </c>
      <c r="O23" s="7" t="str">
        <f t="shared" si="3"/>
        <v>OK</v>
      </c>
      <c r="P23" s="7" t="str">
        <f t="shared" si="3"/>
        <v>OK</v>
      </c>
      <c r="Q23" s="7" t="str">
        <f t="shared" si="3"/>
        <v>OK</v>
      </c>
      <c r="R23" s="7">
        <f t="shared" si="4"/>
        <v>1086</v>
      </c>
      <c r="S23" s="7">
        <v>450</v>
      </c>
    </row>
    <row r="24" spans="1:19" x14ac:dyDescent="0.25">
      <c r="A24" s="2" t="s">
        <v>75</v>
      </c>
      <c r="B24" s="2" t="s">
        <v>76</v>
      </c>
      <c r="C24" s="2" t="s">
        <v>77</v>
      </c>
      <c r="D24" s="3">
        <v>1930</v>
      </c>
      <c r="E24" s="2" t="s">
        <v>78</v>
      </c>
      <c r="F24" s="7">
        <f t="shared" si="2"/>
        <v>1.2493150684931507</v>
      </c>
      <c r="G24" s="7">
        <f t="shared" si="2"/>
        <v>6.2547945205479456</v>
      </c>
      <c r="H24" s="7">
        <f t="shared" si="2"/>
        <v>11.257534246575343</v>
      </c>
      <c r="I24" s="7">
        <f t="shared" si="2"/>
        <v>16.260273972602739</v>
      </c>
      <c r="J24" s="7">
        <f t="shared" si="2"/>
        <v>21.263013698630136</v>
      </c>
      <c r="K24" s="7">
        <f t="shared" si="2"/>
        <v>26.268493150684932</v>
      </c>
      <c r="L24" s="7" t="str">
        <f t="shared" si="3"/>
        <v>NO PLIACA</v>
      </c>
      <c r="M24" s="7" t="str">
        <f t="shared" si="3"/>
        <v>NO PLIACA</v>
      </c>
      <c r="N24" s="7" t="str">
        <f t="shared" si="3"/>
        <v>NO PLIACA</v>
      </c>
      <c r="O24" s="7" t="str">
        <f t="shared" si="3"/>
        <v>NO PLIACA</v>
      </c>
      <c r="P24" s="7" t="str">
        <f t="shared" si="3"/>
        <v>NO PLIACA</v>
      </c>
      <c r="Q24" s="7" t="str">
        <f t="shared" si="3"/>
        <v>OK</v>
      </c>
      <c r="R24" s="7">
        <f t="shared" si="4"/>
        <v>1930</v>
      </c>
      <c r="S24" s="7">
        <v>450</v>
      </c>
    </row>
    <row r="25" spans="1:19" x14ac:dyDescent="0.25">
      <c r="A25" s="2" t="s">
        <v>79</v>
      </c>
      <c r="B25" s="2" t="s">
        <v>80</v>
      </c>
      <c r="C25" s="2" t="s">
        <v>69</v>
      </c>
      <c r="D25" s="3">
        <v>1340</v>
      </c>
      <c r="E25" s="2" t="s">
        <v>81</v>
      </c>
      <c r="F25" s="7">
        <f t="shared" si="2"/>
        <v>1.1260273972602739</v>
      </c>
      <c r="G25" s="7">
        <f t="shared" si="2"/>
        <v>6.1315068493150688</v>
      </c>
      <c r="H25" s="7">
        <f t="shared" si="2"/>
        <v>11.134246575342466</v>
      </c>
      <c r="I25" s="7">
        <f t="shared" si="2"/>
        <v>16.136986301369863</v>
      </c>
      <c r="J25" s="7">
        <f t="shared" si="2"/>
        <v>21.139726027397259</v>
      </c>
      <c r="K25" s="7">
        <f t="shared" si="2"/>
        <v>26.145205479452056</v>
      </c>
      <c r="L25" s="7" t="str">
        <f t="shared" si="3"/>
        <v>NO PLIACA</v>
      </c>
      <c r="M25" s="7" t="str">
        <f t="shared" si="3"/>
        <v>NO PLIACA</v>
      </c>
      <c r="N25" s="7" t="str">
        <f t="shared" si="3"/>
        <v>NO PLIACA</v>
      </c>
      <c r="O25" s="7" t="str">
        <f t="shared" si="3"/>
        <v>NO PLIACA</v>
      </c>
      <c r="P25" s="7" t="str">
        <f t="shared" si="3"/>
        <v>NO PLIACA</v>
      </c>
      <c r="Q25" s="7" t="str">
        <f t="shared" si="3"/>
        <v>OK</v>
      </c>
      <c r="R25" s="7">
        <f t="shared" si="4"/>
        <v>1340</v>
      </c>
      <c r="S25" s="7">
        <v>450</v>
      </c>
    </row>
    <row r="26" spans="1:19" x14ac:dyDescent="0.25">
      <c r="A26" s="2" t="s">
        <v>82</v>
      </c>
      <c r="B26" s="2" t="s">
        <v>83</v>
      </c>
      <c r="C26" s="2" t="s">
        <v>84</v>
      </c>
      <c r="D26" s="3">
        <v>1930</v>
      </c>
      <c r="E26" s="2" t="s">
        <v>85</v>
      </c>
      <c r="F26" s="7">
        <f t="shared" si="2"/>
        <v>0.99178082191780825</v>
      </c>
      <c r="G26" s="7">
        <f t="shared" si="2"/>
        <v>5.9972602739726026</v>
      </c>
      <c r="H26" s="7">
        <f t="shared" si="2"/>
        <v>11</v>
      </c>
      <c r="I26" s="7">
        <f t="shared" si="2"/>
        <v>16.002739726027396</v>
      </c>
      <c r="J26" s="7">
        <f t="shared" si="2"/>
        <v>21.005479452054793</v>
      </c>
      <c r="K26" s="7">
        <f t="shared" si="2"/>
        <v>26.010958904109589</v>
      </c>
      <c r="L26" s="7" t="str">
        <f t="shared" si="3"/>
        <v>NO PLIACA</v>
      </c>
      <c r="M26" s="7" t="str">
        <f t="shared" si="3"/>
        <v>NO PLIACA</v>
      </c>
      <c r="N26" s="7" t="str">
        <f t="shared" si="3"/>
        <v>NO PLIACA</v>
      </c>
      <c r="O26" s="7" t="str">
        <f t="shared" si="3"/>
        <v>NO PLIACA</v>
      </c>
      <c r="P26" s="7" t="str">
        <f t="shared" si="3"/>
        <v>NO PLIACA</v>
      </c>
      <c r="Q26" s="7" t="str">
        <f t="shared" si="3"/>
        <v>OK</v>
      </c>
      <c r="R26" s="7">
        <f t="shared" si="4"/>
        <v>1930</v>
      </c>
      <c r="S26" s="7">
        <v>450</v>
      </c>
    </row>
    <row r="27" spans="1:19" x14ac:dyDescent="0.25">
      <c r="A27" s="2" t="s">
        <v>86</v>
      </c>
      <c r="B27" s="2" t="s">
        <v>87</v>
      </c>
      <c r="C27" s="2" t="s">
        <v>88</v>
      </c>
      <c r="D27" s="3">
        <v>1340</v>
      </c>
      <c r="E27" s="2" t="s">
        <v>89</v>
      </c>
      <c r="F27" s="7">
        <f t="shared" si="2"/>
        <v>2.4904109589041097</v>
      </c>
      <c r="G27" s="7">
        <f t="shared" si="2"/>
        <v>7.4958904109589044</v>
      </c>
      <c r="H27" s="7">
        <f t="shared" si="2"/>
        <v>12.498630136986302</v>
      </c>
      <c r="I27" s="7">
        <f t="shared" si="2"/>
        <v>17.5013698630137</v>
      </c>
      <c r="J27" s="7">
        <f t="shared" si="2"/>
        <v>22.504109589041096</v>
      </c>
      <c r="K27" s="7">
        <f t="shared" si="2"/>
        <v>27.509589041095889</v>
      </c>
      <c r="L27" s="7" t="str">
        <f t="shared" si="3"/>
        <v>NO PLIACA</v>
      </c>
      <c r="M27" s="7" t="str">
        <f t="shared" si="3"/>
        <v>NO PLIACA</v>
      </c>
      <c r="N27" s="7" t="str">
        <f t="shared" si="3"/>
        <v>NO PLIACA</v>
      </c>
      <c r="O27" s="7" t="str">
        <f t="shared" si="3"/>
        <v>NO PLIACA</v>
      </c>
      <c r="P27" s="7" t="str">
        <f t="shared" si="3"/>
        <v>NO PLIACA</v>
      </c>
      <c r="Q27" s="7" t="str">
        <f t="shared" si="3"/>
        <v>OK</v>
      </c>
      <c r="R27" s="7">
        <f t="shared" si="4"/>
        <v>1340</v>
      </c>
      <c r="S27" s="7">
        <v>450</v>
      </c>
    </row>
    <row r="28" spans="1:19" x14ac:dyDescent="0.25">
      <c r="A28" s="2" t="s">
        <v>90</v>
      </c>
      <c r="B28" s="2" t="s">
        <v>91</v>
      </c>
      <c r="C28" s="2" t="s">
        <v>92</v>
      </c>
      <c r="D28" s="3">
        <v>1930</v>
      </c>
      <c r="E28" s="2" t="s">
        <v>93</v>
      </c>
      <c r="F28" s="7">
        <f t="shared" si="2"/>
        <v>1.7424657534246575</v>
      </c>
      <c r="G28" s="7">
        <f t="shared" si="2"/>
        <v>6.7479452054794518</v>
      </c>
      <c r="H28" s="7">
        <f t="shared" si="2"/>
        <v>11.75068493150685</v>
      </c>
      <c r="I28" s="7">
        <f t="shared" si="2"/>
        <v>16.753424657534246</v>
      </c>
      <c r="J28" s="7">
        <f t="shared" si="2"/>
        <v>21.756164383561643</v>
      </c>
      <c r="K28" s="7">
        <f t="shared" si="2"/>
        <v>26.761643835616439</v>
      </c>
      <c r="L28" s="7" t="str">
        <f t="shared" si="3"/>
        <v>NO PLIACA</v>
      </c>
      <c r="M28" s="7" t="str">
        <f t="shared" si="3"/>
        <v>NO PLIACA</v>
      </c>
      <c r="N28" s="7" t="str">
        <f t="shared" si="3"/>
        <v>NO PLIACA</v>
      </c>
      <c r="O28" s="7" t="str">
        <f t="shared" si="3"/>
        <v>NO PLIACA</v>
      </c>
      <c r="P28" s="7" t="str">
        <f t="shared" si="3"/>
        <v>NO PLIACA</v>
      </c>
      <c r="Q28" s="7" t="str">
        <f t="shared" si="3"/>
        <v>OK</v>
      </c>
      <c r="R28" s="7">
        <f t="shared" si="4"/>
        <v>1930</v>
      </c>
      <c r="S28" s="7">
        <v>450</v>
      </c>
    </row>
    <row r="29" spans="1:19" x14ac:dyDescent="0.25">
      <c r="A29" s="2" t="s">
        <v>94</v>
      </c>
      <c r="B29" s="2" t="s">
        <v>95</v>
      </c>
      <c r="C29" s="2" t="s">
        <v>96</v>
      </c>
      <c r="D29" s="3">
        <v>2345</v>
      </c>
      <c r="E29" s="2" t="s">
        <v>97</v>
      </c>
      <c r="F29" s="7">
        <f t="shared" si="2"/>
        <v>1.3972602739726028</v>
      </c>
      <c r="G29" s="7">
        <f t="shared" si="2"/>
        <v>6.4027397260273968</v>
      </c>
      <c r="H29" s="7">
        <f t="shared" si="2"/>
        <v>11.405479452054795</v>
      </c>
      <c r="I29" s="7">
        <f t="shared" si="2"/>
        <v>16.408219178082192</v>
      </c>
      <c r="J29" s="7">
        <f t="shared" si="2"/>
        <v>21.410958904109588</v>
      </c>
      <c r="K29" s="7">
        <f t="shared" si="2"/>
        <v>26.416438356164385</v>
      </c>
      <c r="L29" s="7" t="str">
        <f t="shared" si="3"/>
        <v>NO PLIACA</v>
      </c>
      <c r="M29" s="7" t="str">
        <f t="shared" si="3"/>
        <v>NO PLIACA</v>
      </c>
      <c r="N29" s="7" t="str">
        <f t="shared" si="3"/>
        <v>NO PLIACA</v>
      </c>
      <c r="O29" s="7" t="str">
        <f t="shared" si="3"/>
        <v>NO PLIACA</v>
      </c>
      <c r="P29" s="7" t="str">
        <f t="shared" si="3"/>
        <v>NO PLIACA</v>
      </c>
      <c r="Q29" s="7" t="str">
        <f t="shared" si="3"/>
        <v>OK</v>
      </c>
      <c r="R29" s="7">
        <f t="shared" si="4"/>
        <v>2345</v>
      </c>
      <c r="S29" s="7">
        <v>450</v>
      </c>
    </row>
    <row r="30" spans="1:19" x14ac:dyDescent="0.25">
      <c r="A30" s="2" t="s">
        <v>98</v>
      </c>
      <c r="B30" s="2" t="s">
        <v>99</v>
      </c>
      <c r="C30" s="2" t="s">
        <v>100</v>
      </c>
      <c r="D30" s="3">
        <v>1930</v>
      </c>
      <c r="E30" s="2" t="s">
        <v>101</v>
      </c>
      <c r="F30" s="7">
        <f t="shared" si="2"/>
        <v>1.8876712328767122</v>
      </c>
      <c r="G30" s="7">
        <f t="shared" si="2"/>
        <v>6.8931506849315065</v>
      </c>
      <c r="H30" s="7">
        <f t="shared" si="2"/>
        <v>11.895890410958904</v>
      </c>
      <c r="I30" s="7">
        <f t="shared" si="2"/>
        <v>16.898630136986302</v>
      </c>
      <c r="J30" s="7">
        <f t="shared" si="2"/>
        <v>21.901369863013699</v>
      </c>
      <c r="K30" s="7">
        <f t="shared" si="2"/>
        <v>26.906849315068492</v>
      </c>
      <c r="L30" s="7" t="str">
        <f t="shared" si="3"/>
        <v>NO PLIACA</v>
      </c>
      <c r="M30" s="7" t="str">
        <f t="shared" si="3"/>
        <v>NO PLIACA</v>
      </c>
      <c r="N30" s="7" t="str">
        <f t="shared" si="3"/>
        <v>NO PLIACA</v>
      </c>
      <c r="O30" s="7" t="str">
        <f t="shared" si="3"/>
        <v>NO PLIACA</v>
      </c>
      <c r="P30" s="7" t="str">
        <f t="shared" si="3"/>
        <v>NO PLIACA</v>
      </c>
      <c r="Q30" s="7" t="str">
        <f t="shared" si="3"/>
        <v>OK</v>
      </c>
      <c r="R30" s="7">
        <f t="shared" si="4"/>
        <v>1930</v>
      </c>
      <c r="S30" s="7">
        <v>450</v>
      </c>
    </row>
    <row r="31" spans="1:19" x14ac:dyDescent="0.25">
      <c r="A31" s="2" t="s">
        <v>102</v>
      </c>
      <c r="B31" s="2" t="s">
        <v>103</v>
      </c>
      <c r="C31" s="2" t="s">
        <v>104</v>
      </c>
      <c r="D31" s="3">
        <v>855</v>
      </c>
      <c r="E31" s="2" t="s">
        <v>105</v>
      </c>
      <c r="F31" s="7">
        <f t="shared" si="2"/>
        <v>1.8958904109589041</v>
      </c>
      <c r="G31" s="7">
        <f t="shared" si="2"/>
        <v>6.9013698630136986</v>
      </c>
      <c r="H31" s="7">
        <f t="shared" si="2"/>
        <v>11.904109589041095</v>
      </c>
      <c r="I31" s="7">
        <f t="shared" si="2"/>
        <v>16.906849315068492</v>
      </c>
      <c r="J31" s="7">
        <f t="shared" si="2"/>
        <v>21.909589041095892</v>
      </c>
      <c r="K31" s="7">
        <f t="shared" si="2"/>
        <v>26.915068493150685</v>
      </c>
      <c r="L31" s="7" t="str">
        <f t="shared" si="3"/>
        <v>NO PLIACA</v>
      </c>
      <c r="M31" s="7" t="str">
        <f t="shared" si="3"/>
        <v>NO PLIACA</v>
      </c>
      <c r="N31" s="7" t="str">
        <f t="shared" si="3"/>
        <v>NO PLIACA</v>
      </c>
      <c r="O31" s="7" t="str">
        <f t="shared" si="3"/>
        <v>NO PLIACA</v>
      </c>
      <c r="P31" s="7" t="str">
        <f t="shared" si="3"/>
        <v>NO PLIACA</v>
      </c>
      <c r="Q31" s="7" t="str">
        <f t="shared" si="3"/>
        <v>OK</v>
      </c>
      <c r="R31" s="7">
        <f t="shared" si="4"/>
        <v>855</v>
      </c>
      <c r="S31" s="7">
        <v>450</v>
      </c>
    </row>
    <row r="32" spans="1:19" x14ac:dyDescent="0.25">
      <c r="A32" s="2" t="s">
        <v>106</v>
      </c>
      <c r="B32" s="2" t="s">
        <v>107</v>
      </c>
      <c r="C32" s="2" t="s">
        <v>73</v>
      </c>
      <c r="D32" s="3">
        <v>901</v>
      </c>
      <c r="E32" s="2" t="s">
        <v>108</v>
      </c>
      <c r="F32" s="7">
        <f t="shared" si="2"/>
        <v>0.9123287671232877</v>
      </c>
      <c r="G32" s="7">
        <f t="shared" si="2"/>
        <v>5.9178082191780819</v>
      </c>
      <c r="H32" s="7">
        <f t="shared" si="2"/>
        <v>10.920547945205479</v>
      </c>
      <c r="I32" s="7">
        <f t="shared" si="2"/>
        <v>15.923287671232877</v>
      </c>
      <c r="J32" s="7">
        <f t="shared" si="2"/>
        <v>20.926027397260274</v>
      </c>
      <c r="K32" s="7">
        <f t="shared" si="2"/>
        <v>25.931506849315067</v>
      </c>
      <c r="L32" s="7" t="str">
        <f t="shared" si="3"/>
        <v>NO PLIACA</v>
      </c>
      <c r="M32" s="7" t="str">
        <f t="shared" si="3"/>
        <v>NO PLIACA</v>
      </c>
      <c r="N32" s="7" t="str">
        <f t="shared" si="3"/>
        <v>NO PLIACA</v>
      </c>
      <c r="O32" s="7" t="str">
        <f t="shared" si="3"/>
        <v>NO PLIACA</v>
      </c>
      <c r="P32" s="7" t="str">
        <f t="shared" si="3"/>
        <v>NO PLIACA</v>
      </c>
      <c r="Q32" s="7" t="str">
        <f t="shared" si="3"/>
        <v>OK</v>
      </c>
      <c r="R32" s="7">
        <f t="shared" si="4"/>
        <v>901</v>
      </c>
      <c r="S32" s="7">
        <v>450</v>
      </c>
    </row>
    <row r="33" spans="1:19" x14ac:dyDescent="0.25">
      <c r="A33" s="2" t="s">
        <v>109</v>
      </c>
      <c r="B33" s="2" t="s">
        <v>110</v>
      </c>
      <c r="C33" s="2" t="s">
        <v>111</v>
      </c>
      <c r="D33" s="3">
        <v>817</v>
      </c>
      <c r="E33" s="2" t="s">
        <v>112</v>
      </c>
      <c r="F33" s="7">
        <f t="shared" si="2"/>
        <v>1.8712328767123287</v>
      </c>
      <c r="G33" s="7">
        <f t="shared" si="2"/>
        <v>6.8767123287671232</v>
      </c>
      <c r="H33" s="7">
        <f t="shared" si="2"/>
        <v>11.87945205479452</v>
      </c>
      <c r="I33" s="7">
        <f t="shared" si="2"/>
        <v>16.882191780821916</v>
      </c>
      <c r="J33" s="7">
        <f t="shared" si="2"/>
        <v>21.884931506849316</v>
      </c>
      <c r="K33" s="7">
        <f t="shared" si="2"/>
        <v>26.890410958904109</v>
      </c>
      <c r="L33" s="7" t="str">
        <f t="shared" si="3"/>
        <v>NO PLIACA</v>
      </c>
      <c r="M33" s="7" t="str">
        <f t="shared" si="3"/>
        <v>NO PLIACA</v>
      </c>
      <c r="N33" s="7" t="str">
        <f t="shared" si="3"/>
        <v>NO PLIACA</v>
      </c>
      <c r="O33" s="7" t="str">
        <f t="shared" si="3"/>
        <v>NO PLIACA</v>
      </c>
      <c r="P33" s="7" t="str">
        <f t="shared" si="3"/>
        <v>NO PLIACA</v>
      </c>
      <c r="Q33" s="7" t="str">
        <f t="shared" si="3"/>
        <v>OK</v>
      </c>
      <c r="R33" s="7">
        <f t="shared" si="4"/>
        <v>817</v>
      </c>
      <c r="S33" s="7">
        <v>450</v>
      </c>
    </row>
    <row r="34" spans="1:19" x14ac:dyDescent="0.25">
      <c r="A34" s="2" t="s">
        <v>113</v>
      </c>
      <c r="B34" s="2" t="s">
        <v>114</v>
      </c>
      <c r="C34" s="2" t="s">
        <v>115</v>
      </c>
      <c r="D34" s="3">
        <v>855</v>
      </c>
      <c r="E34" s="2" t="s">
        <v>116</v>
      </c>
      <c r="F34" s="7">
        <f t="shared" si="2"/>
        <v>1.8356164383561644</v>
      </c>
      <c r="G34" s="7">
        <f t="shared" si="2"/>
        <v>6.8410958904109593</v>
      </c>
      <c r="H34" s="7">
        <f t="shared" si="2"/>
        <v>11.843835616438357</v>
      </c>
      <c r="I34" s="7">
        <f t="shared" si="2"/>
        <v>16.846575342465755</v>
      </c>
      <c r="J34" s="7">
        <f t="shared" si="2"/>
        <v>21.849315068493151</v>
      </c>
      <c r="K34" s="7">
        <f t="shared" si="2"/>
        <v>26.854794520547944</v>
      </c>
      <c r="L34" s="7" t="str">
        <f t="shared" si="3"/>
        <v>NO PLIACA</v>
      </c>
      <c r="M34" s="7" t="str">
        <f t="shared" si="3"/>
        <v>NO PLIACA</v>
      </c>
      <c r="N34" s="7" t="str">
        <f t="shared" si="3"/>
        <v>NO PLIACA</v>
      </c>
      <c r="O34" s="7" t="str">
        <f t="shared" si="3"/>
        <v>NO PLIACA</v>
      </c>
      <c r="P34" s="7" t="str">
        <f t="shared" si="3"/>
        <v>NO PLIACA</v>
      </c>
      <c r="Q34" s="7" t="str">
        <f t="shared" si="3"/>
        <v>OK</v>
      </c>
      <c r="R34" s="7">
        <f t="shared" si="4"/>
        <v>855</v>
      </c>
      <c r="S34" s="7">
        <v>450</v>
      </c>
    </row>
    <row r="35" spans="1:19" x14ac:dyDescent="0.25">
      <c r="A35" s="2" t="s">
        <v>117</v>
      </c>
      <c r="B35" s="2" t="s">
        <v>118</v>
      </c>
      <c r="C35" s="2" t="s">
        <v>119</v>
      </c>
      <c r="D35" s="3">
        <v>817</v>
      </c>
      <c r="E35" s="2" t="s">
        <v>120</v>
      </c>
      <c r="F35" s="7">
        <f t="shared" si="2"/>
        <v>0.77534246575342469</v>
      </c>
      <c r="G35" s="7">
        <f t="shared" si="2"/>
        <v>5.7808219178082192</v>
      </c>
      <c r="H35" s="7">
        <f t="shared" si="2"/>
        <v>10.783561643835617</v>
      </c>
      <c r="I35" s="7">
        <f t="shared" si="2"/>
        <v>15.786301369863013</v>
      </c>
      <c r="J35" s="7">
        <f t="shared" si="2"/>
        <v>20.789041095890411</v>
      </c>
      <c r="K35" s="7">
        <f t="shared" si="2"/>
        <v>25.794520547945204</v>
      </c>
      <c r="L35" s="7" t="str">
        <f t="shared" si="3"/>
        <v>NO PLIACA</v>
      </c>
      <c r="M35" s="7" t="str">
        <f t="shared" si="3"/>
        <v>NO PLIACA</v>
      </c>
      <c r="N35" s="7" t="str">
        <f t="shared" si="3"/>
        <v>NO PLIACA</v>
      </c>
      <c r="O35" s="7" t="str">
        <f t="shared" si="3"/>
        <v>NO PLIACA</v>
      </c>
      <c r="P35" s="7" t="str">
        <f t="shared" si="3"/>
        <v>NO PLIACA</v>
      </c>
      <c r="Q35" s="7" t="str">
        <f t="shared" si="3"/>
        <v>OK</v>
      </c>
      <c r="R35" s="7">
        <f t="shared" si="4"/>
        <v>817</v>
      </c>
      <c r="S35" s="7">
        <v>450</v>
      </c>
    </row>
    <row r="36" spans="1:19" x14ac:dyDescent="0.25">
      <c r="A36" s="2" t="s">
        <v>121</v>
      </c>
      <c r="B36" s="2" t="s">
        <v>122</v>
      </c>
      <c r="C36" s="2" t="s">
        <v>123</v>
      </c>
      <c r="D36" s="3">
        <v>2345</v>
      </c>
      <c r="E36" s="2" t="s">
        <v>124</v>
      </c>
      <c r="F36" s="7">
        <f t="shared" si="2"/>
        <v>2.1452054794520548</v>
      </c>
      <c r="G36" s="7">
        <f t="shared" si="2"/>
        <v>7.1506849315068495</v>
      </c>
      <c r="H36" s="7">
        <f t="shared" si="2"/>
        <v>12.153424657534247</v>
      </c>
      <c r="I36" s="7">
        <f t="shared" si="2"/>
        <v>17.156164383561645</v>
      </c>
      <c r="J36" s="7">
        <f t="shared" si="2"/>
        <v>22.158904109589042</v>
      </c>
      <c r="K36" s="7">
        <f t="shared" si="2"/>
        <v>27.164383561643834</v>
      </c>
      <c r="L36" s="7" t="str">
        <f t="shared" si="3"/>
        <v>NO PLIACA</v>
      </c>
      <c r="M36" s="7" t="str">
        <f t="shared" si="3"/>
        <v>NO PLIACA</v>
      </c>
      <c r="N36" s="7" t="str">
        <f t="shared" si="3"/>
        <v>NO PLIACA</v>
      </c>
      <c r="O36" s="7" t="str">
        <f t="shared" si="3"/>
        <v>NO PLIACA</v>
      </c>
      <c r="P36" s="7" t="str">
        <f t="shared" si="3"/>
        <v>NO PLIACA</v>
      </c>
      <c r="Q36" s="7" t="str">
        <f t="shared" si="3"/>
        <v>OK</v>
      </c>
      <c r="R36" s="7">
        <f t="shared" si="4"/>
        <v>2345</v>
      </c>
      <c r="S36" s="7">
        <v>450</v>
      </c>
    </row>
    <row r="37" spans="1:19" x14ac:dyDescent="0.25">
      <c r="A37" s="2" t="s">
        <v>125</v>
      </c>
      <c r="B37" s="2" t="s">
        <v>126</v>
      </c>
      <c r="C37" s="2" t="s">
        <v>115</v>
      </c>
      <c r="D37" s="3">
        <v>855</v>
      </c>
      <c r="E37" s="2" t="s">
        <v>127</v>
      </c>
      <c r="F37" s="7">
        <f t="shared" ref="F37:K70" si="5">_xlfn.DAYS(F$2,$E37)/365</f>
        <v>1.8</v>
      </c>
      <c r="G37" s="7">
        <f t="shared" si="5"/>
        <v>6.8054794520547945</v>
      </c>
      <c r="H37" s="7">
        <f t="shared" si="5"/>
        <v>11.808219178082192</v>
      </c>
      <c r="I37" s="7">
        <f t="shared" si="5"/>
        <v>16.81095890410959</v>
      </c>
      <c r="J37" s="7">
        <f t="shared" si="5"/>
        <v>21.813698630136987</v>
      </c>
      <c r="K37" s="7">
        <f t="shared" si="5"/>
        <v>26.81917808219178</v>
      </c>
      <c r="L37" s="7" t="str">
        <f t="shared" ref="L37:Q70" si="6">IF(_xlfn.DAYS(L$2,$E37)/365&gt;25,"OK","NO PLIACA")</f>
        <v>NO PLIACA</v>
      </c>
      <c r="M37" s="7" t="str">
        <f t="shared" si="6"/>
        <v>NO PLIACA</v>
      </c>
      <c r="N37" s="7" t="str">
        <f t="shared" si="6"/>
        <v>NO PLIACA</v>
      </c>
      <c r="O37" s="7" t="str">
        <f t="shared" si="6"/>
        <v>NO PLIACA</v>
      </c>
      <c r="P37" s="7" t="str">
        <f t="shared" si="6"/>
        <v>NO PLIACA</v>
      </c>
      <c r="Q37" s="7" t="str">
        <f t="shared" si="6"/>
        <v>OK</v>
      </c>
      <c r="R37" s="7">
        <f t="shared" si="4"/>
        <v>855</v>
      </c>
      <c r="S37" s="7">
        <v>450</v>
      </c>
    </row>
    <row r="38" spans="1:19" x14ac:dyDescent="0.25">
      <c r="A38" s="2" t="s">
        <v>128</v>
      </c>
      <c r="B38" s="2" t="s">
        <v>129</v>
      </c>
      <c r="C38" s="2" t="s">
        <v>130</v>
      </c>
      <c r="D38" s="3">
        <v>935</v>
      </c>
      <c r="E38" s="2" t="s">
        <v>131</v>
      </c>
      <c r="F38" s="7">
        <f t="shared" si="5"/>
        <v>2.1808219178082191</v>
      </c>
      <c r="G38" s="7">
        <f t="shared" si="5"/>
        <v>7.1863013698630134</v>
      </c>
      <c r="H38" s="7">
        <f t="shared" si="5"/>
        <v>12.189041095890412</v>
      </c>
      <c r="I38" s="7">
        <f t="shared" si="5"/>
        <v>17.19178082191781</v>
      </c>
      <c r="J38" s="7">
        <f t="shared" si="5"/>
        <v>22.194520547945206</v>
      </c>
      <c r="K38" s="7">
        <f t="shared" si="5"/>
        <v>27.2</v>
      </c>
      <c r="L38" s="7" t="str">
        <f t="shared" si="6"/>
        <v>NO PLIACA</v>
      </c>
      <c r="M38" s="7" t="str">
        <f t="shared" si="6"/>
        <v>NO PLIACA</v>
      </c>
      <c r="N38" s="7" t="str">
        <f t="shared" si="6"/>
        <v>NO PLIACA</v>
      </c>
      <c r="O38" s="7" t="str">
        <f t="shared" si="6"/>
        <v>NO PLIACA</v>
      </c>
      <c r="P38" s="7" t="str">
        <f t="shared" si="6"/>
        <v>NO PLIACA</v>
      </c>
      <c r="Q38" s="7" t="str">
        <f t="shared" si="6"/>
        <v>OK</v>
      </c>
      <c r="R38" s="7">
        <f t="shared" si="4"/>
        <v>935</v>
      </c>
      <c r="S38" s="7">
        <v>450</v>
      </c>
    </row>
    <row r="39" spans="1:19" x14ac:dyDescent="0.25">
      <c r="A39" s="2" t="s">
        <v>132</v>
      </c>
      <c r="B39" s="2" t="s">
        <v>133</v>
      </c>
      <c r="C39" s="2" t="s">
        <v>134</v>
      </c>
      <c r="D39" s="3">
        <v>1930</v>
      </c>
      <c r="E39" s="2" t="s">
        <v>135</v>
      </c>
      <c r="F39" s="7">
        <f t="shared" si="5"/>
        <v>0.9726027397260274</v>
      </c>
      <c r="G39" s="7">
        <f t="shared" si="5"/>
        <v>5.978082191780822</v>
      </c>
      <c r="H39" s="7">
        <f t="shared" si="5"/>
        <v>10.980821917808219</v>
      </c>
      <c r="I39" s="7">
        <f t="shared" si="5"/>
        <v>15.983561643835616</v>
      </c>
      <c r="J39" s="7">
        <f t="shared" si="5"/>
        <v>20.986301369863014</v>
      </c>
      <c r="K39" s="7">
        <f t="shared" si="5"/>
        <v>25.991780821917807</v>
      </c>
      <c r="L39" s="7" t="str">
        <f t="shared" si="6"/>
        <v>NO PLIACA</v>
      </c>
      <c r="M39" s="7" t="str">
        <f t="shared" si="6"/>
        <v>NO PLIACA</v>
      </c>
      <c r="N39" s="7" t="str">
        <f t="shared" si="6"/>
        <v>NO PLIACA</v>
      </c>
      <c r="O39" s="7" t="str">
        <f t="shared" si="6"/>
        <v>NO PLIACA</v>
      </c>
      <c r="P39" s="7" t="str">
        <f t="shared" si="6"/>
        <v>NO PLIACA</v>
      </c>
      <c r="Q39" s="7" t="str">
        <f t="shared" si="6"/>
        <v>OK</v>
      </c>
      <c r="R39" s="7">
        <f t="shared" si="4"/>
        <v>1930</v>
      </c>
      <c r="S39" s="7">
        <v>450</v>
      </c>
    </row>
    <row r="40" spans="1:19" x14ac:dyDescent="0.25">
      <c r="A40" s="2" t="s">
        <v>136</v>
      </c>
      <c r="B40" s="2" t="s">
        <v>137</v>
      </c>
      <c r="C40" s="2" t="s">
        <v>138</v>
      </c>
      <c r="D40" s="3">
        <v>600</v>
      </c>
      <c r="E40" s="2" t="s">
        <v>139</v>
      </c>
      <c r="F40" s="7">
        <f t="shared" si="5"/>
        <v>1.7780821917808218</v>
      </c>
      <c r="G40" s="7">
        <f t="shared" si="5"/>
        <v>6.7835616438356166</v>
      </c>
      <c r="H40" s="7">
        <f t="shared" si="5"/>
        <v>11.786301369863013</v>
      </c>
      <c r="I40" s="7">
        <f t="shared" si="5"/>
        <v>16.789041095890411</v>
      </c>
      <c r="J40" s="7">
        <f t="shared" si="5"/>
        <v>21.791780821917808</v>
      </c>
      <c r="K40" s="7">
        <f t="shared" si="5"/>
        <v>26.797260273972604</v>
      </c>
      <c r="L40" s="7" t="str">
        <f t="shared" si="6"/>
        <v>NO PLIACA</v>
      </c>
      <c r="M40" s="7" t="str">
        <f t="shared" si="6"/>
        <v>NO PLIACA</v>
      </c>
      <c r="N40" s="7" t="str">
        <f t="shared" si="6"/>
        <v>NO PLIACA</v>
      </c>
      <c r="O40" s="7" t="str">
        <f t="shared" si="6"/>
        <v>NO PLIACA</v>
      </c>
      <c r="P40" s="7" t="str">
        <f t="shared" si="6"/>
        <v>NO PLIACA</v>
      </c>
      <c r="Q40" s="7" t="str">
        <f t="shared" si="6"/>
        <v>OK</v>
      </c>
      <c r="R40" s="7">
        <f t="shared" si="4"/>
        <v>600</v>
      </c>
      <c r="S40" s="7">
        <v>450</v>
      </c>
    </row>
    <row r="41" spans="1:19" x14ac:dyDescent="0.25">
      <c r="A41" s="2" t="s">
        <v>140</v>
      </c>
      <c r="B41" s="2" t="s">
        <v>141</v>
      </c>
      <c r="C41" s="2" t="s">
        <v>142</v>
      </c>
      <c r="D41" s="3">
        <v>600</v>
      </c>
      <c r="E41" s="2" t="s">
        <v>143</v>
      </c>
      <c r="F41" s="7">
        <f t="shared" si="5"/>
        <v>2.1342465753424658</v>
      </c>
      <c r="G41" s="7">
        <f t="shared" si="5"/>
        <v>7.13972602739726</v>
      </c>
      <c r="H41" s="7">
        <f t="shared" si="5"/>
        <v>12.142465753424657</v>
      </c>
      <c r="I41" s="7">
        <f t="shared" si="5"/>
        <v>17.145205479452056</v>
      </c>
      <c r="J41" s="7">
        <f t="shared" si="5"/>
        <v>22.147945205479452</v>
      </c>
      <c r="K41" s="7">
        <f t="shared" si="5"/>
        <v>27.153424657534245</v>
      </c>
      <c r="L41" s="7" t="str">
        <f t="shared" si="6"/>
        <v>NO PLIACA</v>
      </c>
      <c r="M41" s="7" t="str">
        <f t="shared" si="6"/>
        <v>NO PLIACA</v>
      </c>
      <c r="N41" s="7" t="str">
        <f t="shared" si="6"/>
        <v>NO PLIACA</v>
      </c>
      <c r="O41" s="7" t="str">
        <f t="shared" si="6"/>
        <v>NO PLIACA</v>
      </c>
      <c r="P41" s="7" t="str">
        <f t="shared" si="6"/>
        <v>NO PLIACA</v>
      </c>
      <c r="Q41" s="7" t="str">
        <f t="shared" si="6"/>
        <v>OK</v>
      </c>
      <c r="R41" s="7">
        <f t="shared" si="4"/>
        <v>600</v>
      </c>
      <c r="S41" s="7">
        <v>450</v>
      </c>
    </row>
    <row r="42" spans="1:19" x14ac:dyDescent="0.25">
      <c r="A42" s="2" t="s">
        <v>144</v>
      </c>
      <c r="B42" s="2" t="s">
        <v>145</v>
      </c>
      <c r="C42" s="2" t="s">
        <v>146</v>
      </c>
      <c r="D42" s="3">
        <v>2815</v>
      </c>
      <c r="E42" s="2" t="s">
        <v>147</v>
      </c>
      <c r="F42" s="7">
        <f t="shared" si="5"/>
        <v>2.1561643835616437</v>
      </c>
      <c r="G42" s="7">
        <f t="shared" si="5"/>
        <v>7.161643835616438</v>
      </c>
      <c r="H42" s="7">
        <f t="shared" si="5"/>
        <v>12.164383561643836</v>
      </c>
      <c r="I42" s="7">
        <f t="shared" si="5"/>
        <v>17.167123287671235</v>
      </c>
      <c r="J42" s="7">
        <f t="shared" si="5"/>
        <v>22.169863013698631</v>
      </c>
      <c r="K42" s="7">
        <f t="shared" si="5"/>
        <v>27.175342465753424</v>
      </c>
      <c r="L42" s="7" t="str">
        <f t="shared" si="6"/>
        <v>NO PLIACA</v>
      </c>
      <c r="M42" s="7" t="str">
        <f t="shared" si="6"/>
        <v>NO PLIACA</v>
      </c>
      <c r="N42" s="7" t="str">
        <f t="shared" si="6"/>
        <v>NO PLIACA</v>
      </c>
      <c r="O42" s="7" t="str">
        <f t="shared" si="6"/>
        <v>NO PLIACA</v>
      </c>
      <c r="P42" s="7" t="str">
        <f t="shared" si="6"/>
        <v>NO PLIACA</v>
      </c>
      <c r="Q42" s="7" t="str">
        <f t="shared" si="6"/>
        <v>OK</v>
      </c>
      <c r="R42" s="7">
        <f t="shared" si="4"/>
        <v>2815</v>
      </c>
      <c r="S42" s="7">
        <v>450</v>
      </c>
    </row>
    <row r="43" spans="1:19" x14ac:dyDescent="0.25">
      <c r="A43" s="2" t="s">
        <v>148</v>
      </c>
      <c r="B43" s="2" t="s">
        <v>149</v>
      </c>
      <c r="C43" s="2" t="s">
        <v>150</v>
      </c>
      <c r="D43" s="3">
        <v>1030</v>
      </c>
      <c r="E43" s="2" t="s">
        <v>151</v>
      </c>
      <c r="F43" s="7">
        <f t="shared" si="5"/>
        <v>2.0602739726027397</v>
      </c>
      <c r="G43" s="7">
        <f t="shared" si="5"/>
        <v>7.065753424657534</v>
      </c>
      <c r="H43" s="7">
        <f t="shared" si="5"/>
        <v>12.068493150684931</v>
      </c>
      <c r="I43" s="7">
        <f t="shared" si="5"/>
        <v>17.07123287671233</v>
      </c>
      <c r="J43" s="7">
        <f t="shared" si="5"/>
        <v>22.073972602739726</v>
      </c>
      <c r="K43" s="7">
        <f t="shared" si="5"/>
        <v>27.079452054794519</v>
      </c>
      <c r="L43" s="7" t="str">
        <f t="shared" si="6"/>
        <v>NO PLIACA</v>
      </c>
      <c r="M43" s="7" t="str">
        <f t="shared" si="6"/>
        <v>NO PLIACA</v>
      </c>
      <c r="N43" s="7" t="str">
        <f t="shared" si="6"/>
        <v>NO PLIACA</v>
      </c>
      <c r="O43" s="7" t="str">
        <f t="shared" si="6"/>
        <v>NO PLIACA</v>
      </c>
      <c r="P43" s="7" t="str">
        <f t="shared" si="6"/>
        <v>NO PLIACA</v>
      </c>
      <c r="Q43" s="7" t="str">
        <f t="shared" si="6"/>
        <v>OK</v>
      </c>
      <c r="R43" s="7">
        <f t="shared" si="4"/>
        <v>1030</v>
      </c>
      <c r="S43" s="7">
        <v>450</v>
      </c>
    </row>
    <row r="44" spans="1:19" x14ac:dyDescent="0.25">
      <c r="A44" s="2" t="s">
        <v>152</v>
      </c>
      <c r="B44" s="2" t="s">
        <v>153</v>
      </c>
      <c r="C44" s="2" t="s">
        <v>154</v>
      </c>
      <c r="D44" s="3">
        <v>2190</v>
      </c>
      <c r="E44" s="2" t="s">
        <v>155</v>
      </c>
      <c r="F44" s="7">
        <f t="shared" si="5"/>
        <v>1.9123287671232876</v>
      </c>
      <c r="G44" s="7">
        <f t="shared" si="5"/>
        <v>6.9178082191780819</v>
      </c>
      <c r="H44" s="7">
        <f t="shared" si="5"/>
        <v>11.920547945205479</v>
      </c>
      <c r="I44" s="7">
        <f t="shared" si="5"/>
        <v>16.923287671232877</v>
      </c>
      <c r="J44" s="7">
        <f t="shared" si="5"/>
        <v>21.926027397260274</v>
      </c>
      <c r="K44" s="7">
        <f t="shared" si="5"/>
        <v>26.931506849315067</v>
      </c>
      <c r="L44" s="7" t="str">
        <f t="shared" si="6"/>
        <v>NO PLIACA</v>
      </c>
      <c r="M44" s="7" t="str">
        <f t="shared" si="6"/>
        <v>NO PLIACA</v>
      </c>
      <c r="N44" s="7" t="str">
        <f t="shared" si="6"/>
        <v>NO PLIACA</v>
      </c>
      <c r="O44" s="7" t="str">
        <f t="shared" si="6"/>
        <v>NO PLIACA</v>
      </c>
      <c r="P44" s="7" t="str">
        <f t="shared" si="6"/>
        <v>NO PLIACA</v>
      </c>
      <c r="Q44" s="7" t="str">
        <f t="shared" si="6"/>
        <v>OK</v>
      </c>
      <c r="R44" s="7">
        <f t="shared" si="4"/>
        <v>2190</v>
      </c>
      <c r="S44" s="7">
        <v>450</v>
      </c>
    </row>
    <row r="45" spans="1:19" x14ac:dyDescent="0.25">
      <c r="A45" s="2" t="s">
        <v>156</v>
      </c>
      <c r="B45" s="2" t="s">
        <v>157</v>
      </c>
      <c r="C45" s="2" t="s">
        <v>158</v>
      </c>
      <c r="D45" s="3">
        <v>2967</v>
      </c>
      <c r="E45" s="2" t="s">
        <v>159</v>
      </c>
      <c r="F45" s="7">
        <f t="shared" si="5"/>
        <v>1.1013698630136985</v>
      </c>
      <c r="G45" s="7">
        <f t="shared" si="5"/>
        <v>6.1068493150684935</v>
      </c>
      <c r="H45" s="7">
        <f t="shared" si="5"/>
        <v>11.109589041095891</v>
      </c>
      <c r="I45" s="7">
        <f t="shared" si="5"/>
        <v>16.112328767123287</v>
      </c>
      <c r="J45" s="7">
        <f t="shared" si="5"/>
        <v>21.115068493150684</v>
      </c>
      <c r="K45" s="7">
        <f t="shared" si="5"/>
        <v>26.12054794520548</v>
      </c>
      <c r="L45" s="7" t="str">
        <f t="shared" si="6"/>
        <v>NO PLIACA</v>
      </c>
      <c r="M45" s="7" t="str">
        <f t="shared" si="6"/>
        <v>NO PLIACA</v>
      </c>
      <c r="N45" s="7" t="str">
        <f t="shared" si="6"/>
        <v>NO PLIACA</v>
      </c>
      <c r="O45" s="7" t="str">
        <f t="shared" si="6"/>
        <v>NO PLIACA</v>
      </c>
      <c r="P45" s="7" t="str">
        <f t="shared" si="6"/>
        <v>NO PLIACA</v>
      </c>
      <c r="Q45" s="7" t="str">
        <f t="shared" si="6"/>
        <v>OK</v>
      </c>
      <c r="R45" s="7">
        <f t="shared" si="4"/>
        <v>2967</v>
      </c>
      <c r="S45" s="7">
        <v>450</v>
      </c>
    </row>
    <row r="46" spans="1:19" x14ac:dyDescent="0.25">
      <c r="A46" s="2" t="s">
        <v>160</v>
      </c>
      <c r="B46" s="2" t="s">
        <v>161</v>
      </c>
      <c r="C46" s="2" t="s">
        <v>142</v>
      </c>
      <c r="D46" s="3">
        <v>622</v>
      </c>
      <c r="E46" s="2" t="s">
        <v>162</v>
      </c>
      <c r="F46" s="7">
        <f t="shared" si="5"/>
        <v>15.58904109589041</v>
      </c>
      <c r="G46" s="7">
        <f t="shared" si="5"/>
        <v>20.594520547945205</v>
      </c>
      <c r="H46" s="7">
        <f t="shared" si="5"/>
        <v>25.597260273972601</v>
      </c>
      <c r="I46" s="7">
        <f t="shared" si="5"/>
        <v>30.6</v>
      </c>
      <c r="J46" s="7">
        <f t="shared" si="5"/>
        <v>35.602739726027394</v>
      </c>
      <c r="K46" s="7">
        <f t="shared" si="5"/>
        <v>40.608219178082194</v>
      </c>
      <c r="L46" s="7" t="str">
        <f t="shared" si="6"/>
        <v>NO PLIACA</v>
      </c>
      <c r="M46" s="7" t="str">
        <f t="shared" si="6"/>
        <v>NO PLIACA</v>
      </c>
      <c r="N46" s="7" t="str">
        <f t="shared" si="6"/>
        <v>OK</v>
      </c>
      <c r="O46" s="7" t="str">
        <f t="shared" si="6"/>
        <v>OK</v>
      </c>
      <c r="P46" s="7" t="str">
        <f t="shared" si="6"/>
        <v>OK</v>
      </c>
      <c r="Q46" s="7" t="str">
        <f t="shared" si="6"/>
        <v>OK</v>
      </c>
      <c r="R46" s="7">
        <f t="shared" si="4"/>
        <v>622</v>
      </c>
      <c r="S46" s="7">
        <v>450</v>
      </c>
    </row>
    <row r="47" spans="1:19" x14ac:dyDescent="0.25">
      <c r="A47" s="2" t="s">
        <v>163</v>
      </c>
      <c r="B47" s="2" t="s">
        <v>164</v>
      </c>
      <c r="C47" s="2" t="s">
        <v>165</v>
      </c>
      <c r="D47" s="3">
        <v>855</v>
      </c>
      <c r="E47" s="2" t="s">
        <v>166</v>
      </c>
      <c r="F47" s="7">
        <f t="shared" si="5"/>
        <v>13.671232876712329</v>
      </c>
      <c r="G47" s="7">
        <f t="shared" si="5"/>
        <v>18.676712328767124</v>
      </c>
      <c r="H47" s="7">
        <f t="shared" si="5"/>
        <v>23.67945205479452</v>
      </c>
      <c r="I47" s="7">
        <f t="shared" si="5"/>
        <v>28.682191780821917</v>
      </c>
      <c r="J47" s="7">
        <f t="shared" si="5"/>
        <v>33.684931506849317</v>
      </c>
      <c r="K47" s="7">
        <f t="shared" si="5"/>
        <v>38.69041095890411</v>
      </c>
      <c r="L47" s="7" t="str">
        <f t="shared" si="6"/>
        <v>NO PLIACA</v>
      </c>
      <c r="M47" s="7" t="str">
        <f t="shared" si="6"/>
        <v>NO PLIACA</v>
      </c>
      <c r="N47" s="7" t="str">
        <f t="shared" si="6"/>
        <v>NO PLIACA</v>
      </c>
      <c r="O47" s="7" t="str">
        <f t="shared" si="6"/>
        <v>OK</v>
      </c>
      <c r="P47" s="7" t="str">
        <f t="shared" si="6"/>
        <v>OK</v>
      </c>
      <c r="Q47" s="7" t="str">
        <f t="shared" si="6"/>
        <v>OK</v>
      </c>
      <c r="R47" s="7">
        <f t="shared" si="4"/>
        <v>855</v>
      </c>
      <c r="S47" s="7">
        <v>450</v>
      </c>
    </row>
    <row r="48" spans="1:19" x14ac:dyDescent="0.25">
      <c r="A48" s="2" t="s">
        <v>167</v>
      </c>
      <c r="B48" s="2" t="s">
        <v>168</v>
      </c>
      <c r="C48" s="2" t="s">
        <v>142</v>
      </c>
      <c r="D48" s="3">
        <v>590</v>
      </c>
      <c r="E48" s="2" t="s">
        <v>169</v>
      </c>
      <c r="F48" s="7">
        <f t="shared" si="5"/>
        <v>2.5013698630136987</v>
      </c>
      <c r="G48" s="7">
        <f t="shared" si="5"/>
        <v>7.506849315068493</v>
      </c>
      <c r="H48" s="7">
        <f t="shared" si="5"/>
        <v>12.509589041095891</v>
      </c>
      <c r="I48" s="7">
        <f t="shared" si="5"/>
        <v>17.512328767123286</v>
      </c>
      <c r="J48" s="7">
        <f t="shared" si="5"/>
        <v>22.515068493150686</v>
      </c>
      <c r="K48" s="7">
        <f t="shared" si="5"/>
        <v>27.520547945205479</v>
      </c>
      <c r="L48" s="7" t="str">
        <f t="shared" si="6"/>
        <v>NO PLIACA</v>
      </c>
      <c r="M48" s="7" t="str">
        <f t="shared" si="6"/>
        <v>NO PLIACA</v>
      </c>
      <c r="N48" s="7" t="str">
        <f t="shared" si="6"/>
        <v>NO PLIACA</v>
      </c>
      <c r="O48" s="7" t="str">
        <f t="shared" si="6"/>
        <v>NO PLIACA</v>
      </c>
      <c r="P48" s="7" t="str">
        <f t="shared" si="6"/>
        <v>NO PLIACA</v>
      </c>
      <c r="Q48" s="7" t="str">
        <f t="shared" si="6"/>
        <v>OK</v>
      </c>
      <c r="R48" s="7">
        <f t="shared" si="4"/>
        <v>590</v>
      </c>
      <c r="S48" s="7">
        <v>450</v>
      </c>
    </row>
    <row r="49" spans="1:19" x14ac:dyDescent="0.25">
      <c r="A49" s="2" t="s">
        <v>170</v>
      </c>
      <c r="B49" s="2" t="s">
        <v>171</v>
      </c>
      <c r="C49" s="2" t="s">
        <v>172</v>
      </c>
      <c r="D49" s="3">
        <v>1412</v>
      </c>
      <c r="E49" s="2" t="s">
        <v>173</v>
      </c>
      <c r="F49" s="7">
        <f t="shared" si="5"/>
        <v>17.005479452054793</v>
      </c>
      <c r="G49" s="7">
        <f t="shared" si="5"/>
        <v>22.010958904109589</v>
      </c>
      <c r="H49" s="7">
        <f t="shared" si="5"/>
        <v>27.013698630136986</v>
      </c>
      <c r="I49" s="7">
        <f t="shared" si="5"/>
        <v>32.016438356164386</v>
      </c>
      <c r="J49" s="7">
        <f t="shared" si="5"/>
        <v>37.019178082191779</v>
      </c>
      <c r="K49" s="7">
        <f t="shared" si="5"/>
        <v>42.024657534246572</v>
      </c>
      <c r="L49" s="7" t="str">
        <f t="shared" si="6"/>
        <v>NO PLIACA</v>
      </c>
      <c r="M49" s="7" t="str">
        <f t="shared" si="6"/>
        <v>NO PLIACA</v>
      </c>
      <c r="N49" s="7" t="str">
        <f t="shared" si="6"/>
        <v>OK</v>
      </c>
      <c r="O49" s="7" t="str">
        <f t="shared" si="6"/>
        <v>OK</v>
      </c>
      <c r="P49" s="7" t="str">
        <f t="shared" si="6"/>
        <v>OK</v>
      </c>
      <c r="Q49" s="7" t="str">
        <f t="shared" si="6"/>
        <v>OK</v>
      </c>
      <c r="R49" s="7">
        <f t="shared" si="4"/>
        <v>1412</v>
      </c>
      <c r="S49" s="7">
        <v>450</v>
      </c>
    </row>
    <row r="50" spans="1:19" x14ac:dyDescent="0.25">
      <c r="A50" s="2" t="s">
        <v>174</v>
      </c>
      <c r="B50" s="2" t="s">
        <v>175</v>
      </c>
      <c r="C50" s="2" t="s">
        <v>176</v>
      </c>
      <c r="D50" s="3">
        <v>1930</v>
      </c>
      <c r="E50" s="2" t="s">
        <v>177</v>
      </c>
      <c r="F50" s="7">
        <f t="shared" si="5"/>
        <v>2.2027397260273971</v>
      </c>
      <c r="G50" s="7">
        <f t="shared" si="5"/>
        <v>7.2082191780821914</v>
      </c>
      <c r="H50" s="7">
        <f t="shared" si="5"/>
        <v>12.210958904109589</v>
      </c>
      <c r="I50" s="7">
        <f t="shared" si="5"/>
        <v>17.213698630136985</v>
      </c>
      <c r="J50" s="7">
        <f t="shared" si="5"/>
        <v>22.216438356164385</v>
      </c>
      <c r="K50" s="7">
        <f t="shared" si="5"/>
        <v>27.221917808219178</v>
      </c>
      <c r="L50" s="7" t="str">
        <f t="shared" si="6"/>
        <v>NO PLIACA</v>
      </c>
      <c r="M50" s="7" t="str">
        <f t="shared" si="6"/>
        <v>NO PLIACA</v>
      </c>
      <c r="N50" s="7" t="str">
        <f t="shared" si="6"/>
        <v>NO PLIACA</v>
      </c>
      <c r="O50" s="7" t="str">
        <f t="shared" si="6"/>
        <v>NO PLIACA</v>
      </c>
      <c r="P50" s="7" t="str">
        <f t="shared" si="6"/>
        <v>NO PLIACA</v>
      </c>
      <c r="Q50" s="7" t="str">
        <f t="shared" si="6"/>
        <v>OK</v>
      </c>
      <c r="R50" s="7">
        <f t="shared" si="4"/>
        <v>1930</v>
      </c>
      <c r="S50" s="7">
        <v>450</v>
      </c>
    </row>
    <row r="51" spans="1:19" x14ac:dyDescent="0.25">
      <c r="A51" s="2" t="s">
        <v>178</v>
      </c>
      <c r="B51" s="2" t="s">
        <v>179</v>
      </c>
      <c r="C51" s="2" t="s">
        <v>180</v>
      </c>
      <c r="D51" s="3">
        <v>935</v>
      </c>
      <c r="E51" s="2" t="s">
        <v>93</v>
      </c>
      <c r="F51" s="7">
        <f t="shared" si="5"/>
        <v>1.7424657534246575</v>
      </c>
      <c r="G51" s="7">
        <f t="shared" si="5"/>
        <v>6.7479452054794518</v>
      </c>
      <c r="H51" s="7">
        <f t="shared" si="5"/>
        <v>11.75068493150685</v>
      </c>
      <c r="I51" s="7">
        <f t="shared" si="5"/>
        <v>16.753424657534246</v>
      </c>
      <c r="J51" s="7">
        <f t="shared" si="5"/>
        <v>21.756164383561643</v>
      </c>
      <c r="K51" s="7">
        <f t="shared" si="5"/>
        <v>26.761643835616439</v>
      </c>
      <c r="L51" s="7" t="str">
        <f t="shared" si="6"/>
        <v>NO PLIACA</v>
      </c>
      <c r="M51" s="7" t="str">
        <f t="shared" si="6"/>
        <v>NO PLIACA</v>
      </c>
      <c r="N51" s="7" t="str">
        <f t="shared" si="6"/>
        <v>NO PLIACA</v>
      </c>
      <c r="O51" s="7" t="str">
        <f t="shared" si="6"/>
        <v>NO PLIACA</v>
      </c>
      <c r="P51" s="7" t="str">
        <f t="shared" si="6"/>
        <v>NO PLIACA</v>
      </c>
      <c r="Q51" s="7" t="str">
        <f t="shared" si="6"/>
        <v>OK</v>
      </c>
      <c r="R51" s="7">
        <f t="shared" si="4"/>
        <v>935</v>
      </c>
      <c r="S51" s="7">
        <v>450</v>
      </c>
    </row>
    <row r="52" spans="1:19" x14ac:dyDescent="0.25">
      <c r="A52" s="2" t="s">
        <v>181</v>
      </c>
      <c r="B52" s="2" t="s">
        <v>182</v>
      </c>
      <c r="C52" s="2" t="s">
        <v>183</v>
      </c>
      <c r="D52" s="3">
        <v>585</v>
      </c>
      <c r="E52" s="2" t="s">
        <v>184</v>
      </c>
      <c r="F52" s="7">
        <f t="shared" si="5"/>
        <v>16.720547945205478</v>
      </c>
      <c r="G52" s="7">
        <f t="shared" si="5"/>
        <v>21.726027397260275</v>
      </c>
      <c r="H52" s="7">
        <f t="shared" si="5"/>
        <v>26.728767123287671</v>
      </c>
      <c r="I52" s="7">
        <f t="shared" si="5"/>
        <v>31.731506849315068</v>
      </c>
      <c r="J52" s="7">
        <f t="shared" si="5"/>
        <v>36.734246575342468</v>
      </c>
      <c r="K52" s="7">
        <f t="shared" si="5"/>
        <v>41.739726027397261</v>
      </c>
      <c r="L52" s="7" t="str">
        <f t="shared" si="6"/>
        <v>NO PLIACA</v>
      </c>
      <c r="M52" s="7" t="str">
        <f t="shared" si="6"/>
        <v>NO PLIACA</v>
      </c>
      <c r="N52" s="7" t="str">
        <f t="shared" si="6"/>
        <v>OK</v>
      </c>
      <c r="O52" s="7" t="str">
        <f t="shared" si="6"/>
        <v>OK</v>
      </c>
      <c r="P52" s="7" t="str">
        <f t="shared" si="6"/>
        <v>OK</v>
      </c>
      <c r="Q52" s="7" t="str">
        <f t="shared" si="6"/>
        <v>OK</v>
      </c>
      <c r="R52" s="7">
        <f t="shared" si="4"/>
        <v>585</v>
      </c>
      <c r="S52" s="7">
        <v>450</v>
      </c>
    </row>
    <row r="53" spans="1:19" x14ac:dyDescent="0.25">
      <c r="A53" s="2" t="s">
        <v>185</v>
      </c>
      <c r="B53" s="2" t="s">
        <v>186</v>
      </c>
      <c r="C53" s="2" t="s">
        <v>187</v>
      </c>
      <c r="D53" s="3">
        <v>1212</v>
      </c>
      <c r="E53" s="2" t="s">
        <v>108</v>
      </c>
      <c r="F53" s="7">
        <f t="shared" si="5"/>
        <v>0.9123287671232877</v>
      </c>
      <c r="G53" s="7">
        <f t="shared" si="5"/>
        <v>5.9178082191780819</v>
      </c>
      <c r="H53" s="7">
        <f t="shared" si="5"/>
        <v>10.920547945205479</v>
      </c>
      <c r="I53" s="7">
        <f t="shared" si="5"/>
        <v>15.923287671232877</v>
      </c>
      <c r="J53" s="7">
        <f t="shared" si="5"/>
        <v>20.926027397260274</v>
      </c>
      <c r="K53" s="7">
        <f t="shared" si="5"/>
        <v>25.931506849315067</v>
      </c>
      <c r="L53" s="7" t="str">
        <f t="shared" si="6"/>
        <v>NO PLIACA</v>
      </c>
      <c r="M53" s="7" t="str">
        <f t="shared" si="6"/>
        <v>NO PLIACA</v>
      </c>
      <c r="N53" s="7" t="str">
        <f t="shared" si="6"/>
        <v>NO PLIACA</v>
      </c>
      <c r="O53" s="7" t="str">
        <f t="shared" si="6"/>
        <v>NO PLIACA</v>
      </c>
      <c r="P53" s="7" t="str">
        <f t="shared" si="6"/>
        <v>NO PLIACA</v>
      </c>
      <c r="Q53" s="7" t="str">
        <f t="shared" si="6"/>
        <v>OK</v>
      </c>
      <c r="R53" s="7">
        <f t="shared" si="4"/>
        <v>1212</v>
      </c>
      <c r="S53" s="7">
        <v>450</v>
      </c>
    </row>
    <row r="54" spans="1:19" x14ac:dyDescent="0.25">
      <c r="A54" s="2" t="s">
        <v>188</v>
      </c>
      <c r="B54" s="2" t="s">
        <v>189</v>
      </c>
      <c r="C54" s="2" t="s">
        <v>190</v>
      </c>
      <c r="D54" s="3">
        <v>1150</v>
      </c>
      <c r="E54" s="2" t="s">
        <v>191</v>
      </c>
      <c r="F54" s="7">
        <f t="shared" si="5"/>
        <v>1.2904109589041095</v>
      </c>
      <c r="G54" s="7">
        <f t="shared" si="5"/>
        <v>6.2958904109589042</v>
      </c>
      <c r="H54" s="7">
        <f t="shared" si="5"/>
        <v>11.298630136986301</v>
      </c>
      <c r="I54" s="7">
        <f t="shared" si="5"/>
        <v>16.301369863013697</v>
      </c>
      <c r="J54" s="7">
        <f t="shared" si="5"/>
        <v>21.304109589041097</v>
      </c>
      <c r="K54" s="7">
        <f t="shared" si="5"/>
        <v>26.30958904109589</v>
      </c>
      <c r="L54" s="7" t="str">
        <f t="shared" si="6"/>
        <v>NO PLIACA</v>
      </c>
      <c r="M54" s="7" t="str">
        <f t="shared" si="6"/>
        <v>NO PLIACA</v>
      </c>
      <c r="N54" s="7" t="str">
        <f t="shared" si="6"/>
        <v>NO PLIACA</v>
      </c>
      <c r="O54" s="7" t="str">
        <f t="shared" si="6"/>
        <v>NO PLIACA</v>
      </c>
      <c r="P54" s="7" t="str">
        <f t="shared" si="6"/>
        <v>NO PLIACA</v>
      </c>
      <c r="Q54" s="7" t="str">
        <f t="shared" si="6"/>
        <v>OK</v>
      </c>
      <c r="R54" s="7">
        <f t="shared" si="4"/>
        <v>1150</v>
      </c>
      <c r="S54" s="7">
        <v>450</v>
      </c>
    </row>
    <row r="55" spans="1:19" x14ac:dyDescent="0.25">
      <c r="A55" s="2" t="s">
        <v>192</v>
      </c>
      <c r="B55" s="2" t="s">
        <v>193</v>
      </c>
      <c r="C55" s="2" t="s">
        <v>194</v>
      </c>
      <c r="D55" s="3">
        <v>1212</v>
      </c>
      <c r="E55" s="2" t="s">
        <v>116</v>
      </c>
      <c r="F55" s="7">
        <f t="shared" si="5"/>
        <v>1.8356164383561644</v>
      </c>
      <c r="G55" s="7">
        <f t="shared" si="5"/>
        <v>6.8410958904109593</v>
      </c>
      <c r="H55" s="7">
        <f t="shared" si="5"/>
        <v>11.843835616438357</v>
      </c>
      <c r="I55" s="7">
        <f t="shared" si="5"/>
        <v>16.846575342465755</v>
      </c>
      <c r="J55" s="7">
        <f t="shared" si="5"/>
        <v>21.849315068493151</v>
      </c>
      <c r="K55" s="7">
        <f t="shared" si="5"/>
        <v>26.854794520547944</v>
      </c>
      <c r="L55" s="7" t="str">
        <f t="shared" si="6"/>
        <v>NO PLIACA</v>
      </c>
      <c r="M55" s="7" t="str">
        <f t="shared" si="6"/>
        <v>NO PLIACA</v>
      </c>
      <c r="N55" s="7" t="str">
        <f t="shared" si="6"/>
        <v>NO PLIACA</v>
      </c>
      <c r="O55" s="7" t="str">
        <f t="shared" si="6"/>
        <v>NO PLIACA</v>
      </c>
      <c r="P55" s="7" t="str">
        <f t="shared" si="6"/>
        <v>NO PLIACA</v>
      </c>
      <c r="Q55" s="7" t="str">
        <f t="shared" si="6"/>
        <v>OK</v>
      </c>
      <c r="R55" s="7">
        <f t="shared" si="4"/>
        <v>1212</v>
      </c>
      <c r="S55" s="7">
        <v>450</v>
      </c>
    </row>
    <row r="56" spans="1:19" x14ac:dyDescent="0.25">
      <c r="A56" s="2" t="s">
        <v>195</v>
      </c>
      <c r="B56" s="2" t="s">
        <v>196</v>
      </c>
      <c r="C56" s="2" t="s">
        <v>197</v>
      </c>
      <c r="D56" s="3">
        <v>1590</v>
      </c>
      <c r="E56" s="2" t="s">
        <v>198</v>
      </c>
      <c r="F56" s="7">
        <f t="shared" si="5"/>
        <v>5.558904109589041</v>
      </c>
      <c r="G56" s="7">
        <f t="shared" si="5"/>
        <v>10.564383561643835</v>
      </c>
      <c r="H56" s="7">
        <f t="shared" si="5"/>
        <v>15.567123287671233</v>
      </c>
      <c r="I56" s="7">
        <f t="shared" si="5"/>
        <v>20.56986301369863</v>
      </c>
      <c r="J56" s="7">
        <f t="shared" si="5"/>
        <v>25.572602739726026</v>
      </c>
      <c r="K56" s="7">
        <f t="shared" si="5"/>
        <v>30.578082191780823</v>
      </c>
      <c r="L56" s="7" t="str">
        <f t="shared" si="6"/>
        <v>NO PLIACA</v>
      </c>
      <c r="M56" s="7" t="str">
        <f t="shared" si="6"/>
        <v>NO PLIACA</v>
      </c>
      <c r="N56" s="7" t="str">
        <f t="shared" si="6"/>
        <v>NO PLIACA</v>
      </c>
      <c r="O56" s="7" t="str">
        <f t="shared" si="6"/>
        <v>NO PLIACA</v>
      </c>
      <c r="P56" s="7" t="str">
        <f t="shared" si="6"/>
        <v>OK</v>
      </c>
      <c r="Q56" s="7" t="str">
        <f t="shared" si="6"/>
        <v>OK</v>
      </c>
      <c r="R56" s="7">
        <f t="shared" si="4"/>
        <v>1590</v>
      </c>
      <c r="S56" s="7">
        <v>450</v>
      </c>
    </row>
    <row r="57" spans="1:19" x14ac:dyDescent="0.25">
      <c r="A57" s="2" t="s">
        <v>199</v>
      </c>
      <c r="B57" s="2" t="s">
        <v>200</v>
      </c>
      <c r="C57" s="2" t="s">
        <v>142</v>
      </c>
      <c r="D57" s="3">
        <v>622</v>
      </c>
      <c r="E57" s="2" t="s">
        <v>201</v>
      </c>
      <c r="F57" s="7">
        <f t="shared" si="5"/>
        <v>8.5506849315068489</v>
      </c>
      <c r="G57" s="7">
        <f t="shared" si="5"/>
        <v>13.556164383561644</v>
      </c>
      <c r="H57" s="7">
        <f t="shared" si="5"/>
        <v>18.55890410958904</v>
      </c>
      <c r="I57" s="7">
        <f t="shared" si="5"/>
        <v>23.561643835616437</v>
      </c>
      <c r="J57" s="7">
        <f t="shared" si="5"/>
        <v>28.564383561643837</v>
      </c>
      <c r="K57" s="7">
        <f t="shared" si="5"/>
        <v>33.56986301369863</v>
      </c>
      <c r="L57" s="7" t="str">
        <f t="shared" si="6"/>
        <v>NO PLIACA</v>
      </c>
      <c r="M57" s="7" t="str">
        <f t="shared" si="6"/>
        <v>NO PLIACA</v>
      </c>
      <c r="N57" s="7" t="str">
        <f t="shared" si="6"/>
        <v>NO PLIACA</v>
      </c>
      <c r="O57" s="7" t="str">
        <f t="shared" si="6"/>
        <v>NO PLIACA</v>
      </c>
      <c r="P57" s="7" t="str">
        <f t="shared" si="6"/>
        <v>OK</v>
      </c>
      <c r="Q57" s="7" t="str">
        <f t="shared" si="6"/>
        <v>OK</v>
      </c>
      <c r="R57" s="7">
        <f t="shared" si="4"/>
        <v>622</v>
      </c>
      <c r="S57" s="7">
        <v>450</v>
      </c>
    </row>
    <row r="58" spans="1:19" x14ac:dyDescent="0.25">
      <c r="A58" s="2" t="s">
        <v>202</v>
      </c>
      <c r="B58" s="2" t="s">
        <v>203</v>
      </c>
      <c r="C58" s="2" t="s">
        <v>204</v>
      </c>
      <c r="D58" s="3">
        <v>935</v>
      </c>
      <c r="E58" s="2" t="s">
        <v>205</v>
      </c>
      <c r="F58" s="7">
        <f t="shared" si="5"/>
        <v>1.5671232876712329</v>
      </c>
      <c r="G58" s="7">
        <f t="shared" si="5"/>
        <v>6.5726027397260278</v>
      </c>
      <c r="H58" s="7">
        <f t="shared" si="5"/>
        <v>11.575342465753424</v>
      </c>
      <c r="I58" s="7">
        <f t="shared" si="5"/>
        <v>16.578082191780823</v>
      </c>
      <c r="J58" s="7">
        <f t="shared" si="5"/>
        <v>21.580821917808219</v>
      </c>
      <c r="K58" s="7">
        <f t="shared" si="5"/>
        <v>26.586301369863012</v>
      </c>
      <c r="L58" s="7" t="str">
        <f t="shared" si="6"/>
        <v>NO PLIACA</v>
      </c>
      <c r="M58" s="7" t="str">
        <f t="shared" si="6"/>
        <v>NO PLIACA</v>
      </c>
      <c r="N58" s="7" t="str">
        <f t="shared" si="6"/>
        <v>NO PLIACA</v>
      </c>
      <c r="O58" s="7" t="str">
        <f t="shared" si="6"/>
        <v>NO PLIACA</v>
      </c>
      <c r="P58" s="7" t="str">
        <f t="shared" si="6"/>
        <v>NO PLIACA</v>
      </c>
      <c r="Q58" s="7" t="str">
        <f t="shared" si="6"/>
        <v>OK</v>
      </c>
      <c r="R58" s="7">
        <f t="shared" si="4"/>
        <v>935</v>
      </c>
      <c r="S58" s="7">
        <v>450</v>
      </c>
    </row>
    <row r="59" spans="1:19" x14ac:dyDescent="0.25">
      <c r="A59" s="2" t="s">
        <v>206</v>
      </c>
      <c r="B59" s="2" t="s">
        <v>207</v>
      </c>
      <c r="C59" s="2" t="s">
        <v>208</v>
      </c>
      <c r="D59" s="3">
        <v>2345</v>
      </c>
      <c r="E59" s="2" t="s">
        <v>209</v>
      </c>
      <c r="F59" s="7">
        <f t="shared" si="5"/>
        <v>1.4931506849315068</v>
      </c>
      <c r="G59" s="7">
        <f t="shared" si="5"/>
        <v>6.4986301369863018</v>
      </c>
      <c r="H59" s="7">
        <f t="shared" si="5"/>
        <v>11.501369863013698</v>
      </c>
      <c r="I59" s="7">
        <f t="shared" si="5"/>
        <v>16.504109589041096</v>
      </c>
      <c r="J59" s="7">
        <f t="shared" si="5"/>
        <v>21.506849315068493</v>
      </c>
      <c r="K59" s="7">
        <f t="shared" si="5"/>
        <v>26.512328767123286</v>
      </c>
      <c r="L59" s="7" t="str">
        <f t="shared" si="6"/>
        <v>NO PLIACA</v>
      </c>
      <c r="M59" s="7" t="str">
        <f t="shared" si="6"/>
        <v>NO PLIACA</v>
      </c>
      <c r="N59" s="7" t="str">
        <f t="shared" si="6"/>
        <v>NO PLIACA</v>
      </c>
      <c r="O59" s="7" t="str">
        <f t="shared" si="6"/>
        <v>NO PLIACA</v>
      </c>
      <c r="P59" s="7" t="str">
        <f t="shared" si="6"/>
        <v>NO PLIACA</v>
      </c>
      <c r="Q59" s="7" t="str">
        <f t="shared" si="6"/>
        <v>OK</v>
      </c>
      <c r="R59" s="7">
        <f t="shared" si="4"/>
        <v>2345</v>
      </c>
      <c r="S59" s="7">
        <v>450</v>
      </c>
    </row>
    <row r="60" spans="1:19" x14ac:dyDescent="0.25">
      <c r="A60" s="2" t="s">
        <v>210</v>
      </c>
      <c r="B60" s="2" t="s">
        <v>211</v>
      </c>
      <c r="C60" s="2" t="s">
        <v>194</v>
      </c>
      <c r="D60" s="3">
        <v>1212</v>
      </c>
      <c r="E60" s="2" t="s">
        <v>212</v>
      </c>
      <c r="F60" s="7">
        <f t="shared" si="5"/>
        <v>0.84109589041095889</v>
      </c>
      <c r="G60" s="7">
        <f t="shared" si="5"/>
        <v>5.8465753424657532</v>
      </c>
      <c r="H60" s="7">
        <f t="shared" si="5"/>
        <v>10.849315068493151</v>
      </c>
      <c r="I60" s="7">
        <f t="shared" si="5"/>
        <v>15.852054794520548</v>
      </c>
      <c r="J60" s="7">
        <f t="shared" si="5"/>
        <v>20.854794520547944</v>
      </c>
      <c r="K60" s="7">
        <f t="shared" si="5"/>
        <v>25.860273972602741</v>
      </c>
      <c r="L60" s="7" t="str">
        <f t="shared" si="6"/>
        <v>NO PLIACA</v>
      </c>
      <c r="M60" s="7" t="str">
        <f t="shared" si="6"/>
        <v>NO PLIACA</v>
      </c>
      <c r="N60" s="7" t="str">
        <f t="shared" si="6"/>
        <v>NO PLIACA</v>
      </c>
      <c r="O60" s="7" t="str">
        <f t="shared" si="6"/>
        <v>NO PLIACA</v>
      </c>
      <c r="P60" s="7" t="str">
        <f t="shared" si="6"/>
        <v>NO PLIACA</v>
      </c>
      <c r="Q60" s="7" t="str">
        <f t="shared" si="6"/>
        <v>OK</v>
      </c>
      <c r="R60" s="7">
        <f t="shared" si="4"/>
        <v>1212</v>
      </c>
      <c r="S60" s="7">
        <v>450</v>
      </c>
    </row>
    <row r="61" spans="1:19" x14ac:dyDescent="0.25">
      <c r="A61" s="2" t="s">
        <v>213</v>
      </c>
      <c r="B61" s="2" t="s">
        <v>214</v>
      </c>
      <c r="C61" s="2" t="s">
        <v>183</v>
      </c>
      <c r="D61" s="3">
        <v>600</v>
      </c>
      <c r="E61" s="2" t="s">
        <v>215</v>
      </c>
      <c r="F61" s="7">
        <f t="shared" si="5"/>
        <v>16.298630136986301</v>
      </c>
      <c r="G61" s="7">
        <f t="shared" si="5"/>
        <v>21.304109589041097</v>
      </c>
      <c r="H61" s="7">
        <f t="shared" si="5"/>
        <v>26.306849315068494</v>
      </c>
      <c r="I61" s="7">
        <f t="shared" si="5"/>
        <v>31.30958904109589</v>
      </c>
      <c r="J61" s="7">
        <f t="shared" si="5"/>
        <v>36.31232876712329</v>
      </c>
      <c r="K61" s="7">
        <f t="shared" si="5"/>
        <v>41.317808219178083</v>
      </c>
      <c r="L61" s="7" t="str">
        <f t="shared" si="6"/>
        <v>NO PLIACA</v>
      </c>
      <c r="M61" s="7" t="str">
        <f t="shared" si="6"/>
        <v>NO PLIACA</v>
      </c>
      <c r="N61" s="7" t="str">
        <f t="shared" si="6"/>
        <v>OK</v>
      </c>
      <c r="O61" s="7" t="str">
        <f t="shared" si="6"/>
        <v>OK</v>
      </c>
      <c r="P61" s="7" t="str">
        <f t="shared" si="6"/>
        <v>OK</v>
      </c>
      <c r="Q61" s="7" t="str">
        <f t="shared" si="6"/>
        <v>OK</v>
      </c>
      <c r="R61" s="7">
        <f t="shared" si="4"/>
        <v>600</v>
      </c>
      <c r="S61" s="7">
        <v>450</v>
      </c>
    </row>
    <row r="62" spans="1:19" x14ac:dyDescent="0.25">
      <c r="A62" s="2" t="s">
        <v>216</v>
      </c>
      <c r="B62" s="2" t="s">
        <v>217</v>
      </c>
      <c r="C62" s="2" t="s">
        <v>218</v>
      </c>
      <c r="D62" s="3">
        <v>1930</v>
      </c>
      <c r="E62" s="2" t="s">
        <v>219</v>
      </c>
      <c r="F62" s="7">
        <f t="shared" si="5"/>
        <v>1.3726027397260274</v>
      </c>
      <c r="G62" s="7">
        <f t="shared" si="5"/>
        <v>6.3780821917808215</v>
      </c>
      <c r="H62" s="7">
        <f t="shared" si="5"/>
        <v>11.38082191780822</v>
      </c>
      <c r="I62" s="7">
        <f t="shared" si="5"/>
        <v>16.383561643835616</v>
      </c>
      <c r="J62" s="7">
        <f t="shared" si="5"/>
        <v>21.386301369863013</v>
      </c>
      <c r="K62" s="7">
        <f t="shared" si="5"/>
        <v>26.391780821917809</v>
      </c>
      <c r="L62" s="7" t="str">
        <f t="shared" si="6"/>
        <v>NO PLIACA</v>
      </c>
      <c r="M62" s="7" t="str">
        <f t="shared" si="6"/>
        <v>NO PLIACA</v>
      </c>
      <c r="N62" s="7" t="str">
        <f t="shared" si="6"/>
        <v>NO PLIACA</v>
      </c>
      <c r="O62" s="7" t="str">
        <f t="shared" si="6"/>
        <v>NO PLIACA</v>
      </c>
      <c r="P62" s="7" t="str">
        <f t="shared" si="6"/>
        <v>NO PLIACA</v>
      </c>
      <c r="Q62" s="7" t="str">
        <f t="shared" si="6"/>
        <v>OK</v>
      </c>
      <c r="R62" s="7">
        <f t="shared" si="4"/>
        <v>1930</v>
      </c>
      <c r="S62" s="7">
        <v>450</v>
      </c>
    </row>
    <row r="63" spans="1:19" x14ac:dyDescent="0.25">
      <c r="A63" s="2" t="s">
        <v>220</v>
      </c>
      <c r="B63" s="2" t="s">
        <v>221</v>
      </c>
      <c r="C63" s="2" t="s">
        <v>222</v>
      </c>
      <c r="D63" s="3">
        <v>1212</v>
      </c>
      <c r="E63" s="2" t="s">
        <v>223</v>
      </c>
      <c r="F63" s="7">
        <f t="shared" si="5"/>
        <v>1.0273972602739727</v>
      </c>
      <c r="G63" s="7">
        <f t="shared" si="5"/>
        <v>6.0328767123287674</v>
      </c>
      <c r="H63" s="7">
        <f t="shared" si="5"/>
        <v>11.035616438356165</v>
      </c>
      <c r="I63" s="7">
        <f t="shared" si="5"/>
        <v>16.038356164383561</v>
      </c>
      <c r="J63" s="7">
        <f t="shared" si="5"/>
        <v>21.041095890410958</v>
      </c>
      <c r="K63" s="7">
        <f t="shared" si="5"/>
        <v>26.046575342465754</v>
      </c>
      <c r="L63" s="7" t="str">
        <f t="shared" si="6"/>
        <v>NO PLIACA</v>
      </c>
      <c r="M63" s="7" t="str">
        <f t="shared" si="6"/>
        <v>NO PLIACA</v>
      </c>
      <c r="N63" s="7" t="str">
        <f t="shared" si="6"/>
        <v>NO PLIACA</v>
      </c>
      <c r="O63" s="7" t="str">
        <f t="shared" si="6"/>
        <v>NO PLIACA</v>
      </c>
      <c r="P63" s="7" t="str">
        <f t="shared" si="6"/>
        <v>NO PLIACA</v>
      </c>
      <c r="Q63" s="7" t="str">
        <f t="shared" si="6"/>
        <v>OK</v>
      </c>
      <c r="R63" s="7">
        <f t="shared" si="4"/>
        <v>1212</v>
      </c>
      <c r="S63" s="7">
        <v>450</v>
      </c>
    </row>
    <row r="64" spans="1:19" x14ac:dyDescent="0.25">
      <c r="A64" s="2" t="s">
        <v>224</v>
      </c>
      <c r="B64" s="2" t="s">
        <v>225</v>
      </c>
      <c r="C64" s="2" t="s">
        <v>226</v>
      </c>
      <c r="D64" s="3">
        <v>1086</v>
      </c>
      <c r="E64" s="2" t="s">
        <v>227</v>
      </c>
      <c r="F64" s="7">
        <f t="shared" si="5"/>
        <v>11.109589041095891</v>
      </c>
      <c r="G64" s="7">
        <f t="shared" si="5"/>
        <v>16.115068493150684</v>
      </c>
      <c r="H64" s="7">
        <f t="shared" si="5"/>
        <v>21.117808219178084</v>
      </c>
      <c r="I64" s="7">
        <f t="shared" si="5"/>
        <v>26.12054794520548</v>
      </c>
      <c r="J64" s="7">
        <f t="shared" si="5"/>
        <v>31.123287671232877</v>
      </c>
      <c r="K64" s="7">
        <f t="shared" si="5"/>
        <v>36.128767123287673</v>
      </c>
      <c r="L64" s="7" t="str">
        <f t="shared" si="6"/>
        <v>NO PLIACA</v>
      </c>
      <c r="M64" s="7" t="str">
        <f t="shared" si="6"/>
        <v>NO PLIACA</v>
      </c>
      <c r="N64" s="7" t="str">
        <f t="shared" si="6"/>
        <v>NO PLIACA</v>
      </c>
      <c r="O64" s="7" t="str">
        <f t="shared" si="6"/>
        <v>OK</v>
      </c>
      <c r="P64" s="7" t="str">
        <f t="shared" si="6"/>
        <v>OK</v>
      </c>
      <c r="Q64" s="7" t="str">
        <f t="shared" si="6"/>
        <v>OK</v>
      </c>
      <c r="R64" s="7">
        <f t="shared" si="4"/>
        <v>1086</v>
      </c>
      <c r="S64" s="7">
        <v>450</v>
      </c>
    </row>
    <row r="65" spans="1:19" x14ac:dyDescent="0.25">
      <c r="A65" s="2" t="s">
        <v>228</v>
      </c>
      <c r="B65" s="2" t="s">
        <v>229</v>
      </c>
      <c r="C65" s="2" t="s">
        <v>230</v>
      </c>
      <c r="D65" s="3">
        <v>935</v>
      </c>
      <c r="E65" s="2" t="s">
        <v>116</v>
      </c>
      <c r="F65" s="7">
        <f t="shared" si="5"/>
        <v>1.8356164383561644</v>
      </c>
      <c r="G65" s="7">
        <f t="shared" si="5"/>
        <v>6.8410958904109593</v>
      </c>
      <c r="H65" s="7">
        <f t="shared" si="5"/>
        <v>11.843835616438357</v>
      </c>
      <c r="I65" s="7">
        <f t="shared" si="5"/>
        <v>16.846575342465755</v>
      </c>
      <c r="J65" s="7">
        <f t="shared" si="5"/>
        <v>21.849315068493151</v>
      </c>
      <c r="K65" s="7">
        <f t="shared" si="5"/>
        <v>26.854794520547944</v>
      </c>
      <c r="L65" s="7" t="str">
        <f t="shared" si="6"/>
        <v>NO PLIACA</v>
      </c>
      <c r="M65" s="7" t="str">
        <f t="shared" si="6"/>
        <v>NO PLIACA</v>
      </c>
      <c r="N65" s="7" t="str">
        <f t="shared" si="6"/>
        <v>NO PLIACA</v>
      </c>
      <c r="O65" s="7" t="str">
        <f t="shared" si="6"/>
        <v>NO PLIACA</v>
      </c>
      <c r="P65" s="7" t="str">
        <f t="shared" si="6"/>
        <v>NO PLIACA</v>
      </c>
      <c r="Q65" s="7" t="str">
        <f t="shared" si="6"/>
        <v>OK</v>
      </c>
      <c r="R65" s="7">
        <f t="shared" si="4"/>
        <v>935</v>
      </c>
      <c r="S65" s="7">
        <v>450</v>
      </c>
    </row>
    <row r="66" spans="1:19" x14ac:dyDescent="0.25">
      <c r="A66" s="2" t="s">
        <v>231</v>
      </c>
      <c r="B66" s="2" t="s">
        <v>232</v>
      </c>
      <c r="C66" s="2" t="s">
        <v>233</v>
      </c>
      <c r="D66" s="3">
        <v>1930</v>
      </c>
      <c r="E66" s="2" t="s">
        <v>234</v>
      </c>
      <c r="F66" s="7">
        <f t="shared" si="5"/>
        <v>2.1260273972602741</v>
      </c>
      <c r="G66" s="7">
        <f t="shared" si="5"/>
        <v>7.1315068493150688</v>
      </c>
      <c r="H66" s="7">
        <f t="shared" si="5"/>
        <v>12.134246575342466</v>
      </c>
      <c r="I66" s="7">
        <f t="shared" si="5"/>
        <v>17.136986301369863</v>
      </c>
      <c r="J66" s="7">
        <f t="shared" si="5"/>
        <v>22.139726027397259</v>
      </c>
      <c r="K66" s="7">
        <f t="shared" si="5"/>
        <v>27.145205479452056</v>
      </c>
      <c r="L66" s="7" t="str">
        <f t="shared" si="6"/>
        <v>NO PLIACA</v>
      </c>
      <c r="M66" s="7" t="str">
        <f t="shared" si="6"/>
        <v>NO PLIACA</v>
      </c>
      <c r="N66" s="7" t="str">
        <f t="shared" si="6"/>
        <v>NO PLIACA</v>
      </c>
      <c r="O66" s="7" t="str">
        <f t="shared" si="6"/>
        <v>NO PLIACA</v>
      </c>
      <c r="P66" s="7" t="str">
        <f t="shared" si="6"/>
        <v>NO PLIACA</v>
      </c>
      <c r="Q66" s="7" t="str">
        <f t="shared" si="6"/>
        <v>OK</v>
      </c>
      <c r="R66" s="7">
        <f t="shared" si="4"/>
        <v>1930</v>
      </c>
      <c r="S66" s="7">
        <v>450</v>
      </c>
    </row>
    <row r="67" spans="1:19" x14ac:dyDescent="0.25">
      <c r="A67" s="2" t="s">
        <v>235</v>
      </c>
      <c r="B67" s="2" t="s">
        <v>236</v>
      </c>
      <c r="C67" s="2" t="s">
        <v>230</v>
      </c>
      <c r="D67" s="3">
        <v>935</v>
      </c>
      <c r="E67" s="2" t="s">
        <v>237</v>
      </c>
      <c r="F67" s="7">
        <f t="shared" si="5"/>
        <v>10.906849315068493</v>
      </c>
      <c r="G67" s="7">
        <f t="shared" si="5"/>
        <v>15.912328767123288</v>
      </c>
      <c r="H67" s="7">
        <f t="shared" si="5"/>
        <v>20.915068493150685</v>
      </c>
      <c r="I67" s="7">
        <f t="shared" si="5"/>
        <v>25.917808219178081</v>
      </c>
      <c r="J67" s="7">
        <f t="shared" si="5"/>
        <v>30.920547945205481</v>
      </c>
      <c r="K67" s="7">
        <f t="shared" si="5"/>
        <v>35.926027397260277</v>
      </c>
      <c r="L67" s="7" t="str">
        <f t="shared" si="6"/>
        <v>NO PLIACA</v>
      </c>
      <c r="M67" s="7" t="str">
        <f t="shared" si="6"/>
        <v>NO PLIACA</v>
      </c>
      <c r="N67" s="7" t="str">
        <f t="shared" si="6"/>
        <v>NO PLIACA</v>
      </c>
      <c r="O67" s="7" t="str">
        <f t="shared" si="6"/>
        <v>OK</v>
      </c>
      <c r="P67" s="7" t="str">
        <f t="shared" si="6"/>
        <v>OK</v>
      </c>
      <c r="Q67" s="7" t="str">
        <f t="shared" si="6"/>
        <v>OK</v>
      </c>
      <c r="R67" s="7">
        <f t="shared" si="4"/>
        <v>935</v>
      </c>
      <c r="S67" s="7">
        <v>450</v>
      </c>
    </row>
    <row r="68" spans="1:19" x14ac:dyDescent="0.25">
      <c r="A68" s="2" t="s">
        <v>238</v>
      </c>
      <c r="B68" s="2" t="s">
        <v>239</v>
      </c>
      <c r="C68" s="2" t="s">
        <v>240</v>
      </c>
      <c r="D68" s="3">
        <v>1030</v>
      </c>
      <c r="E68" s="2" t="s">
        <v>241</v>
      </c>
      <c r="F68" s="7">
        <f t="shared" si="5"/>
        <v>2.7671232876712328</v>
      </c>
      <c r="G68" s="7">
        <f t="shared" si="5"/>
        <v>7.7726027397260271</v>
      </c>
      <c r="H68" s="7">
        <f t="shared" si="5"/>
        <v>12.775342465753425</v>
      </c>
      <c r="I68" s="7">
        <f t="shared" si="5"/>
        <v>17.778082191780822</v>
      </c>
      <c r="J68" s="7">
        <f t="shared" si="5"/>
        <v>22.780821917808218</v>
      </c>
      <c r="K68" s="7">
        <f t="shared" si="5"/>
        <v>27.786301369863015</v>
      </c>
      <c r="L68" s="7" t="str">
        <f t="shared" si="6"/>
        <v>NO PLIACA</v>
      </c>
      <c r="M68" s="7" t="str">
        <f t="shared" si="6"/>
        <v>NO PLIACA</v>
      </c>
      <c r="N68" s="7" t="str">
        <f t="shared" si="6"/>
        <v>NO PLIACA</v>
      </c>
      <c r="O68" s="7" t="str">
        <f t="shared" si="6"/>
        <v>NO PLIACA</v>
      </c>
      <c r="P68" s="7" t="str">
        <f t="shared" si="6"/>
        <v>NO PLIACA</v>
      </c>
      <c r="Q68" s="7" t="str">
        <f t="shared" si="6"/>
        <v>OK</v>
      </c>
      <c r="R68" s="7">
        <f t="shared" si="4"/>
        <v>1030</v>
      </c>
      <c r="S68" s="7">
        <v>450</v>
      </c>
    </row>
    <row r="69" spans="1:19" x14ac:dyDescent="0.25">
      <c r="A69" s="2" t="s">
        <v>242</v>
      </c>
      <c r="B69" s="2" t="s">
        <v>243</v>
      </c>
      <c r="C69" s="2" t="s">
        <v>244</v>
      </c>
      <c r="D69" s="3">
        <v>1412</v>
      </c>
      <c r="E69" s="2" t="s">
        <v>245</v>
      </c>
      <c r="F69" s="7">
        <f t="shared" si="5"/>
        <v>1.9643835616438357</v>
      </c>
      <c r="G69" s="7">
        <f t="shared" si="5"/>
        <v>6.9698630136986299</v>
      </c>
      <c r="H69" s="7">
        <f t="shared" si="5"/>
        <v>11.972602739726028</v>
      </c>
      <c r="I69" s="7">
        <f t="shared" si="5"/>
        <v>16.975342465753425</v>
      </c>
      <c r="J69" s="7">
        <f t="shared" si="5"/>
        <v>21.978082191780821</v>
      </c>
      <c r="K69" s="7">
        <f t="shared" si="5"/>
        <v>26.983561643835618</v>
      </c>
      <c r="L69" s="7" t="str">
        <f t="shared" si="6"/>
        <v>NO PLIACA</v>
      </c>
      <c r="M69" s="7" t="str">
        <f t="shared" si="6"/>
        <v>NO PLIACA</v>
      </c>
      <c r="N69" s="7" t="str">
        <f t="shared" si="6"/>
        <v>NO PLIACA</v>
      </c>
      <c r="O69" s="7" t="str">
        <f t="shared" si="6"/>
        <v>NO PLIACA</v>
      </c>
      <c r="P69" s="7" t="str">
        <f t="shared" si="6"/>
        <v>NO PLIACA</v>
      </c>
      <c r="Q69" s="7" t="str">
        <f t="shared" si="6"/>
        <v>OK</v>
      </c>
      <c r="R69" s="7">
        <f t="shared" ref="R69:R70" si="7">D69</f>
        <v>1412</v>
      </c>
      <c r="S69" s="7">
        <v>450</v>
      </c>
    </row>
    <row r="70" spans="1:19" x14ac:dyDescent="0.25">
      <c r="A70" s="2" t="s">
        <v>246</v>
      </c>
      <c r="B70" s="2" t="s">
        <v>247</v>
      </c>
      <c r="C70" s="2" t="s">
        <v>248</v>
      </c>
      <c r="D70" s="3">
        <v>1150</v>
      </c>
      <c r="E70" s="2" t="s">
        <v>249</v>
      </c>
      <c r="F70" s="7">
        <f t="shared" si="5"/>
        <v>1.8684931506849316</v>
      </c>
      <c r="G70" s="7">
        <f t="shared" si="5"/>
        <v>6.8739726027397259</v>
      </c>
      <c r="H70" s="7">
        <f t="shared" si="5"/>
        <v>11.876712328767123</v>
      </c>
      <c r="I70" s="7">
        <f t="shared" si="5"/>
        <v>16.87945205479452</v>
      </c>
      <c r="J70" s="7">
        <f t="shared" si="5"/>
        <v>21.882191780821916</v>
      </c>
      <c r="K70" s="7">
        <f t="shared" si="5"/>
        <v>26.887671232876713</v>
      </c>
      <c r="L70" s="7" t="str">
        <f t="shared" si="6"/>
        <v>NO PLIACA</v>
      </c>
      <c r="M70" s="7" t="str">
        <f t="shared" si="6"/>
        <v>NO PLIACA</v>
      </c>
      <c r="N70" s="7" t="str">
        <f t="shared" si="6"/>
        <v>NO PLIACA</v>
      </c>
      <c r="O70" s="7" t="str">
        <f t="shared" si="6"/>
        <v>NO PLIACA</v>
      </c>
      <c r="P70" s="7" t="str">
        <f t="shared" si="6"/>
        <v>NO PLIACA</v>
      </c>
      <c r="Q70" s="7" t="str">
        <f t="shared" si="6"/>
        <v>OK</v>
      </c>
      <c r="R70" s="7">
        <f t="shared" si="7"/>
        <v>1150</v>
      </c>
      <c r="S70" s="7">
        <v>450</v>
      </c>
    </row>
  </sheetData>
  <conditionalFormatting sqref="F4:K70">
    <cfRule type="cellIs" dxfId="0" priority="1" operator="greaterThan">
      <formula>25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A3" sqref="A3"/>
    </sheetView>
  </sheetViews>
  <sheetFormatPr baseColWidth="10" defaultRowHeight="15" x14ac:dyDescent="0.25"/>
  <cols>
    <col min="1" max="1" width="22.85546875" bestFit="1" customWidth="1"/>
    <col min="2" max="2" width="23.28515625" bestFit="1" customWidth="1"/>
    <col min="3" max="3" width="17.5703125" bestFit="1" customWidth="1"/>
    <col min="4" max="4" width="24.85546875" bestFit="1" customWidth="1"/>
    <col min="5" max="5" width="24.42578125" bestFit="1" customWidth="1"/>
    <col min="6" max="8" width="17.5703125" bestFit="1" customWidth="1"/>
  </cols>
  <sheetData>
    <row r="1" spans="1:6" x14ac:dyDescent="0.25">
      <c r="A1" s="10" t="s">
        <v>0</v>
      </c>
      <c r="B1" t="s">
        <v>263</v>
      </c>
    </row>
    <row r="3" spans="1:6" x14ac:dyDescent="0.25">
      <c r="A3" s="10" t="s">
        <v>258</v>
      </c>
      <c r="B3" t="s">
        <v>265</v>
      </c>
      <c r="C3" t="s">
        <v>266</v>
      </c>
      <c r="D3" t="s">
        <v>295</v>
      </c>
      <c r="E3" t="s">
        <v>296</v>
      </c>
    </row>
    <row r="4" spans="1:6" x14ac:dyDescent="0.25">
      <c r="A4" t="s">
        <v>264</v>
      </c>
      <c r="B4">
        <v>8410</v>
      </c>
      <c r="C4">
        <v>7</v>
      </c>
      <c r="D4">
        <v>8410</v>
      </c>
      <c r="E4">
        <v>3150</v>
      </c>
      <c r="F4">
        <f>D4+E4</f>
        <v>11560</v>
      </c>
    </row>
    <row r="5" spans="1:6" x14ac:dyDescent="0.25">
      <c r="A5" t="s">
        <v>262</v>
      </c>
      <c r="B5">
        <v>8410</v>
      </c>
      <c r="C5">
        <v>7</v>
      </c>
      <c r="D5">
        <v>8410</v>
      </c>
      <c r="E5">
        <v>3150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RESUMEN</vt:lpstr>
      <vt:lpstr>DETALLE</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RAMIRO JAVIER OLIVA JACOME</dc:creator>
  <cp:lastModifiedBy>Jose Antonio Pineiros Costales</cp:lastModifiedBy>
  <dcterms:created xsi:type="dcterms:W3CDTF">2023-04-03T16:35:41Z</dcterms:created>
  <dcterms:modified xsi:type="dcterms:W3CDTF">2023-04-04T22:57:39Z</dcterms:modified>
</cp:coreProperties>
</file>