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JFonseca\Escritorio\COSTOS 2023\ARCHIVOS FINALES\"/>
    </mc:Choice>
  </mc:AlternateContent>
  <bookViews>
    <workbookView xWindow="0" yWindow="0" windowWidth="28800" windowHeight="12432"/>
  </bookViews>
  <sheets>
    <sheet name="REAL" sheetId="1" r:id="rId1"/>
    <sheet name="RESUMIDO" sheetId="6" r:id="rId2"/>
    <sheet name="PPT" sheetId="8" state="hidden" r:id="rId3"/>
    <sheet name="GRÁFICOS" sheetId="4" r:id="rId4"/>
    <sheet name="CEDULA PRESUPUESTARIA VF1" sheetId="2" state="hidden" r:id="rId5"/>
    <sheet name="CEDULA PRESUPUESTARIA VF2" sheetId="3" r:id="rId6"/>
    <sheet name="TASAS" sheetId="5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6" l="1"/>
  <c r="J59" i="8"/>
  <c r="J57" i="8"/>
  <c r="J55" i="8"/>
  <c r="J51" i="8"/>
  <c r="J49" i="8"/>
  <c r="J47" i="8"/>
  <c r="J46" i="8"/>
  <c r="J45" i="8"/>
  <c r="J44" i="8"/>
  <c r="J43" i="8"/>
  <c r="J42" i="8"/>
  <c r="J41" i="8"/>
  <c r="J38" i="8"/>
  <c r="J37" i="8"/>
  <c r="J36" i="8"/>
  <c r="J35" i="8"/>
  <c r="J34" i="8"/>
  <c r="J26" i="8"/>
  <c r="J24" i="8"/>
  <c r="J22" i="8"/>
  <c r="J21" i="8"/>
  <c r="J20" i="8"/>
  <c r="J19" i="8"/>
  <c r="J18" i="8"/>
  <c r="J17" i="8"/>
  <c r="J16" i="8"/>
  <c r="J13" i="8"/>
  <c r="J12" i="8"/>
  <c r="J11" i="8"/>
  <c r="J10" i="8"/>
  <c r="J9" i="8"/>
  <c r="H55" i="6"/>
  <c r="H51" i="6"/>
  <c r="H49" i="6"/>
  <c r="H47" i="6"/>
  <c r="H46" i="6"/>
  <c r="H45" i="6"/>
  <c r="H44" i="6"/>
  <c r="H43" i="6"/>
  <c r="H42" i="6"/>
  <c r="H41" i="6"/>
  <c r="H38" i="6"/>
  <c r="H37" i="6"/>
  <c r="H36" i="6"/>
  <c r="J35" i="6"/>
  <c r="I35" i="6"/>
  <c r="H35" i="6"/>
  <c r="H34" i="6"/>
  <c r="H26" i="6"/>
  <c r="M24" i="6"/>
  <c r="M22" i="6"/>
  <c r="M21" i="6"/>
  <c r="M20" i="6"/>
  <c r="M19" i="6"/>
  <c r="M18" i="6"/>
  <c r="M17" i="6"/>
  <c r="M16" i="6"/>
  <c r="M13" i="6"/>
  <c r="M12" i="6"/>
  <c r="M11" i="6"/>
  <c r="M10" i="6"/>
  <c r="M9" i="6"/>
  <c r="L22" i="6"/>
  <c r="L21" i="6"/>
  <c r="L20" i="6"/>
  <c r="L19" i="6"/>
  <c r="L18" i="6"/>
  <c r="L17" i="6"/>
  <c r="L16" i="6"/>
  <c r="L13" i="6"/>
  <c r="L12" i="6"/>
  <c r="L11" i="6"/>
  <c r="L10" i="6"/>
  <c r="L9" i="6"/>
  <c r="K22" i="6"/>
  <c r="K21" i="6"/>
  <c r="K20" i="6"/>
  <c r="K19" i="6"/>
  <c r="K18" i="6"/>
  <c r="K17" i="6"/>
  <c r="K16" i="6"/>
  <c r="K13" i="6"/>
  <c r="K12" i="6"/>
  <c r="K11" i="6"/>
  <c r="K10" i="6"/>
  <c r="K9" i="6"/>
  <c r="J24" i="6"/>
  <c r="J22" i="6"/>
  <c r="J21" i="6"/>
  <c r="J20" i="6"/>
  <c r="J19" i="6"/>
  <c r="J18" i="6"/>
  <c r="J17" i="6"/>
  <c r="J16" i="6"/>
  <c r="J13" i="6"/>
  <c r="J12" i="6"/>
  <c r="J11" i="6"/>
  <c r="J10" i="6"/>
  <c r="J9" i="6"/>
  <c r="I24" i="6"/>
  <c r="I22" i="6"/>
  <c r="I21" i="6"/>
  <c r="I20" i="6"/>
  <c r="I19" i="6"/>
  <c r="I18" i="6"/>
  <c r="I17" i="6"/>
  <c r="I16" i="6"/>
  <c r="I13" i="6"/>
  <c r="I12" i="6"/>
  <c r="I11" i="6"/>
  <c r="I10" i="6"/>
  <c r="I9" i="6"/>
  <c r="H24" i="6"/>
  <c r="H22" i="6"/>
  <c r="H21" i="6"/>
  <c r="H20" i="6"/>
  <c r="H19" i="6"/>
  <c r="H18" i="6"/>
  <c r="H17" i="6"/>
  <c r="H16" i="6"/>
  <c r="H13" i="6"/>
  <c r="H12" i="6"/>
  <c r="H11" i="6"/>
  <c r="H10" i="6"/>
  <c r="H9" i="6"/>
  <c r="H36" i="1" l="1"/>
  <c r="F20" i="5"/>
  <c r="F22" i="5" s="1"/>
  <c r="F19" i="5"/>
  <c r="F18" i="5"/>
  <c r="F17" i="5"/>
  <c r="F16" i="5"/>
  <c r="F15" i="5"/>
  <c r="F14" i="5"/>
  <c r="I9" i="5" l="1"/>
  <c r="I8" i="5"/>
  <c r="I7" i="5"/>
  <c r="I6" i="5"/>
  <c r="I5" i="5"/>
  <c r="I4" i="5"/>
  <c r="F41" i="8"/>
  <c r="F16" i="8"/>
  <c r="F10" i="8"/>
  <c r="H47" i="1"/>
  <c r="H45" i="1"/>
  <c r="H10" i="5"/>
  <c r="H9" i="5"/>
  <c r="H8" i="5"/>
  <c r="H7" i="5"/>
  <c r="H6" i="5"/>
  <c r="H5" i="5"/>
  <c r="H4" i="5"/>
  <c r="I46" i="6"/>
  <c r="I45" i="6"/>
  <c r="I44" i="6"/>
  <c r="I43" i="6"/>
  <c r="I42" i="6"/>
  <c r="I37" i="6"/>
  <c r="I36" i="6"/>
  <c r="I34" i="6"/>
  <c r="I41" i="6"/>
  <c r="I47" i="6" s="1"/>
  <c r="D19" i="5"/>
  <c r="D18" i="5"/>
  <c r="D17" i="5"/>
  <c r="D16" i="5"/>
  <c r="D15" i="5"/>
  <c r="D14" i="5"/>
  <c r="F9" i="5"/>
  <c r="F8" i="5"/>
  <c r="F10" i="5" s="1"/>
  <c r="F7" i="5"/>
  <c r="F6" i="5"/>
  <c r="F5" i="5"/>
  <c r="F4" i="5"/>
  <c r="M11" i="1" l="1"/>
  <c r="L11" i="1"/>
  <c r="K11" i="1"/>
  <c r="J11" i="1"/>
  <c r="I11" i="1"/>
  <c r="H11" i="1"/>
  <c r="O11" i="8" l="1"/>
  <c r="N11" i="8"/>
  <c r="M11" i="8"/>
  <c r="L11" i="8"/>
  <c r="K11" i="8"/>
  <c r="F47" i="8"/>
  <c r="E47" i="8"/>
  <c r="D47" i="8"/>
  <c r="C47" i="8"/>
  <c r="K45" i="8"/>
  <c r="K44" i="8"/>
  <c r="K41" i="8"/>
  <c r="E38" i="8"/>
  <c r="E49" i="8" s="1"/>
  <c r="D38" i="8"/>
  <c r="D49" i="8" s="1"/>
  <c r="C38" i="8"/>
  <c r="C49" i="8" s="1"/>
  <c r="L37" i="8"/>
  <c r="M37" i="8" s="1"/>
  <c r="K37" i="8"/>
  <c r="N37" i="8" s="1"/>
  <c r="C24" i="8"/>
  <c r="E22" i="8"/>
  <c r="D22" i="8"/>
  <c r="C22" i="8"/>
  <c r="K21" i="8"/>
  <c r="K18" i="8"/>
  <c r="F13" i="8"/>
  <c r="E13" i="8"/>
  <c r="E24" i="8" s="1"/>
  <c r="D13" i="8"/>
  <c r="D24" i="8" s="1"/>
  <c r="C13" i="8"/>
  <c r="K9" i="8"/>
  <c r="C38" i="6"/>
  <c r="D38" i="6"/>
  <c r="F13" i="6"/>
  <c r="C13" i="6"/>
  <c r="C22" i="6"/>
  <c r="E22" i="6"/>
  <c r="D22" i="6"/>
  <c r="F47" i="6"/>
  <c r="E47" i="6"/>
  <c r="D47" i="6"/>
  <c r="C47" i="6"/>
  <c r="E38" i="6"/>
  <c r="E13" i="6"/>
  <c r="D13" i="6"/>
  <c r="L45" i="8" l="1"/>
  <c r="M18" i="8"/>
  <c r="N18" i="8" s="1"/>
  <c r="L18" i="8"/>
  <c r="M12" i="8"/>
  <c r="L41" i="8"/>
  <c r="M41" i="8" s="1"/>
  <c r="M20" i="8"/>
  <c r="M36" i="8"/>
  <c r="L9" i="8"/>
  <c r="M9" i="8" s="1"/>
  <c r="K17" i="8"/>
  <c r="F22" i="8"/>
  <c r="F24" i="8" s="1"/>
  <c r="K12" i="8"/>
  <c r="L17" i="8"/>
  <c r="L21" i="8"/>
  <c r="L36" i="8"/>
  <c r="L44" i="8"/>
  <c r="M44" i="8" s="1"/>
  <c r="K36" i="8"/>
  <c r="L12" i="8"/>
  <c r="K20" i="8"/>
  <c r="M21" i="8"/>
  <c r="N21" i="8" s="1"/>
  <c r="O37" i="8"/>
  <c r="K43" i="8"/>
  <c r="M43" i="8" s="1"/>
  <c r="L20" i="8"/>
  <c r="K34" i="8"/>
  <c r="L34" i="8" s="1"/>
  <c r="L43" i="8"/>
  <c r="K19" i="8"/>
  <c r="K42" i="8"/>
  <c r="K46" i="8"/>
  <c r="K10" i="8"/>
  <c r="K13" i="8" s="1"/>
  <c r="L19" i="8"/>
  <c r="L42" i="8"/>
  <c r="J37" i="6"/>
  <c r="F22" i="6"/>
  <c r="F24" i="6" s="1"/>
  <c r="C49" i="6"/>
  <c r="D49" i="6"/>
  <c r="E24" i="6"/>
  <c r="D24" i="6"/>
  <c r="J45" i="6"/>
  <c r="K45" i="6" s="1"/>
  <c r="L45" i="6" s="1"/>
  <c r="C24" i="6"/>
  <c r="E49" i="6"/>
  <c r="J34" i="6"/>
  <c r="J42" i="6"/>
  <c r="K42" i="6" s="1"/>
  <c r="J44" i="6"/>
  <c r="J46" i="6"/>
  <c r="K46" i="6" s="1"/>
  <c r="J36" i="6"/>
  <c r="H9" i="1"/>
  <c r="N41" i="8" l="1"/>
  <c r="L16" i="8"/>
  <c r="K16" i="8"/>
  <c r="L10" i="8"/>
  <c r="N9" i="8"/>
  <c r="O9" i="8" s="1"/>
  <c r="L22" i="8"/>
  <c r="O12" i="8"/>
  <c r="O20" i="8"/>
  <c r="N12" i="8"/>
  <c r="N36" i="8"/>
  <c r="L47" i="8"/>
  <c r="O41" i="8"/>
  <c r="O18" i="8"/>
  <c r="M46" i="8"/>
  <c r="N46" i="8" s="1"/>
  <c r="N16" i="8"/>
  <c r="K22" i="8"/>
  <c r="K24" i="8" s="1"/>
  <c r="N43" i="8"/>
  <c r="O43" i="8" s="1"/>
  <c r="O36" i="8"/>
  <c r="N19" i="8"/>
  <c r="L13" i="8"/>
  <c r="K47" i="8"/>
  <c r="L46" i="8"/>
  <c r="N20" i="8"/>
  <c r="O21" i="8"/>
  <c r="M42" i="8"/>
  <c r="M47" i="8" s="1"/>
  <c r="M19" i="8"/>
  <c r="M17" i="8"/>
  <c r="N17" i="8" s="1"/>
  <c r="M45" i="8"/>
  <c r="N45" i="8" s="1"/>
  <c r="O45" i="8" s="1"/>
  <c r="O19" i="8"/>
  <c r="N34" i="8"/>
  <c r="M16" i="8"/>
  <c r="M34" i="8"/>
  <c r="M10" i="8"/>
  <c r="M13" i="8" s="1"/>
  <c r="N44" i="8"/>
  <c r="O44" i="8" s="1"/>
  <c r="K43" i="6"/>
  <c r="L43" i="6" s="1"/>
  <c r="J43" i="6"/>
  <c r="K37" i="6"/>
  <c r="L46" i="6"/>
  <c r="M46" i="6" s="1"/>
  <c r="K44" i="6"/>
  <c r="L44" i="6" s="1"/>
  <c r="M44" i="6" s="1"/>
  <c r="K34" i="6"/>
  <c r="L34" i="6" s="1"/>
  <c r="M45" i="6"/>
  <c r="L42" i="6"/>
  <c r="M42" i="6" s="1"/>
  <c r="K36" i="6"/>
  <c r="L36" i="6" s="1"/>
  <c r="M36" i="6" s="1"/>
  <c r="J41" i="6"/>
  <c r="F68" i="1"/>
  <c r="E68" i="1"/>
  <c r="D68" i="1"/>
  <c r="C68" i="1"/>
  <c r="E50" i="1"/>
  <c r="E70" i="1" s="1"/>
  <c r="D50" i="1"/>
  <c r="D70" i="1" s="1"/>
  <c r="C50" i="1"/>
  <c r="C70" i="1" s="1"/>
  <c r="F14" i="1"/>
  <c r="C32" i="1"/>
  <c r="D32" i="1"/>
  <c r="E32" i="1"/>
  <c r="H58" i="1"/>
  <c r="I58" i="1" s="1"/>
  <c r="I67" i="1"/>
  <c r="I61" i="1"/>
  <c r="I48" i="1"/>
  <c r="J48" i="1" s="1"/>
  <c r="I45" i="1"/>
  <c r="I27" i="1"/>
  <c r="J27" i="1" s="1"/>
  <c r="H67" i="1"/>
  <c r="H66" i="1"/>
  <c r="I66" i="1" s="1"/>
  <c r="H65" i="1"/>
  <c r="I65" i="1" s="1"/>
  <c r="H64" i="1"/>
  <c r="H63" i="1"/>
  <c r="I63" i="1" s="1"/>
  <c r="H62" i="1"/>
  <c r="H61" i="1"/>
  <c r="H60" i="1"/>
  <c r="I60" i="1" s="1"/>
  <c r="H59" i="1"/>
  <c r="I59" i="1" s="1"/>
  <c r="H57" i="1"/>
  <c r="I57" i="1" s="1"/>
  <c r="H56" i="1"/>
  <c r="H55" i="1"/>
  <c r="H54" i="1"/>
  <c r="H53" i="1"/>
  <c r="H68" i="1" s="1"/>
  <c r="H49" i="1"/>
  <c r="I49" i="1" s="1"/>
  <c r="H48" i="1"/>
  <c r="I47" i="1"/>
  <c r="H31" i="1"/>
  <c r="H30" i="1"/>
  <c r="H29" i="1"/>
  <c r="H28" i="1"/>
  <c r="I28" i="1" s="1"/>
  <c r="H27" i="1"/>
  <c r="H26" i="1"/>
  <c r="I26" i="1" s="1"/>
  <c r="H25" i="1"/>
  <c r="H24" i="1"/>
  <c r="I24" i="1" s="1"/>
  <c r="H23" i="1"/>
  <c r="H22" i="1"/>
  <c r="H21" i="1"/>
  <c r="H20" i="1"/>
  <c r="H19" i="1"/>
  <c r="I19" i="1" s="1"/>
  <c r="H18" i="1"/>
  <c r="I18" i="1" s="1"/>
  <c r="H13" i="1"/>
  <c r="H12" i="1"/>
  <c r="H10" i="1"/>
  <c r="H14" i="1" s="1"/>
  <c r="L24" i="8" l="1"/>
  <c r="F35" i="8"/>
  <c r="N22" i="8"/>
  <c r="N42" i="8"/>
  <c r="N47" i="8" s="1"/>
  <c r="M22" i="8"/>
  <c r="M24" i="8" s="1"/>
  <c r="O17" i="8"/>
  <c r="O16" i="8"/>
  <c r="O22" i="8" s="1"/>
  <c r="N10" i="8"/>
  <c r="O10" i="8" s="1"/>
  <c r="O13" i="8" s="1"/>
  <c r="O46" i="8"/>
  <c r="O34" i="8"/>
  <c r="M43" i="6"/>
  <c r="L37" i="6"/>
  <c r="M37" i="6" s="1"/>
  <c r="J47" i="6"/>
  <c r="M34" i="6"/>
  <c r="K41" i="6"/>
  <c r="J12" i="1"/>
  <c r="J21" i="1"/>
  <c r="K21" i="1" s="1"/>
  <c r="L21" i="1" s="1"/>
  <c r="M21" i="1" s="1"/>
  <c r="J45" i="1"/>
  <c r="K45" i="1" s="1"/>
  <c r="J25" i="1"/>
  <c r="K27" i="1"/>
  <c r="L27" i="1" s="1"/>
  <c r="M27" i="1" s="1"/>
  <c r="I21" i="1"/>
  <c r="I12" i="1"/>
  <c r="J29" i="1"/>
  <c r="K29" i="1" s="1"/>
  <c r="I25" i="1"/>
  <c r="K25" i="1" s="1"/>
  <c r="I29" i="1"/>
  <c r="J24" i="1"/>
  <c r="J18" i="1"/>
  <c r="J26" i="1"/>
  <c r="K48" i="1"/>
  <c r="L48" i="1" s="1"/>
  <c r="K61" i="1"/>
  <c r="J47" i="1"/>
  <c r="K28" i="1"/>
  <c r="L28" i="1" s="1"/>
  <c r="I20" i="1"/>
  <c r="J19" i="1"/>
  <c r="J28" i="1"/>
  <c r="J49" i="1"/>
  <c r="I53" i="1"/>
  <c r="I22" i="1"/>
  <c r="I30" i="1"/>
  <c r="I54" i="1"/>
  <c r="I62" i="1"/>
  <c r="I23" i="1"/>
  <c r="I31" i="1"/>
  <c r="I55" i="1"/>
  <c r="I56" i="1"/>
  <c r="I64" i="1"/>
  <c r="J67" i="1"/>
  <c r="J66" i="1"/>
  <c r="K66" i="1" s="1"/>
  <c r="J65" i="1"/>
  <c r="K65" i="1" s="1"/>
  <c r="J63" i="1"/>
  <c r="K63" i="1" s="1"/>
  <c r="L63" i="1" s="1"/>
  <c r="M63" i="1" s="1"/>
  <c r="J62" i="1"/>
  <c r="J61" i="1"/>
  <c r="J60" i="1"/>
  <c r="J59" i="1"/>
  <c r="K59" i="1" s="1"/>
  <c r="J58" i="1"/>
  <c r="J57" i="1"/>
  <c r="K57" i="1" s="1"/>
  <c r="J55" i="1"/>
  <c r="J54" i="1"/>
  <c r="K54" i="1" s="1"/>
  <c r="I10" i="1"/>
  <c r="J10" i="1" s="1"/>
  <c r="I9" i="1"/>
  <c r="I13" i="1"/>
  <c r="L22" i="3"/>
  <c r="L21" i="3"/>
  <c r="L20" i="3"/>
  <c r="L19" i="3"/>
  <c r="L18" i="3"/>
  <c r="L17" i="3"/>
  <c r="L13" i="3"/>
  <c r="J12" i="3"/>
  <c r="J11" i="3"/>
  <c r="J10" i="3"/>
  <c r="J9" i="3"/>
  <c r="J8" i="3"/>
  <c r="J7" i="3"/>
  <c r="F30" i="3"/>
  <c r="E30" i="3"/>
  <c r="D30" i="3"/>
  <c r="C30" i="3"/>
  <c r="F14" i="3"/>
  <c r="E14" i="3"/>
  <c r="D14" i="3"/>
  <c r="C14" i="3"/>
  <c r="D28" i="2"/>
  <c r="C28" i="2"/>
  <c r="C30" i="2" s="1"/>
  <c r="F28" i="2"/>
  <c r="E28" i="2"/>
  <c r="F12" i="2"/>
  <c r="D12" i="2"/>
  <c r="E12" i="2"/>
  <c r="C12" i="2"/>
  <c r="N13" i="8" l="1"/>
  <c r="N24" i="8" s="1"/>
  <c r="F35" i="6"/>
  <c r="F38" i="8"/>
  <c r="F49" i="8" s="1"/>
  <c r="F55" i="8" s="1"/>
  <c r="O42" i="8"/>
  <c r="O47" i="8" s="1"/>
  <c r="O24" i="8"/>
  <c r="K24" i="6"/>
  <c r="K47" i="6"/>
  <c r="L41" i="6"/>
  <c r="L47" i="6" s="1"/>
  <c r="L25" i="1"/>
  <c r="M25" i="1" s="1"/>
  <c r="L45" i="1"/>
  <c r="M45" i="1"/>
  <c r="L29" i="1"/>
  <c r="M29" i="1"/>
  <c r="K55" i="1"/>
  <c r="I68" i="1"/>
  <c r="J23" i="1"/>
  <c r="K62" i="1"/>
  <c r="M48" i="1"/>
  <c r="K49" i="1"/>
  <c r="L49" i="1" s="1"/>
  <c r="I14" i="1"/>
  <c r="K67" i="1"/>
  <c r="L67" i="1" s="1"/>
  <c r="M67" i="1" s="1"/>
  <c r="K10" i="1"/>
  <c r="L10" i="1" s="1"/>
  <c r="M24" i="1"/>
  <c r="K19" i="1"/>
  <c r="M19" i="1" s="1"/>
  <c r="K18" i="1"/>
  <c r="L18" i="1" s="1"/>
  <c r="M18" i="1" s="1"/>
  <c r="J13" i="1"/>
  <c r="J56" i="1"/>
  <c r="K56" i="1" s="1"/>
  <c r="L56" i="1" s="1"/>
  <c r="M56" i="1" s="1"/>
  <c r="J64" i="1"/>
  <c r="K64" i="1" s="1"/>
  <c r="L64" i="1" s="1"/>
  <c r="M64" i="1" s="1"/>
  <c r="K24" i="1"/>
  <c r="M47" i="1"/>
  <c r="L19" i="1"/>
  <c r="L55" i="1"/>
  <c r="M55" i="1" s="1"/>
  <c r="K47" i="1"/>
  <c r="L47" i="1" s="1"/>
  <c r="K60" i="1"/>
  <c r="L60" i="1" s="1"/>
  <c r="M60" i="1" s="1"/>
  <c r="K58" i="1"/>
  <c r="L58" i="1" s="1"/>
  <c r="M58" i="1" s="1"/>
  <c r="M28" i="1"/>
  <c r="L59" i="1"/>
  <c r="M59" i="1" s="1"/>
  <c r="J20" i="1"/>
  <c r="J30" i="1"/>
  <c r="K20" i="1"/>
  <c r="J31" i="1"/>
  <c r="K26" i="1"/>
  <c r="J53" i="1"/>
  <c r="K12" i="1"/>
  <c r="L12" i="1" s="1"/>
  <c r="M12" i="1" s="1"/>
  <c r="J9" i="1"/>
  <c r="J14" i="1" s="1"/>
  <c r="J22" i="1"/>
  <c r="L24" i="1"/>
  <c r="L54" i="1"/>
  <c r="M54" i="1" s="1"/>
  <c r="L62" i="1"/>
  <c r="M62" i="1" s="1"/>
  <c r="L57" i="1"/>
  <c r="M57" i="1" s="1"/>
  <c r="L65" i="1"/>
  <c r="M65" i="1" s="1"/>
  <c r="L66" i="1"/>
  <c r="M66" i="1" s="1"/>
  <c r="L61" i="1"/>
  <c r="M61" i="1" s="1"/>
  <c r="L23" i="3"/>
  <c r="C32" i="3"/>
  <c r="D32" i="3"/>
  <c r="E32" i="3"/>
  <c r="F32" i="3"/>
  <c r="E30" i="2"/>
  <c r="F30" i="2"/>
  <c r="D30" i="2"/>
  <c r="F38" i="6" l="1"/>
  <c r="F49" i="6" s="1"/>
  <c r="F55" i="6" s="1"/>
  <c r="K35" i="8"/>
  <c r="L24" i="6"/>
  <c r="M41" i="6"/>
  <c r="M47" i="6" s="1"/>
  <c r="L23" i="1"/>
  <c r="M23" i="1" s="1"/>
  <c r="K23" i="1"/>
  <c r="M49" i="1"/>
  <c r="K53" i="1"/>
  <c r="K68" i="1" s="1"/>
  <c r="J68" i="1"/>
  <c r="M10" i="1"/>
  <c r="M26" i="1"/>
  <c r="K13" i="1"/>
  <c r="L13" i="1" s="1"/>
  <c r="L26" i="1"/>
  <c r="K22" i="1"/>
  <c r="K30" i="1"/>
  <c r="K31" i="1"/>
  <c r="K9" i="1"/>
  <c r="K14" i="1" s="1"/>
  <c r="M20" i="1"/>
  <c r="L20" i="1"/>
  <c r="L35" i="8" l="1"/>
  <c r="K38" i="8"/>
  <c r="K49" i="8" s="1"/>
  <c r="K55" i="8" s="1"/>
  <c r="I38" i="6"/>
  <c r="I49" i="6" s="1"/>
  <c r="L53" i="1"/>
  <c r="L30" i="1"/>
  <c r="M30" i="1" s="1"/>
  <c r="L22" i="1"/>
  <c r="M22" i="1" s="1"/>
  <c r="L9" i="1"/>
  <c r="L14" i="1" s="1"/>
  <c r="M9" i="1"/>
  <c r="M14" i="1" s="1"/>
  <c r="L31" i="1"/>
  <c r="M31" i="1" s="1"/>
  <c r="M13" i="1"/>
  <c r="F32" i="1"/>
  <c r="F34" i="1" s="1"/>
  <c r="E14" i="1"/>
  <c r="E34" i="1" s="1"/>
  <c r="D14" i="1"/>
  <c r="D34" i="1" s="1"/>
  <c r="C14" i="1"/>
  <c r="C34" i="1" s="1"/>
  <c r="I55" i="6" l="1"/>
  <c r="K35" i="6"/>
  <c r="J38" i="6"/>
  <c r="J49" i="6" s="1"/>
  <c r="J55" i="6" s="1"/>
  <c r="L38" i="8"/>
  <c r="L49" i="8" s="1"/>
  <c r="L55" i="8" s="1"/>
  <c r="M35" i="8"/>
  <c r="M53" i="1"/>
  <c r="M68" i="1" s="1"/>
  <c r="L68" i="1"/>
  <c r="H17" i="1"/>
  <c r="H32" i="1" s="1"/>
  <c r="H34" i="1" s="1"/>
  <c r="L35" i="6" l="1"/>
  <c r="K38" i="6"/>
  <c r="K49" i="6" s="1"/>
  <c r="K55" i="6" s="1"/>
  <c r="N35" i="8"/>
  <c r="M38" i="8"/>
  <c r="M49" i="8" s="1"/>
  <c r="M55" i="8" s="1"/>
  <c r="I17" i="1"/>
  <c r="I32" i="1" s="1"/>
  <c r="I34" i="1" s="1"/>
  <c r="M35" i="6" l="1"/>
  <c r="M38" i="6" s="1"/>
  <c r="M49" i="6" s="1"/>
  <c r="L38" i="6"/>
  <c r="L49" i="6" s="1"/>
  <c r="L55" i="6" s="1"/>
  <c r="O35" i="8"/>
  <c r="O38" i="8" s="1"/>
  <c r="O49" i="8" s="1"/>
  <c r="O55" i="8" s="1"/>
  <c r="N38" i="8"/>
  <c r="N49" i="8" s="1"/>
  <c r="J17" i="1"/>
  <c r="J32" i="1" s="1"/>
  <c r="J34" i="1" s="1"/>
  <c r="B4" i="4"/>
  <c r="P4" i="4" s="1"/>
  <c r="N55" i="8" l="1"/>
  <c r="M55" i="6"/>
  <c r="D4" i="4"/>
  <c r="R4" i="4" s="1"/>
  <c r="K17" i="1"/>
  <c r="K32" i="1" s="1"/>
  <c r="K34" i="1" s="1"/>
  <c r="E4" i="4" s="1"/>
  <c r="S4" i="4" s="1"/>
  <c r="C4" i="4"/>
  <c r="Q4" i="4" s="1"/>
  <c r="H57" i="6" l="1"/>
  <c r="L17" i="1"/>
  <c r="L32" i="1" s="1"/>
  <c r="L34" i="1" s="1"/>
  <c r="F4" i="4" s="1"/>
  <c r="T4" i="4" s="1"/>
  <c r="M17" i="1" l="1"/>
  <c r="M32" i="1" s="1"/>
  <c r="M34" i="1" s="1"/>
  <c r="G4" i="4" s="1"/>
  <c r="U4" i="4" s="1"/>
  <c r="F46" i="1" l="1"/>
  <c r="H46" i="1" s="1"/>
  <c r="H50" i="1" l="1"/>
  <c r="H70" i="1" s="1"/>
  <c r="F50" i="1"/>
  <c r="F70" i="1" s="1"/>
  <c r="F76" i="1" s="1"/>
  <c r="H76" i="1" l="1"/>
  <c r="I46" i="1"/>
  <c r="B25" i="4"/>
  <c r="P5" i="4" s="1"/>
  <c r="J46" i="1" l="1"/>
  <c r="I50" i="1"/>
  <c r="I70" i="1" s="1"/>
  <c r="I76" i="1" l="1"/>
  <c r="K46" i="1"/>
  <c r="J50" i="1"/>
  <c r="J70" i="1" s="1"/>
  <c r="J76" i="1" s="1"/>
  <c r="C25" i="4"/>
  <c r="Q5" i="4" s="1"/>
  <c r="K50" i="1" l="1"/>
  <c r="K70" i="1" s="1"/>
  <c r="K76" i="1" s="1"/>
  <c r="L46" i="1"/>
  <c r="M46" i="1" s="1"/>
  <c r="M50" i="1" s="1"/>
  <c r="M70" i="1" s="1"/>
  <c r="D25" i="4"/>
  <c r="R5" i="4" s="1"/>
  <c r="L50" i="1" l="1"/>
  <c r="L70" i="1" s="1"/>
  <c r="L76" i="1" s="1"/>
  <c r="H72" i="1"/>
  <c r="M76" i="1"/>
  <c r="G25" i="4"/>
  <c r="U5" i="4" s="1"/>
  <c r="E25" i="4"/>
  <c r="S5" i="4" s="1"/>
  <c r="H78" i="1" l="1"/>
  <c r="F25" i="4"/>
  <c r="T5" i="4" s="1"/>
</calcChain>
</file>

<file path=xl/sharedStrings.xml><?xml version="1.0" encoding="utf-8"?>
<sst xmlns="http://schemas.openxmlformats.org/spreadsheetml/2006/main" count="320" uniqueCount="76">
  <si>
    <t>ESTADO DE RESULTADO EMPRESA PÚBLICA METROPOLITANA DE GESTIÓN INTEGRAL DE RESIDUOS SÓLIDOS EMGIRS -EP TASAS VIGENTES</t>
  </si>
  <si>
    <t>DETALLE</t>
  </si>
  <si>
    <t>Tasas y Contribuciones (Recaudación Tasa Energia Eectrica)</t>
  </si>
  <si>
    <t>Venta de Bienes y Servicios</t>
  </si>
  <si>
    <t>Transferencias Recibidas Municipio DMQ</t>
  </si>
  <si>
    <t>Total de Ingresos</t>
  </si>
  <si>
    <t>INGRESOS</t>
  </si>
  <si>
    <t>EGRESOS</t>
  </si>
  <si>
    <t>UTILIDAD/PERDIDO DE EJERCICIO</t>
  </si>
  <si>
    <t>Total de Egresos</t>
  </si>
  <si>
    <t>Gasto en Inversiones Públicas</t>
  </si>
  <si>
    <t>Gasto en Remuneraciones</t>
  </si>
  <si>
    <t>Servicios Generales</t>
  </si>
  <si>
    <t>Traslado Instalaciones Viáticos y Subsistencias</t>
  </si>
  <si>
    <t>Instalación Mantenimiento y Reparaciones</t>
  </si>
  <si>
    <t>Arrendamiento de Bienes</t>
  </si>
  <si>
    <t>Contración de Estudios e Investigaciones</t>
  </si>
  <si>
    <t>Gastos en Informática</t>
  </si>
  <si>
    <t>Bienes de Uso y Consumo Corriente</t>
  </si>
  <si>
    <t>Bienes Muebles no Depreciables</t>
  </si>
  <si>
    <t>Gastos Financieros y Otros</t>
  </si>
  <si>
    <t>Transferencias Entregadas (Fondos de Compensación)</t>
  </si>
  <si>
    <t>Otros Gastos</t>
  </si>
  <si>
    <t>Servicios Básicos</t>
  </si>
  <si>
    <t>Bienes Biológicos No Depreciables</t>
  </si>
  <si>
    <t>Otros Ingresos No Clasificados</t>
  </si>
  <si>
    <t>Actualización Propiedad, Planta y Equipo</t>
  </si>
  <si>
    <t>AÑO BASE 2022</t>
  </si>
  <si>
    <t>Servicio de Disposición Final de Residuos Sólidos No Peligrosos en la Estación de Transferencia Norte</t>
  </si>
  <si>
    <t>Servicio de Disposición Final de Residuos Sólidos No Peligros en la Estación de Transferencia Sur</t>
  </si>
  <si>
    <t xml:space="preserve">Servicio de Recolección, Transporte, tratamiento y Disposición Final de Desechos Sanitarios y Peligrosos </t>
  </si>
  <si>
    <t>Servicio de Disposición Final de Escombros</t>
  </si>
  <si>
    <t>TOTAL DE INGRESOS</t>
  </si>
  <si>
    <t>CANTIDAD</t>
  </si>
  <si>
    <t>Servicio de Disposición Final de Residuos Sólidos No peligrosos en el Relleno Sanitario del DMQ Grandes Generadores</t>
  </si>
  <si>
    <t>Servicio de Disposición Final de Residuos Sólidos No peligrosos en el Relleno Sanitario del DMQ (GAD Rumiñahui)</t>
  </si>
  <si>
    <t>VALOR PRECIO ACTUAL</t>
  </si>
  <si>
    <t>VALOR PROPUESTO</t>
  </si>
  <si>
    <t>UNIDAD DE MEDIDA</t>
  </si>
  <si>
    <t>Tonelada</t>
  </si>
  <si>
    <t>Kilogramo</t>
  </si>
  <si>
    <t>Metro Cúbico</t>
  </si>
  <si>
    <t>REDUCCIÓN PERDIDA EMGIRS-EP</t>
  </si>
  <si>
    <t>PROYECCIÓN DE INGRESOS CON LAS MISMAS TASAS</t>
  </si>
  <si>
    <t>PROYECCIÓN DE INGRESOS CON ACTYUALIZACIÓN DE TASAS</t>
  </si>
  <si>
    <t>ESTADO DE RESULTADO EMPRESA PÚBLICA METROPOLITANA DE GESTIÓN INTEGRAL DE RESIDUOS SÓLIDOS EMGIRS -EP TASAS ACTUALIZADAS</t>
  </si>
  <si>
    <t>Otros Ingresos</t>
  </si>
  <si>
    <t>De Fondos de Autogestión</t>
  </si>
  <si>
    <t xml:space="preserve">Gastos en Personal </t>
  </si>
  <si>
    <t>Bienes y Servicios de Consumo</t>
  </si>
  <si>
    <t>Gastos Financieros</t>
  </si>
  <si>
    <t>Otros Gastos Corrientes</t>
  </si>
  <si>
    <t>Bienes y Servicios para la Inversión</t>
  </si>
  <si>
    <t>Obras Públicas</t>
  </si>
  <si>
    <t>Transferencias para Inversión</t>
  </si>
  <si>
    <t>Bienes de Larga Duración</t>
  </si>
  <si>
    <t>Amortización de la Deuda Pública</t>
  </si>
  <si>
    <t>DIFERENCIA</t>
  </si>
  <si>
    <t>Transferencia Corrientes</t>
  </si>
  <si>
    <t>Otros Pasivos</t>
  </si>
  <si>
    <t>Otros Gastos de Inversión</t>
  </si>
  <si>
    <t>ACTUALIZACIÓN DE TASAS</t>
  </si>
  <si>
    <t>PERDIDO EJERCICIO ECONÓMICO EMGIRS-EP</t>
  </si>
  <si>
    <t>PERDIDO EJERCICIO ECONÓMICO EMGIRS-EP ACTUALIZACIÓN TASAS</t>
  </si>
  <si>
    <t>Sin Actualización de Tasas</t>
  </si>
  <si>
    <t>Con Actualización de Tasas</t>
  </si>
  <si>
    <t>REDUCCIÓN EN LA PROYECCIÓN</t>
  </si>
  <si>
    <t>PÉRDIDA ACUMULADA PROYECCIÓN</t>
  </si>
  <si>
    <t>Gastos Administrativos</t>
  </si>
  <si>
    <t>Contración de Estudios e Investigaciones Consultorías</t>
  </si>
  <si>
    <t>PORCENTAJE DE REDUCCIÓN DE DEUDA</t>
  </si>
  <si>
    <t>Otros Ingresos (Revalorización Activos)</t>
  </si>
  <si>
    <t>PROYECCIÓN DE INGRESOS CON ACTUALIZACIÓN DE TASAS</t>
  </si>
  <si>
    <t>DIFERENCIA ACTUALIZACIÓN</t>
  </si>
  <si>
    <t>PÉRDIDO EJERCICIO ECONÓMICO EMGIRS-EP</t>
  </si>
  <si>
    <t>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</si>
</sst>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&quot;$&quot;\-#,##0.00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2">
    <xf numFmtId="0" fontId="0" fillId="0" borderId="0" xfId="0"/>
    <xf numFmtId="164" fontId="0" fillId="0" borderId="0" xfId="0" applyNumberFormat="1"/>
    <xf numFmtId="0" fontId="2" fillId="3" borderId="3" xfId="0" applyFont="1" applyFill="1" applyBorder="1" applyAlignment="1">
      <alignment horizontal="center"/>
    </xf>
    <xf numFmtId="0" fontId="0" fillId="0" borderId="3" xfId="0" applyBorder="1"/>
    <xf numFmtId="0" fontId="0" fillId="4" borderId="0" xfId="0" applyFill="1"/>
    <xf numFmtId="0" fontId="2" fillId="4" borderId="3" xfId="0" applyFont="1" applyFill="1" applyBorder="1" applyAlignment="1">
      <alignment horizontal="center"/>
    </xf>
    <xf numFmtId="0" fontId="1" fillId="2" borderId="0" xfId="0" applyFont="1" applyFill="1" applyAlignment="1"/>
    <xf numFmtId="44" fontId="0" fillId="0" borderId="3" xfId="2" applyFont="1" applyBorder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3" fontId="0" fillId="0" borderId="3" xfId="1" applyFont="1" applyBorder="1"/>
    <xf numFmtId="0" fontId="0" fillId="0" borderId="3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44" fontId="3" fillId="6" borderId="3" xfId="2" applyFont="1" applyFill="1" applyBorder="1"/>
    <xf numFmtId="0" fontId="0" fillId="0" borderId="0" xfId="0" applyAlignment="1"/>
    <xf numFmtId="164" fontId="0" fillId="0" borderId="0" xfId="0" applyNumberFormat="1" applyAlignment="1"/>
    <xf numFmtId="0" fontId="0" fillId="4" borderId="0" xfId="0" applyFill="1" applyAlignment="1"/>
    <xf numFmtId="164" fontId="0" fillId="0" borderId="3" xfId="1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5" borderId="0" xfId="0" applyFill="1"/>
    <xf numFmtId="164" fontId="0" fillId="5" borderId="0" xfId="0" applyNumberFormat="1" applyFill="1"/>
    <xf numFmtId="0" fontId="0" fillId="5" borderId="3" xfId="0" applyFill="1" applyBorder="1"/>
    <xf numFmtId="0" fontId="2" fillId="5" borderId="0" xfId="0" applyFont="1" applyFill="1" applyBorder="1" applyAlignment="1">
      <alignment horizontal="center"/>
    </xf>
    <xf numFmtId="164" fontId="0" fillId="5" borderId="0" xfId="0" applyNumberFormat="1" applyFill="1" applyBorder="1"/>
    <xf numFmtId="164" fontId="3" fillId="5" borderId="0" xfId="0" applyNumberFormat="1" applyFont="1" applyFill="1" applyBorder="1"/>
    <xf numFmtId="0" fontId="0" fillId="5" borderId="0" xfId="0" applyFill="1" applyBorder="1"/>
    <xf numFmtId="164" fontId="2" fillId="5" borderId="0" xfId="0" applyNumberFormat="1" applyFont="1" applyFill="1" applyBorder="1"/>
    <xf numFmtId="0" fontId="1" fillId="5" borderId="0" xfId="0" applyFont="1" applyFill="1" applyBorder="1" applyAlignment="1"/>
    <xf numFmtId="0" fontId="2" fillId="5" borderId="0" xfId="0" applyFont="1" applyFill="1" applyBorder="1" applyAlignment="1"/>
    <xf numFmtId="164" fontId="0" fillId="0" borderId="0" xfId="0" applyNumberFormat="1" applyBorder="1"/>
    <xf numFmtId="0" fontId="0" fillId="0" borderId="12" xfId="0" applyBorder="1"/>
    <xf numFmtId="164" fontId="0" fillId="0" borderId="13" xfId="0" applyNumberFormat="1" applyBorder="1"/>
    <xf numFmtId="0" fontId="0" fillId="0" borderId="14" xfId="0" applyBorder="1"/>
    <xf numFmtId="164" fontId="0" fillId="0" borderId="6" xfId="0" applyNumberFormat="1" applyBorder="1"/>
    <xf numFmtId="164" fontId="0" fillId="0" borderId="15" xfId="0" applyNumberFormat="1" applyBorder="1"/>
    <xf numFmtId="164" fontId="0" fillId="0" borderId="12" xfId="0" applyNumberFormat="1" applyBorder="1"/>
    <xf numFmtId="164" fontId="0" fillId="0" borderId="14" xfId="0" applyNumberFormat="1" applyBorder="1"/>
    <xf numFmtId="164" fontId="0" fillId="5" borderId="6" xfId="0" applyNumberFormat="1" applyFill="1" applyBorder="1"/>
    <xf numFmtId="0" fontId="6" fillId="5" borderId="2" xfId="0" applyFont="1" applyFill="1" applyBorder="1"/>
    <xf numFmtId="164" fontId="6" fillId="5" borderId="2" xfId="0" applyNumberFormat="1" applyFont="1" applyFill="1" applyBorder="1"/>
    <xf numFmtId="164" fontId="6" fillId="0" borderId="2" xfId="0" applyNumberFormat="1" applyFont="1" applyBorder="1"/>
    <xf numFmtId="0" fontId="6" fillId="0" borderId="2" xfId="0" applyFont="1" applyBorder="1"/>
    <xf numFmtId="164" fontId="6" fillId="5" borderId="0" xfId="0" applyNumberFormat="1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0" fillId="5" borderId="3" xfId="0" applyFill="1" applyBorder="1" applyAlignment="1">
      <alignment horizontal="center" vertical="center"/>
    </xf>
    <xf numFmtId="43" fontId="0" fillId="5" borderId="3" xfId="1" applyFont="1" applyFill="1" applyBorder="1"/>
    <xf numFmtId="164" fontId="0" fillId="5" borderId="3" xfId="1" applyNumberFormat="1" applyFont="1" applyFill="1" applyBorder="1" applyAlignment="1">
      <alignment horizontal="center" vertical="center"/>
    </xf>
    <xf numFmtId="44" fontId="0" fillId="5" borderId="3" xfId="2" applyFont="1" applyFill="1" applyBorder="1"/>
    <xf numFmtId="0" fontId="7" fillId="5" borderId="1" xfId="0" applyFont="1" applyFill="1" applyBorder="1"/>
    <xf numFmtId="164" fontId="7" fillId="5" borderId="1" xfId="0" applyNumberFormat="1" applyFont="1" applyFill="1" applyBorder="1"/>
    <xf numFmtId="164" fontId="7" fillId="5" borderId="0" xfId="0" applyNumberFormat="1" applyFont="1" applyFill="1" applyBorder="1"/>
    <xf numFmtId="0" fontId="2" fillId="5" borderId="1" xfId="0" applyFont="1" applyFill="1" applyBorder="1"/>
    <xf numFmtId="8" fontId="2" fillId="5" borderId="1" xfId="0" applyNumberFormat="1" applyFont="1" applyFill="1" applyBorder="1"/>
    <xf numFmtId="8" fontId="2" fillId="5" borderId="0" xfId="0" applyNumberFormat="1" applyFont="1" applyFill="1" applyBorder="1"/>
    <xf numFmtId="0" fontId="0" fillId="5" borderId="12" xfId="0" applyFill="1" applyBorder="1"/>
    <xf numFmtId="164" fontId="0" fillId="5" borderId="13" xfId="0" applyNumberFormat="1" applyFill="1" applyBorder="1"/>
    <xf numFmtId="0" fontId="0" fillId="5" borderId="14" xfId="0" applyFill="1" applyBorder="1"/>
    <xf numFmtId="164" fontId="0" fillId="5" borderId="15" xfId="0" applyNumberFormat="1" applyFill="1" applyBorder="1"/>
    <xf numFmtId="0" fontId="0" fillId="0" borderId="5" xfId="0" applyBorder="1"/>
    <xf numFmtId="164" fontId="0" fillId="0" borderId="4" xfId="0" applyNumberFormat="1" applyBorder="1"/>
    <xf numFmtId="164" fontId="0" fillId="0" borderId="11" xfId="0" applyNumberFormat="1" applyBorder="1"/>
    <xf numFmtId="0" fontId="7" fillId="5" borderId="0" xfId="0" applyFont="1" applyFill="1" applyBorder="1"/>
    <xf numFmtId="0" fontId="3" fillId="0" borderId="17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6" fillId="5" borderId="16" xfId="0" applyFont="1" applyFill="1" applyBorder="1"/>
    <xf numFmtId="164" fontId="6" fillId="5" borderId="16" xfId="0" applyNumberFormat="1" applyFont="1" applyFill="1" applyBorder="1"/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0" borderId="14" xfId="0" applyFill="1" applyBorder="1"/>
    <xf numFmtId="164" fontId="0" fillId="0" borderId="0" xfId="0" applyNumberFormat="1" applyFill="1" applyBorder="1"/>
    <xf numFmtId="164" fontId="0" fillId="0" borderId="13" xfId="0" applyNumberFormat="1" applyFill="1" applyBorder="1"/>
    <xf numFmtId="0" fontId="2" fillId="4" borderId="3" xfId="0" applyFont="1" applyFill="1" applyBorder="1" applyAlignment="1">
      <alignment horizontal="center"/>
    </xf>
    <xf numFmtId="0" fontId="0" fillId="0" borderId="12" xfId="0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2" fillId="5" borderId="0" xfId="0" applyFont="1" applyFill="1" applyBorder="1"/>
    <xf numFmtId="0" fontId="8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/>
    <xf numFmtId="8" fontId="0" fillId="0" borderId="0" xfId="0" applyNumberFormat="1"/>
    <xf numFmtId="8" fontId="0" fillId="0" borderId="3" xfId="0" applyNumberFormat="1" applyBorder="1"/>
    <xf numFmtId="0" fontId="2" fillId="3" borderId="3" xfId="0" applyFont="1" applyFill="1" applyBorder="1" applyAlignment="1">
      <alignment horizontal="center" vertical="center"/>
    </xf>
    <xf numFmtId="8" fontId="0" fillId="0" borderId="3" xfId="0" applyNumberFormat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8" fontId="0" fillId="0" borderId="0" xfId="0" applyNumberFormat="1" applyBorder="1"/>
    <xf numFmtId="164" fontId="2" fillId="0" borderId="3" xfId="0" applyNumberFormat="1" applyFont="1" applyBorder="1"/>
    <xf numFmtId="0" fontId="9" fillId="5" borderId="0" xfId="0" applyFont="1" applyFill="1" applyBorder="1"/>
    <xf numFmtId="164" fontId="3" fillId="0" borderId="20" xfId="0" applyNumberFormat="1" applyFont="1" applyBorder="1"/>
    <xf numFmtId="0" fontId="0" fillId="5" borderId="0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164" fontId="0" fillId="5" borderId="12" xfId="0" applyNumberFormat="1" applyFill="1" applyBorder="1"/>
    <xf numFmtId="8" fontId="3" fillId="5" borderId="1" xfId="0" applyNumberFormat="1" applyFont="1" applyFill="1" applyBorder="1"/>
    <xf numFmtId="9" fontId="0" fillId="0" borderId="0" xfId="3" applyFont="1"/>
    <xf numFmtId="9" fontId="3" fillId="0" borderId="20" xfId="3" applyFont="1" applyBorder="1" applyAlignment="1">
      <alignment horizontal="center"/>
    </xf>
    <xf numFmtId="0" fontId="6" fillId="5" borderId="21" xfId="0" applyFont="1" applyFill="1" applyBorder="1"/>
    <xf numFmtId="8" fontId="10" fillId="5" borderId="0" xfId="0" applyNumberFormat="1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3" fillId="5" borderId="0" xfId="0" applyFont="1" applyFill="1" applyBorder="1" applyAlignment="1">
      <alignment horizontal="center"/>
    </xf>
    <xf numFmtId="0" fontId="7" fillId="5" borderId="16" xfId="0" applyFont="1" applyFill="1" applyBorder="1"/>
    <xf numFmtId="164" fontId="7" fillId="5" borderId="16" xfId="0" applyNumberFormat="1" applyFont="1" applyFill="1" applyBorder="1"/>
    <xf numFmtId="164" fontId="6" fillId="0" borderId="21" xfId="0" applyNumberFormat="1" applyFont="1" applyBorder="1"/>
    <xf numFmtId="8" fontId="10" fillId="5" borderId="1" xfId="0" applyNumberFormat="1" applyFont="1" applyFill="1" applyBorder="1"/>
    <xf numFmtId="164" fontId="2" fillId="0" borderId="1" xfId="0" applyNumberFormat="1" applyFont="1" applyBorder="1" applyAlignment="1">
      <alignment vertical="center"/>
    </xf>
    <xf numFmtId="44" fontId="5" fillId="0" borderId="3" xfId="0" applyNumberFormat="1" applyFont="1" applyBorder="1"/>
    <xf numFmtId="44" fontId="0" fillId="0" borderId="3" xfId="0" applyNumberFormat="1" applyBorder="1"/>
    <xf numFmtId="44" fontId="2" fillId="3" borderId="3" xfId="0" applyNumberFormat="1" applyFont="1" applyFill="1" applyBorder="1"/>
    <xf numFmtId="10" fontId="0" fillId="0" borderId="3" xfId="0" applyNumberFormat="1" applyBorder="1"/>
    <xf numFmtId="164" fontId="0" fillId="0" borderId="11" xfId="0" applyNumberFormat="1" applyFill="1" applyBorder="1"/>
    <xf numFmtId="0" fontId="2" fillId="4" borderId="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8" fontId="10" fillId="5" borderId="1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PERDIDA EJERCICIO ECONÓMICO EMGIRS-EP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GRÁFICOS!$O$4</c:f>
              <c:strCache>
                <c:ptCount val="1"/>
                <c:pt idx="0">
                  <c:v>Sin Actualización de Tasas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GRÁFICOS!$P$2:$U$3</c:f>
              <c:strCach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GRÁFICOS!$P$4:$U$4</c:f>
              <c:numCache>
                <c:formatCode>"$"#,##0.00_);[Red]\("$"#,##0.00\)</c:formatCode>
                <c:ptCount val="6"/>
                <c:pt idx="0">
                  <c:v>695563.74000000581</c:v>
                </c:pt>
                <c:pt idx="1">
                  <c:v>642060.58999999985</c:v>
                </c:pt>
                <c:pt idx="2">
                  <c:v>1467086.8899999969</c:v>
                </c:pt>
                <c:pt idx="3">
                  <c:v>934903.74000000209</c:v>
                </c:pt>
                <c:pt idx="4">
                  <c:v>1014683.7399999984</c:v>
                </c:pt>
                <c:pt idx="5">
                  <c:v>1138891.4566666745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3-4A12-977C-9C9F729515C0}"/>
            </c:ext>
          </c:extLst>
        </c:ser>
        <c:ser>
          <c:idx val="1"/>
          <c:order val="1"/>
          <c:tx>
            <c:strRef>
              <c:f>GRÁFICOS!$O$5</c:f>
              <c:strCache>
                <c:ptCount val="1"/>
                <c:pt idx="0">
                  <c:v>Con Actualización de Tasas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GRÁFICOS!$P$2:$U$3</c:f>
              <c:strCach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GRÁFICOS!$P$5:$U$5</c:f>
              <c:numCache>
                <c:formatCode>"$"#,##0.00_);[Red]\("$"#,##0.00\)</c:formatCode>
                <c:ptCount val="6"/>
                <c:pt idx="0">
                  <c:v>218356.98875412717</c:v>
                </c:pt>
                <c:pt idx="1">
                  <c:v>195931.99939397722</c:v>
                </c:pt>
                <c:pt idx="2">
                  <c:v>1093575.6667730995</c:v>
                </c:pt>
                <c:pt idx="3">
                  <c:v>502621.55164040253</c:v>
                </c:pt>
                <c:pt idx="4">
                  <c:v>597376.40593582764</c:v>
                </c:pt>
                <c:pt idx="5">
                  <c:v>731191.20811644569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C3-4A12-977C-9C9F72951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4716543"/>
        <c:axId val="744720703"/>
      </c:barChart>
      <c:catAx>
        <c:axId val="744716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744720703"/>
        <c:crosses val="autoZero"/>
        <c:auto val="1"/>
        <c:lblAlgn val="ctr"/>
        <c:lblOffset val="100"/>
        <c:noMultiLvlLbl val="0"/>
      </c:catAx>
      <c:valAx>
        <c:axId val="744720703"/>
        <c:scaling>
          <c:orientation val="minMax"/>
        </c:scaling>
        <c:delete val="0"/>
        <c:axPos val="l"/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744716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5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PERDIDA EJERCICIO ECONÓMICO EMGIRS-EP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GRÁFICOS!$O$4</c:f>
              <c:strCache>
                <c:ptCount val="1"/>
                <c:pt idx="0">
                  <c:v>Sin Actualización de Tasas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cat>
            <c:strRef>
              <c:f>GRÁFICOS!$P$2:$U$3</c:f>
              <c:strCach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GRÁFICOS!$P$4:$U$4</c:f>
              <c:numCache>
                <c:formatCode>"$"#,##0.00_);[Red]\("$"#,##0.00\)</c:formatCode>
                <c:ptCount val="6"/>
                <c:pt idx="0">
                  <c:v>695563.74000000581</c:v>
                </c:pt>
                <c:pt idx="1">
                  <c:v>642060.58999999985</c:v>
                </c:pt>
                <c:pt idx="2">
                  <c:v>1467086.8899999969</c:v>
                </c:pt>
                <c:pt idx="3">
                  <c:v>934903.74000000209</c:v>
                </c:pt>
                <c:pt idx="4">
                  <c:v>1014683.7399999984</c:v>
                </c:pt>
                <c:pt idx="5">
                  <c:v>1138891.4566666745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0-4608-B384-83B9BC853D99}"/>
            </c:ext>
          </c:extLst>
        </c:ser>
        <c:ser>
          <c:idx val="1"/>
          <c:order val="1"/>
          <c:tx>
            <c:strRef>
              <c:f>GRÁFICOS!$O$5</c:f>
              <c:strCache>
                <c:ptCount val="1"/>
                <c:pt idx="0">
                  <c:v>Con Actualización de Tasas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cat>
            <c:strRef>
              <c:f>GRÁFICOS!$P$2:$U$3</c:f>
              <c:strCach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strCache>
            </c:strRef>
          </c:cat>
          <c:val>
            <c:numRef>
              <c:f>GRÁFICOS!$P$5:$U$5</c:f>
              <c:numCache>
                <c:formatCode>"$"#,##0.00_);[Red]\("$"#,##0.00\)</c:formatCode>
                <c:ptCount val="6"/>
                <c:pt idx="0">
                  <c:v>218356.98875412717</c:v>
                </c:pt>
                <c:pt idx="1">
                  <c:v>195931.99939397722</c:v>
                </c:pt>
                <c:pt idx="2">
                  <c:v>1093575.6667730995</c:v>
                </c:pt>
                <c:pt idx="3">
                  <c:v>502621.55164040253</c:v>
                </c:pt>
                <c:pt idx="4">
                  <c:v>597376.40593582764</c:v>
                </c:pt>
                <c:pt idx="5">
                  <c:v>731191.20811644569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0-4608-B384-83B9BC853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788799"/>
        <c:axId val="597789215"/>
      </c:areaChart>
      <c:catAx>
        <c:axId val="59778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97789215"/>
        <c:crosses val="autoZero"/>
        <c:auto val="1"/>
        <c:lblAlgn val="ctr"/>
        <c:lblOffset val="100"/>
        <c:noMultiLvlLbl val="0"/>
      </c:catAx>
      <c:valAx>
        <c:axId val="597789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977887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zero"/>
    <c:showDLblsOverMax val="0"/>
  </c:chart>
  <c:spPr>
    <a:solidFill>
      <a:schemeClr val="lt1"/>
    </a:solidFill>
    <a:ln w="12700" cap="flat" cmpd="sng" algn="ctr">
      <a:solidFill>
        <a:schemeClr val="accent5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137160</xdr:rowOff>
    </xdr:from>
    <xdr:to>
      <xdr:col>1</xdr:col>
      <xdr:colOff>2270760</xdr:colOff>
      <xdr:row>4</xdr:row>
      <xdr:rowOff>53340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20"/>
        <a:stretch/>
      </xdr:blipFill>
      <xdr:spPr bwMode="auto">
        <a:xfrm>
          <a:off x="701040" y="137160"/>
          <a:ext cx="1927860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137160</xdr:rowOff>
    </xdr:from>
    <xdr:to>
      <xdr:col>1</xdr:col>
      <xdr:colOff>2270760</xdr:colOff>
      <xdr:row>4</xdr:row>
      <xdr:rowOff>53340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20"/>
        <a:stretch/>
      </xdr:blipFill>
      <xdr:spPr bwMode="auto">
        <a:xfrm>
          <a:off x="701040" y="137160"/>
          <a:ext cx="1927860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137160</xdr:rowOff>
    </xdr:from>
    <xdr:to>
      <xdr:col>1</xdr:col>
      <xdr:colOff>2270760</xdr:colOff>
      <xdr:row>4</xdr:row>
      <xdr:rowOff>53340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20"/>
        <a:stretch/>
      </xdr:blipFill>
      <xdr:spPr bwMode="auto">
        <a:xfrm>
          <a:off x="701040" y="137160"/>
          <a:ext cx="1927860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</xdr:colOff>
      <xdr:row>5</xdr:row>
      <xdr:rowOff>148590</xdr:rowOff>
    </xdr:from>
    <xdr:to>
      <xdr:col>24</xdr:col>
      <xdr:colOff>541020</xdr:colOff>
      <xdr:row>30</xdr:row>
      <xdr:rowOff>68580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15240</xdr:colOff>
      <xdr:row>31</xdr:row>
      <xdr:rowOff>34290</xdr:rowOff>
    </xdr:from>
    <xdr:to>
      <xdr:col>24</xdr:col>
      <xdr:colOff>579120</xdr:colOff>
      <xdr:row>50</xdr:row>
      <xdr:rowOff>7620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106680</xdr:rowOff>
    </xdr:from>
    <xdr:to>
      <xdr:col>1</xdr:col>
      <xdr:colOff>2385060</xdr:colOff>
      <xdr:row>4</xdr:row>
      <xdr:rowOff>22860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20"/>
        <a:stretch/>
      </xdr:blipFill>
      <xdr:spPr bwMode="auto">
        <a:xfrm>
          <a:off x="617220" y="106680"/>
          <a:ext cx="2286000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79"/>
  <sheetViews>
    <sheetView showGridLines="0" tabSelected="1" topLeftCell="B1" zoomScale="89" workbookViewId="0">
      <selection activeCell="O17" sqref="O17"/>
    </sheetView>
  </sheetViews>
  <sheetFormatPr baseColWidth="10" defaultRowHeight="14.4" x14ac:dyDescent="0.3"/>
  <cols>
    <col min="1" max="1" width="5.21875" customWidth="1"/>
    <col min="2" max="2" width="52.33203125" customWidth="1"/>
    <col min="3" max="6" width="17.21875" customWidth="1"/>
    <col min="7" max="7" width="5.77734375" style="26" customWidth="1"/>
    <col min="8" max="12" width="15.88671875" customWidth="1"/>
    <col min="13" max="13" width="15.109375" bestFit="1" customWidth="1"/>
    <col min="15" max="15" width="97.44140625" bestFit="1" customWidth="1"/>
    <col min="16" max="16" width="18.109375" style="8" bestFit="1" customWidth="1"/>
    <col min="17" max="17" width="12.44140625" bestFit="1" customWidth="1"/>
    <col min="18" max="18" width="20.77734375" style="15" bestFit="1" customWidth="1"/>
    <col min="19" max="19" width="15" customWidth="1"/>
    <col min="21" max="21" width="86.88671875" bestFit="1" customWidth="1"/>
    <col min="22" max="22" width="12.44140625" bestFit="1" customWidth="1"/>
    <col min="24" max="24" width="14.21875" bestFit="1" customWidth="1"/>
  </cols>
  <sheetData>
    <row r="6" spans="2:13" x14ac:dyDescent="0.3">
      <c r="B6" s="125" t="s">
        <v>0</v>
      </c>
      <c r="C6" s="125"/>
      <c r="D6" s="125"/>
      <c r="E6" s="125"/>
      <c r="F6" s="125"/>
      <c r="G6" s="28"/>
      <c r="H6" s="125" t="s">
        <v>43</v>
      </c>
      <c r="I6" s="125"/>
      <c r="J6" s="125"/>
      <c r="K6" s="125"/>
      <c r="L6" s="125"/>
      <c r="M6" s="125"/>
    </row>
    <row r="7" spans="2:13" x14ac:dyDescent="0.3">
      <c r="B7" s="2" t="s">
        <v>1</v>
      </c>
      <c r="C7" s="2">
        <v>2019</v>
      </c>
      <c r="D7" s="2">
        <v>2020</v>
      </c>
      <c r="E7" s="2">
        <v>2021</v>
      </c>
      <c r="F7" s="2">
        <v>2022</v>
      </c>
      <c r="G7" s="23"/>
      <c r="H7" s="2">
        <v>2023</v>
      </c>
      <c r="I7" s="2">
        <v>2024</v>
      </c>
      <c r="J7" s="2">
        <v>2025</v>
      </c>
      <c r="K7" s="2">
        <v>2026</v>
      </c>
      <c r="L7" s="2">
        <v>2027</v>
      </c>
      <c r="M7" s="2">
        <v>2028</v>
      </c>
    </row>
    <row r="8" spans="2:13" x14ac:dyDescent="0.3">
      <c r="B8" s="124" t="s">
        <v>6</v>
      </c>
      <c r="C8" s="124"/>
      <c r="D8" s="124"/>
      <c r="E8" s="124"/>
      <c r="F8" s="124"/>
      <c r="G8" s="29"/>
      <c r="H8" s="124" t="s">
        <v>6</v>
      </c>
      <c r="I8" s="124"/>
      <c r="J8" s="124"/>
      <c r="K8" s="124"/>
      <c r="L8" s="124"/>
      <c r="M8" s="124"/>
    </row>
    <row r="9" spans="2:13" x14ac:dyDescent="0.3">
      <c r="B9" s="31" t="s">
        <v>2</v>
      </c>
      <c r="C9" s="30">
        <v>12167157.68</v>
      </c>
      <c r="D9" s="30">
        <v>10287995.640000001</v>
      </c>
      <c r="E9" s="30">
        <v>13970758.17</v>
      </c>
      <c r="F9" s="32">
        <v>13122706.029999999</v>
      </c>
      <c r="G9" s="24"/>
      <c r="H9" s="36">
        <f>+AVERAGE(D9:F9)</f>
        <v>12460486.613333335</v>
      </c>
      <c r="I9" s="30">
        <f>+AVERAGE(F9,E9,H9)</f>
        <v>13184650.27111111</v>
      </c>
      <c r="J9" s="30">
        <f>+AVERAGE(F9,H9,I9)</f>
        <v>12922614.304814816</v>
      </c>
      <c r="K9" s="30">
        <f t="shared" ref="K9:M10" si="0">+AVERAGE(H9:J9)</f>
        <v>12855917.06308642</v>
      </c>
      <c r="L9" s="30">
        <f t="shared" si="0"/>
        <v>12987727.213004114</v>
      </c>
      <c r="M9" s="32">
        <f t="shared" si="0"/>
        <v>12922086.193635115</v>
      </c>
    </row>
    <row r="10" spans="2:13" x14ac:dyDescent="0.3">
      <c r="B10" s="31" t="s">
        <v>3</v>
      </c>
      <c r="C10" s="30">
        <v>5185647.3</v>
      </c>
      <c r="D10" s="30">
        <v>4368850.17</v>
      </c>
      <c r="E10" s="30">
        <v>5085242.78</v>
      </c>
      <c r="F10" s="75">
        <v>4515550.17</v>
      </c>
      <c r="G10" s="24"/>
      <c r="H10" s="36">
        <f>+AVERAGE(D10:F10)</f>
        <v>4656547.7066666661</v>
      </c>
      <c r="I10" s="30">
        <f>+AVERAGE(F10,E10,H10)</f>
        <v>4752446.8855555551</v>
      </c>
      <c r="J10" s="30">
        <f>+AVERAGE(F10,H10,I10)</f>
        <v>4641514.9207407394</v>
      </c>
      <c r="K10" s="30">
        <f t="shared" si="0"/>
        <v>4683503.1709876535</v>
      </c>
      <c r="L10" s="30">
        <f t="shared" si="0"/>
        <v>4692488.3257613154</v>
      </c>
      <c r="M10" s="32">
        <f t="shared" si="0"/>
        <v>4672502.1391632361</v>
      </c>
    </row>
    <row r="11" spans="2:13" x14ac:dyDescent="0.3">
      <c r="B11" s="31" t="s">
        <v>4</v>
      </c>
      <c r="C11" s="24">
        <v>4993000</v>
      </c>
      <c r="D11" s="24">
        <v>5631248.6100000003</v>
      </c>
      <c r="E11" s="24">
        <v>3750000</v>
      </c>
      <c r="F11" s="58">
        <v>2726001.85</v>
      </c>
      <c r="G11" s="24"/>
      <c r="H11" s="97">
        <f>+AVERAGE(D11:F11)</f>
        <v>4035750.1533333329</v>
      </c>
      <c r="I11" s="24">
        <f>+AVERAGE(F11,E11,H11)</f>
        <v>3503917.3344444442</v>
      </c>
      <c r="J11" s="24">
        <f>+AVERAGE(F11,H11,I11)</f>
        <v>3421889.7792592589</v>
      </c>
      <c r="K11" s="24">
        <f>+AVERAGE(H11:J11)</f>
        <v>3653852.4223456788</v>
      </c>
      <c r="L11" s="24">
        <f>+AVERAGE(I11:K11)</f>
        <v>3526553.1786831277</v>
      </c>
      <c r="M11" s="58">
        <f>+AVERAGE(J11:L11)</f>
        <v>3534098.4600960221</v>
      </c>
    </row>
    <row r="12" spans="2:13" x14ac:dyDescent="0.3">
      <c r="B12" s="31" t="s">
        <v>25</v>
      </c>
      <c r="C12" s="30">
        <v>0</v>
      </c>
      <c r="D12" s="30">
        <v>0</v>
      </c>
      <c r="E12" s="30">
        <v>37894.980000000003</v>
      </c>
      <c r="F12" s="32">
        <v>33555.11</v>
      </c>
      <c r="G12" s="24"/>
      <c r="H12" s="36">
        <f>+AVERAGE(D12:F12)</f>
        <v>23816.696666666667</v>
      </c>
      <c r="I12" s="30">
        <f>+AVERAGE(F12,E12,H12)</f>
        <v>31755.595555555556</v>
      </c>
      <c r="J12" s="30">
        <f>+AVERAGE(F12,H12,I12)</f>
        <v>29709.134074074074</v>
      </c>
      <c r="K12" s="30">
        <f>+AVERAGE(H12:J12)</f>
        <v>28427.142098765431</v>
      </c>
      <c r="L12" s="30">
        <f>+AVERAGE(I12:K12)</f>
        <v>29963.957242798351</v>
      </c>
      <c r="M12" s="32">
        <f t="shared" ref="M12" si="1">+AVERAGE(J12:L12)</f>
        <v>29366.744471879287</v>
      </c>
    </row>
    <row r="13" spans="2:13" x14ac:dyDescent="0.3">
      <c r="B13" s="33" t="s">
        <v>26</v>
      </c>
      <c r="C13" s="34">
        <v>0</v>
      </c>
      <c r="D13" s="34">
        <v>0</v>
      </c>
      <c r="E13" s="34">
        <v>0</v>
      </c>
      <c r="F13" s="35">
        <v>4271.09</v>
      </c>
      <c r="G13" s="24"/>
      <c r="H13" s="37">
        <f>+AVERAGE(D13:F13)</f>
        <v>1423.6966666666667</v>
      </c>
      <c r="I13" s="34">
        <f t="shared" ref="I13" si="2">+AVERAGE(F13,E13,H13)</f>
        <v>1898.2622222222224</v>
      </c>
      <c r="J13" s="34">
        <f>+AVERAGE(F13,H13,I13)</f>
        <v>2531.0162962962963</v>
      </c>
      <c r="K13" s="34">
        <f>+AVERAGE(H13:J13)</f>
        <v>1950.9917283950617</v>
      </c>
      <c r="L13" s="34">
        <f>+AVERAGE(I13:K13)</f>
        <v>2126.7567489711932</v>
      </c>
      <c r="M13" s="35">
        <f t="shared" ref="M13" si="3">+AVERAGE(J13:L13)</f>
        <v>2202.9215912208506</v>
      </c>
    </row>
    <row r="14" spans="2:13" s="20" customFormat="1" ht="15" thickBot="1" x14ac:dyDescent="0.35">
      <c r="B14" s="51" t="s">
        <v>5</v>
      </c>
      <c r="C14" s="52">
        <f>+SUM(C9:C13)</f>
        <v>22345804.98</v>
      </c>
      <c r="D14" s="52">
        <f t="shared" ref="D14:E14" si="4">+SUM(D9:D13)</f>
        <v>20288094.420000002</v>
      </c>
      <c r="E14" s="52">
        <f t="shared" si="4"/>
        <v>22843895.93</v>
      </c>
      <c r="F14" s="52">
        <f>+SUM(F9:F13)</f>
        <v>20402084.25</v>
      </c>
      <c r="G14" s="53"/>
      <c r="H14" s="52">
        <f t="shared" ref="H14:M14" si="5">+SUM(H9:H13)</f>
        <v>21178024.866666663</v>
      </c>
      <c r="I14" s="52">
        <f t="shared" si="5"/>
        <v>21474668.348888889</v>
      </c>
      <c r="J14" s="52">
        <f t="shared" si="5"/>
        <v>21018259.155185182</v>
      </c>
      <c r="K14" s="52">
        <f t="shared" si="5"/>
        <v>21223650.790246915</v>
      </c>
      <c r="L14" s="52">
        <f t="shared" si="5"/>
        <v>21238859.431440327</v>
      </c>
      <c r="M14" s="52">
        <f t="shared" si="5"/>
        <v>21160256.458957471</v>
      </c>
    </row>
    <row r="15" spans="2:13" ht="15" thickTop="1" x14ac:dyDescent="0.3"/>
    <row r="16" spans="2:13" x14ac:dyDescent="0.3">
      <c r="B16" s="124" t="s">
        <v>7</v>
      </c>
      <c r="C16" s="124"/>
      <c r="D16" s="124"/>
      <c r="E16" s="124"/>
      <c r="F16" s="124"/>
      <c r="G16" s="29"/>
      <c r="H16" s="116" t="s">
        <v>7</v>
      </c>
      <c r="I16" s="117"/>
      <c r="J16" s="117"/>
      <c r="K16" s="117"/>
      <c r="L16" s="117"/>
      <c r="M16" s="118"/>
    </row>
    <row r="17" spans="1:18" s="1" customFormat="1" x14ac:dyDescent="0.3">
      <c r="A17"/>
      <c r="B17" s="31" t="s">
        <v>10</v>
      </c>
      <c r="C17" s="24">
        <v>98985.67</v>
      </c>
      <c r="D17" s="30">
        <v>0</v>
      </c>
      <c r="E17" s="30">
        <v>53715.98</v>
      </c>
      <c r="F17" s="32">
        <v>5788817.3200000003</v>
      </c>
      <c r="G17" s="24"/>
      <c r="H17" s="36">
        <f t="shared" ref="H17:H31" si="6">+AVERAGE(D17:F17)</f>
        <v>1947511.1000000003</v>
      </c>
      <c r="I17" s="30">
        <f t="shared" ref="I17:I31" si="7">+AVERAGE(F17,E17,H17)</f>
        <v>2596681.4666666673</v>
      </c>
      <c r="J17" s="30">
        <f t="shared" ref="J17:J31" si="8">+AVERAGE(F17,H17,I17)</f>
        <v>3444336.6288888897</v>
      </c>
      <c r="K17" s="30">
        <f t="shared" ref="K17:K31" si="9">+AVERAGE(H17:J17)</f>
        <v>2662843.0651851855</v>
      </c>
      <c r="L17" s="30">
        <f t="shared" ref="L17:L31" si="10">+AVERAGE(I17:K17)</f>
        <v>2901287.0535802473</v>
      </c>
      <c r="M17" s="32">
        <f t="shared" ref="M17:M31" si="11">+AVERAGE(J17:L17)</f>
        <v>3002822.2492181077</v>
      </c>
    </row>
    <row r="18" spans="1:18" s="1" customFormat="1" x14ac:dyDescent="0.3">
      <c r="A18"/>
      <c r="B18" s="31" t="s">
        <v>11</v>
      </c>
      <c r="C18" s="24">
        <v>6433208.0899999999</v>
      </c>
      <c r="D18" s="30">
        <v>6604426.8200000003</v>
      </c>
      <c r="E18" s="30">
        <v>6758921.4500000002</v>
      </c>
      <c r="F18" s="32">
        <v>7337719.1500000004</v>
      </c>
      <c r="G18" s="24"/>
      <c r="H18" s="36">
        <f t="shared" si="6"/>
        <v>6900355.8066666676</v>
      </c>
      <c r="I18" s="30">
        <f t="shared" si="7"/>
        <v>6998998.802222223</v>
      </c>
      <c r="J18" s="30">
        <f t="shared" si="8"/>
        <v>7079024.5862962967</v>
      </c>
      <c r="K18" s="30">
        <f t="shared" si="9"/>
        <v>6992793.0650617294</v>
      </c>
      <c r="L18" s="30">
        <f t="shared" si="10"/>
        <v>7023605.4845267497</v>
      </c>
      <c r="M18" s="32">
        <f t="shared" si="11"/>
        <v>7031807.7119615925</v>
      </c>
    </row>
    <row r="19" spans="1:18" s="1" customFormat="1" x14ac:dyDescent="0.3">
      <c r="A19"/>
      <c r="B19" s="31" t="s">
        <v>23</v>
      </c>
      <c r="C19" s="24">
        <v>217533.38</v>
      </c>
      <c r="D19" s="30">
        <v>143073.57</v>
      </c>
      <c r="E19" s="30">
        <v>160993.91</v>
      </c>
      <c r="F19" s="32">
        <v>147231.71</v>
      </c>
      <c r="G19" s="24"/>
      <c r="H19" s="36">
        <f t="shared" si="6"/>
        <v>150433.06333333332</v>
      </c>
      <c r="I19" s="30">
        <f t="shared" si="7"/>
        <v>152886.22777777779</v>
      </c>
      <c r="J19" s="30">
        <f t="shared" si="8"/>
        <v>150183.66703703706</v>
      </c>
      <c r="K19" s="30">
        <f t="shared" si="9"/>
        <v>151167.65271604937</v>
      </c>
      <c r="L19" s="30">
        <f t="shared" si="10"/>
        <v>151412.51584362143</v>
      </c>
      <c r="M19" s="32">
        <f t="shared" si="11"/>
        <v>150921.27853223597</v>
      </c>
    </row>
    <row r="20" spans="1:18" s="1" customFormat="1" x14ac:dyDescent="0.3">
      <c r="A20"/>
      <c r="B20" s="31" t="s">
        <v>12</v>
      </c>
      <c r="C20" s="24">
        <v>648420.1</v>
      </c>
      <c r="D20" s="30">
        <v>556666.82999999996</v>
      </c>
      <c r="E20" s="30">
        <v>779115.29</v>
      </c>
      <c r="F20" s="32">
        <v>885770.05</v>
      </c>
      <c r="G20" s="24"/>
      <c r="H20" s="36">
        <f t="shared" si="6"/>
        <v>740517.39</v>
      </c>
      <c r="I20" s="30">
        <f t="shared" si="7"/>
        <v>801800.91</v>
      </c>
      <c r="J20" s="30">
        <f t="shared" si="8"/>
        <v>809362.78333333333</v>
      </c>
      <c r="K20" s="30">
        <f t="shared" si="9"/>
        <v>783893.6944444445</v>
      </c>
      <c r="L20" s="30">
        <f t="shared" si="10"/>
        <v>798352.46259259258</v>
      </c>
      <c r="M20" s="32">
        <f t="shared" si="11"/>
        <v>797202.98012345668</v>
      </c>
    </row>
    <row r="21" spans="1:18" s="1" customFormat="1" x14ac:dyDescent="0.3">
      <c r="A21"/>
      <c r="B21" s="31" t="s">
        <v>13</v>
      </c>
      <c r="C21" s="24">
        <v>383.93</v>
      </c>
      <c r="D21" s="30">
        <v>325.3</v>
      </c>
      <c r="E21" s="30">
        <v>1682.47</v>
      </c>
      <c r="F21" s="32">
        <v>370.19</v>
      </c>
      <c r="G21" s="24"/>
      <c r="H21" s="36">
        <f t="shared" si="6"/>
        <v>792.65333333333331</v>
      </c>
      <c r="I21" s="30">
        <f t="shared" si="7"/>
        <v>948.43777777777768</v>
      </c>
      <c r="J21" s="30">
        <f t="shared" si="8"/>
        <v>703.76037037037031</v>
      </c>
      <c r="K21" s="30">
        <f t="shared" si="9"/>
        <v>814.95049382716036</v>
      </c>
      <c r="L21" s="30">
        <f t="shared" si="10"/>
        <v>822.38288065843608</v>
      </c>
      <c r="M21" s="32">
        <f t="shared" si="11"/>
        <v>780.36458161865551</v>
      </c>
    </row>
    <row r="22" spans="1:18" s="1" customFormat="1" x14ac:dyDescent="0.3">
      <c r="A22"/>
      <c r="B22" s="31" t="s">
        <v>14</v>
      </c>
      <c r="C22" s="24">
        <v>837857.64</v>
      </c>
      <c r="D22" s="30">
        <v>942264.1</v>
      </c>
      <c r="E22" s="30">
        <v>571998.38</v>
      </c>
      <c r="F22" s="32">
        <v>202228.67</v>
      </c>
      <c r="G22" s="24"/>
      <c r="H22" s="36">
        <f t="shared" si="6"/>
        <v>572163.71666666667</v>
      </c>
      <c r="I22" s="30">
        <f t="shared" si="7"/>
        <v>448796.9222222222</v>
      </c>
      <c r="J22" s="30">
        <f t="shared" si="8"/>
        <v>407729.76962962962</v>
      </c>
      <c r="K22" s="30">
        <f t="shared" si="9"/>
        <v>476230.1361728395</v>
      </c>
      <c r="L22" s="30">
        <f t="shared" si="10"/>
        <v>444252.2760082304</v>
      </c>
      <c r="M22" s="32">
        <f t="shared" si="11"/>
        <v>442737.39393689978</v>
      </c>
    </row>
    <row r="23" spans="1:18" s="1" customFormat="1" x14ac:dyDescent="0.3">
      <c r="A23"/>
      <c r="B23" s="31" t="s">
        <v>15</v>
      </c>
      <c r="C23" s="24">
        <v>360224.13</v>
      </c>
      <c r="D23" s="30">
        <v>542666.81000000006</v>
      </c>
      <c r="E23" s="30">
        <v>126435.3</v>
      </c>
      <c r="F23" s="32">
        <v>76684.34</v>
      </c>
      <c r="G23" s="24"/>
      <c r="H23" s="36">
        <f t="shared" si="6"/>
        <v>248595.48333333337</v>
      </c>
      <c r="I23" s="30">
        <f t="shared" si="7"/>
        <v>150571.7077777778</v>
      </c>
      <c r="J23" s="30">
        <f t="shared" si="8"/>
        <v>158617.17703703707</v>
      </c>
      <c r="K23" s="30">
        <f t="shared" si="9"/>
        <v>185928.12271604943</v>
      </c>
      <c r="L23" s="30">
        <f t="shared" si="10"/>
        <v>165039.00251028812</v>
      </c>
      <c r="M23" s="32">
        <f t="shared" si="11"/>
        <v>169861.43408779157</v>
      </c>
    </row>
    <row r="24" spans="1:18" s="1" customFormat="1" x14ac:dyDescent="0.3">
      <c r="A24"/>
      <c r="B24" s="31" t="s">
        <v>16</v>
      </c>
      <c r="C24" s="24">
        <v>4609738.21</v>
      </c>
      <c r="D24" s="30">
        <v>2326112.88</v>
      </c>
      <c r="E24" s="30">
        <v>2308226.92</v>
      </c>
      <c r="F24" s="32">
        <v>644281.25</v>
      </c>
      <c r="G24" s="24"/>
      <c r="H24" s="36">
        <f t="shared" si="6"/>
        <v>1759540.3499999999</v>
      </c>
      <c r="I24" s="30">
        <f t="shared" si="7"/>
        <v>1570682.8399999999</v>
      </c>
      <c r="J24" s="30">
        <f t="shared" si="8"/>
        <v>1324834.8133333332</v>
      </c>
      <c r="K24" s="30">
        <f t="shared" si="9"/>
        <v>1551686.0011111109</v>
      </c>
      <c r="L24" s="30">
        <f t="shared" si="10"/>
        <v>1482401.2181481479</v>
      </c>
      <c r="M24" s="32">
        <f t="shared" si="11"/>
        <v>1452974.0108641973</v>
      </c>
    </row>
    <row r="25" spans="1:18" s="1" customFormat="1" x14ac:dyDescent="0.3">
      <c r="A25"/>
      <c r="B25" s="31" t="s">
        <v>17</v>
      </c>
      <c r="C25" s="24">
        <v>16627.73</v>
      </c>
      <c r="D25" s="30">
        <v>26052.98</v>
      </c>
      <c r="E25" s="30">
        <v>17494.38</v>
      </c>
      <c r="F25" s="32">
        <v>11375.46</v>
      </c>
      <c r="G25" s="24"/>
      <c r="H25" s="36">
        <f t="shared" si="6"/>
        <v>18307.606666666667</v>
      </c>
      <c r="I25" s="30">
        <f t="shared" si="7"/>
        <v>15725.815555555557</v>
      </c>
      <c r="J25" s="30">
        <f t="shared" si="8"/>
        <v>15136.294074074074</v>
      </c>
      <c r="K25" s="30">
        <f t="shared" si="9"/>
        <v>16389.905432098767</v>
      </c>
      <c r="L25" s="30">
        <f t="shared" si="10"/>
        <v>15750.671687242799</v>
      </c>
      <c r="M25" s="32">
        <f t="shared" si="11"/>
        <v>15758.957064471879</v>
      </c>
    </row>
    <row r="26" spans="1:18" s="1" customFormat="1" x14ac:dyDescent="0.3">
      <c r="A26"/>
      <c r="B26" s="31" t="s">
        <v>18</v>
      </c>
      <c r="C26" s="24">
        <v>3096863.99</v>
      </c>
      <c r="D26" s="30">
        <v>3323429.79</v>
      </c>
      <c r="E26" s="30">
        <v>3240099.56</v>
      </c>
      <c r="F26" s="32">
        <v>978359.43</v>
      </c>
      <c r="G26" s="24"/>
      <c r="H26" s="36">
        <f t="shared" si="6"/>
        <v>2513962.9266666663</v>
      </c>
      <c r="I26" s="30">
        <f t="shared" si="7"/>
        <v>2244140.6388888885</v>
      </c>
      <c r="J26" s="30">
        <f t="shared" si="8"/>
        <v>1912154.3318518519</v>
      </c>
      <c r="K26" s="30">
        <f t="shared" si="9"/>
        <v>2223419.2991358023</v>
      </c>
      <c r="L26" s="30">
        <f t="shared" si="10"/>
        <v>2126571.423292181</v>
      </c>
      <c r="M26" s="32">
        <f t="shared" si="11"/>
        <v>2087381.6847599454</v>
      </c>
    </row>
    <row r="27" spans="1:18" s="1" customFormat="1" x14ac:dyDescent="0.3">
      <c r="A27"/>
      <c r="B27" s="31" t="s">
        <v>19</v>
      </c>
      <c r="C27" s="24">
        <v>107730.53</v>
      </c>
      <c r="D27" s="30">
        <v>266095.26</v>
      </c>
      <c r="E27" s="30">
        <v>255797.66</v>
      </c>
      <c r="F27" s="32">
        <v>159173.5</v>
      </c>
      <c r="G27" s="24"/>
      <c r="H27" s="36">
        <f t="shared" si="6"/>
        <v>227022.14</v>
      </c>
      <c r="I27" s="30">
        <f t="shared" si="7"/>
        <v>213997.76666666669</v>
      </c>
      <c r="J27" s="30">
        <f t="shared" si="8"/>
        <v>200064.46888888892</v>
      </c>
      <c r="K27" s="30">
        <f t="shared" si="9"/>
        <v>213694.79185185189</v>
      </c>
      <c r="L27" s="30">
        <f t="shared" si="10"/>
        <v>209252.34246913585</v>
      </c>
      <c r="M27" s="32">
        <f t="shared" si="11"/>
        <v>207670.53440329223</v>
      </c>
    </row>
    <row r="28" spans="1:18" s="1" customFormat="1" x14ac:dyDescent="0.3">
      <c r="A28"/>
      <c r="B28" s="31" t="s">
        <v>24</v>
      </c>
      <c r="C28" s="24">
        <v>0</v>
      </c>
      <c r="D28" s="30">
        <v>7065.15</v>
      </c>
      <c r="E28" s="30">
        <v>0</v>
      </c>
      <c r="F28" s="32">
        <v>387</v>
      </c>
      <c r="G28" s="24"/>
      <c r="H28" s="36">
        <f t="shared" si="6"/>
        <v>2484.0499999999997</v>
      </c>
      <c r="I28" s="30">
        <f t="shared" si="7"/>
        <v>957.01666666666654</v>
      </c>
      <c r="J28" s="30">
        <f t="shared" si="8"/>
        <v>1276.0222222222221</v>
      </c>
      <c r="K28" s="30">
        <f t="shared" si="9"/>
        <v>1572.3629629629629</v>
      </c>
      <c r="L28" s="30">
        <f t="shared" si="10"/>
        <v>1268.4672839506172</v>
      </c>
      <c r="M28" s="32">
        <f t="shared" si="11"/>
        <v>1372.2841563786008</v>
      </c>
      <c r="P28" s="12"/>
      <c r="R28" s="16"/>
    </row>
    <row r="29" spans="1:18" s="1" customFormat="1" x14ac:dyDescent="0.3">
      <c r="A29"/>
      <c r="B29" s="31" t="s">
        <v>20</v>
      </c>
      <c r="C29" s="24">
        <v>1521482.15</v>
      </c>
      <c r="D29" s="30">
        <v>1324617.9099999999</v>
      </c>
      <c r="E29" s="30">
        <v>1444821.94</v>
      </c>
      <c r="F29" s="32">
        <v>1643261.92</v>
      </c>
      <c r="G29" s="24"/>
      <c r="H29" s="36">
        <f t="shared" si="6"/>
        <v>1470900.5899999999</v>
      </c>
      <c r="I29" s="30">
        <f t="shared" si="7"/>
        <v>1519661.4833333332</v>
      </c>
      <c r="J29" s="30">
        <f t="shared" si="8"/>
        <v>1544607.9977777777</v>
      </c>
      <c r="K29" s="30">
        <f t="shared" si="9"/>
        <v>1511723.3570370369</v>
      </c>
      <c r="L29" s="30">
        <f t="shared" si="10"/>
        <v>1525330.9460493827</v>
      </c>
      <c r="M29" s="32">
        <f t="shared" si="11"/>
        <v>1527220.7669547324</v>
      </c>
      <c r="P29" s="12"/>
      <c r="R29" s="16"/>
    </row>
    <row r="30" spans="1:18" s="1" customFormat="1" x14ac:dyDescent="0.3">
      <c r="A30"/>
      <c r="B30" s="31" t="s">
        <v>21</v>
      </c>
      <c r="C30" s="24">
        <v>781786.56</v>
      </c>
      <c r="D30" s="30">
        <v>841860.24</v>
      </c>
      <c r="E30" s="30">
        <v>866571.99</v>
      </c>
      <c r="F30" s="32">
        <v>847734.81</v>
      </c>
      <c r="G30" s="24"/>
      <c r="H30" s="36">
        <f t="shared" si="6"/>
        <v>852055.68</v>
      </c>
      <c r="I30" s="30">
        <f t="shared" si="7"/>
        <v>855454.16</v>
      </c>
      <c r="J30" s="30">
        <f t="shared" si="8"/>
        <v>851748.21666666679</v>
      </c>
      <c r="K30" s="30">
        <f t="shared" si="9"/>
        <v>853086.01888888888</v>
      </c>
      <c r="L30" s="30">
        <f t="shared" si="10"/>
        <v>853429.46518518531</v>
      </c>
      <c r="M30" s="32">
        <f t="shared" si="11"/>
        <v>852754.56691358041</v>
      </c>
      <c r="P30" s="12"/>
      <c r="R30" s="16"/>
    </row>
    <row r="31" spans="1:18" s="1" customFormat="1" x14ac:dyDescent="0.3">
      <c r="A31"/>
      <c r="B31" s="33" t="s">
        <v>22</v>
      </c>
      <c r="C31" s="38">
        <v>3924211.76</v>
      </c>
      <c r="D31" s="34">
        <v>4239509.97</v>
      </c>
      <c r="E31" s="34">
        <v>4425002.3899999997</v>
      </c>
      <c r="F31" s="35">
        <v>4742325.79</v>
      </c>
      <c r="G31" s="24"/>
      <c r="H31" s="37">
        <f t="shared" si="6"/>
        <v>4468946.05</v>
      </c>
      <c r="I31" s="34">
        <f t="shared" si="7"/>
        <v>4545424.7433333332</v>
      </c>
      <c r="J31" s="34">
        <f t="shared" si="8"/>
        <v>4585565.5277777771</v>
      </c>
      <c r="K31" s="34">
        <f t="shared" si="9"/>
        <v>4533312.1070370367</v>
      </c>
      <c r="L31" s="34">
        <f t="shared" si="10"/>
        <v>4554767.4593827156</v>
      </c>
      <c r="M31" s="35">
        <f t="shared" si="11"/>
        <v>4557881.6980658434</v>
      </c>
      <c r="P31" s="12"/>
      <c r="R31" s="16"/>
    </row>
    <row r="32" spans="1:18" s="1" customFormat="1" ht="15" thickBot="1" x14ac:dyDescent="0.35">
      <c r="A32"/>
      <c r="B32" s="39" t="s">
        <v>9</v>
      </c>
      <c r="C32" s="40">
        <f>+SUM(C17:C31)</f>
        <v>22655053.869999997</v>
      </c>
      <c r="D32" s="40">
        <f>+SUM(D17:D31)</f>
        <v>21144167.609999996</v>
      </c>
      <c r="E32" s="40">
        <f>+SUM(E17:E31)</f>
        <v>21010877.620000001</v>
      </c>
      <c r="F32" s="40">
        <f>+SUM(F17:F31)</f>
        <v>23465720.59</v>
      </c>
      <c r="G32" s="25"/>
      <c r="H32" s="41">
        <f t="shared" ref="H32:M32" si="12">+SUM(H17:H31)</f>
        <v>21873588.606666669</v>
      </c>
      <c r="I32" s="41">
        <f t="shared" si="12"/>
        <v>22116728.938888889</v>
      </c>
      <c r="J32" s="41">
        <f t="shared" si="12"/>
        <v>22485346.045185179</v>
      </c>
      <c r="K32" s="41">
        <f t="shared" si="12"/>
        <v>22158554.530246917</v>
      </c>
      <c r="L32" s="41">
        <f t="shared" si="12"/>
        <v>22253543.171440326</v>
      </c>
      <c r="M32" s="41">
        <f t="shared" si="12"/>
        <v>22299147.915624145</v>
      </c>
      <c r="P32" s="12"/>
      <c r="R32" s="16"/>
    </row>
    <row r="33" spans="1:19" x14ac:dyDescent="0.3">
      <c r="O33" s="1"/>
      <c r="P33" s="12"/>
      <c r="Q33" s="1"/>
      <c r="R33" s="16"/>
      <c r="S33" s="1"/>
    </row>
    <row r="34" spans="1:19" ht="15" thickBot="1" x14ac:dyDescent="0.35">
      <c r="B34" s="54" t="s">
        <v>8</v>
      </c>
      <c r="C34" s="55">
        <f>+C14-C32</f>
        <v>-309248.88999999687</v>
      </c>
      <c r="D34" s="55">
        <f>+D14-D32</f>
        <v>-856073.18999999389</v>
      </c>
      <c r="E34" s="55">
        <f>+E14-E32</f>
        <v>1833018.3099999987</v>
      </c>
      <c r="F34" s="55">
        <f>+F14-F32</f>
        <v>-3063636.34</v>
      </c>
      <c r="G34" s="56"/>
      <c r="H34" s="55">
        <f t="shared" ref="H34:M34" si="13">+H14-H32</f>
        <v>-695563.74000000581</v>
      </c>
      <c r="I34" s="55">
        <f t="shared" si="13"/>
        <v>-642060.58999999985</v>
      </c>
      <c r="J34" s="55">
        <f t="shared" si="13"/>
        <v>-1467086.8899999969</v>
      </c>
      <c r="K34" s="55">
        <f t="shared" si="13"/>
        <v>-934903.74000000209</v>
      </c>
      <c r="L34" s="55">
        <f t="shared" si="13"/>
        <v>-1014683.7399999984</v>
      </c>
      <c r="M34" s="55">
        <f t="shared" si="13"/>
        <v>-1138891.4566666745</v>
      </c>
      <c r="O34" s="1"/>
      <c r="P34" s="12"/>
      <c r="Q34" s="1"/>
      <c r="R34" s="16"/>
      <c r="S34" s="1"/>
    </row>
    <row r="35" spans="1:19" ht="15" thickTop="1" x14ac:dyDescent="0.3">
      <c r="B35" s="81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O35" s="1"/>
      <c r="P35" s="12"/>
      <c r="Q35" s="1"/>
      <c r="R35" s="16"/>
      <c r="S35" s="1"/>
    </row>
    <row r="36" spans="1:19" ht="15" thickBot="1" x14ac:dyDescent="0.35">
      <c r="B36" s="81"/>
      <c r="C36" s="56"/>
      <c r="D36" s="56"/>
      <c r="E36" s="122" t="s">
        <v>67</v>
      </c>
      <c r="F36" s="122"/>
      <c r="G36" s="56"/>
      <c r="H36" s="98">
        <f>+SUM(H34:M34)</f>
        <v>-5893190.1566666774</v>
      </c>
      <c r="I36" s="56"/>
      <c r="J36" s="56"/>
      <c r="K36" s="56"/>
      <c r="L36" s="56"/>
      <c r="M36" s="56"/>
      <c r="O36" s="1"/>
      <c r="P36" s="12"/>
      <c r="Q36" s="1"/>
      <c r="R36" s="16"/>
      <c r="S36" s="1"/>
    </row>
    <row r="37" spans="1:19" ht="15" thickTop="1" x14ac:dyDescent="0.3">
      <c r="D37" s="1"/>
    </row>
    <row r="38" spans="1:19" s="4" customFormat="1" x14ac:dyDescent="0.3">
      <c r="A38" s="119" t="s">
        <v>61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P38" s="13"/>
      <c r="R38" s="17"/>
    </row>
    <row r="39" spans="1:19" s="4" customFormat="1" x14ac:dyDescent="0.3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P39" s="13"/>
      <c r="R39" s="17"/>
    </row>
    <row r="40" spans="1:19" s="20" customFormat="1" ht="21" x14ac:dyDescent="0.3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P40" s="83"/>
      <c r="R40" s="84"/>
    </row>
    <row r="41" spans="1:19" x14ac:dyDescent="0.3">
      <c r="G41" s="28"/>
    </row>
    <row r="42" spans="1:19" x14ac:dyDescent="0.3">
      <c r="B42" s="126" t="s">
        <v>45</v>
      </c>
      <c r="C42" s="127"/>
      <c r="D42" s="127"/>
      <c r="E42" s="127"/>
      <c r="F42" s="128"/>
      <c r="G42" s="28"/>
      <c r="H42" s="125" t="s">
        <v>44</v>
      </c>
      <c r="I42" s="125"/>
      <c r="J42" s="125"/>
      <c r="K42" s="125"/>
      <c r="L42" s="125"/>
      <c r="M42" s="125"/>
    </row>
    <row r="43" spans="1:19" x14ac:dyDescent="0.3">
      <c r="B43" s="5" t="s">
        <v>1</v>
      </c>
      <c r="C43" s="5">
        <v>2019</v>
      </c>
      <c r="D43" s="5">
        <v>2020</v>
      </c>
      <c r="E43" s="5">
        <v>2021</v>
      </c>
      <c r="F43" s="5">
        <v>2022</v>
      </c>
      <c r="G43" s="23"/>
      <c r="H43" s="2">
        <v>2023</v>
      </c>
      <c r="I43" s="2">
        <v>2024</v>
      </c>
      <c r="J43" s="2">
        <v>2025</v>
      </c>
      <c r="K43" s="2">
        <v>2026</v>
      </c>
      <c r="L43" s="2">
        <v>2027</v>
      </c>
      <c r="M43" s="2">
        <v>2028</v>
      </c>
    </row>
    <row r="44" spans="1:19" x14ac:dyDescent="0.3">
      <c r="B44" s="124" t="s">
        <v>6</v>
      </c>
      <c r="C44" s="124"/>
      <c r="D44" s="124"/>
      <c r="E44" s="124"/>
      <c r="F44" s="124"/>
      <c r="G44" s="29"/>
      <c r="H44" s="116" t="s">
        <v>6</v>
      </c>
      <c r="I44" s="117"/>
      <c r="J44" s="117"/>
      <c r="K44" s="117"/>
      <c r="L44" s="117"/>
      <c r="M44" s="118"/>
    </row>
    <row r="45" spans="1:19" x14ac:dyDescent="0.3">
      <c r="B45" s="31" t="s">
        <v>2</v>
      </c>
      <c r="C45" s="30">
        <v>12167157.68</v>
      </c>
      <c r="D45" s="30">
        <v>10287995.640000001</v>
      </c>
      <c r="E45" s="30">
        <v>13970758.17</v>
      </c>
      <c r="F45" s="32">
        <v>13122706.029999999</v>
      </c>
      <c r="H45" s="36">
        <f>+AVERAGE(D45:F45)</f>
        <v>12460486.613333335</v>
      </c>
      <c r="I45" s="30">
        <f>+AVERAGE(F45,E45,H45)</f>
        <v>13184650.27111111</v>
      </c>
      <c r="J45" s="30">
        <f>+AVERAGE(F45,H45,I45)</f>
        <v>12922614.304814816</v>
      </c>
      <c r="K45" s="30">
        <f>+AVERAGE(H45:J45)</f>
        <v>12855917.06308642</v>
      </c>
      <c r="L45" s="30">
        <f>+AVERAGE(I45:K45)</f>
        <v>12987727.213004114</v>
      </c>
      <c r="M45" s="32">
        <f>+AVERAGE(J45:L45)</f>
        <v>12922086.193635115</v>
      </c>
    </row>
    <row r="46" spans="1:19" s="78" customFormat="1" x14ac:dyDescent="0.3">
      <c r="B46" s="77" t="s">
        <v>3</v>
      </c>
      <c r="C46" s="24">
        <v>5185647.3</v>
      </c>
      <c r="D46" s="24">
        <v>4368850.17</v>
      </c>
      <c r="E46" s="24">
        <v>5085242.78</v>
      </c>
      <c r="F46" s="58">
        <f>+TASAS!F20</f>
        <v>5105146.0378287956</v>
      </c>
      <c r="G46" s="24"/>
      <c r="H46" s="97">
        <f>+(F46*H10)/F10</f>
        <v>5264553.6379125416</v>
      </c>
      <c r="I46" s="24">
        <f>+(H46*I10)/H10</f>
        <v>5372974.3828282487</v>
      </c>
      <c r="J46" s="24">
        <f>+(I46*J10)/I10</f>
        <v>5247558.0195231941</v>
      </c>
      <c r="K46" s="24">
        <f>+(J46*K10)/J10</f>
        <v>5295028.6800879948</v>
      </c>
      <c r="L46" s="24">
        <f>+(K46*L10)/K10</f>
        <v>5305187.0274798116</v>
      </c>
      <c r="M46" s="58">
        <f>+(L46*M10)/L10</f>
        <v>5282591.2423636662</v>
      </c>
      <c r="P46" s="79"/>
      <c r="R46" s="80"/>
    </row>
    <row r="47" spans="1:19" x14ac:dyDescent="0.3">
      <c r="B47" s="31" t="s">
        <v>4</v>
      </c>
      <c r="C47" s="74">
        <v>4993000</v>
      </c>
      <c r="D47" s="74">
        <v>5631248.6100000003</v>
      </c>
      <c r="E47" s="74">
        <v>3750000</v>
      </c>
      <c r="F47" s="75">
        <v>2726001.85</v>
      </c>
      <c r="G47" s="24"/>
      <c r="H47" s="36">
        <f>+AVERAGE(D47:F47)</f>
        <v>4035750.1533333329</v>
      </c>
      <c r="I47" s="30">
        <f>+AVERAGE(F47,E47,H47)</f>
        <v>3503917.3344444442</v>
      </c>
      <c r="J47" s="30">
        <f>+AVERAGE(F47,H47,I47)</f>
        <v>3421889.7792592589</v>
      </c>
      <c r="K47" s="30">
        <f>+AVERAGE(H47:J47)</f>
        <v>3653852.4223456788</v>
      </c>
      <c r="L47" s="30">
        <f t="shared" ref="L47" si="14">+AVERAGE(I47:K47)</f>
        <v>3526553.1786831277</v>
      </c>
      <c r="M47" s="32">
        <f>+AVERAGE(J47:L47)</f>
        <v>3534098.4600960221</v>
      </c>
    </row>
    <row r="48" spans="1:19" x14ac:dyDescent="0.3">
      <c r="B48" s="31" t="s">
        <v>25</v>
      </c>
      <c r="C48" s="30">
        <v>0</v>
      </c>
      <c r="D48" s="30">
        <v>0</v>
      </c>
      <c r="E48" s="30">
        <v>37894.980000000003</v>
      </c>
      <c r="F48" s="32">
        <v>33555.11</v>
      </c>
      <c r="G48" s="24"/>
      <c r="H48" s="36">
        <f>+AVERAGE(D48:F48)</f>
        <v>23816.696666666667</v>
      </c>
      <c r="I48" s="30">
        <f>+AVERAGE(F48,E48,H48)</f>
        <v>31755.595555555556</v>
      </c>
      <c r="J48" s="30">
        <f>+AVERAGE(F48,H48,I48)</f>
        <v>29709.134074074074</v>
      </c>
      <c r="K48" s="30">
        <f>+AVERAGE(H48:J48)</f>
        <v>28427.142098765431</v>
      </c>
      <c r="L48" s="30">
        <f t="shared" ref="L48" si="15">+AVERAGE(I48:K48)</f>
        <v>29963.957242798351</v>
      </c>
      <c r="M48" s="32">
        <f>+AVERAGE(J48:L48)</f>
        <v>29366.744471879287</v>
      </c>
    </row>
    <row r="49" spans="2:13" x14ac:dyDescent="0.3">
      <c r="B49" s="33" t="s">
        <v>26</v>
      </c>
      <c r="C49" s="34">
        <v>0</v>
      </c>
      <c r="D49" s="34">
        <v>0</v>
      </c>
      <c r="E49" s="34">
        <v>0</v>
      </c>
      <c r="F49" s="35">
        <v>4271.09</v>
      </c>
      <c r="G49" s="24"/>
      <c r="H49" s="37">
        <f>+AVERAGE(D49:F49)</f>
        <v>1423.6966666666667</v>
      </c>
      <c r="I49" s="34">
        <f>+AVERAGE(F49,E49,H49)</f>
        <v>1898.2622222222224</v>
      </c>
      <c r="J49" s="34">
        <f>+AVERAGE(F49,H49,I49)</f>
        <v>2531.0162962962963</v>
      </c>
      <c r="K49" s="34">
        <f>+AVERAGE(H49:J49)</f>
        <v>1950.9917283950617</v>
      </c>
      <c r="L49" s="34">
        <f t="shared" ref="L49" si="16">+AVERAGE(I49:K49)</f>
        <v>2126.7567489711932</v>
      </c>
      <c r="M49" s="35">
        <f>+AVERAGE(J49:L49)</f>
        <v>2202.9215912208506</v>
      </c>
    </row>
    <row r="50" spans="2:13" ht="15" thickBot="1" x14ac:dyDescent="0.35">
      <c r="B50" s="51" t="s">
        <v>5</v>
      </c>
      <c r="C50" s="52">
        <f>+SUM(C45:C49)</f>
        <v>22345804.98</v>
      </c>
      <c r="D50" s="52">
        <f>+SUM(D45:D49)</f>
        <v>20288094.420000002</v>
      </c>
      <c r="E50" s="52">
        <f>+SUM(E45:E49)</f>
        <v>22843895.93</v>
      </c>
      <c r="F50" s="52">
        <f>+SUM(F45:F49)</f>
        <v>20991680.117828798</v>
      </c>
      <c r="G50" s="53"/>
      <c r="H50" s="52">
        <f>+SUM(H45:H49)</f>
        <v>21786030.797912542</v>
      </c>
      <c r="I50" s="52">
        <f>+SUM(I45:I49)</f>
        <v>22095195.846161582</v>
      </c>
      <c r="J50" s="52">
        <f>+SUM(J45:J49)</f>
        <v>21624302.253967639</v>
      </c>
      <c r="K50" s="52">
        <f>+SUM(K45:K49)</f>
        <v>21835176.299347255</v>
      </c>
      <c r="L50" s="52">
        <f t="shared" ref="L50" si="17">+SUM(L45:L49)</f>
        <v>21851558.133158822</v>
      </c>
      <c r="M50" s="52">
        <f>+SUM(M45:M49)</f>
        <v>21770345.562157907</v>
      </c>
    </row>
    <row r="51" spans="2:13" ht="15" thickTop="1" x14ac:dyDescent="0.3"/>
    <row r="52" spans="2:13" x14ac:dyDescent="0.3">
      <c r="B52" s="116" t="s">
        <v>7</v>
      </c>
      <c r="C52" s="117"/>
      <c r="D52" s="117"/>
      <c r="E52" s="117"/>
      <c r="F52" s="118"/>
      <c r="G52" s="29"/>
      <c r="H52" s="116" t="s">
        <v>7</v>
      </c>
      <c r="I52" s="117"/>
      <c r="J52" s="117"/>
      <c r="K52" s="117"/>
      <c r="L52" s="117"/>
      <c r="M52" s="118"/>
    </row>
    <row r="53" spans="2:13" x14ac:dyDescent="0.3">
      <c r="B53" s="31" t="s">
        <v>10</v>
      </c>
      <c r="C53" s="24">
        <v>98985.67</v>
      </c>
      <c r="D53" s="30">
        <v>0</v>
      </c>
      <c r="E53" s="30">
        <v>53715.98</v>
      </c>
      <c r="F53" s="32">
        <v>6181214.8600000003</v>
      </c>
      <c r="G53" s="24"/>
      <c r="H53" s="36">
        <f t="shared" ref="H53:H67" si="18">+AVERAGE(D53:F53)</f>
        <v>2078310.2800000003</v>
      </c>
      <c r="I53" s="30">
        <f t="shared" ref="I53:I67" si="19">+AVERAGE(F53,E53,H53)</f>
        <v>2771080.3733333335</v>
      </c>
      <c r="J53" s="30">
        <f t="shared" ref="J53:J67" si="20">+AVERAGE(F53,H53,I53)</f>
        <v>3676868.5044444446</v>
      </c>
      <c r="K53" s="30">
        <f t="shared" ref="K53:K67" si="21">+AVERAGE(H53:J53)</f>
        <v>2842086.3859259263</v>
      </c>
      <c r="L53" s="30">
        <f t="shared" ref="L53" si="22">+AVERAGE(I53:K53)</f>
        <v>3096678.4212345681</v>
      </c>
      <c r="M53" s="32">
        <f t="shared" ref="M53:M67" si="23">+AVERAGE(J53:L53)</f>
        <v>3205211.1038683131</v>
      </c>
    </row>
    <row r="54" spans="2:13" x14ac:dyDescent="0.3">
      <c r="B54" s="31" t="s">
        <v>11</v>
      </c>
      <c r="C54" s="24">
        <v>6433208.0899999999</v>
      </c>
      <c r="D54" s="30">
        <v>6604426.8200000003</v>
      </c>
      <c r="E54" s="30">
        <v>6758921.4500000002</v>
      </c>
      <c r="F54" s="32">
        <v>7337719.1500000004</v>
      </c>
      <c r="G54" s="24"/>
      <c r="H54" s="36">
        <f t="shared" si="18"/>
        <v>6900355.8066666676</v>
      </c>
      <c r="I54" s="30">
        <f t="shared" si="19"/>
        <v>6998998.802222223</v>
      </c>
      <c r="J54" s="30">
        <f t="shared" si="20"/>
        <v>7079024.5862962967</v>
      </c>
      <c r="K54" s="30">
        <f t="shared" si="21"/>
        <v>6992793.0650617294</v>
      </c>
      <c r="L54" s="30">
        <f t="shared" ref="L54" si="24">+AVERAGE(I54:K54)</f>
        <v>7023605.4845267497</v>
      </c>
      <c r="M54" s="32">
        <f t="shared" si="23"/>
        <v>7031807.7119615925</v>
      </c>
    </row>
    <row r="55" spans="2:13" x14ac:dyDescent="0.3">
      <c r="B55" s="31" t="s">
        <v>23</v>
      </c>
      <c r="C55" s="24">
        <v>217533.38</v>
      </c>
      <c r="D55" s="30">
        <v>143073.57</v>
      </c>
      <c r="E55" s="30">
        <v>160993.91</v>
      </c>
      <c r="F55" s="32">
        <v>147231.71</v>
      </c>
      <c r="G55" s="24"/>
      <c r="H55" s="36">
        <f t="shared" si="18"/>
        <v>150433.06333333332</v>
      </c>
      <c r="I55" s="30">
        <f t="shared" si="19"/>
        <v>152886.22777777779</v>
      </c>
      <c r="J55" s="30">
        <f t="shared" si="20"/>
        <v>150183.66703703706</v>
      </c>
      <c r="K55" s="30">
        <f t="shared" si="21"/>
        <v>151167.65271604937</v>
      </c>
      <c r="L55" s="30">
        <f t="shared" ref="L55" si="25">+AVERAGE(I55:K55)</f>
        <v>151412.51584362143</v>
      </c>
      <c r="M55" s="32">
        <f t="shared" si="23"/>
        <v>150921.27853223597</v>
      </c>
    </row>
    <row r="56" spans="2:13" x14ac:dyDescent="0.3">
      <c r="B56" s="31" t="s">
        <v>12</v>
      </c>
      <c r="C56" s="24">
        <v>648420.1</v>
      </c>
      <c r="D56" s="30">
        <v>556666.82999999996</v>
      </c>
      <c r="E56" s="30">
        <v>779115.29</v>
      </c>
      <c r="F56" s="32">
        <v>885770.05</v>
      </c>
      <c r="G56" s="24"/>
      <c r="H56" s="36">
        <f t="shared" si="18"/>
        <v>740517.39</v>
      </c>
      <c r="I56" s="30">
        <f t="shared" si="19"/>
        <v>801800.91</v>
      </c>
      <c r="J56" s="30">
        <f t="shared" si="20"/>
        <v>809362.78333333333</v>
      </c>
      <c r="K56" s="30">
        <f t="shared" si="21"/>
        <v>783893.6944444445</v>
      </c>
      <c r="L56" s="30">
        <f t="shared" ref="L56" si="26">+AVERAGE(I56:K56)</f>
        <v>798352.46259259258</v>
      </c>
      <c r="M56" s="32">
        <f t="shared" si="23"/>
        <v>797202.98012345668</v>
      </c>
    </row>
    <row r="57" spans="2:13" x14ac:dyDescent="0.3">
      <c r="B57" s="31" t="s">
        <v>13</v>
      </c>
      <c r="C57" s="24">
        <v>383.93</v>
      </c>
      <c r="D57" s="30">
        <v>325.3</v>
      </c>
      <c r="E57" s="30">
        <v>1682.47</v>
      </c>
      <c r="F57" s="32">
        <v>370.19</v>
      </c>
      <c r="G57" s="24"/>
      <c r="H57" s="36">
        <f t="shared" si="18"/>
        <v>792.65333333333331</v>
      </c>
      <c r="I57" s="30">
        <f t="shared" si="19"/>
        <v>948.43777777777768</v>
      </c>
      <c r="J57" s="30">
        <f t="shared" si="20"/>
        <v>703.76037037037031</v>
      </c>
      <c r="K57" s="30">
        <f t="shared" si="21"/>
        <v>814.95049382716036</v>
      </c>
      <c r="L57" s="30">
        <f t="shared" ref="L57" si="27">+AVERAGE(I57:K57)</f>
        <v>822.38288065843608</v>
      </c>
      <c r="M57" s="32">
        <f t="shared" si="23"/>
        <v>780.36458161865551</v>
      </c>
    </row>
    <row r="58" spans="2:13" x14ac:dyDescent="0.3">
      <c r="B58" s="31" t="s">
        <v>14</v>
      </c>
      <c r="C58" s="24">
        <v>837857.64</v>
      </c>
      <c r="D58" s="30">
        <v>942264.1</v>
      </c>
      <c r="E58" s="30">
        <v>571998.38</v>
      </c>
      <c r="F58" s="32">
        <v>202228.67</v>
      </c>
      <c r="G58" s="24"/>
      <c r="H58" s="36">
        <f t="shared" si="18"/>
        <v>572163.71666666667</v>
      </c>
      <c r="I58" s="30">
        <f t="shared" si="19"/>
        <v>448796.9222222222</v>
      </c>
      <c r="J58" s="30">
        <f t="shared" si="20"/>
        <v>407729.76962962962</v>
      </c>
      <c r="K58" s="30">
        <f t="shared" si="21"/>
        <v>476230.1361728395</v>
      </c>
      <c r="L58" s="30">
        <f t="shared" ref="L58" si="28">+AVERAGE(I58:K58)</f>
        <v>444252.2760082304</v>
      </c>
      <c r="M58" s="32">
        <f t="shared" si="23"/>
        <v>442737.39393689978</v>
      </c>
    </row>
    <row r="59" spans="2:13" x14ac:dyDescent="0.3">
      <c r="B59" s="31" t="s">
        <v>15</v>
      </c>
      <c r="C59" s="24">
        <v>360224.13</v>
      </c>
      <c r="D59" s="30">
        <v>542666.81000000006</v>
      </c>
      <c r="E59" s="30">
        <v>126435.3</v>
      </c>
      <c r="F59" s="32">
        <v>76684.34</v>
      </c>
      <c r="G59" s="24"/>
      <c r="H59" s="36">
        <f t="shared" si="18"/>
        <v>248595.48333333337</v>
      </c>
      <c r="I59" s="30">
        <f t="shared" si="19"/>
        <v>150571.7077777778</v>
      </c>
      <c r="J59" s="30">
        <f t="shared" si="20"/>
        <v>158617.17703703707</v>
      </c>
      <c r="K59" s="30">
        <f t="shared" si="21"/>
        <v>185928.12271604943</v>
      </c>
      <c r="L59" s="30">
        <f t="shared" ref="L59" si="29">+AVERAGE(I59:K59)</f>
        <v>165039.00251028812</v>
      </c>
      <c r="M59" s="32">
        <f t="shared" si="23"/>
        <v>169861.43408779157</v>
      </c>
    </row>
    <row r="60" spans="2:13" x14ac:dyDescent="0.3">
      <c r="B60" s="31" t="s">
        <v>16</v>
      </c>
      <c r="C60" s="24">
        <v>4609738.21</v>
      </c>
      <c r="D60" s="30">
        <v>2326112.88</v>
      </c>
      <c r="E60" s="30">
        <v>2308226.92</v>
      </c>
      <c r="F60" s="32">
        <v>644281.25</v>
      </c>
      <c r="G60" s="24"/>
      <c r="H60" s="36">
        <f t="shared" si="18"/>
        <v>1759540.3499999999</v>
      </c>
      <c r="I60" s="30">
        <f t="shared" si="19"/>
        <v>1570682.8399999999</v>
      </c>
      <c r="J60" s="30">
        <f t="shared" si="20"/>
        <v>1324834.8133333332</v>
      </c>
      <c r="K60" s="30">
        <f t="shared" si="21"/>
        <v>1551686.0011111109</v>
      </c>
      <c r="L60" s="30">
        <f t="shared" ref="L60" si="30">+AVERAGE(I60:K60)</f>
        <v>1482401.2181481479</v>
      </c>
      <c r="M60" s="32">
        <f t="shared" si="23"/>
        <v>1452974.0108641973</v>
      </c>
    </row>
    <row r="61" spans="2:13" x14ac:dyDescent="0.3">
      <c r="B61" s="31" t="s">
        <v>17</v>
      </c>
      <c r="C61" s="24">
        <v>16627.73</v>
      </c>
      <c r="D61" s="30">
        <v>26052.98</v>
      </c>
      <c r="E61" s="30">
        <v>17494.38</v>
      </c>
      <c r="F61" s="32">
        <v>11375.46</v>
      </c>
      <c r="G61" s="24"/>
      <c r="H61" s="36">
        <f t="shared" si="18"/>
        <v>18307.606666666667</v>
      </c>
      <c r="I61" s="30">
        <f t="shared" si="19"/>
        <v>15725.815555555557</v>
      </c>
      <c r="J61" s="30">
        <f t="shared" si="20"/>
        <v>15136.294074074074</v>
      </c>
      <c r="K61" s="30">
        <f t="shared" si="21"/>
        <v>16389.905432098767</v>
      </c>
      <c r="L61" s="30">
        <f t="shared" ref="L61" si="31">+AVERAGE(I61:K61)</f>
        <v>15750.671687242799</v>
      </c>
      <c r="M61" s="32">
        <f t="shared" si="23"/>
        <v>15758.957064471879</v>
      </c>
    </row>
    <row r="62" spans="2:13" x14ac:dyDescent="0.3">
      <c r="B62" s="31" t="s">
        <v>18</v>
      </c>
      <c r="C62" s="24">
        <v>3096863.99</v>
      </c>
      <c r="D62" s="30">
        <v>3323429.79</v>
      </c>
      <c r="E62" s="30">
        <v>3240099.56</v>
      </c>
      <c r="F62" s="32">
        <v>978359.43</v>
      </c>
      <c r="G62" s="24"/>
      <c r="H62" s="36">
        <f t="shared" si="18"/>
        <v>2513962.9266666663</v>
      </c>
      <c r="I62" s="30">
        <f t="shared" si="19"/>
        <v>2244140.6388888885</v>
      </c>
      <c r="J62" s="30">
        <f t="shared" si="20"/>
        <v>1912154.3318518519</v>
      </c>
      <c r="K62" s="30">
        <f t="shared" si="21"/>
        <v>2223419.2991358023</v>
      </c>
      <c r="L62" s="30">
        <f t="shared" ref="L62" si="32">+AVERAGE(I62:K62)</f>
        <v>2126571.423292181</v>
      </c>
      <c r="M62" s="32">
        <f t="shared" si="23"/>
        <v>2087381.6847599454</v>
      </c>
    </row>
    <row r="63" spans="2:13" x14ac:dyDescent="0.3">
      <c r="B63" s="31" t="s">
        <v>19</v>
      </c>
      <c r="C63" s="24">
        <v>107730.53</v>
      </c>
      <c r="D63" s="30">
        <v>266095.26</v>
      </c>
      <c r="E63" s="30">
        <v>255797.66</v>
      </c>
      <c r="F63" s="32">
        <v>159173.5</v>
      </c>
      <c r="G63" s="24"/>
      <c r="H63" s="36">
        <f t="shared" si="18"/>
        <v>227022.14</v>
      </c>
      <c r="I63" s="30">
        <f t="shared" si="19"/>
        <v>213997.76666666669</v>
      </c>
      <c r="J63" s="30">
        <f t="shared" si="20"/>
        <v>200064.46888888892</v>
      </c>
      <c r="K63" s="30">
        <f t="shared" si="21"/>
        <v>213694.79185185189</v>
      </c>
      <c r="L63" s="30">
        <f t="shared" ref="L63" si="33">+AVERAGE(I63:K63)</f>
        <v>209252.34246913585</v>
      </c>
      <c r="M63" s="32">
        <f t="shared" si="23"/>
        <v>207670.53440329223</v>
      </c>
    </row>
    <row r="64" spans="2:13" x14ac:dyDescent="0.3">
      <c r="B64" s="31" t="s">
        <v>24</v>
      </c>
      <c r="C64" s="24">
        <v>0</v>
      </c>
      <c r="D64" s="30">
        <v>7065.15</v>
      </c>
      <c r="E64" s="30">
        <v>0</v>
      </c>
      <c r="F64" s="32">
        <v>387</v>
      </c>
      <c r="G64" s="24"/>
      <c r="H64" s="36">
        <f t="shared" si="18"/>
        <v>2484.0499999999997</v>
      </c>
      <c r="I64" s="30">
        <f t="shared" si="19"/>
        <v>957.01666666666654</v>
      </c>
      <c r="J64" s="30">
        <f t="shared" si="20"/>
        <v>1276.0222222222221</v>
      </c>
      <c r="K64" s="30">
        <f t="shared" si="21"/>
        <v>1572.3629629629629</v>
      </c>
      <c r="L64" s="30">
        <f t="shared" ref="L64" si="34">+AVERAGE(I64:K64)</f>
        <v>1268.4672839506172</v>
      </c>
      <c r="M64" s="32">
        <f t="shared" si="23"/>
        <v>1372.2841563786008</v>
      </c>
    </row>
    <row r="65" spans="2:18" x14ac:dyDescent="0.3">
      <c r="B65" s="31" t="s">
        <v>20</v>
      </c>
      <c r="C65" s="24">
        <v>1521482.15</v>
      </c>
      <c r="D65" s="30">
        <v>1324617.9099999999</v>
      </c>
      <c r="E65" s="30">
        <v>1444821.94</v>
      </c>
      <c r="F65" s="32">
        <v>1643261.92</v>
      </c>
      <c r="G65" s="24"/>
      <c r="H65" s="36">
        <f t="shared" si="18"/>
        <v>1470900.5899999999</v>
      </c>
      <c r="I65" s="30">
        <f t="shared" si="19"/>
        <v>1519661.4833333332</v>
      </c>
      <c r="J65" s="30">
        <f t="shared" si="20"/>
        <v>1544607.9977777777</v>
      </c>
      <c r="K65" s="30">
        <f t="shared" si="21"/>
        <v>1511723.3570370369</v>
      </c>
      <c r="L65" s="30">
        <f t="shared" ref="L65" si="35">+AVERAGE(I65:K65)</f>
        <v>1525330.9460493827</v>
      </c>
      <c r="M65" s="32">
        <f t="shared" si="23"/>
        <v>1527220.7669547324</v>
      </c>
    </row>
    <row r="66" spans="2:18" x14ac:dyDescent="0.3">
      <c r="B66" s="31" t="s">
        <v>21</v>
      </c>
      <c r="C66" s="24">
        <v>781786.56</v>
      </c>
      <c r="D66" s="30">
        <v>841860.24</v>
      </c>
      <c r="E66" s="30">
        <v>866571.99</v>
      </c>
      <c r="F66" s="32">
        <v>847734.81</v>
      </c>
      <c r="G66" s="24"/>
      <c r="H66" s="36">
        <f t="shared" si="18"/>
        <v>852055.68</v>
      </c>
      <c r="I66" s="30">
        <f t="shared" si="19"/>
        <v>855454.16</v>
      </c>
      <c r="J66" s="30">
        <f t="shared" si="20"/>
        <v>851748.21666666679</v>
      </c>
      <c r="K66" s="30">
        <f t="shared" si="21"/>
        <v>853086.01888888888</v>
      </c>
      <c r="L66" s="30">
        <f t="shared" ref="L66" si="36">+AVERAGE(I66:K66)</f>
        <v>853429.46518518531</v>
      </c>
      <c r="M66" s="32">
        <f t="shared" si="23"/>
        <v>852754.56691358041</v>
      </c>
    </row>
    <row r="67" spans="2:18" x14ac:dyDescent="0.3">
      <c r="B67" s="33" t="s">
        <v>22</v>
      </c>
      <c r="C67" s="38">
        <v>3924211.76</v>
      </c>
      <c r="D67" s="34">
        <v>4239509.97</v>
      </c>
      <c r="E67" s="34">
        <v>4425002.3899999997</v>
      </c>
      <c r="F67" s="35">
        <v>4742325.79</v>
      </c>
      <c r="G67" s="24"/>
      <c r="H67" s="37">
        <f t="shared" si="18"/>
        <v>4468946.05</v>
      </c>
      <c r="I67" s="34">
        <f t="shared" si="19"/>
        <v>4545424.7433333332</v>
      </c>
      <c r="J67" s="34">
        <f t="shared" si="20"/>
        <v>4585565.5277777771</v>
      </c>
      <c r="K67" s="34">
        <f t="shared" si="21"/>
        <v>4533312.1070370367</v>
      </c>
      <c r="L67" s="34">
        <f t="shared" ref="L67" si="37">+AVERAGE(I67:K67)</f>
        <v>4554767.4593827156</v>
      </c>
      <c r="M67" s="35">
        <f t="shared" si="23"/>
        <v>4557881.6980658434</v>
      </c>
    </row>
    <row r="68" spans="2:18" s="44" customFormat="1" ht="15" thickBot="1" x14ac:dyDescent="0.35">
      <c r="B68" s="42" t="s">
        <v>9</v>
      </c>
      <c r="C68" s="41">
        <f>+SUM(C53:C67)</f>
        <v>22655053.869999997</v>
      </c>
      <c r="D68" s="41">
        <f>+SUM(D53:D67)</f>
        <v>21144167.609999996</v>
      </c>
      <c r="E68" s="41">
        <f>+SUM(E53:E67)</f>
        <v>21010877.620000001</v>
      </c>
      <c r="F68" s="41">
        <f>+SUM(F53:F67)</f>
        <v>23858118.129999999</v>
      </c>
      <c r="G68" s="43"/>
      <c r="H68" s="41">
        <f t="shared" ref="H68:M68" si="38">+SUM(H53:H67)</f>
        <v>22004387.786666669</v>
      </c>
      <c r="I68" s="41">
        <f t="shared" si="38"/>
        <v>22291127.845555559</v>
      </c>
      <c r="J68" s="41">
        <f t="shared" si="38"/>
        <v>22717877.920740739</v>
      </c>
      <c r="K68" s="41">
        <f t="shared" si="38"/>
        <v>22337797.850987658</v>
      </c>
      <c r="L68" s="41">
        <f t="shared" si="38"/>
        <v>22448934.539094649</v>
      </c>
      <c r="M68" s="41">
        <f t="shared" si="38"/>
        <v>22501536.770274352</v>
      </c>
      <c r="P68" s="45"/>
      <c r="R68" s="46"/>
    </row>
    <row r="70" spans="2:18" ht="15" thickBot="1" x14ac:dyDescent="0.35">
      <c r="B70" s="54" t="s">
        <v>8</v>
      </c>
      <c r="C70" s="55">
        <f>+C50-C68</f>
        <v>-309248.88999999687</v>
      </c>
      <c r="D70" s="55">
        <f>+D50-D68</f>
        <v>-856073.18999999389</v>
      </c>
      <c r="E70" s="55">
        <f>+E50-E68</f>
        <v>1833018.3099999987</v>
      </c>
      <c r="F70" s="55">
        <f>+F50-F68</f>
        <v>-2866438.0121712014</v>
      </c>
      <c r="G70" s="56"/>
      <c r="H70" s="55">
        <f t="shared" ref="H70:M70" si="39">+H50-H68</f>
        <v>-218356.98875412717</v>
      </c>
      <c r="I70" s="55">
        <f t="shared" si="39"/>
        <v>-195931.99939397722</v>
      </c>
      <c r="J70" s="55">
        <f t="shared" si="39"/>
        <v>-1093575.6667730995</v>
      </c>
      <c r="K70" s="55">
        <f t="shared" si="39"/>
        <v>-502621.55164040253</v>
      </c>
      <c r="L70" s="55">
        <f t="shared" si="39"/>
        <v>-597376.40593582764</v>
      </c>
      <c r="M70" s="55">
        <f t="shared" si="39"/>
        <v>-731191.20811644569</v>
      </c>
    </row>
    <row r="71" spans="2:18" ht="15" thickTop="1" x14ac:dyDescent="0.3"/>
    <row r="72" spans="2:18" ht="15" thickBot="1" x14ac:dyDescent="0.35">
      <c r="E72" s="122" t="s">
        <v>67</v>
      </c>
      <c r="F72" s="122"/>
      <c r="G72" s="56"/>
      <c r="H72" s="98">
        <f>+SUM(H70:M70)</f>
        <v>-3339053.8206138797</v>
      </c>
      <c r="I72" s="99"/>
      <c r="J72" s="85"/>
    </row>
    <row r="73" spans="2:18" ht="15" thickTop="1" x14ac:dyDescent="0.3"/>
    <row r="75" spans="2:18" s="8" customFormat="1" x14ac:dyDescent="0.3">
      <c r="D75" s="121" t="s">
        <v>1</v>
      </c>
      <c r="E75" s="121"/>
      <c r="F75" s="9">
        <v>2022</v>
      </c>
      <c r="G75" s="95"/>
      <c r="H75" s="9">
        <v>2023</v>
      </c>
      <c r="I75" s="9">
        <v>2024</v>
      </c>
      <c r="J75" s="9">
        <v>2025</v>
      </c>
      <c r="K75" s="9">
        <v>2026</v>
      </c>
      <c r="L75" s="9">
        <v>2027</v>
      </c>
      <c r="M75" s="9">
        <v>2028</v>
      </c>
    </row>
    <row r="76" spans="2:18" x14ac:dyDescent="0.3">
      <c r="D76" s="123" t="s">
        <v>42</v>
      </c>
      <c r="E76" s="123"/>
      <c r="F76" s="92">
        <f>+F34-F70</f>
        <v>-197198.32782879844</v>
      </c>
      <c r="G76" s="27"/>
      <c r="H76" s="92">
        <f t="shared" ref="H76:M76" si="40">+H34-H70</f>
        <v>-477206.75124587864</v>
      </c>
      <c r="I76" s="92">
        <f t="shared" si="40"/>
        <v>-446128.59060602263</v>
      </c>
      <c r="J76" s="92">
        <f t="shared" si="40"/>
        <v>-373511.22322689742</v>
      </c>
      <c r="K76" s="92">
        <f t="shared" si="40"/>
        <v>-432282.18835959956</v>
      </c>
      <c r="L76" s="92">
        <f t="shared" si="40"/>
        <v>-417307.33406417072</v>
      </c>
      <c r="M76" s="92">
        <f t="shared" si="40"/>
        <v>-407700.24855022877</v>
      </c>
    </row>
    <row r="78" spans="2:18" ht="15" thickBot="1" x14ac:dyDescent="0.35">
      <c r="D78" s="120" t="s">
        <v>66</v>
      </c>
      <c r="E78" s="120"/>
      <c r="F78" s="120"/>
      <c r="G78" s="93"/>
      <c r="H78" s="94">
        <f>+SUM(H76:M76)</f>
        <v>-2554136.3360527977</v>
      </c>
    </row>
    <row r="79" spans="2:18" ht="15" thickTop="1" x14ac:dyDescent="0.3"/>
  </sheetData>
  <mergeCells count="18">
    <mergeCell ref="B6:F6"/>
    <mergeCell ref="B8:F8"/>
    <mergeCell ref="H8:M8"/>
    <mergeCell ref="H6:M6"/>
    <mergeCell ref="B16:F16"/>
    <mergeCell ref="H16:M16"/>
    <mergeCell ref="H52:M52"/>
    <mergeCell ref="A38:M39"/>
    <mergeCell ref="D78:F78"/>
    <mergeCell ref="D75:E75"/>
    <mergeCell ref="E36:F36"/>
    <mergeCell ref="E72:F72"/>
    <mergeCell ref="D76:E76"/>
    <mergeCell ref="B44:F44"/>
    <mergeCell ref="H42:M42"/>
    <mergeCell ref="B52:F52"/>
    <mergeCell ref="H44:M44"/>
    <mergeCell ref="B42:F42"/>
  </mergeCells>
  <pageMargins left="0.7" right="0.7" top="0.75" bottom="0.75" header="0.3" footer="0.3"/>
  <pageSetup paperSize="9" orientation="portrait" r:id="rId1"/>
  <ignoredErrors>
    <ignoredError sqref="H9:H11 H17:H31 H48:H49 H53:H67 H12:H13" formulaRange="1"/>
    <ignoredError sqref="I46:M4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60"/>
  <sheetViews>
    <sheetView showGridLines="0" zoomScale="70" workbookViewId="0">
      <selection activeCell="A11" sqref="A11"/>
    </sheetView>
  </sheetViews>
  <sheetFormatPr baseColWidth="10" defaultRowHeight="14.4" x14ac:dyDescent="0.3"/>
  <cols>
    <col min="1" max="1" width="5.21875" customWidth="1"/>
    <col min="2" max="2" width="52.33203125" customWidth="1"/>
    <col min="3" max="6" width="17.21875" customWidth="1"/>
    <col min="7" max="7" width="5.77734375" style="26" customWidth="1"/>
    <col min="8" max="12" width="15.88671875" customWidth="1"/>
    <col min="13" max="13" width="15.109375" bestFit="1" customWidth="1"/>
    <col min="15" max="15" width="97.44140625" bestFit="1" customWidth="1"/>
    <col min="16" max="16" width="18.109375" style="8" bestFit="1" customWidth="1"/>
    <col min="17" max="17" width="12.44140625" bestFit="1" customWidth="1"/>
    <col min="18" max="18" width="20.77734375" style="15" bestFit="1" customWidth="1"/>
    <col min="19" max="19" width="15" customWidth="1"/>
    <col min="21" max="21" width="86.88671875" bestFit="1" customWidth="1"/>
    <col min="22" max="22" width="12.44140625" bestFit="1" customWidth="1"/>
    <col min="24" max="24" width="14.21875" bestFit="1" customWidth="1"/>
  </cols>
  <sheetData>
    <row r="6" spans="1:15" x14ac:dyDescent="0.3">
      <c r="B6" s="125" t="s">
        <v>0</v>
      </c>
      <c r="C6" s="125"/>
      <c r="D6" s="125"/>
      <c r="E6" s="125"/>
      <c r="F6" s="125"/>
      <c r="G6" s="28"/>
      <c r="H6" s="125" t="s">
        <v>43</v>
      </c>
      <c r="I6" s="125"/>
      <c r="J6" s="125"/>
      <c r="K6" s="125"/>
      <c r="L6" s="125"/>
      <c r="M6" s="125"/>
    </row>
    <row r="7" spans="1:15" x14ac:dyDescent="0.3">
      <c r="B7" s="96" t="s">
        <v>1</v>
      </c>
      <c r="C7" s="96">
        <v>2019</v>
      </c>
      <c r="D7" s="96">
        <v>2020</v>
      </c>
      <c r="E7" s="96">
        <v>2021</v>
      </c>
      <c r="F7" s="96">
        <v>2022</v>
      </c>
      <c r="G7" s="23"/>
      <c r="H7" s="96">
        <v>2023</v>
      </c>
      <c r="I7" s="96">
        <v>2024</v>
      </c>
      <c r="J7" s="96">
        <v>2025</v>
      </c>
      <c r="K7" s="96">
        <v>2026</v>
      </c>
      <c r="L7" s="96">
        <v>2027</v>
      </c>
      <c r="M7" s="96">
        <v>2028</v>
      </c>
    </row>
    <row r="8" spans="1:15" x14ac:dyDescent="0.3">
      <c r="B8" s="124" t="s">
        <v>6</v>
      </c>
      <c r="C8" s="124"/>
      <c r="D8" s="124"/>
      <c r="E8" s="124"/>
      <c r="F8" s="124"/>
      <c r="G8" s="29"/>
      <c r="H8" s="124" t="s">
        <v>6</v>
      </c>
      <c r="I8" s="124"/>
      <c r="J8" s="124"/>
      <c r="K8" s="124"/>
      <c r="L8" s="124"/>
      <c r="M8" s="124"/>
    </row>
    <row r="9" spans="1:15" x14ac:dyDescent="0.3">
      <c r="B9" s="31" t="s">
        <v>2</v>
      </c>
      <c r="C9" s="30">
        <v>12167157.68</v>
      </c>
      <c r="D9" s="30">
        <v>10287995.640000001</v>
      </c>
      <c r="E9" s="30">
        <v>13970758.17</v>
      </c>
      <c r="F9" s="32">
        <v>13122706.029999999</v>
      </c>
      <c r="G9" s="24"/>
      <c r="H9" s="36">
        <f>+AVERAGE(D9:F9)</f>
        <v>12460486.613333335</v>
      </c>
      <c r="I9" s="30">
        <f>+AVERAGE(F9,E9,H9)</f>
        <v>13184650.27111111</v>
      </c>
      <c r="J9" s="30">
        <f>+AVERAGE(F9,H9,I9)</f>
        <v>12922614.304814816</v>
      </c>
      <c r="K9" s="30">
        <f t="shared" ref="K9:M12" si="0">+AVERAGE(H9:J9)</f>
        <v>12855917.06308642</v>
      </c>
      <c r="L9" s="30">
        <f t="shared" si="0"/>
        <v>12987727.213004114</v>
      </c>
      <c r="M9" s="32">
        <f t="shared" si="0"/>
        <v>12922086.193635115</v>
      </c>
    </row>
    <row r="10" spans="1:15" x14ac:dyDescent="0.3">
      <c r="B10" s="31" t="s">
        <v>3</v>
      </c>
      <c r="C10" s="30">
        <v>5185647.3</v>
      </c>
      <c r="D10" s="30">
        <v>4368850.17</v>
      </c>
      <c r="E10" s="30">
        <v>5085242.78</v>
      </c>
      <c r="F10" s="75">
        <v>4515550.17</v>
      </c>
      <c r="G10" s="24"/>
      <c r="H10" s="36">
        <f>+AVERAGE(D10:F10)</f>
        <v>4656547.7066666661</v>
      </c>
      <c r="I10" s="30">
        <f>+AVERAGE(F10,E10,H10)</f>
        <v>4752446.8855555551</v>
      </c>
      <c r="J10" s="30">
        <f>+AVERAGE(F10,H10,I10)</f>
        <v>4641514.9207407394</v>
      </c>
      <c r="K10" s="30">
        <f t="shared" si="0"/>
        <v>4683503.1709876535</v>
      </c>
      <c r="L10" s="30">
        <f t="shared" si="0"/>
        <v>4692488.3257613154</v>
      </c>
      <c r="M10" s="32">
        <f t="shared" si="0"/>
        <v>4672502.1391632361</v>
      </c>
    </row>
    <row r="11" spans="1:15" x14ac:dyDescent="0.3">
      <c r="B11" s="31" t="s">
        <v>4</v>
      </c>
      <c r="C11" s="24">
        <v>4993000</v>
      </c>
      <c r="D11" s="24">
        <v>5631248.6100000003</v>
      </c>
      <c r="E11" s="24">
        <v>3750000</v>
      </c>
      <c r="F11" s="58">
        <v>2726001.85</v>
      </c>
      <c r="G11" s="24"/>
      <c r="H11" s="97">
        <f>+AVERAGE(D11:F11)</f>
        <v>4035750.1533333329</v>
      </c>
      <c r="I11" s="24">
        <f>+AVERAGE(F11,E11,H11)</f>
        <v>3503917.3344444442</v>
      </c>
      <c r="J11" s="24">
        <f>+AVERAGE(F11,H11,I11)</f>
        <v>3421889.7792592589</v>
      </c>
      <c r="K11" s="24">
        <f t="shared" si="0"/>
        <v>3653852.4223456788</v>
      </c>
      <c r="L11" s="24">
        <f t="shared" si="0"/>
        <v>3526553.1786831277</v>
      </c>
      <c r="M11" s="58">
        <f t="shared" si="0"/>
        <v>3534098.4600960221</v>
      </c>
      <c r="O11" s="1"/>
    </row>
    <row r="12" spans="1:15" x14ac:dyDescent="0.3">
      <c r="B12" s="31" t="s">
        <v>46</v>
      </c>
      <c r="C12" s="24">
        <v>0</v>
      </c>
      <c r="D12" s="24">
        <v>0</v>
      </c>
      <c r="E12" s="24">
        <v>37894.980000000003</v>
      </c>
      <c r="F12" s="24">
        <v>37826.199999999997</v>
      </c>
      <c r="G12" s="24"/>
      <c r="H12" s="97">
        <f>+AVERAGE(D12:F12)</f>
        <v>25240.39333333333</v>
      </c>
      <c r="I12" s="24">
        <f>+AVERAGE(F12,E12,H12)</f>
        <v>33653.857777777775</v>
      </c>
      <c r="J12" s="24">
        <f>+AVERAGE(F12,H12,I12)</f>
        <v>32240.150370370364</v>
      </c>
      <c r="K12" s="24">
        <f t="shared" si="0"/>
        <v>30378.133827160491</v>
      </c>
      <c r="L12" s="24">
        <f t="shared" si="0"/>
        <v>32090.713991769542</v>
      </c>
      <c r="M12" s="58">
        <f t="shared" si="0"/>
        <v>31569.666063100132</v>
      </c>
    </row>
    <row r="13" spans="1:15" s="20" customFormat="1" ht="15" thickBot="1" x14ac:dyDescent="0.35">
      <c r="B13" s="51" t="s">
        <v>5</v>
      </c>
      <c r="C13" s="52">
        <f>+SUM(C9:C12)</f>
        <v>22345804.98</v>
      </c>
      <c r="D13" s="52">
        <f>+SUM(D9:D12)</f>
        <v>20288094.420000002</v>
      </c>
      <c r="E13" s="52">
        <f>+SUM(E9:E12)</f>
        <v>22843895.93</v>
      </c>
      <c r="F13" s="52">
        <f>+SUM(F9:F12)</f>
        <v>20402084.25</v>
      </c>
      <c r="G13" s="53"/>
      <c r="H13" s="52">
        <f t="shared" ref="H13:M13" si="1">+SUM(H9:H12)</f>
        <v>21178024.866666667</v>
      </c>
      <c r="I13" s="52">
        <f t="shared" si="1"/>
        <v>21474668.348888889</v>
      </c>
      <c r="J13" s="52">
        <f t="shared" si="1"/>
        <v>21018259.155185182</v>
      </c>
      <c r="K13" s="52">
        <f t="shared" si="1"/>
        <v>21223650.790246915</v>
      </c>
      <c r="L13" s="52">
        <f t="shared" si="1"/>
        <v>21238859.431440327</v>
      </c>
      <c r="M13" s="52">
        <f t="shared" si="1"/>
        <v>21160256.458957471</v>
      </c>
    </row>
    <row r="14" spans="1:15" ht="15" thickTop="1" x14ac:dyDescent="0.3"/>
    <row r="15" spans="1:15" x14ac:dyDescent="0.3">
      <c r="B15" s="124" t="s">
        <v>7</v>
      </c>
      <c r="C15" s="124"/>
      <c r="D15" s="124"/>
      <c r="E15" s="124"/>
      <c r="F15" s="124"/>
      <c r="G15" s="29"/>
      <c r="H15" s="116" t="s">
        <v>7</v>
      </c>
      <c r="I15" s="117"/>
      <c r="J15" s="117"/>
      <c r="K15" s="117"/>
      <c r="L15" s="117"/>
      <c r="M15" s="118"/>
    </row>
    <row r="16" spans="1:15" s="1" customFormat="1" x14ac:dyDescent="0.3">
      <c r="A16"/>
      <c r="B16" s="31" t="s">
        <v>10</v>
      </c>
      <c r="C16" s="24">
        <v>98985.67</v>
      </c>
      <c r="D16" s="30">
        <v>0</v>
      </c>
      <c r="E16" s="30">
        <v>53715.98</v>
      </c>
      <c r="F16" s="32">
        <v>5788817.3200000003</v>
      </c>
      <c r="G16" s="24"/>
      <c r="H16" s="36">
        <f t="shared" ref="H16:H21" si="2">+AVERAGE(D16:F16)</f>
        <v>1947511.1000000003</v>
      </c>
      <c r="I16" s="30">
        <f t="shared" ref="I16:I21" si="3">+AVERAGE(F16,E16,H16)</f>
        <v>2596681.4666666673</v>
      </c>
      <c r="J16" s="30">
        <f t="shared" ref="J16:J21" si="4">+AVERAGE(F16,H16,I16)</f>
        <v>3444336.6288888897</v>
      </c>
      <c r="K16" s="30">
        <f t="shared" ref="K16:M21" si="5">+AVERAGE(H16:J16)</f>
        <v>2662843.0651851855</v>
      </c>
      <c r="L16" s="30">
        <f t="shared" si="5"/>
        <v>2901287.0535802473</v>
      </c>
      <c r="M16" s="32">
        <f t="shared" si="5"/>
        <v>3002822.2492181077</v>
      </c>
    </row>
    <row r="17" spans="1:19" s="1" customFormat="1" x14ac:dyDescent="0.3">
      <c r="A17"/>
      <c r="B17" s="31" t="s">
        <v>11</v>
      </c>
      <c r="C17" s="24">
        <v>6433208.0899999999</v>
      </c>
      <c r="D17" s="30">
        <v>6604426.8200000003</v>
      </c>
      <c r="E17" s="30">
        <v>6758921.4500000002</v>
      </c>
      <c r="F17" s="32">
        <v>7337719.1500000004</v>
      </c>
      <c r="G17" s="24"/>
      <c r="H17" s="36">
        <f t="shared" si="2"/>
        <v>6900355.8066666676</v>
      </c>
      <c r="I17" s="30">
        <f t="shared" si="3"/>
        <v>6998998.802222223</v>
      </c>
      <c r="J17" s="30">
        <f t="shared" si="4"/>
        <v>7079024.5862962967</v>
      </c>
      <c r="K17" s="30">
        <f t="shared" si="5"/>
        <v>6992793.0650617294</v>
      </c>
      <c r="L17" s="30">
        <f t="shared" si="5"/>
        <v>7023605.4845267497</v>
      </c>
      <c r="M17" s="32">
        <f t="shared" si="5"/>
        <v>7031807.7119615925</v>
      </c>
    </row>
    <row r="18" spans="1:19" s="1" customFormat="1" x14ac:dyDescent="0.3">
      <c r="A18"/>
      <c r="B18" s="31" t="s">
        <v>68</v>
      </c>
      <c r="C18" s="24">
        <v>9893477.6999999993</v>
      </c>
      <c r="D18" s="24">
        <v>10429503.57</v>
      </c>
      <c r="E18" s="24">
        <v>10451442.899999999</v>
      </c>
      <c r="F18" s="24">
        <v>8644939.3900000006</v>
      </c>
      <c r="G18" s="24"/>
      <c r="H18" s="36">
        <f t="shared" si="2"/>
        <v>9841961.9533333331</v>
      </c>
      <c r="I18" s="30">
        <f t="shared" si="3"/>
        <v>9646114.7477777768</v>
      </c>
      <c r="J18" s="30">
        <f t="shared" si="4"/>
        <v>9377672.0303703696</v>
      </c>
      <c r="K18" s="30">
        <f t="shared" si="5"/>
        <v>9621916.2438271586</v>
      </c>
      <c r="L18" s="30">
        <f t="shared" si="5"/>
        <v>9548567.6739917677</v>
      </c>
      <c r="M18" s="32">
        <f t="shared" si="5"/>
        <v>9516051.9827297647</v>
      </c>
    </row>
    <row r="19" spans="1:19" s="1" customFormat="1" x14ac:dyDescent="0.3">
      <c r="A19"/>
      <c r="B19" s="31" t="s">
        <v>14</v>
      </c>
      <c r="C19" s="24">
        <v>837857.64</v>
      </c>
      <c r="D19" s="30">
        <v>942264.1</v>
      </c>
      <c r="E19" s="30">
        <v>571998.38</v>
      </c>
      <c r="F19" s="32">
        <v>202228.67</v>
      </c>
      <c r="G19" s="24"/>
      <c r="H19" s="36">
        <f t="shared" si="2"/>
        <v>572163.71666666667</v>
      </c>
      <c r="I19" s="30">
        <f t="shared" si="3"/>
        <v>448796.9222222222</v>
      </c>
      <c r="J19" s="30">
        <f t="shared" si="4"/>
        <v>407729.76962962962</v>
      </c>
      <c r="K19" s="30">
        <f t="shared" si="5"/>
        <v>476230.1361728395</v>
      </c>
      <c r="L19" s="30">
        <f t="shared" si="5"/>
        <v>444252.2760082304</v>
      </c>
      <c r="M19" s="32">
        <f t="shared" si="5"/>
        <v>442737.39393689978</v>
      </c>
    </row>
    <row r="20" spans="1:19" s="1" customFormat="1" x14ac:dyDescent="0.3">
      <c r="A20"/>
      <c r="B20" s="31" t="s">
        <v>69</v>
      </c>
      <c r="C20" s="24">
        <v>4609738.21</v>
      </c>
      <c r="D20" s="30">
        <v>2326112.88</v>
      </c>
      <c r="E20" s="30">
        <v>2308226.92</v>
      </c>
      <c r="F20" s="32">
        <v>644281.25</v>
      </c>
      <c r="G20" s="24"/>
      <c r="H20" s="36">
        <f t="shared" si="2"/>
        <v>1759540.3499999999</v>
      </c>
      <c r="I20" s="30">
        <f t="shared" si="3"/>
        <v>1570682.8399999999</v>
      </c>
      <c r="J20" s="30">
        <f t="shared" si="4"/>
        <v>1324834.8133333332</v>
      </c>
      <c r="K20" s="30">
        <f t="shared" si="5"/>
        <v>1551686.0011111109</v>
      </c>
      <c r="L20" s="30">
        <f t="shared" si="5"/>
        <v>1482401.2181481479</v>
      </c>
      <c r="M20" s="32">
        <f t="shared" si="5"/>
        <v>1452974.0108641973</v>
      </c>
    </row>
    <row r="21" spans="1:19" s="1" customFormat="1" x14ac:dyDescent="0.3">
      <c r="A21"/>
      <c r="B21" s="31" t="s">
        <v>21</v>
      </c>
      <c r="C21" s="24">
        <v>781786.56</v>
      </c>
      <c r="D21" s="30">
        <v>841860.24</v>
      </c>
      <c r="E21" s="30">
        <v>866571.99</v>
      </c>
      <c r="F21" s="32">
        <v>847734.81</v>
      </c>
      <c r="G21" s="24"/>
      <c r="H21" s="36">
        <f t="shared" si="2"/>
        <v>852055.68</v>
      </c>
      <c r="I21" s="30">
        <f t="shared" si="3"/>
        <v>855454.16</v>
      </c>
      <c r="J21" s="30">
        <f t="shared" si="4"/>
        <v>851748.21666666679</v>
      </c>
      <c r="K21" s="30">
        <f t="shared" si="5"/>
        <v>853086.01888888888</v>
      </c>
      <c r="L21" s="30">
        <f t="shared" si="5"/>
        <v>853429.46518518531</v>
      </c>
      <c r="M21" s="32">
        <f t="shared" si="5"/>
        <v>852754.56691358041</v>
      </c>
      <c r="P21" s="12"/>
      <c r="R21" s="16"/>
    </row>
    <row r="22" spans="1:19" s="1" customFormat="1" ht="15" thickBot="1" x14ac:dyDescent="0.35">
      <c r="A22"/>
      <c r="B22" s="39" t="s">
        <v>9</v>
      </c>
      <c r="C22" s="40">
        <f>+SUM(C16:C21)</f>
        <v>22655053.869999997</v>
      </c>
      <c r="D22" s="40">
        <f>+SUM(D16:D21)</f>
        <v>21144167.609999999</v>
      </c>
      <c r="E22" s="40">
        <f>+SUM(E16:E21)</f>
        <v>21010877.619999994</v>
      </c>
      <c r="F22" s="40">
        <f>+SUM(F16:F21)</f>
        <v>23465720.59</v>
      </c>
      <c r="G22" s="25"/>
      <c r="H22" s="41">
        <f t="shared" ref="H22:M22" si="6">+SUM(H16:H21)</f>
        <v>21873588.606666666</v>
      </c>
      <c r="I22" s="41">
        <f t="shared" si="6"/>
        <v>22116728.938888889</v>
      </c>
      <c r="J22" s="41">
        <f t="shared" si="6"/>
        <v>22485346.045185186</v>
      </c>
      <c r="K22" s="41">
        <f t="shared" si="6"/>
        <v>22158554.530246913</v>
      </c>
      <c r="L22" s="41">
        <f t="shared" si="6"/>
        <v>22253543.171440326</v>
      </c>
      <c r="M22" s="41">
        <f t="shared" si="6"/>
        <v>22299147.915624142</v>
      </c>
      <c r="P22" s="12"/>
      <c r="R22" s="16"/>
    </row>
    <row r="23" spans="1:19" x14ac:dyDescent="0.3">
      <c r="O23" s="1"/>
      <c r="P23" s="12"/>
      <c r="Q23" s="1"/>
      <c r="R23" s="16"/>
      <c r="S23" s="1"/>
    </row>
    <row r="24" spans="1:19" ht="15" thickBot="1" x14ac:dyDescent="0.35">
      <c r="B24" s="54" t="s">
        <v>8</v>
      </c>
      <c r="C24" s="55">
        <f>+C13-C22</f>
        <v>-309248.88999999687</v>
      </c>
      <c r="D24" s="55">
        <f>+D13-D22</f>
        <v>-856073.18999999762</v>
      </c>
      <c r="E24" s="55">
        <f>+E13-E22</f>
        <v>1833018.3100000061</v>
      </c>
      <c r="F24" s="55">
        <f>+F13-F22</f>
        <v>-3063636.34</v>
      </c>
      <c r="G24" s="56"/>
      <c r="H24" s="55">
        <f>+H13-H22</f>
        <v>-695563.73999999836</v>
      </c>
      <c r="I24" s="55">
        <f>+I13-I22</f>
        <v>-642060.58999999985</v>
      </c>
      <c r="J24" s="55">
        <f>+J13-J22</f>
        <v>-1467086.8900000043</v>
      </c>
      <c r="K24" s="55">
        <f t="shared" ref="K24:L24" si="7">+K13-K22</f>
        <v>-934903.73999999836</v>
      </c>
      <c r="L24" s="55">
        <f t="shared" si="7"/>
        <v>-1014683.7399999984</v>
      </c>
      <c r="M24" s="55">
        <f>+M13-M22</f>
        <v>-1138891.4566666707</v>
      </c>
      <c r="O24" s="1"/>
      <c r="P24" s="12"/>
      <c r="Q24" s="1"/>
      <c r="R24" s="16"/>
      <c r="S24" s="1"/>
    </row>
    <row r="25" spans="1:19" ht="15" thickTop="1" x14ac:dyDescent="0.3">
      <c r="B25" s="81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O25" s="1"/>
      <c r="P25" s="12"/>
      <c r="Q25" s="1"/>
      <c r="R25" s="16"/>
      <c r="S25" s="1"/>
    </row>
    <row r="26" spans="1:19" ht="15" thickBot="1" x14ac:dyDescent="0.35">
      <c r="B26" s="81"/>
      <c r="C26" s="56"/>
      <c r="D26" s="56"/>
      <c r="E26" s="122" t="s">
        <v>67</v>
      </c>
      <c r="F26" s="122"/>
      <c r="G26" s="56"/>
      <c r="H26" s="98">
        <f>+SUM(H24:M24)</f>
        <v>-5893190.15666667</v>
      </c>
      <c r="I26" s="56"/>
      <c r="J26" s="56"/>
      <c r="K26" s="56"/>
      <c r="L26" s="56"/>
      <c r="M26" s="56"/>
      <c r="O26" s="1"/>
      <c r="P26" s="12"/>
      <c r="Q26" s="1"/>
      <c r="R26" s="16"/>
      <c r="S26" s="1"/>
    </row>
    <row r="27" spans="1:19" ht="15" thickTop="1" x14ac:dyDescent="0.3">
      <c r="D27" s="1"/>
    </row>
    <row r="28" spans="1:19" s="4" customFormat="1" x14ac:dyDescent="0.3">
      <c r="A28" s="119" t="s">
        <v>61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P28" s="13"/>
      <c r="R28" s="17"/>
    </row>
    <row r="29" spans="1:19" s="4" customFormat="1" x14ac:dyDescent="0.3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P29" s="13"/>
      <c r="R29" s="17"/>
    </row>
    <row r="30" spans="1:19" s="20" customFormat="1" ht="21" x14ac:dyDescent="0.3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P30" s="83"/>
      <c r="R30" s="84"/>
    </row>
    <row r="31" spans="1:19" x14ac:dyDescent="0.3">
      <c r="B31" s="126" t="s">
        <v>45</v>
      </c>
      <c r="C31" s="127"/>
      <c r="D31" s="127"/>
      <c r="E31" s="127"/>
      <c r="F31" s="128"/>
      <c r="G31" s="28"/>
      <c r="H31" s="125" t="s">
        <v>44</v>
      </c>
      <c r="I31" s="125"/>
      <c r="J31" s="125"/>
      <c r="K31" s="125"/>
      <c r="L31" s="125"/>
      <c r="M31" s="125"/>
    </row>
    <row r="32" spans="1:19" x14ac:dyDescent="0.3">
      <c r="B32" s="76" t="s">
        <v>1</v>
      </c>
      <c r="C32" s="76">
        <v>2019</v>
      </c>
      <c r="D32" s="76">
        <v>2020</v>
      </c>
      <c r="E32" s="76">
        <v>2021</v>
      </c>
      <c r="F32" s="76">
        <v>2022</v>
      </c>
      <c r="G32" s="23"/>
      <c r="H32" s="96">
        <v>2023</v>
      </c>
      <c r="I32" s="96">
        <v>2024</v>
      </c>
      <c r="J32" s="96">
        <v>2025</v>
      </c>
      <c r="K32" s="96">
        <v>2026</v>
      </c>
      <c r="L32" s="96">
        <v>2027</v>
      </c>
      <c r="M32" s="96">
        <v>2028</v>
      </c>
    </row>
    <row r="33" spans="2:18" x14ac:dyDescent="0.3">
      <c r="B33" s="124" t="s">
        <v>6</v>
      </c>
      <c r="C33" s="124"/>
      <c r="D33" s="124"/>
      <c r="E33" s="124"/>
      <c r="F33" s="124"/>
      <c r="G33" s="29"/>
      <c r="H33" s="116" t="s">
        <v>6</v>
      </c>
      <c r="I33" s="117"/>
      <c r="J33" s="117"/>
      <c r="K33" s="117"/>
      <c r="L33" s="117"/>
      <c r="M33" s="118"/>
    </row>
    <row r="34" spans="2:18" x14ac:dyDescent="0.3">
      <c r="B34" s="31" t="s">
        <v>2</v>
      </c>
      <c r="C34" s="30">
        <v>12167157.68</v>
      </c>
      <c r="D34" s="30">
        <v>10287995.640000001</v>
      </c>
      <c r="E34" s="30">
        <v>13970758.17</v>
      </c>
      <c r="F34" s="32">
        <v>13122706.029999999</v>
      </c>
      <c r="H34" s="36">
        <f>+AVERAGE(D34:F34)</f>
        <v>12460486.613333335</v>
      </c>
      <c r="I34" s="30">
        <f>+AVERAGE(F34,E34,H34)</f>
        <v>13184650.27111111</v>
      </c>
      <c r="J34" s="30">
        <f>+AVERAGE(F34,H34,I34)</f>
        <v>12922614.304814816</v>
      </c>
      <c r="K34" s="30">
        <f>+AVERAGE(H34:J34)</f>
        <v>12855917.06308642</v>
      </c>
      <c r="L34" s="30">
        <f>+AVERAGE(I34:K34)</f>
        <v>12987727.213004114</v>
      </c>
      <c r="M34" s="32">
        <f>+AVERAGE(J34:L34)</f>
        <v>12922086.193635115</v>
      </c>
    </row>
    <row r="35" spans="2:18" s="78" customFormat="1" x14ac:dyDescent="0.3">
      <c r="B35" s="77" t="s">
        <v>3</v>
      </c>
      <c r="C35" s="24">
        <v>5185647.3</v>
      </c>
      <c r="D35" s="24">
        <v>4368850.17</v>
      </c>
      <c r="E35" s="24">
        <v>5085242.78</v>
      </c>
      <c r="F35" s="58">
        <f>+TASAS!F20</f>
        <v>5105146.0378287956</v>
      </c>
      <c r="G35" s="24"/>
      <c r="H35" s="97">
        <f>+(F35*H10)/F10</f>
        <v>5264553.6379125416</v>
      </c>
      <c r="I35" s="24">
        <f>+(H35*I10)/H10</f>
        <v>5372974.3828282487</v>
      </c>
      <c r="J35" s="24">
        <f>+(I35*J10)/I10</f>
        <v>5247558.0195231941</v>
      </c>
      <c r="K35" s="24">
        <f>+(J35*K10)/J10</f>
        <v>5295028.6800879948</v>
      </c>
      <c r="L35" s="24">
        <f>+(K35*L10)/K10</f>
        <v>5305187.0274798116</v>
      </c>
      <c r="M35" s="58">
        <f>+(L35*M10)/L10</f>
        <v>5282591.2423636662</v>
      </c>
      <c r="P35" s="79"/>
      <c r="R35" s="80"/>
    </row>
    <row r="36" spans="2:18" x14ac:dyDescent="0.3">
      <c r="B36" s="31" t="s">
        <v>4</v>
      </c>
      <c r="C36" s="74">
        <v>4993000</v>
      </c>
      <c r="D36" s="74">
        <v>5631248.6100000003</v>
      </c>
      <c r="E36" s="74">
        <v>3750000</v>
      </c>
      <c r="F36" s="75">
        <v>2726001.85</v>
      </c>
      <c r="G36" s="24"/>
      <c r="H36" s="36">
        <f>+AVERAGE(D36:F36)</f>
        <v>4035750.1533333329</v>
      </c>
      <c r="I36" s="30">
        <f>+AVERAGE(F36,E36,H36)</f>
        <v>3503917.3344444442</v>
      </c>
      <c r="J36" s="30">
        <f>+AVERAGE(F36,H36,I36)</f>
        <v>3421889.7792592589</v>
      </c>
      <c r="K36" s="30">
        <f>+AVERAGE(H36:J36)</f>
        <v>3653852.4223456788</v>
      </c>
      <c r="L36" s="30">
        <f t="shared" ref="L36" si="8">+AVERAGE(I36:K36)</f>
        <v>3526553.1786831277</v>
      </c>
      <c r="M36" s="32">
        <f>+AVERAGE(J36:L36)</f>
        <v>3534098.4600960221</v>
      </c>
      <c r="O36" s="1"/>
    </row>
    <row r="37" spans="2:18" x14ac:dyDescent="0.3">
      <c r="B37" s="31" t="s">
        <v>71</v>
      </c>
      <c r="C37" s="74">
        <v>0</v>
      </c>
      <c r="D37" s="74">
        <v>0</v>
      </c>
      <c r="E37" s="74">
        <v>37894.980000000003</v>
      </c>
      <c r="F37" s="74">
        <v>37826.199999999997</v>
      </c>
      <c r="G37" s="24"/>
      <c r="H37" s="36">
        <f>+AVERAGE(D37:F37)</f>
        <v>25240.39333333333</v>
      </c>
      <c r="I37" s="30">
        <f>+AVERAGE(F37,E37,H37)</f>
        <v>33653.857777777775</v>
      </c>
      <c r="J37" s="30">
        <f>+AVERAGE(F37,H37,I37)</f>
        <v>32240.150370370364</v>
      </c>
      <c r="K37" s="30">
        <f>+AVERAGE(H37:J37)</f>
        <v>30378.133827160491</v>
      </c>
      <c r="L37" s="30">
        <f t="shared" ref="L37" si="9">+AVERAGE(I37:K37)</f>
        <v>32090.713991769542</v>
      </c>
      <c r="M37" s="32">
        <f>+AVERAGE(J37:L37)</f>
        <v>31569.666063100132</v>
      </c>
    </row>
    <row r="38" spans="2:18" ht="15" thickBot="1" x14ac:dyDescent="0.35">
      <c r="B38" s="51" t="s">
        <v>5</v>
      </c>
      <c r="C38" s="52">
        <f>+SUM(C34:C37)</f>
        <v>22345804.98</v>
      </c>
      <c r="D38" s="52">
        <f>+SUM(D34:D37)</f>
        <v>20288094.420000002</v>
      </c>
      <c r="E38" s="52">
        <f>+SUM(E34:E37)</f>
        <v>22843895.93</v>
      </c>
      <c r="F38" s="52">
        <f>+SUM(F34:F37)</f>
        <v>20991680.117828798</v>
      </c>
      <c r="G38" s="53"/>
      <c r="H38" s="52">
        <f>+SUM(H34:H37)</f>
        <v>21786030.797912546</v>
      </c>
      <c r="I38" s="52">
        <f t="shared" ref="I38:M38" si="10">+SUM(I34:I37)</f>
        <v>22095195.846161582</v>
      </c>
      <c r="J38" s="52">
        <f t="shared" si="10"/>
        <v>21624302.253967639</v>
      </c>
      <c r="K38" s="52">
        <f t="shared" si="10"/>
        <v>21835176.299347255</v>
      </c>
      <c r="L38" s="52">
        <f t="shared" si="10"/>
        <v>21851558.133158822</v>
      </c>
      <c r="M38" s="52">
        <f t="shared" si="10"/>
        <v>21770345.562157907</v>
      </c>
    </row>
    <row r="39" spans="2:18" ht="15" thickTop="1" x14ac:dyDescent="0.3"/>
    <row r="40" spans="2:18" x14ac:dyDescent="0.3">
      <c r="B40" s="116" t="s">
        <v>7</v>
      </c>
      <c r="C40" s="117"/>
      <c r="D40" s="117"/>
      <c r="E40" s="117"/>
      <c r="F40" s="118"/>
      <c r="G40" s="29"/>
      <c r="H40" s="116" t="s">
        <v>7</v>
      </c>
      <c r="I40" s="117"/>
      <c r="J40" s="117"/>
      <c r="K40" s="117"/>
      <c r="L40" s="117"/>
      <c r="M40" s="118"/>
    </row>
    <row r="41" spans="2:18" x14ac:dyDescent="0.3">
      <c r="B41" s="31" t="s">
        <v>10</v>
      </c>
      <c r="C41" s="24">
        <v>98985.67</v>
      </c>
      <c r="D41" s="30">
        <v>0</v>
      </c>
      <c r="E41" s="30">
        <v>53715.98</v>
      </c>
      <c r="F41" s="32">
        <v>6181214.8600000003</v>
      </c>
      <c r="G41" s="24"/>
      <c r="H41" s="36">
        <f t="shared" ref="H41:H46" si="11">+AVERAGE(D41:F41)</f>
        <v>2078310.2800000003</v>
      </c>
      <c r="I41" s="30">
        <f t="shared" ref="I41:I46" si="12">+AVERAGE(F41,E41,H41)</f>
        <v>2771080.3733333335</v>
      </c>
      <c r="J41" s="30">
        <f t="shared" ref="J41:J46" si="13">+AVERAGE(F41,H41,I41)</f>
        <v>3676868.5044444446</v>
      </c>
      <c r="K41" s="30">
        <f t="shared" ref="K41:M46" si="14">+AVERAGE(H41:J41)</f>
        <v>2842086.3859259263</v>
      </c>
      <c r="L41" s="30">
        <f t="shared" si="14"/>
        <v>3096678.4212345681</v>
      </c>
      <c r="M41" s="32">
        <f t="shared" si="14"/>
        <v>3205211.1038683131</v>
      </c>
    </row>
    <row r="42" spans="2:18" x14ac:dyDescent="0.3">
      <c r="B42" s="31" t="s">
        <v>11</v>
      </c>
      <c r="C42" s="24">
        <v>6433208.0899999999</v>
      </c>
      <c r="D42" s="30">
        <v>6604426.8200000003</v>
      </c>
      <c r="E42" s="30">
        <v>6758921.4500000002</v>
      </c>
      <c r="F42" s="32">
        <v>7337719.1500000004</v>
      </c>
      <c r="G42" s="24"/>
      <c r="H42" s="36">
        <f t="shared" si="11"/>
        <v>6900355.8066666676</v>
      </c>
      <c r="I42" s="30">
        <f t="shared" si="12"/>
        <v>6998998.802222223</v>
      </c>
      <c r="J42" s="30">
        <f t="shared" si="13"/>
        <v>7079024.5862962967</v>
      </c>
      <c r="K42" s="30">
        <f t="shared" si="14"/>
        <v>6992793.0650617294</v>
      </c>
      <c r="L42" s="30">
        <f t="shared" si="14"/>
        <v>7023605.4845267497</v>
      </c>
      <c r="M42" s="32">
        <f t="shared" si="14"/>
        <v>7031807.7119615925</v>
      </c>
    </row>
    <row r="43" spans="2:18" x14ac:dyDescent="0.3">
      <c r="B43" s="31" t="s">
        <v>68</v>
      </c>
      <c r="C43" s="24">
        <v>9893477.6999999993</v>
      </c>
      <c r="D43" s="24">
        <v>10429503.57</v>
      </c>
      <c r="E43" s="24">
        <v>10451442.899999999</v>
      </c>
      <c r="F43" s="24">
        <v>8644939.3900000006</v>
      </c>
      <c r="G43" s="24"/>
      <c r="H43" s="36">
        <f t="shared" si="11"/>
        <v>9841961.9533333331</v>
      </c>
      <c r="I43" s="30">
        <f t="shared" si="12"/>
        <v>9646114.7477777768</v>
      </c>
      <c r="J43" s="30">
        <f t="shared" ref="J43" si="15">+AVERAGE(F43,H43,I43)</f>
        <v>9377672.0303703696</v>
      </c>
      <c r="K43" s="30">
        <f t="shared" ref="K43" si="16">+AVERAGE(H43:J43)</f>
        <v>9621916.2438271586</v>
      </c>
      <c r="L43" s="30">
        <f t="shared" ref="L43" si="17">+AVERAGE(I43:K43)</f>
        <v>9548567.6739917677</v>
      </c>
      <c r="M43" s="32">
        <f t="shared" ref="M43" si="18">+AVERAGE(J43:L43)</f>
        <v>9516051.9827297647</v>
      </c>
    </row>
    <row r="44" spans="2:18" x14ac:dyDescent="0.3">
      <c r="B44" s="57" t="s">
        <v>14</v>
      </c>
      <c r="C44" s="24">
        <v>837857.64</v>
      </c>
      <c r="D44" s="30">
        <v>942264.1</v>
      </c>
      <c r="E44" s="30">
        <v>571998.38</v>
      </c>
      <c r="F44" s="32">
        <v>202228.67</v>
      </c>
      <c r="G44" s="24"/>
      <c r="H44" s="36">
        <f t="shared" si="11"/>
        <v>572163.71666666667</v>
      </c>
      <c r="I44" s="30">
        <f t="shared" si="12"/>
        <v>448796.9222222222</v>
      </c>
      <c r="J44" s="30">
        <f t="shared" si="13"/>
        <v>407729.76962962962</v>
      </c>
      <c r="K44" s="30">
        <f t="shared" si="14"/>
        <v>476230.1361728395</v>
      </c>
      <c r="L44" s="30">
        <f t="shared" si="14"/>
        <v>444252.2760082304</v>
      </c>
      <c r="M44" s="32">
        <f t="shared" si="14"/>
        <v>442737.39393689978</v>
      </c>
    </row>
    <row r="45" spans="2:18" x14ac:dyDescent="0.3">
      <c r="B45" s="57" t="s">
        <v>16</v>
      </c>
      <c r="C45" s="24">
        <v>4609738.21</v>
      </c>
      <c r="D45" s="30">
        <v>2326112.88</v>
      </c>
      <c r="E45" s="30">
        <v>2308226.92</v>
      </c>
      <c r="F45" s="32">
        <v>644281.25</v>
      </c>
      <c r="G45" s="24"/>
      <c r="H45" s="36">
        <f t="shared" si="11"/>
        <v>1759540.3499999999</v>
      </c>
      <c r="I45" s="30">
        <f t="shared" si="12"/>
        <v>1570682.8399999999</v>
      </c>
      <c r="J45" s="30">
        <f t="shared" si="13"/>
        <v>1324834.8133333332</v>
      </c>
      <c r="K45" s="30">
        <f t="shared" si="14"/>
        <v>1551686.0011111109</v>
      </c>
      <c r="L45" s="30">
        <f t="shared" si="14"/>
        <v>1482401.2181481479</v>
      </c>
      <c r="M45" s="32">
        <f t="shared" si="14"/>
        <v>1452974.0108641973</v>
      </c>
    </row>
    <row r="46" spans="2:18" x14ac:dyDescent="0.3">
      <c r="B46" s="57" t="s">
        <v>21</v>
      </c>
      <c r="C46" s="24">
        <v>781786.56</v>
      </c>
      <c r="D46" s="30">
        <v>841860.24</v>
      </c>
      <c r="E46" s="30">
        <v>866571.99</v>
      </c>
      <c r="F46" s="32">
        <v>847734.81</v>
      </c>
      <c r="G46" s="24"/>
      <c r="H46" s="36">
        <f t="shared" si="11"/>
        <v>852055.68</v>
      </c>
      <c r="I46" s="30">
        <f t="shared" si="12"/>
        <v>855454.16</v>
      </c>
      <c r="J46" s="30">
        <f t="shared" si="13"/>
        <v>851748.21666666679</v>
      </c>
      <c r="K46" s="30">
        <f t="shared" si="14"/>
        <v>853086.01888888888</v>
      </c>
      <c r="L46" s="30">
        <f t="shared" si="14"/>
        <v>853429.46518518531</v>
      </c>
      <c r="M46" s="32">
        <f t="shared" si="14"/>
        <v>852754.56691358041</v>
      </c>
    </row>
    <row r="47" spans="2:18" s="44" customFormat="1" ht="15" thickBot="1" x14ac:dyDescent="0.35">
      <c r="B47" s="42" t="s">
        <v>9</v>
      </c>
      <c r="C47" s="41">
        <f>+SUM(C41:C46)</f>
        <v>22655053.869999997</v>
      </c>
      <c r="D47" s="41">
        <f>+SUM(D41:D46)</f>
        <v>21144167.609999999</v>
      </c>
      <c r="E47" s="41">
        <f>+SUM(E41:E46)</f>
        <v>21010877.619999994</v>
      </c>
      <c r="F47" s="41">
        <f>+SUM(F41:F46)</f>
        <v>23858118.130000003</v>
      </c>
      <c r="G47" s="43"/>
      <c r="H47" s="41">
        <f>+SUM(H41:H46)</f>
        <v>22004387.786666665</v>
      </c>
      <c r="I47" s="41">
        <f>+SUM(I41:I46)</f>
        <v>22291127.845555555</v>
      </c>
      <c r="J47" s="41">
        <f t="shared" ref="J47:M47" si="19">+SUM(J41:J46)</f>
        <v>22717877.920740739</v>
      </c>
      <c r="K47" s="41">
        <f t="shared" si="19"/>
        <v>22337797.850987658</v>
      </c>
      <c r="L47" s="41">
        <f t="shared" si="19"/>
        <v>22448934.539094649</v>
      </c>
      <c r="M47" s="41">
        <f t="shared" si="19"/>
        <v>22501536.770274349</v>
      </c>
      <c r="P47" s="45"/>
      <c r="R47" s="46"/>
    </row>
    <row r="49" spans="2:13" ht="15" thickBot="1" x14ac:dyDescent="0.35">
      <c r="B49" s="54" t="s">
        <v>8</v>
      </c>
      <c r="C49" s="55">
        <f>+C38-C47</f>
        <v>-309248.88999999687</v>
      </c>
      <c r="D49" s="55">
        <f>+D38-D47</f>
        <v>-856073.18999999762</v>
      </c>
      <c r="E49" s="55">
        <f>+E38-E47</f>
        <v>1833018.3100000061</v>
      </c>
      <c r="F49" s="55">
        <f>+F38-F47</f>
        <v>-2866438.0121712051</v>
      </c>
      <c r="G49" s="56"/>
      <c r="H49" s="55">
        <f>+H38-H47</f>
        <v>-218356.98875411972</v>
      </c>
      <c r="I49" s="55">
        <f t="shared" ref="I49:M49" si="20">+I38-I47</f>
        <v>-195931.9993939735</v>
      </c>
      <c r="J49" s="55">
        <f t="shared" si="20"/>
        <v>-1093575.6667730995</v>
      </c>
      <c r="K49" s="55">
        <f t="shared" si="20"/>
        <v>-502621.55164040253</v>
      </c>
      <c r="L49" s="55">
        <f t="shared" si="20"/>
        <v>-597376.40593582764</v>
      </c>
      <c r="M49" s="55">
        <f t="shared" si="20"/>
        <v>-731191.20811644197</v>
      </c>
    </row>
    <row r="50" spans="2:13" ht="15" thickTop="1" x14ac:dyDescent="0.3"/>
    <row r="51" spans="2:13" ht="15" thickBot="1" x14ac:dyDescent="0.35">
      <c r="E51" s="122" t="s">
        <v>67</v>
      </c>
      <c r="F51" s="122"/>
      <c r="G51" s="56"/>
      <c r="H51" s="98">
        <f>+SUM(H49:M49)</f>
        <v>-3339053.8206138648</v>
      </c>
      <c r="I51" s="99"/>
      <c r="J51" s="85"/>
    </row>
    <row r="52" spans="2:13" ht="15" thickTop="1" x14ac:dyDescent="0.3"/>
    <row r="54" spans="2:13" s="8" customFormat="1" x14ac:dyDescent="0.3">
      <c r="D54" s="121" t="s">
        <v>1</v>
      </c>
      <c r="E54" s="121"/>
      <c r="F54" s="9">
        <v>2022</v>
      </c>
      <c r="G54" s="95"/>
      <c r="H54" s="9">
        <v>2023</v>
      </c>
      <c r="I54" s="9">
        <v>2024</v>
      </c>
      <c r="J54" s="9">
        <v>2025</v>
      </c>
      <c r="K54" s="9">
        <v>2026</v>
      </c>
      <c r="L54" s="9">
        <v>2027</v>
      </c>
      <c r="M54" s="9">
        <v>2028</v>
      </c>
    </row>
    <row r="55" spans="2:13" x14ac:dyDescent="0.3">
      <c r="D55" s="123" t="s">
        <v>42</v>
      </c>
      <c r="E55" s="123"/>
      <c r="F55" s="92">
        <f>+F24-F49</f>
        <v>-197198.32782879472</v>
      </c>
      <c r="G55" s="27"/>
      <c r="H55" s="92">
        <f>+H24-H49</f>
        <v>-477206.75124587864</v>
      </c>
      <c r="I55" s="92">
        <f t="shared" ref="I55:M55" si="21">+I24-I49</f>
        <v>-446128.59060602635</v>
      </c>
      <c r="J55" s="92">
        <f t="shared" si="21"/>
        <v>-373511.22322690487</v>
      </c>
      <c r="K55" s="92">
        <f t="shared" si="21"/>
        <v>-432282.18835959584</v>
      </c>
      <c r="L55" s="92">
        <f t="shared" si="21"/>
        <v>-417307.33406417072</v>
      </c>
      <c r="M55" s="92">
        <f t="shared" si="21"/>
        <v>-407700.24855022877</v>
      </c>
    </row>
    <row r="57" spans="2:13" ht="15" thickBot="1" x14ac:dyDescent="0.35">
      <c r="D57" s="120" t="s">
        <v>66</v>
      </c>
      <c r="E57" s="120"/>
      <c r="F57" s="120"/>
      <c r="G57" s="93"/>
      <c r="H57" s="94">
        <f>+SUM(H55:M55)</f>
        <v>-2554136.3360528052</v>
      </c>
    </row>
    <row r="58" spans="2:13" ht="15" thickTop="1" x14ac:dyDescent="0.3"/>
    <row r="59" spans="2:13" ht="15" thickBot="1" x14ac:dyDescent="0.35">
      <c r="D59" s="120" t="s">
        <v>70</v>
      </c>
      <c r="E59" s="120"/>
      <c r="F59" s="120"/>
      <c r="H59" s="100">
        <f>+H57/H26</f>
        <v>0.43340470409960197</v>
      </c>
    </row>
    <row r="60" spans="2:13" ht="15" thickTop="1" x14ac:dyDescent="0.3"/>
  </sheetData>
  <mergeCells count="19">
    <mergeCell ref="D59:F59"/>
    <mergeCell ref="B40:F40"/>
    <mergeCell ref="H40:M40"/>
    <mergeCell ref="E51:F51"/>
    <mergeCell ref="D54:E54"/>
    <mergeCell ref="D55:E55"/>
    <mergeCell ref="D57:F57"/>
    <mergeCell ref="E26:F26"/>
    <mergeCell ref="A28:M29"/>
    <mergeCell ref="B31:F31"/>
    <mergeCell ref="H31:M31"/>
    <mergeCell ref="B33:F33"/>
    <mergeCell ref="H33:M33"/>
    <mergeCell ref="B6:F6"/>
    <mergeCell ref="H6:M6"/>
    <mergeCell ref="B8:F8"/>
    <mergeCell ref="H8:M8"/>
    <mergeCell ref="B15:F15"/>
    <mergeCell ref="H15:M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60"/>
  <sheetViews>
    <sheetView showGridLines="0" topLeftCell="C24" zoomScale="70" workbookViewId="0">
      <selection activeCell="I54" sqref="I54"/>
    </sheetView>
  </sheetViews>
  <sheetFormatPr baseColWidth="10" defaultRowHeight="14.4" x14ac:dyDescent="0.3"/>
  <cols>
    <col min="1" max="1" width="5.21875" customWidth="1"/>
    <col min="2" max="2" width="52.33203125" customWidth="1"/>
    <col min="3" max="6" width="17.21875" customWidth="1"/>
    <col min="7" max="7" width="17.21875" style="20" customWidth="1"/>
    <col min="8" max="8" width="4" style="20" customWidth="1"/>
    <col min="9" max="9" width="54.5546875" style="26" bestFit="1" customWidth="1"/>
    <col min="10" max="14" width="15.88671875" customWidth="1"/>
    <col min="15" max="15" width="15.109375" bestFit="1" customWidth="1"/>
    <col min="17" max="17" width="97.44140625" bestFit="1" customWidth="1"/>
    <col min="18" max="18" width="18.109375" style="8" bestFit="1" customWidth="1"/>
    <col min="19" max="19" width="12.44140625" bestFit="1" customWidth="1"/>
    <col min="20" max="20" width="20.77734375" style="15" bestFit="1" customWidth="1"/>
    <col min="21" max="21" width="15" customWidth="1"/>
    <col min="23" max="23" width="86.88671875" bestFit="1" customWidth="1"/>
    <col min="24" max="24" width="12.44140625" bestFit="1" customWidth="1"/>
    <col min="26" max="26" width="14.21875" bestFit="1" customWidth="1"/>
  </cols>
  <sheetData>
    <row r="6" spans="1:15" x14ac:dyDescent="0.3">
      <c r="B6" s="125" t="s">
        <v>0</v>
      </c>
      <c r="C6" s="125"/>
      <c r="D6" s="125"/>
      <c r="E6" s="125"/>
      <c r="F6" s="125"/>
      <c r="G6" s="103"/>
      <c r="H6" s="103"/>
      <c r="I6" s="126" t="s">
        <v>43</v>
      </c>
      <c r="J6" s="127"/>
      <c r="K6" s="127"/>
      <c r="L6" s="127"/>
      <c r="M6" s="127"/>
      <c r="N6" s="127"/>
      <c r="O6" s="128"/>
    </row>
    <row r="7" spans="1:15" x14ac:dyDescent="0.3">
      <c r="B7" s="96" t="s">
        <v>1</v>
      </c>
      <c r="C7" s="96">
        <v>2019</v>
      </c>
      <c r="D7" s="96">
        <v>2020</v>
      </c>
      <c r="E7" s="96">
        <v>2021</v>
      </c>
      <c r="F7" s="96">
        <v>2022</v>
      </c>
      <c r="G7" s="23"/>
      <c r="H7" s="23"/>
      <c r="I7" s="96" t="s">
        <v>1</v>
      </c>
      <c r="J7" s="96">
        <v>2023</v>
      </c>
      <c r="K7" s="96">
        <v>2024</v>
      </c>
      <c r="L7" s="96">
        <v>2025</v>
      </c>
      <c r="M7" s="96">
        <v>2026</v>
      </c>
      <c r="N7" s="96">
        <v>2027</v>
      </c>
      <c r="O7" s="96">
        <v>2028</v>
      </c>
    </row>
    <row r="8" spans="1:15" x14ac:dyDescent="0.3">
      <c r="B8" s="124" t="s">
        <v>6</v>
      </c>
      <c r="C8" s="124"/>
      <c r="D8" s="124"/>
      <c r="E8" s="124"/>
      <c r="F8" s="124"/>
      <c r="G8" s="23"/>
      <c r="H8" s="23"/>
      <c r="I8" s="116" t="s">
        <v>6</v>
      </c>
      <c r="J8" s="117"/>
      <c r="K8" s="117"/>
      <c r="L8" s="117"/>
      <c r="M8" s="117"/>
      <c r="N8" s="117"/>
      <c r="O8" s="118"/>
    </row>
    <row r="9" spans="1:15" x14ac:dyDescent="0.3">
      <c r="B9" s="31" t="s">
        <v>2</v>
      </c>
      <c r="C9" s="30">
        <v>12167157.68</v>
      </c>
      <c r="D9" s="30">
        <v>10287995.640000001</v>
      </c>
      <c r="E9" s="30">
        <v>13970758.17</v>
      </c>
      <c r="F9" s="32">
        <v>13122706.029999999</v>
      </c>
      <c r="G9" s="24"/>
      <c r="H9" s="24"/>
      <c r="I9" s="31" t="s">
        <v>2</v>
      </c>
      <c r="J9" s="30">
        <f>+AVERAGE(D9:F9)</f>
        <v>12460486.613333335</v>
      </c>
      <c r="K9" s="30">
        <f>+AVERAGE(F9,E9,J9)</f>
        <v>13184650.27111111</v>
      </c>
      <c r="L9" s="30">
        <f>+AVERAGE(F9,J9,K9)</f>
        <v>12922614.304814816</v>
      </c>
      <c r="M9" s="30">
        <f t="shared" ref="M9:O12" si="0">+AVERAGE(J9:L9)</f>
        <v>12855917.06308642</v>
      </c>
      <c r="N9" s="30">
        <f t="shared" si="0"/>
        <v>12987727.213004114</v>
      </c>
      <c r="O9" s="32">
        <f t="shared" si="0"/>
        <v>12922086.193635115</v>
      </c>
    </row>
    <row r="10" spans="1:15" x14ac:dyDescent="0.3">
      <c r="B10" s="31" t="s">
        <v>3</v>
      </c>
      <c r="C10" s="30">
        <v>5185647.3</v>
      </c>
      <c r="D10" s="30">
        <v>4368850.17</v>
      </c>
      <c r="E10" s="30">
        <v>5085242.78</v>
      </c>
      <c r="F10" s="75">
        <f>+RESUMIDO!F10</f>
        <v>4515550.17</v>
      </c>
      <c r="G10" s="24"/>
      <c r="H10" s="24"/>
      <c r="I10" s="31" t="s">
        <v>3</v>
      </c>
      <c r="J10" s="30">
        <f>+AVERAGE(D10:F10)</f>
        <v>4656547.7066666661</v>
      </c>
      <c r="K10" s="30">
        <f>+AVERAGE(F10,E10,J10)</f>
        <v>4752446.8855555551</v>
      </c>
      <c r="L10" s="30">
        <f>+AVERAGE(F10,J10,K10)</f>
        <v>4641514.9207407394</v>
      </c>
      <c r="M10" s="30">
        <f t="shared" si="0"/>
        <v>4683503.1709876535</v>
      </c>
      <c r="N10" s="30">
        <f t="shared" si="0"/>
        <v>4692488.3257613154</v>
      </c>
      <c r="O10" s="32">
        <f t="shared" si="0"/>
        <v>4672502.1391632361</v>
      </c>
    </row>
    <row r="11" spans="1:15" x14ac:dyDescent="0.3">
      <c r="B11" s="31" t="s">
        <v>4</v>
      </c>
      <c r="C11" s="24">
        <v>4993000</v>
      </c>
      <c r="D11" s="24">
        <v>5631248.6100000003</v>
      </c>
      <c r="E11" s="24">
        <v>3750000</v>
      </c>
      <c r="F11" s="58">
        <v>2726001.85</v>
      </c>
      <c r="G11" s="24"/>
      <c r="H11" s="24"/>
      <c r="I11" s="31" t="s">
        <v>4</v>
      </c>
      <c r="J11" s="24">
        <f>+AVERAGE(D11:F11)</f>
        <v>4035750.1533333329</v>
      </c>
      <c r="K11" s="24">
        <f>+AVERAGE(F11,E11,J11)</f>
        <v>3503917.3344444442</v>
      </c>
      <c r="L11" s="24">
        <f>+AVERAGE(F11,J11,K11)</f>
        <v>3421889.7792592589</v>
      </c>
      <c r="M11" s="24">
        <f>+AVERAGE(J11:L11)</f>
        <v>3653852.4223456788</v>
      </c>
      <c r="N11" s="24">
        <f>+AVERAGE(K11:M11)</f>
        <v>3526553.1786831277</v>
      </c>
      <c r="O11" s="58">
        <f>+AVERAGE(L11:N11)</f>
        <v>3534098.4600960221</v>
      </c>
    </row>
    <row r="12" spans="1:15" x14ac:dyDescent="0.3">
      <c r="B12" s="31" t="s">
        <v>46</v>
      </c>
      <c r="C12" s="24">
        <v>0</v>
      </c>
      <c r="D12" s="24">
        <v>0</v>
      </c>
      <c r="E12" s="24">
        <v>37894.980000000003</v>
      </c>
      <c r="F12" s="24">
        <v>37826.199999999997</v>
      </c>
      <c r="G12" s="24"/>
      <c r="H12" s="24"/>
      <c r="I12" s="33" t="s">
        <v>46</v>
      </c>
      <c r="J12" s="38">
        <f>+AVERAGE(D12:F12)</f>
        <v>25240.39333333333</v>
      </c>
      <c r="K12" s="38">
        <f>+AVERAGE(F12,E12,J12)</f>
        <v>33653.857777777775</v>
      </c>
      <c r="L12" s="38">
        <f>+AVERAGE(F12,J12,K12)</f>
        <v>32240.150370370364</v>
      </c>
      <c r="M12" s="38">
        <f t="shared" si="0"/>
        <v>30378.133827160491</v>
      </c>
      <c r="N12" s="38">
        <f t="shared" si="0"/>
        <v>32090.713991769542</v>
      </c>
      <c r="O12" s="60">
        <f t="shared" si="0"/>
        <v>31569.666063100132</v>
      </c>
    </row>
    <row r="13" spans="1:15" s="20" customFormat="1" ht="15" thickBot="1" x14ac:dyDescent="0.35">
      <c r="B13" s="51" t="s">
        <v>5</v>
      </c>
      <c r="C13" s="52">
        <f>+SUM(C9:C12)</f>
        <v>22345804.98</v>
      </c>
      <c r="D13" s="52">
        <f>+SUM(D9:D12)</f>
        <v>20288094.420000002</v>
      </c>
      <c r="E13" s="52">
        <f>+SUM(E9:E12)</f>
        <v>22843895.93</v>
      </c>
      <c r="F13" s="52">
        <f>+SUM(F9:F12)</f>
        <v>20402084.25</v>
      </c>
      <c r="G13" s="53"/>
      <c r="H13" s="53"/>
      <c r="I13" s="106" t="s">
        <v>5</v>
      </c>
      <c r="J13" s="107">
        <f>+SUM(J9:J12)</f>
        <v>21178024.866666667</v>
      </c>
      <c r="K13" s="107">
        <f t="shared" ref="K13:O13" si="1">+SUM(K9:K12)</f>
        <v>21474668.348888889</v>
      </c>
      <c r="L13" s="107">
        <f t="shared" si="1"/>
        <v>21018259.155185182</v>
      </c>
      <c r="M13" s="107">
        <f t="shared" si="1"/>
        <v>21223650.790246915</v>
      </c>
      <c r="N13" s="107">
        <f t="shared" si="1"/>
        <v>21238859.431440327</v>
      </c>
      <c r="O13" s="107">
        <f t="shared" si="1"/>
        <v>21160256.458957471</v>
      </c>
    </row>
    <row r="14" spans="1:15" ht="15" thickTop="1" x14ac:dyDescent="0.3"/>
    <row r="15" spans="1:15" x14ac:dyDescent="0.3">
      <c r="B15" s="124" t="s">
        <v>7</v>
      </c>
      <c r="C15" s="124"/>
      <c r="D15" s="124"/>
      <c r="E15" s="124"/>
      <c r="F15" s="124"/>
      <c r="G15" s="23"/>
      <c r="H15" s="23"/>
      <c r="I15" s="129" t="s">
        <v>7</v>
      </c>
      <c r="J15" s="130"/>
      <c r="K15" s="130"/>
      <c r="L15" s="130"/>
      <c r="M15" s="130"/>
      <c r="N15" s="130"/>
      <c r="O15" s="131"/>
    </row>
    <row r="16" spans="1:15" s="1" customFormat="1" x14ac:dyDescent="0.3">
      <c r="A16"/>
      <c r="B16" s="31" t="s">
        <v>10</v>
      </c>
      <c r="C16" s="24">
        <v>98985.67</v>
      </c>
      <c r="D16" s="30">
        <v>0</v>
      </c>
      <c r="E16" s="30">
        <v>53715.98</v>
      </c>
      <c r="F16" s="32">
        <f>+RESUMIDO!F16</f>
        <v>5788817.3200000003</v>
      </c>
      <c r="G16" s="24"/>
      <c r="H16" s="24"/>
      <c r="I16" s="31" t="s">
        <v>10</v>
      </c>
      <c r="J16" s="30">
        <f t="shared" ref="J16:J21" si="2">+AVERAGE(D16:F16)</f>
        <v>1947511.1000000003</v>
      </c>
      <c r="K16" s="30">
        <f t="shared" ref="K16:K21" si="3">+AVERAGE(F16,E16,J16)</f>
        <v>2596681.4666666673</v>
      </c>
      <c r="L16" s="30">
        <f t="shared" ref="L16:L21" si="4">+AVERAGE(F16,J16,K16)</f>
        <v>3444336.6288888897</v>
      </c>
      <c r="M16" s="30">
        <f t="shared" ref="M16:O21" si="5">+AVERAGE(J16:L16)</f>
        <v>2662843.0651851855</v>
      </c>
      <c r="N16" s="30">
        <f t="shared" si="5"/>
        <v>2901287.0535802473</v>
      </c>
      <c r="O16" s="32">
        <f t="shared" si="5"/>
        <v>3002822.2492181077</v>
      </c>
    </row>
    <row r="17" spans="1:21" s="1" customFormat="1" x14ac:dyDescent="0.3">
      <c r="A17"/>
      <c r="B17" s="31" t="s">
        <v>11</v>
      </c>
      <c r="C17" s="24">
        <v>6433208.0899999999</v>
      </c>
      <c r="D17" s="30">
        <v>6604426.8200000003</v>
      </c>
      <c r="E17" s="30">
        <v>6758921.4500000002</v>
      </c>
      <c r="F17" s="32">
        <v>7337719.1500000004</v>
      </c>
      <c r="G17" s="24"/>
      <c r="H17" s="24"/>
      <c r="I17" s="31" t="s">
        <v>11</v>
      </c>
      <c r="J17" s="30">
        <f t="shared" si="2"/>
        <v>6900355.8066666676</v>
      </c>
      <c r="K17" s="30">
        <f t="shared" si="3"/>
        <v>6998998.802222223</v>
      </c>
      <c r="L17" s="30">
        <f t="shared" si="4"/>
        <v>7079024.5862962967</v>
      </c>
      <c r="M17" s="30">
        <f t="shared" si="5"/>
        <v>6992793.0650617294</v>
      </c>
      <c r="N17" s="30">
        <f t="shared" si="5"/>
        <v>7023605.4845267497</v>
      </c>
      <c r="O17" s="32">
        <f t="shared" si="5"/>
        <v>7031807.7119615925</v>
      </c>
    </row>
    <row r="18" spans="1:21" s="1" customFormat="1" x14ac:dyDescent="0.3">
      <c r="A18"/>
      <c r="B18" s="31" t="s">
        <v>68</v>
      </c>
      <c r="C18" s="24">
        <v>9893477.6999999993</v>
      </c>
      <c r="D18" s="24">
        <v>10429503.57</v>
      </c>
      <c r="E18" s="24">
        <v>10451442.899999999</v>
      </c>
      <c r="F18" s="24">
        <v>8644939.3900000006</v>
      </c>
      <c r="G18" s="24"/>
      <c r="H18" s="24"/>
      <c r="I18" s="31" t="s">
        <v>68</v>
      </c>
      <c r="J18" s="30">
        <f t="shared" si="2"/>
        <v>9841961.9533333331</v>
      </c>
      <c r="K18" s="30">
        <f t="shared" si="3"/>
        <v>9646114.7477777768</v>
      </c>
      <c r="L18" s="30">
        <f t="shared" si="4"/>
        <v>9377672.0303703696</v>
      </c>
      <c r="M18" s="30">
        <f t="shared" si="5"/>
        <v>9621916.2438271586</v>
      </c>
      <c r="N18" s="30">
        <f t="shared" si="5"/>
        <v>9548567.6739917677</v>
      </c>
      <c r="O18" s="32">
        <f t="shared" si="5"/>
        <v>9516051.9827297647</v>
      </c>
    </row>
    <row r="19" spans="1:21" s="1" customFormat="1" x14ac:dyDescent="0.3">
      <c r="A19"/>
      <c r="B19" s="31" t="s">
        <v>14</v>
      </c>
      <c r="C19" s="24">
        <v>837857.64</v>
      </c>
      <c r="D19" s="30">
        <v>942264.1</v>
      </c>
      <c r="E19" s="30">
        <v>571998.38</v>
      </c>
      <c r="F19" s="32">
        <v>202228.67</v>
      </c>
      <c r="G19" s="24"/>
      <c r="H19" s="24"/>
      <c r="I19" s="31" t="s">
        <v>14</v>
      </c>
      <c r="J19" s="30">
        <f t="shared" si="2"/>
        <v>572163.71666666667</v>
      </c>
      <c r="K19" s="30">
        <f t="shared" si="3"/>
        <v>448796.9222222222</v>
      </c>
      <c r="L19" s="30">
        <f t="shared" si="4"/>
        <v>407729.76962962962</v>
      </c>
      <c r="M19" s="30">
        <f t="shared" si="5"/>
        <v>476230.1361728395</v>
      </c>
      <c r="N19" s="30">
        <f t="shared" si="5"/>
        <v>444252.2760082304</v>
      </c>
      <c r="O19" s="32">
        <f t="shared" si="5"/>
        <v>442737.39393689978</v>
      </c>
    </row>
    <row r="20" spans="1:21" s="1" customFormat="1" x14ac:dyDescent="0.3">
      <c r="A20"/>
      <c r="B20" s="31" t="s">
        <v>69</v>
      </c>
      <c r="C20" s="24">
        <v>4609738.21</v>
      </c>
      <c r="D20" s="30">
        <v>2326112.88</v>
      </c>
      <c r="E20" s="30">
        <v>2308226.92</v>
      </c>
      <c r="F20" s="32">
        <v>644281.25</v>
      </c>
      <c r="G20" s="24"/>
      <c r="H20" s="24"/>
      <c r="I20" s="31" t="s">
        <v>69</v>
      </c>
      <c r="J20" s="30">
        <f t="shared" si="2"/>
        <v>1759540.3499999999</v>
      </c>
      <c r="K20" s="30">
        <f t="shared" si="3"/>
        <v>1570682.8399999999</v>
      </c>
      <c r="L20" s="30">
        <f t="shared" si="4"/>
        <v>1324834.8133333332</v>
      </c>
      <c r="M20" s="30">
        <f t="shared" si="5"/>
        <v>1551686.0011111109</v>
      </c>
      <c r="N20" s="30">
        <f t="shared" si="5"/>
        <v>1482401.2181481479</v>
      </c>
      <c r="O20" s="32">
        <f t="shared" si="5"/>
        <v>1452974.0108641973</v>
      </c>
    </row>
    <row r="21" spans="1:21" s="1" customFormat="1" x14ac:dyDescent="0.3">
      <c r="A21"/>
      <c r="B21" s="31" t="s">
        <v>21</v>
      </c>
      <c r="C21" s="24">
        <v>781786.56</v>
      </c>
      <c r="D21" s="30">
        <v>841860.24</v>
      </c>
      <c r="E21" s="30">
        <v>866571.99</v>
      </c>
      <c r="F21" s="32">
        <v>847734.81</v>
      </c>
      <c r="G21" s="24"/>
      <c r="H21" s="24"/>
      <c r="I21" s="33" t="s">
        <v>21</v>
      </c>
      <c r="J21" s="34">
        <f t="shared" si="2"/>
        <v>852055.68</v>
      </c>
      <c r="K21" s="34">
        <f t="shared" si="3"/>
        <v>855454.16</v>
      </c>
      <c r="L21" s="34">
        <f t="shared" si="4"/>
        <v>851748.21666666679</v>
      </c>
      <c r="M21" s="34">
        <f t="shared" si="5"/>
        <v>853086.01888888888</v>
      </c>
      <c r="N21" s="34">
        <f t="shared" si="5"/>
        <v>853429.46518518531</v>
      </c>
      <c r="O21" s="35">
        <f t="shared" si="5"/>
        <v>852754.56691358041</v>
      </c>
      <c r="R21" s="12"/>
      <c r="T21" s="16"/>
    </row>
    <row r="22" spans="1:21" s="1" customFormat="1" ht="15" thickBot="1" x14ac:dyDescent="0.35">
      <c r="A22"/>
      <c r="B22" s="39" t="s">
        <v>9</v>
      </c>
      <c r="C22" s="40">
        <f>+SUM(C16:C21)</f>
        <v>22655053.869999997</v>
      </c>
      <c r="D22" s="40">
        <f>+SUM(D16:D21)</f>
        <v>21144167.609999999</v>
      </c>
      <c r="E22" s="40">
        <f>+SUM(E16:E21)</f>
        <v>21010877.619999994</v>
      </c>
      <c r="F22" s="40">
        <f>+SUM(F16:F21)</f>
        <v>23465720.59</v>
      </c>
      <c r="G22" s="43"/>
      <c r="H22" s="43"/>
      <c r="I22" s="39" t="s">
        <v>9</v>
      </c>
      <c r="J22" s="108">
        <f>+SUM(J16:J21)</f>
        <v>21873588.606666666</v>
      </c>
      <c r="K22" s="108">
        <f t="shared" ref="K22:O22" si="6">+SUM(K16:K21)</f>
        <v>22116728.938888889</v>
      </c>
      <c r="L22" s="108">
        <f t="shared" si="6"/>
        <v>22485346.045185186</v>
      </c>
      <c r="M22" s="108">
        <f t="shared" si="6"/>
        <v>22158554.530246913</v>
      </c>
      <c r="N22" s="108">
        <f t="shared" si="6"/>
        <v>22253543.171440326</v>
      </c>
      <c r="O22" s="108">
        <f t="shared" si="6"/>
        <v>22299147.915624142</v>
      </c>
      <c r="R22" s="12"/>
      <c r="T22" s="16"/>
    </row>
    <row r="23" spans="1:21" x14ac:dyDescent="0.3">
      <c r="Q23" s="1"/>
      <c r="R23" s="12"/>
      <c r="S23" s="1"/>
      <c r="T23" s="16"/>
      <c r="U23" s="1"/>
    </row>
    <row r="24" spans="1:21" ht="15" thickBot="1" x14ac:dyDescent="0.35">
      <c r="B24" s="54" t="s">
        <v>8</v>
      </c>
      <c r="C24" s="55">
        <f>+C13-C22</f>
        <v>-309248.88999999687</v>
      </c>
      <c r="D24" s="55">
        <f>+D13-D22</f>
        <v>-856073.18999999762</v>
      </c>
      <c r="E24" s="55">
        <f>+E13-E22</f>
        <v>1833018.3100000061</v>
      </c>
      <c r="F24" s="55">
        <f>+F13-F22</f>
        <v>-3063636.34</v>
      </c>
      <c r="G24" s="56"/>
      <c r="H24" s="56"/>
      <c r="I24" s="54" t="s">
        <v>8</v>
      </c>
      <c r="J24" s="55">
        <f>+J13-J22</f>
        <v>-695563.73999999836</v>
      </c>
      <c r="K24" s="55">
        <f t="shared" ref="K24:O24" si="7">+K13-K22</f>
        <v>-642060.58999999985</v>
      </c>
      <c r="L24" s="55">
        <f t="shared" si="7"/>
        <v>-1467086.8900000043</v>
      </c>
      <c r="M24" s="55">
        <f t="shared" si="7"/>
        <v>-934903.73999999836</v>
      </c>
      <c r="N24" s="55">
        <f t="shared" si="7"/>
        <v>-1014683.7399999984</v>
      </c>
      <c r="O24" s="55">
        <f t="shared" si="7"/>
        <v>-1138891.4566666707</v>
      </c>
      <c r="Q24" s="1"/>
      <c r="R24" s="12"/>
      <c r="S24" s="1"/>
      <c r="T24" s="16"/>
      <c r="U24" s="1"/>
    </row>
    <row r="25" spans="1:21" ht="15" thickTop="1" x14ac:dyDescent="0.3">
      <c r="B25" s="81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Q25" s="1"/>
      <c r="R25" s="12"/>
      <c r="S25" s="1"/>
      <c r="T25" s="16"/>
      <c r="U25" s="1"/>
    </row>
    <row r="26" spans="1:21" ht="15" thickBot="1" x14ac:dyDescent="0.35">
      <c r="B26" s="81"/>
      <c r="C26" s="56"/>
      <c r="D26" s="56"/>
      <c r="E26" s="122" t="s">
        <v>67</v>
      </c>
      <c r="F26" s="122"/>
      <c r="G26" s="102"/>
      <c r="H26" s="102"/>
      <c r="I26" s="109" t="s">
        <v>67</v>
      </c>
      <c r="J26" s="98">
        <f>+SUM(J24:O24)</f>
        <v>-5893190.15666667</v>
      </c>
      <c r="K26" s="56"/>
      <c r="L26" s="56"/>
      <c r="M26" s="56"/>
      <c r="N26" s="56"/>
      <c r="O26" s="56"/>
      <c r="Q26" s="1"/>
      <c r="R26" s="12"/>
      <c r="S26" s="1"/>
      <c r="T26" s="16"/>
      <c r="U26" s="1"/>
    </row>
    <row r="27" spans="1:21" ht="15" thickTop="1" x14ac:dyDescent="0.3">
      <c r="D27" s="1"/>
    </row>
    <row r="28" spans="1:21" s="4" customFormat="1" x14ac:dyDescent="0.3">
      <c r="A28" s="119" t="s">
        <v>61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R28" s="13"/>
      <c r="T28" s="17"/>
    </row>
    <row r="29" spans="1:21" s="4" customFormat="1" x14ac:dyDescent="0.3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R29" s="13"/>
      <c r="T29" s="17"/>
    </row>
    <row r="30" spans="1:21" s="20" customFormat="1" ht="21" x14ac:dyDescent="0.3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R30" s="83"/>
      <c r="T30" s="84"/>
    </row>
    <row r="31" spans="1:21" x14ac:dyDescent="0.3">
      <c r="B31" s="126" t="s">
        <v>45</v>
      </c>
      <c r="C31" s="127"/>
      <c r="D31" s="127"/>
      <c r="E31" s="127"/>
      <c r="F31" s="128"/>
      <c r="G31" s="103"/>
      <c r="H31" s="103"/>
      <c r="I31" s="134" t="s">
        <v>72</v>
      </c>
      <c r="J31" s="134"/>
      <c r="K31" s="134"/>
      <c r="L31" s="134"/>
      <c r="M31" s="134"/>
      <c r="N31" s="134"/>
      <c r="O31" s="135"/>
    </row>
    <row r="32" spans="1:21" x14ac:dyDescent="0.3">
      <c r="B32" s="76" t="s">
        <v>1</v>
      </c>
      <c r="C32" s="76">
        <v>2019</v>
      </c>
      <c r="D32" s="76">
        <v>2020</v>
      </c>
      <c r="E32" s="76">
        <v>2021</v>
      </c>
      <c r="F32" s="76">
        <v>2022</v>
      </c>
      <c r="G32" s="23"/>
      <c r="H32" s="23"/>
      <c r="I32" s="96" t="s">
        <v>1</v>
      </c>
      <c r="J32" s="96">
        <v>2023</v>
      </c>
      <c r="K32" s="96">
        <v>2024</v>
      </c>
      <c r="L32" s="96">
        <v>2025</v>
      </c>
      <c r="M32" s="96">
        <v>2026</v>
      </c>
      <c r="N32" s="96">
        <v>2027</v>
      </c>
      <c r="O32" s="96">
        <v>2028</v>
      </c>
    </row>
    <row r="33" spans="2:20" x14ac:dyDescent="0.3">
      <c r="B33" s="124" t="s">
        <v>6</v>
      </c>
      <c r="C33" s="124"/>
      <c r="D33" s="124"/>
      <c r="E33" s="124"/>
      <c r="F33" s="124"/>
      <c r="G33" s="23"/>
      <c r="H33" s="23"/>
      <c r="I33" s="132" t="s">
        <v>6</v>
      </c>
      <c r="J33" s="132"/>
      <c r="K33" s="132"/>
      <c r="L33" s="132"/>
      <c r="M33" s="132"/>
      <c r="N33" s="132"/>
      <c r="O33" s="133"/>
    </row>
    <row r="34" spans="2:20" x14ac:dyDescent="0.3">
      <c r="B34" s="31" t="s">
        <v>2</v>
      </c>
      <c r="C34" s="30">
        <v>12167157.68</v>
      </c>
      <c r="D34" s="30">
        <v>10287995.640000001</v>
      </c>
      <c r="E34" s="30">
        <v>13970758.17</v>
      </c>
      <c r="F34" s="32">
        <v>13122706.029999999</v>
      </c>
      <c r="G34" s="24"/>
      <c r="H34" s="24"/>
      <c r="I34" s="61" t="s">
        <v>2</v>
      </c>
      <c r="J34" s="62">
        <f>+AVERAGE(D34:F34)</f>
        <v>12460486.613333335</v>
      </c>
      <c r="K34" s="62">
        <f>+AVERAGE(F34,E34,J34)</f>
        <v>13184650.27111111</v>
      </c>
      <c r="L34" s="62">
        <f>+AVERAGE(F34,J34,K34)</f>
        <v>12922614.304814816</v>
      </c>
      <c r="M34" s="62">
        <f>+AVERAGE(J34:L34)</f>
        <v>12855917.06308642</v>
      </c>
      <c r="N34" s="62">
        <f>+AVERAGE(K34:M34)</f>
        <v>12987727.213004114</v>
      </c>
      <c r="O34" s="63">
        <f>+AVERAGE(L34:N34)</f>
        <v>12922086.193635115</v>
      </c>
    </row>
    <row r="35" spans="2:20" s="78" customFormat="1" x14ac:dyDescent="0.3">
      <c r="B35" s="77" t="s">
        <v>3</v>
      </c>
      <c r="C35" s="24">
        <v>5185647.3</v>
      </c>
      <c r="D35" s="24">
        <v>4368850.17</v>
      </c>
      <c r="E35" s="24">
        <v>5085242.78</v>
      </c>
      <c r="F35" s="58">
        <f>+TASAS!F20</f>
        <v>5105146.0378287956</v>
      </c>
      <c r="G35" s="24"/>
      <c r="H35" s="24"/>
      <c r="I35" s="31" t="s">
        <v>3</v>
      </c>
      <c r="J35" s="24">
        <f>+(F35*J10)/F10</f>
        <v>5264553.6379125416</v>
      </c>
      <c r="K35" s="24">
        <f>+(J35*K10)/J10</f>
        <v>5372974.3828282487</v>
      </c>
      <c r="L35" s="24">
        <f>+(K35*L10)/K10</f>
        <v>5247558.0195231941</v>
      </c>
      <c r="M35" s="24">
        <f>+(L35*M10)/L10</f>
        <v>5295028.6800879948</v>
      </c>
      <c r="N35" s="24">
        <f>+(M35*N10)/M10</f>
        <v>5305187.0274798116</v>
      </c>
      <c r="O35" s="58">
        <f>+(N35*O10)/N10</f>
        <v>5282591.2423636662</v>
      </c>
      <c r="R35" s="79"/>
      <c r="T35" s="80"/>
    </row>
    <row r="36" spans="2:20" x14ac:dyDescent="0.3">
      <c r="B36" s="31" t="s">
        <v>4</v>
      </c>
      <c r="C36" s="74">
        <v>4993000</v>
      </c>
      <c r="D36" s="74">
        <v>5631248.6100000003</v>
      </c>
      <c r="E36" s="74">
        <v>3750000</v>
      </c>
      <c r="F36" s="75">
        <v>2726001.85</v>
      </c>
      <c r="G36" s="24"/>
      <c r="H36" s="24"/>
      <c r="I36" s="31" t="s">
        <v>4</v>
      </c>
      <c r="J36" s="30">
        <f>+AVERAGE(D36:F36)</f>
        <v>4035750.1533333329</v>
      </c>
      <c r="K36" s="30">
        <f>+AVERAGE(F36,E36,J36)</f>
        <v>3503917.3344444442</v>
      </c>
      <c r="L36" s="30">
        <f>+AVERAGE(F36,J36,K36)</f>
        <v>3421889.7792592589</v>
      </c>
      <c r="M36" s="30">
        <f>+AVERAGE(J36:L36)</f>
        <v>3653852.4223456788</v>
      </c>
      <c r="N36" s="30">
        <f t="shared" ref="N36:N37" si="8">+AVERAGE(K36:M36)</f>
        <v>3526553.1786831277</v>
      </c>
      <c r="O36" s="32">
        <f>+AVERAGE(L36:N36)</f>
        <v>3534098.4600960221</v>
      </c>
    </row>
    <row r="37" spans="2:20" x14ac:dyDescent="0.3">
      <c r="B37" s="31" t="s">
        <v>71</v>
      </c>
      <c r="C37" s="74">
        <v>0</v>
      </c>
      <c r="D37" s="74">
        <v>0</v>
      </c>
      <c r="E37" s="74">
        <v>37894.980000000003</v>
      </c>
      <c r="F37" s="74">
        <v>37826.199999999997</v>
      </c>
      <c r="G37" s="24"/>
      <c r="H37" s="24"/>
      <c r="I37" s="33" t="s">
        <v>46</v>
      </c>
      <c r="J37" s="34">
        <f>+AVERAGE(D37:F37)</f>
        <v>25240.39333333333</v>
      </c>
      <c r="K37" s="34">
        <f>+AVERAGE(F37,E37,J37)</f>
        <v>33653.857777777775</v>
      </c>
      <c r="L37" s="34">
        <f>+AVERAGE(F37,J37,K37)</f>
        <v>32240.150370370364</v>
      </c>
      <c r="M37" s="34">
        <f>+AVERAGE(J37:L37)</f>
        <v>30378.133827160491</v>
      </c>
      <c r="N37" s="34">
        <f t="shared" si="8"/>
        <v>32090.713991769542</v>
      </c>
      <c r="O37" s="35">
        <f>+AVERAGE(L37:N37)</f>
        <v>31569.666063100132</v>
      </c>
    </row>
    <row r="38" spans="2:20" ht="15" thickBot="1" x14ac:dyDescent="0.35">
      <c r="B38" s="51" t="s">
        <v>5</v>
      </c>
      <c r="C38" s="52">
        <f>+SUM(C34:C37)</f>
        <v>22345804.98</v>
      </c>
      <c r="D38" s="52">
        <f>+SUM(D34:D37)</f>
        <v>20288094.420000002</v>
      </c>
      <c r="E38" s="52">
        <f>+SUM(E34:E37)</f>
        <v>22843895.93</v>
      </c>
      <c r="F38" s="52">
        <f>+SUM(F34:F37)</f>
        <v>20991680.117828798</v>
      </c>
      <c r="G38" s="53"/>
      <c r="H38" s="53"/>
      <c r="I38" s="106" t="s">
        <v>5</v>
      </c>
      <c r="J38" s="107">
        <f>+SUM(J34:J37)</f>
        <v>21786030.797912546</v>
      </c>
      <c r="K38" s="107">
        <f t="shared" ref="K38:O38" si="9">+SUM(K34:K37)</f>
        <v>22095195.846161582</v>
      </c>
      <c r="L38" s="107">
        <f t="shared" si="9"/>
        <v>21624302.253967639</v>
      </c>
      <c r="M38" s="107">
        <f t="shared" si="9"/>
        <v>21835176.299347255</v>
      </c>
      <c r="N38" s="107">
        <f t="shared" si="9"/>
        <v>21851558.133158822</v>
      </c>
      <c r="O38" s="107">
        <f t="shared" si="9"/>
        <v>21770345.562157907</v>
      </c>
    </row>
    <row r="39" spans="2:20" ht="15" thickTop="1" x14ac:dyDescent="0.3"/>
    <row r="40" spans="2:20" x14ac:dyDescent="0.3">
      <c r="B40" s="116" t="s">
        <v>7</v>
      </c>
      <c r="C40" s="117"/>
      <c r="D40" s="117"/>
      <c r="E40" s="117"/>
      <c r="F40" s="118"/>
      <c r="G40" s="23"/>
      <c r="H40" s="23"/>
      <c r="I40" s="129" t="s">
        <v>7</v>
      </c>
      <c r="J40" s="130"/>
      <c r="K40" s="130"/>
      <c r="L40" s="130"/>
      <c r="M40" s="130"/>
      <c r="N40" s="130"/>
      <c r="O40" s="131"/>
    </row>
    <row r="41" spans="2:20" x14ac:dyDescent="0.3">
      <c r="B41" s="31" t="s">
        <v>10</v>
      </c>
      <c r="C41" s="24">
        <v>98985.67</v>
      </c>
      <c r="D41" s="30">
        <v>0</v>
      </c>
      <c r="E41" s="30">
        <v>53715.98</v>
      </c>
      <c r="F41" s="32">
        <f>+RESUMIDO!F41</f>
        <v>6181214.8600000003</v>
      </c>
      <c r="G41" s="24"/>
      <c r="H41" s="24"/>
      <c r="I41" s="61" t="s">
        <v>10</v>
      </c>
      <c r="J41" s="62">
        <f t="shared" ref="J41:J46" si="10">+AVERAGE(D41:F41)</f>
        <v>2078310.2800000003</v>
      </c>
      <c r="K41" s="62">
        <f t="shared" ref="K41:K46" si="11">+AVERAGE(F41,E41,J41)</f>
        <v>2771080.3733333335</v>
      </c>
      <c r="L41" s="62">
        <f t="shared" ref="L41:L46" si="12">+AVERAGE(F41,J41,K41)</f>
        <v>3676868.5044444446</v>
      </c>
      <c r="M41" s="62">
        <f t="shared" ref="M41:O46" si="13">+AVERAGE(J41:L41)</f>
        <v>2842086.3859259263</v>
      </c>
      <c r="N41" s="62">
        <f t="shared" si="13"/>
        <v>3096678.4212345681</v>
      </c>
      <c r="O41" s="63">
        <f t="shared" si="13"/>
        <v>3205211.1038683131</v>
      </c>
    </row>
    <row r="42" spans="2:20" x14ac:dyDescent="0.3">
      <c r="B42" s="31" t="s">
        <v>11</v>
      </c>
      <c r="C42" s="24">
        <v>6433208.0899999999</v>
      </c>
      <c r="D42" s="30">
        <v>6604426.8200000003</v>
      </c>
      <c r="E42" s="30">
        <v>6758921.4500000002</v>
      </c>
      <c r="F42" s="32">
        <v>7337719.1500000004</v>
      </c>
      <c r="G42" s="24"/>
      <c r="H42" s="24"/>
      <c r="I42" s="31" t="s">
        <v>11</v>
      </c>
      <c r="J42" s="30">
        <f t="shared" si="10"/>
        <v>6900355.8066666676</v>
      </c>
      <c r="K42" s="30">
        <f t="shared" si="11"/>
        <v>6998998.802222223</v>
      </c>
      <c r="L42" s="30">
        <f t="shared" si="12"/>
        <v>7079024.5862962967</v>
      </c>
      <c r="M42" s="30">
        <f t="shared" si="13"/>
        <v>6992793.0650617294</v>
      </c>
      <c r="N42" s="30">
        <f t="shared" si="13"/>
        <v>7023605.4845267497</v>
      </c>
      <c r="O42" s="32">
        <f t="shared" si="13"/>
        <v>7031807.7119615925</v>
      </c>
    </row>
    <row r="43" spans="2:20" x14ac:dyDescent="0.3">
      <c r="B43" s="31" t="s">
        <v>68</v>
      </c>
      <c r="C43" s="24">
        <v>9893477.6999999993</v>
      </c>
      <c r="D43" s="24">
        <v>10429503.57</v>
      </c>
      <c r="E43" s="24">
        <v>10451442.899999999</v>
      </c>
      <c r="F43" s="24">
        <v>8644939.3900000006</v>
      </c>
      <c r="G43" s="24"/>
      <c r="H43" s="24"/>
      <c r="I43" s="31" t="s">
        <v>68</v>
      </c>
      <c r="J43" s="30">
        <f t="shared" si="10"/>
        <v>9841961.9533333331</v>
      </c>
      <c r="K43" s="30">
        <f t="shared" si="11"/>
        <v>9646114.7477777768</v>
      </c>
      <c r="L43" s="30">
        <f t="shared" si="12"/>
        <v>9377672.0303703696</v>
      </c>
      <c r="M43" s="30">
        <f t="shared" si="13"/>
        <v>9621916.2438271586</v>
      </c>
      <c r="N43" s="30">
        <f t="shared" si="13"/>
        <v>9548567.6739917677</v>
      </c>
      <c r="O43" s="32">
        <f t="shared" si="13"/>
        <v>9516051.9827297647</v>
      </c>
    </row>
    <row r="44" spans="2:20" x14ac:dyDescent="0.3">
      <c r="B44" s="57" t="s">
        <v>14</v>
      </c>
      <c r="C44" s="24">
        <v>837857.64</v>
      </c>
      <c r="D44" s="30">
        <v>942264.1</v>
      </c>
      <c r="E44" s="30">
        <v>571998.38</v>
      </c>
      <c r="F44" s="32">
        <v>202228.67</v>
      </c>
      <c r="G44" s="24"/>
      <c r="H44" s="24"/>
      <c r="I44" s="31" t="s">
        <v>14</v>
      </c>
      <c r="J44" s="30">
        <f t="shared" si="10"/>
        <v>572163.71666666667</v>
      </c>
      <c r="K44" s="30">
        <f t="shared" si="11"/>
        <v>448796.9222222222</v>
      </c>
      <c r="L44" s="30">
        <f t="shared" si="12"/>
        <v>407729.76962962962</v>
      </c>
      <c r="M44" s="30">
        <f t="shared" si="13"/>
        <v>476230.1361728395</v>
      </c>
      <c r="N44" s="30">
        <f t="shared" si="13"/>
        <v>444252.2760082304</v>
      </c>
      <c r="O44" s="32">
        <f t="shared" si="13"/>
        <v>442737.39393689978</v>
      </c>
    </row>
    <row r="45" spans="2:20" x14ac:dyDescent="0.3">
      <c r="B45" s="57" t="s">
        <v>16</v>
      </c>
      <c r="C45" s="24">
        <v>4609738.21</v>
      </c>
      <c r="D45" s="30">
        <v>2326112.88</v>
      </c>
      <c r="E45" s="30">
        <v>2308226.92</v>
      </c>
      <c r="F45" s="32">
        <v>644281.25</v>
      </c>
      <c r="G45" s="24"/>
      <c r="H45" s="24"/>
      <c r="I45" s="31" t="s">
        <v>69</v>
      </c>
      <c r="J45" s="30">
        <f t="shared" si="10"/>
        <v>1759540.3499999999</v>
      </c>
      <c r="K45" s="30">
        <f t="shared" si="11"/>
        <v>1570682.8399999999</v>
      </c>
      <c r="L45" s="30">
        <f t="shared" si="12"/>
        <v>1324834.8133333332</v>
      </c>
      <c r="M45" s="30">
        <f t="shared" si="13"/>
        <v>1551686.0011111109</v>
      </c>
      <c r="N45" s="30">
        <f t="shared" si="13"/>
        <v>1482401.2181481479</v>
      </c>
      <c r="O45" s="32">
        <f t="shared" si="13"/>
        <v>1452974.0108641973</v>
      </c>
    </row>
    <row r="46" spans="2:20" x14ac:dyDescent="0.3">
      <c r="B46" s="57" t="s">
        <v>21</v>
      </c>
      <c r="C46" s="24">
        <v>781786.56</v>
      </c>
      <c r="D46" s="30">
        <v>841860.24</v>
      </c>
      <c r="E46" s="30">
        <v>866571.99</v>
      </c>
      <c r="F46" s="32">
        <v>847734.81</v>
      </c>
      <c r="G46" s="24"/>
      <c r="H46" s="24"/>
      <c r="I46" s="33" t="s">
        <v>21</v>
      </c>
      <c r="J46" s="34">
        <f t="shared" si="10"/>
        <v>852055.68</v>
      </c>
      <c r="K46" s="34">
        <f t="shared" si="11"/>
        <v>855454.16</v>
      </c>
      <c r="L46" s="34">
        <f t="shared" si="12"/>
        <v>851748.21666666679</v>
      </c>
      <c r="M46" s="34">
        <f t="shared" si="13"/>
        <v>853086.01888888888</v>
      </c>
      <c r="N46" s="34">
        <f t="shared" si="13"/>
        <v>853429.46518518531</v>
      </c>
      <c r="O46" s="35">
        <f t="shared" si="13"/>
        <v>852754.56691358041</v>
      </c>
    </row>
    <row r="47" spans="2:20" s="44" customFormat="1" ht="15" thickBot="1" x14ac:dyDescent="0.35">
      <c r="B47" s="42" t="s">
        <v>9</v>
      </c>
      <c r="C47" s="41">
        <f>+SUM(C41:C46)</f>
        <v>22655053.869999997</v>
      </c>
      <c r="D47" s="41">
        <f>+SUM(D41:D46)</f>
        <v>21144167.609999999</v>
      </c>
      <c r="E47" s="41">
        <f>+SUM(E41:E46)</f>
        <v>21010877.619999994</v>
      </c>
      <c r="F47" s="41">
        <f>+SUM(F41:F46)</f>
        <v>23858118.130000003</v>
      </c>
      <c r="G47" s="43"/>
      <c r="H47" s="43"/>
      <c r="I47" s="101" t="s">
        <v>9</v>
      </c>
      <c r="J47" s="108">
        <f>+SUM(J41:J46)</f>
        <v>22004387.786666665</v>
      </c>
      <c r="K47" s="108">
        <f t="shared" ref="K47:O47" si="14">+SUM(K41:K46)</f>
        <v>22291127.845555555</v>
      </c>
      <c r="L47" s="108">
        <f t="shared" si="14"/>
        <v>22717877.920740739</v>
      </c>
      <c r="M47" s="108">
        <f t="shared" si="14"/>
        <v>22337797.850987658</v>
      </c>
      <c r="N47" s="108">
        <f t="shared" si="14"/>
        <v>22448934.539094649</v>
      </c>
      <c r="O47" s="108">
        <f t="shared" si="14"/>
        <v>22501536.770274349</v>
      </c>
      <c r="R47" s="45"/>
      <c r="T47" s="46"/>
    </row>
    <row r="49" spans="2:15" ht="15" thickBot="1" x14ac:dyDescent="0.35">
      <c r="B49" s="54" t="s">
        <v>8</v>
      </c>
      <c r="C49" s="55">
        <f>+C38-C47</f>
        <v>-309248.88999999687</v>
      </c>
      <c r="D49" s="55">
        <f>+D38-D47</f>
        <v>-856073.18999999762</v>
      </c>
      <c r="E49" s="55">
        <f>+E38-E47</f>
        <v>1833018.3100000061</v>
      </c>
      <c r="F49" s="55">
        <f>+F38-F47</f>
        <v>-2866438.0121712051</v>
      </c>
      <c r="G49" s="56"/>
      <c r="H49" s="56"/>
      <c r="I49" s="54" t="s">
        <v>8</v>
      </c>
      <c r="J49" s="55">
        <f>+J38-J47</f>
        <v>-218356.98875411972</v>
      </c>
      <c r="K49" s="55">
        <f t="shared" ref="K49:O49" si="15">+K38-K47</f>
        <v>-195931.9993939735</v>
      </c>
      <c r="L49" s="55">
        <f t="shared" si="15"/>
        <v>-1093575.6667730995</v>
      </c>
      <c r="M49" s="55">
        <f t="shared" si="15"/>
        <v>-502621.55164040253</v>
      </c>
      <c r="N49" s="55">
        <f t="shared" si="15"/>
        <v>-597376.40593582764</v>
      </c>
      <c r="O49" s="55">
        <f t="shared" si="15"/>
        <v>-731191.20811644197</v>
      </c>
    </row>
    <row r="50" spans="2:15" ht="15" thickTop="1" x14ac:dyDescent="0.3"/>
    <row r="51" spans="2:15" ht="15" thickBot="1" x14ac:dyDescent="0.35">
      <c r="E51" s="122" t="s">
        <v>67</v>
      </c>
      <c r="F51" s="122"/>
      <c r="G51" s="102"/>
      <c r="H51" s="102"/>
      <c r="I51" s="56"/>
      <c r="J51" s="98">
        <f>+SUM(J49:O49)</f>
        <v>-3339053.8206138648</v>
      </c>
      <c r="K51" s="99"/>
      <c r="L51" s="85"/>
    </row>
    <row r="52" spans="2:15" ht="15" thickTop="1" x14ac:dyDescent="0.3"/>
    <row r="54" spans="2:15" s="8" customFormat="1" x14ac:dyDescent="0.3">
      <c r="D54" s="121" t="s">
        <v>1</v>
      </c>
      <c r="E54" s="121"/>
      <c r="F54" s="9">
        <v>2022</v>
      </c>
      <c r="G54" s="104"/>
      <c r="H54" s="104"/>
      <c r="I54" s="95"/>
      <c r="J54" s="9">
        <v>2023</v>
      </c>
      <c r="K54" s="9">
        <v>2024</v>
      </c>
      <c r="L54" s="9">
        <v>2025</v>
      </c>
      <c r="M54" s="9">
        <v>2026</v>
      </c>
      <c r="N54" s="9">
        <v>2027</v>
      </c>
      <c r="O54" s="9">
        <v>2028</v>
      </c>
    </row>
    <row r="55" spans="2:15" x14ac:dyDescent="0.3">
      <c r="D55" s="123" t="s">
        <v>42</v>
      </c>
      <c r="E55" s="123"/>
      <c r="F55" s="92">
        <f>+F24-F49</f>
        <v>-197198.32782879472</v>
      </c>
      <c r="G55" s="27"/>
      <c r="H55" s="27"/>
      <c r="I55" s="27"/>
      <c r="J55" s="92">
        <f>+J24-J49</f>
        <v>-477206.75124587864</v>
      </c>
      <c r="K55" s="92">
        <f t="shared" ref="K55:O55" si="16">+K24-K49</f>
        <v>-446128.59060602635</v>
      </c>
      <c r="L55" s="92">
        <f t="shared" si="16"/>
        <v>-373511.22322690487</v>
      </c>
      <c r="M55" s="92">
        <f t="shared" si="16"/>
        <v>-432282.18835959584</v>
      </c>
      <c r="N55" s="92">
        <f t="shared" si="16"/>
        <v>-417307.33406417072</v>
      </c>
      <c r="O55" s="92">
        <f t="shared" si="16"/>
        <v>-407700.24855022877</v>
      </c>
    </row>
    <row r="57" spans="2:15" ht="15" thickBot="1" x14ac:dyDescent="0.35">
      <c r="D57" s="120" t="s">
        <v>66</v>
      </c>
      <c r="E57" s="120"/>
      <c r="F57" s="120"/>
      <c r="G57" s="105"/>
      <c r="H57" s="105"/>
      <c r="I57" s="93"/>
      <c r="J57" s="94">
        <f>+SUM(J55:O55)</f>
        <v>-2554136.3360528052</v>
      </c>
    </row>
    <row r="58" spans="2:15" ht="15" thickTop="1" x14ac:dyDescent="0.3"/>
    <row r="59" spans="2:15" ht="15" thickBot="1" x14ac:dyDescent="0.35">
      <c r="D59" s="120" t="s">
        <v>70</v>
      </c>
      <c r="E59" s="120"/>
      <c r="F59" s="120"/>
      <c r="G59" s="105"/>
      <c r="H59" s="105"/>
      <c r="J59" s="100">
        <f>+J57/J26</f>
        <v>0.43340470409960197</v>
      </c>
    </row>
    <row r="60" spans="2:15" ht="15" thickTop="1" x14ac:dyDescent="0.3"/>
  </sheetData>
  <mergeCells count="19">
    <mergeCell ref="D59:F59"/>
    <mergeCell ref="I8:O8"/>
    <mergeCell ref="I6:O6"/>
    <mergeCell ref="I15:O15"/>
    <mergeCell ref="I33:O33"/>
    <mergeCell ref="I31:O31"/>
    <mergeCell ref="I40:O40"/>
    <mergeCell ref="B40:F40"/>
    <mergeCell ref="E51:F51"/>
    <mergeCell ref="D54:E54"/>
    <mergeCell ref="D55:E55"/>
    <mergeCell ref="D57:F57"/>
    <mergeCell ref="E26:F26"/>
    <mergeCell ref="A28:O29"/>
    <mergeCell ref="B31:F31"/>
    <mergeCell ref="B33:F33"/>
    <mergeCell ref="B6:F6"/>
    <mergeCell ref="B8:F8"/>
    <mergeCell ref="B15:F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5"/>
  <sheetViews>
    <sheetView showGridLines="0" zoomScale="75" zoomScaleNormal="100" workbookViewId="0">
      <selection activeCell="AA8" sqref="AA8"/>
    </sheetView>
  </sheetViews>
  <sheetFormatPr baseColWidth="10" defaultRowHeight="14.4" x14ac:dyDescent="0.3"/>
  <cols>
    <col min="2" max="3" width="11.6640625" hidden="1" customWidth="1"/>
    <col min="4" max="4" width="13.21875" hidden="1" customWidth="1"/>
    <col min="5" max="5" width="11.6640625" hidden="1" customWidth="1"/>
    <col min="6" max="9" width="13.21875" hidden="1" customWidth="1"/>
    <col min="10" max="10" width="0" hidden="1" customWidth="1"/>
    <col min="12" max="12" width="22.21875" bestFit="1" customWidth="1"/>
    <col min="14" max="14" width="7.33203125" customWidth="1"/>
    <col min="15" max="15" width="26.44140625" customWidth="1"/>
    <col min="17" max="18" width="13.21875" bestFit="1" customWidth="1"/>
    <col min="20" max="21" width="13.109375" bestFit="1" customWidth="1"/>
  </cols>
  <sheetData>
    <row r="2" spans="2:21" x14ac:dyDescent="0.3">
      <c r="B2" s="126" t="s">
        <v>62</v>
      </c>
      <c r="C2" s="127"/>
      <c r="D2" s="127"/>
      <c r="E2" s="127"/>
      <c r="F2" s="127"/>
      <c r="G2" s="128"/>
      <c r="H2" s="89"/>
      <c r="I2" s="89"/>
      <c r="O2" s="125" t="s">
        <v>74</v>
      </c>
      <c r="P2" s="125"/>
      <c r="Q2" s="125"/>
      <c r="R2" s="125"/>
      <c r="S2" s="125"/>
      <c r="T2" s="125"/>
      <c r="U2" s="125"/>
    </row>
    <row r="3" spans="2:21" x14ac:dyDescent="0.3">
      <c r="B3" s="2">
        <v>2023</v>
      </c>
      <c r="C3" s="2">
        <v>2024</v>
      </c>
      <c r="D3" s="2">
        <v>2025</v>
      </c>
      <c r="E3" s="2">
        <v>2026</v>
      </c>
      <c r="F3" s="2">
        <v>2027</v>
      </c>
      <c r="G3" s="2">
        <v>2028</v>
      </c>
      <c r="H3" s="90"/>
      <c r="I3" s="90"/>
      <c r="O3" s="87" t="s">
        <v>1</v>
      </c>
      <c r="P3" s="87">
        <v>2023</v>
      </c>
      <c r="Q3" s="87">
        <v>2024</v>
      </c>
      <c r="R3" s="87">
        <v>2025</v>
      </c>
      <c r="S3" s="87">
        <v>2026</v>
      </c>
      <c r="T3" s="87">
        <v>2027</v>
      </c>
      <c r="U3" s="87">
        <v>2028</v>
      </c>
    </row>
    <row r="4" spans="2:21" x14ac:dyDescent="0.3">
      <c r="B4" s="86">
        <f>+REAL!H34</f>
        <v>-695563.74000000581</v>
      </c>
      <c r="C4" s="86">
        <f>+REAL!I34</f>
        <v>-642060.58999999985</v>
      </c>
      <c r="D4" s="86">
        <f>+REAL!J34</f>
        <v>-1467086.8899999969</v>
      </c>
      <c r="E4" s="86">
        <f>+REAL!K34</f>
        <v>-934903.74000000209</v>
      </c>
      <c r="F4" s="86">
        <f>+REAL!L34</f>
        <v>-1014683.7399999984</v>
      </c>
      <c r="G4" s="86">
        <f>+REAL!M34</f>
        <v>-1138891.4566666745</v>
      </c>
      <c r="H4" s="91"/>
      <c r="I4" s="91"/>
      <c r="O4" s="11" t="s">
        <v>64</v>
      </c>
      <c r="P4" s="88">
        <f t="shared" ref="P4:U4" si="0">-B4</f>
        <v>695563.74000000581</v>
      </c>
      <c r="Q4" s="88">
        <f t="shared" si="0"/>
        <v>642060.58999999985</v>
      </c>
      <c r="R4" s="88">
        <f t="shared" si="0"/>
        <v>1467086.8899999969</v>
      </c>
      <c r="S4" s="88">
        <f t="shared" si="0"/>
        <v>934903.74000000209</v>
      </c>
      <c r="T4" s="88">
        <f t="shared" si="0"/>
        <v>1014683.7399999984</v>
      </c>
      <c r="U4" s="88">
        <f t="shared" si="0"/>
        <v>1138891.4566666745</v>
      </c>
    </row>
    <row r="5" spans="2:21" x14ac:dyDescent="0.3">
      <c r="O5" s="11" t="s">
        <v>65</v>
      </c>
      <c r="P5" s="88">
        <f t="shared" ref="P5:U5" si="1">-B25</f>
        <v>218356.98875412717</v>
      </c>
      <c r="Q5" s="88">
        <f t="shared" si="1"/>
        <v>195931.99939397722</v>
      </c>
      <c r="R5" s="88">
        <f t="shared" si="1"/>
        <v>1093575.6667730995</v>
      </c>
      <c r="S5" s="88">
        <f t="shared" si="1"/>
        <v>502621.55164040253</v>
      </c>
      <c r="T5" s="88">
        <f t="shared" si="1"/>
        <v>597376.40593582764</v>
      </c>
      <c r="U5" s="88">
        <f t="shared" si="1"/>
        <v>731191.20811644569</v>
      </c>
    </row>
    <row r="23" spans="2:9" x14ac:dyDescent="0.3">
      <c r="B23" s="126" t="s">
        <v>63</v>
      </c>
      <c r="C23" s="127"/>
      <c r="D23" s="127"/>
      <c r="E23" s="127"/>
      <c r="F23" s="127"/>
      <c r="G23" s="128"/>
      <c r="H23" s="89"/>
      <c r="I23" s="89"/>
    </row>
    <row r="24" spans="2:9" x14ac:dyDescent="0.3">
      <c r="B24" s="2">
        <v>2023</v>
      </c>
      <c r="C24" s="2">
        <v>2024</v>
      </c>
      <c r="D24" s="2">
        <v>2025</v>
      </c>
      <c r="E24" s="2">
        <v>2026</v>
      </c>
      <c r="F24" s="2">
        <v>2027</v>
      </c>
      <c r="G24" s="2">
        <v>2028</v>
      </c>
      <c r="H24" s="90"/>
      <c r="I24" s="90"/>
    </row>
    <row r="25" spans="2:9" x14ac:dyDescent="0.3">
      <c r="B25" s="86">
        <f>+REAL!H70</f>
        <v>-218356.98875412717</v>
      </c>
      <c r="C25" s="86">
        <f>+REAL!I70</f>
        <v>-195931.99939397722</v>
      </c>
      <c r="D25" s="86">
        <f>+REAL!J70</f>
        <v>-1093575.6667730995</v>
      </c>
      <c r="E25" s="86">
        <f>+REAL!K70</f>
        <v>-502621.55164040253</v>
      </c>
      <c r="F25" s="86">
        <f>+REAL!L70</f>
        <v>-597376.40593582764</v>
      </c>
      <c r="G25" s="86">
        <f>+REAL!M70</f>
        <v>-731191.20811644569</v>
      </c>
      <c r="H25" s="91"/>
      <c r="I25" s="91"/>
    </row>
  </sheetData>
  <mergeCells count="3">
    <mergeCell ref="B2:G2"/>
    <mergeCell ref="B23:G23"/>
    <mergeCell ref="O2:U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0"/>
  <sheetViews>
    <sheetView workbookViewId="0">
      <selection activeCell="B37" sqref="B37"/>
    </sheetView>
  </sheetViews>
  <sheetFormatPr baseColWidth="10" defaultRowHeight="14.4" x14ac:dyDescent="0.3"/>
  <cols>
    <col min="1" max="1" width="7.5546875" customWidth="1"/>
    <col min="2" max="2" width="50" bestFit="1" customWidth="1"/>
    <col min="3" max="5" width="14.33203125" bestFit="1" customWidth="1"/>
    <col min="6" max="6" width="17.33203125" customWidth="1"/>
  </cols>
  <sheetData>
    <row r="4" spans="2:6" ht="46.2" customHeight="1" x14ac:dyDescent="0.3">
      <c r="B4" s="136" t="s">
        <v>0</v>
      </c>
      <c r="C4" s="136"/>
      <c r="D4" s="136"/>
      <c r="E4" s="136"/>
      <c r="F4" s="136"/>
    </row>
    <row r="5" spans="2:6" x14ac:dyDescent="0.3">
      <c r="B5" s="2" t="s">
        <v>1</v>
      </c>
      <c r="C5" s="2">
        <v>2019</v>
      </c>
      <c r="D5" s="2">
        <v>2020</v>
      </c>
      <c r="E5" s="2">
        <v>2021</v>
      </c>
      <c r="F5" s="2">
        <v>2022</v>
      </c>
    </row>
    <row r="6" spans="2:6" x14ac:dyDescent="0.3">
      <c r="B6" s="137" t="s">
        <v>6</v>
      </c>
      <c r="C6" s="137"/>
      <c r="D6" s="137"/>
      <c r="E6" s="137"/>
      <c r="F6" s="137"/>
    </row>
    <row r="7" spans="2:6" x14ac:dyDescent="0.3">
      <c r="B7" s="61" t="s">
        <v>2</v>
      </c>
      <c r="C7" s="62">
        <v>12270392.199999999</v>
      </c>
      <c r="D7" s="62">
        <v>11820000</v>
      </c>
      <c r="E7" s="62">
        <v>14546144.73</v>
      </c>
      <c r="F7" s="63">
        <v>13125599.279999999</v>
      </c>
    </row>
    <row r="8" spans="2:6" x14ac:dyDescent="0.3">
      <c r="B8" s="31" t="s">
        <v>3</v>
      </c>
      <c r="C8" s="30">
        <v>5973864.6600000001</v>
      </c>
      <c r="D8" s="30">
        <v>4447974.1100000003</v>
      </c>
      <c r="E8" s="30">
        <v>5091935.58</v>
      </c>
      <c r="F8" s="58">
        <v>4517169.54</v>
      </c>
    </row>
    <row r="9" spans="2:6" x14ac:dyDescent="0.3">
      <c r="B9" s="31" t="s">
        <v>4</v>
      </c>
      <c r="C9" s="24">
        <v>4993000</v>
      </c>
      <c r="D9" s="24">
        <v>6000000</v>
      </c>
      <c r="E9" s="24">
        <v>4500000</v>
      </c>
      <c r="F9" s="58">
        <v>16275000</v>
      </c>
    </row>
    <row r="10" spans="2:6" s="20" customFormat="1" x14ac:dyDescent="0.3">
      <c r="B10" s="57" t="s">
        <v>46</v>
      </c>
      <c r="C10" s="24">
        <v>2259506.02</v>
      </c>
      <c r="D10" s="21">
        <v>594104.25</v>
      </c>
      <c r="E10" s="24">
        <v>448749.76</v>
      </c>
      <c r="F10" s="58">
        <v>1825856.96</v>
      </c>
    </row>
    <row r="11" spans="2:6" s="20" customFormat="1" x14ac:dyDescent="0.3">
      <c r="B11" s="57" t="s">
        <v>47</v>
      </c>
      <c r="C11" s="24">
        <v>13387.62</v>
      </c>
      <c r="D11" s="24">
        <v>3097619.63</v>
      </c>
      <c r="E11" s="24">
        <v>0</v>
      </c>
      <c r="F11" s="21">
        <v>6868796.0700000003</v>
      </c>
    </row>
    <row r="12" spans="2:6" ht="15" thickBot="1" x14ac:dyDescent="0.35">
      <c r="B12" s="51" t="s">
        <v>5</v>
      </c>
      <c r="C12" s="52">
        <f>+SUM(C7:C11)</f>
        <v>25510150.5</v>
      </c>
      <c r="D12" s="52">
        <f>+SUM(D7:D11)</f>
        <v>25959697.989999998</v>
      </c>
      <c r="E12" s="52">
        <f t="shared" ref="E12" si="0">+SUM(E7:E11)</f>
        <v>24586830.070000004</v>
      </c>
      <c r="F12" s="52">
        <f>+SUM(F7:F11)</f>
        <v>42612421.850000001</v>
      </c>
    </row>
    <row r="13" spans="2:6" ht="15" thickTop="1" x14ac:dyDescent="0.3">
      <c r="B13" s="64"/>
      <c r="C13" s="53"/>
      <c r="D13" s="53"/>
      <c r="E13" s="53"/>
      <c r="F13" s="53"/>
    </row>
    <row r="14" spans="2:6" x14ac:dyDescent="0.3">
      <c r="B14" s="137" t="s">
        <v>7</v>
      </c>
      <c r="C14" s="137"/>
      <c r="D14" s="137"/>
      <c r="E14" s="137"/>
      <c r="F14" s="137"/>
    </row>
    <row r="15" spans="2:6" x14ac:dyDescent="0.3">
      <c r="B15" s="70" t="s">
        <v>1</v>
      </c>
      <c r="C15" s="71">
        <v>2019</v>
      </c>
      <c r="D15" s="71">
        <v>2020</v>
      </c>
      <c r="E15" s="71">
        <v>2021</v>
      </c>
      <c r="F15" s="72">
        <v>2022</v>
      </c>
    </row>
    <row r="16" spans="2:6" x14ac:dyDescent="0.3">
      <c r="B16" s="31" t="s">
        <v>48</v>
      </c>
      <c r="C16" s="30">
        <v>6689953.6900000004</v>
      </c>
      <c r="D16" s="30">
        <v>6756069.54</v>
      </c>
      <c r="E16" s="30">
        <v>6843733.9300000006</v>
      </c>
      <c r="F16" s="30">
        <v>7641173.0899999999</v>
      </c>
    </row>
    <row r="17" spans="2:6" x14ac:dyDescent="0.3">
      <c r="B17" s="31" t="s">
        <v>49</v>
      </c>
      <c r="C17" s="30">
        <v>14326913.899999997</v>
      </c>
      <c r="D17" s="30">
        <v>12719909.550000001</v>
      </c>
      <c r="E17" s="30">
        <v>9736679.4399999995</v>
      </c>
      <c r="F17" s="30">
        <v>3873695.77</v>
      </c>
    </row>
    <row r="18" spans="2:6" x14ac:dyDescent="0.3">
      <c r="B18" s="31" t="s">
        <v>50</v>
      </c>
      <c r="C18" s="30">
        <v>335854.63</v>
      </c>
      <c r="D18" s="30">
        <v>314609.84999999998</v>
      </c>
      <c r="E18" s="30">
        <v>281681.64</v>
      </c>
      <c r="F18" s="30">
        <v>246108.87</v>
      </c>
    </row>
    <row r="19" spans="2:6" x14ac:dyDescent="0.3">
      <c r="B19" s="31" t="s">
        <v>51</v>
      </c>
      <c r="C19" s="30">
        <v>1244416.8700000001</v>
      </c>
      <c r="D19" s="30">
        <v>1092896.25</v>
      </c>
      <c r="E19" s="30">
        <v>1287342.79</v>
      </c>
      <c r="F19" s="30">
        <v>1454397.48</v>
      </c>
    </row>
    <row r="20" spans="2:6" x14ac:dyDescent="0.3">
      <c r="B20" s="31" t="s">
        <v>58</v>
      </c>
      <c r="C20" s="30">
        <v>0</v>
      </c>
      <c r="D20" s="30">
        <v>855360.75399999996</v>
      </c>
      <c r="E20" s="30">
        <v>695227.72</v>
      </c>
      <c r="F20" s="30">
        <v>460.5</v>
      </c>
    </row>
    <row r="21" spans="2:6" x14ac:dyDescent="0.3">
      <c r="B21" s="31" t="s">
        <v>52</v>
      </c>
      <c r="C21" s="30">
        <v>1915.2</v>
      </c>
      <c r="D21" s="30">
        <v>189550.06</v>
      </c>
      <c r="E21" s="30">
        <v>1102920.5</v>
      </c>
      <c r="F21" s="30">
        <v>9677242.9100000001</v>
      </c>
    </row>
    <row r="22" spans="2:6" x14ac:dyDescent="0.3">
      <c r="B22" s="31" t="s">
        <v>53</v>
      </c>
      <c r="C22" s="30">
        <v>1289944.55</v>
      </c>
      <c r="D22" s="30">
        <v>2851815.22</v>
      </c>
      <c r="E22" s="30">
        <v>0</v>
      </c>
      <c r="F22" s="30">
        <v>361374.35</v>
      </c>
    </row>
    <row r="23" spans="2:6" x14ac:dyDescent="0.3">
      <c r="B23" s="31" t="s">
        <v>60</v>
      </c>
      <c r="C23" s="30">
        <v>0</v>
      </c>
      <c r="D23" s="30">
        <v>0</v>
      </c>
      <c r="E23" s="30">
        <v>0</v>
      </c>
      <c r="F23" s="30">
        <v>327685.52</v>
      </c>
    </row>
    <row r="24" spans="2:6" x14ac:dyDescent="0.3">
      <c r="B24" s="31" t="s">
        <v>54</v>
      </c>
      <c r="C24" s="30">
        <v>799053.77</v>
      </c>
      <c r="D24" s="30">
        <v>0</v>
      </c>
      <c r="E24" s="30">
        <v>225000</v>
      </c>
      <c r="F24" s="74">
        <v>900000</v>
      </c>
    </row>
    <row r="25" spans="2:6" x14ac:dyDescent="0.3">
      <c r="B25" s="31" t="s">
        <v>55</v>
      </c>
      <c r="C25" s="30">
        <v>451351.01</v>
      </c>
      <c r="D25" s="30">
        <v>769488.26</v>
      </c>
      <c r="E25" s="30">
        <v>1971317.33</v>
      </c>
      <c r="F25" s="74">
        <v>17651783.870000001</v>
      </c>
    </row>
    <row r="26" spans="2:6" x14ac:dyDescent="0.3">
      <c r="B26" s="31" t="s">
        <v>56</v>
      </c>
      <c r="C26" s="30">
        <v>370746.88</v>
      </c>
      <c r="D26" s="30">
        <v>409998.51</v>
      </c>
      <c r="E26" s="30">
        <v>442926.72</v>
      </c>
      <c r="F26" s="30">
        <v>478499.49</v>
      </c>
    </row>
    <row r="27" spans="2:6" x14ac:dyDescent="0.3">
      <c r="B27" s="73" t="s">
        <v>59</v>
      </c>
      <c r="C27" s="34">
        <v>0</v>
      </c>
      <c r="D27" s="34">
        <v>0</v>
      </c>
      <c r="E27" s="34">
        <v>2000000</v>
      </c>
      <c r="F27" s="34">
        <v>0</v>
      </c>
    </row>
    <row r="28" spans="2:6" ht="15" thickBot="1" x14ac:dyDescent="0.35">
      <c r="B28" s="68" t="s">
        <v>9</v>
      </c>
      <c r="C28" s="69">
        <f>+SUM(C16:C27)</f>
        <v>25510150.499999996</v>
      </c>
      <c r="D28" s="69">
        <f>+SUM(D16:D27)</f>
        <v>25959697.994000003</v>
      </c>
      <c r="E28" s="69">
        <f>+SUM(E16:E27)</f>
        <v>24586830.07</v>
      </c>
      <c r="F28" s="69">
        <f>+SUM(F16:F27)</f>
        <v>42612421.850000001</v>
      </c>
    </row>
    <row r="29" spans="2:6" ht="15.6" thickTop="1" thickBot="1" x14ac:dyDescent="0.35"/>
    <row r="30" spans="2:6" ht="15" thickBot="1" x14ac:dyDescent="0.35">
      <c r="B30" s="65" t="s">
        <v>57</v>
      </c>
      <c r="C30" s="66">
        <f>+C12-C28</f>
        <v>0</v>
      </c>
      <c r="D30" s="66">
        <f t="shared" ref="D30:F30" si="1">+D12-D28</f>
        <v>-4.000004380941391E-3</v>
      </c>
      <c r="E30" s="66">
        <f t="shared" si="1"/>
        <v>0</v>
      </c>
      <c r="F30" s="67">
        <f t="shared" si="1"/>
        <v>0</v>
      </c>
    </row>
  </sheetData>
  <mergeCells count="3">
    <mergeCell ref="B4:F4"/>
    <mergeCell ref="B6:F6"/>
    <mergeCell ref="B14:F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32"/>
  <sheetViews>
    <sheetView showGridLines="0" topLeftCell="A4" zoomScale="83" workbookViewId="0">
      <selection activeCell="P18" sqref="P18"/>
    </sheetView>
  </sheetViews>
  <sheetFormatPr baseColWidth="10" defaultRowHeight="14.4" x14ac:dyDescent="0.3"/>
  <cols>
    <col min="1" max="1" width="7.5546875" customWidth="1"/>
    <col min="2" max="2" width="50" bestFit="1" customWidth="1"/>
    <col min="3" max="5" width="14.33203125" bestFit="1" customWidth="1"/>
    <col min="6" max="6" width="17.33203125" customWidth="1"/>
    <col min="8" max="8" width="97.44140625" hidden="1" customWidth="1"/>
    <col min="9" max="9" width="18.109375" hidden="1" customWidth="1"/>
    <col min="10" max="10" width="12.44140625" hidden="1" customWidth="1"/>
    <col min="11" max="11" width="20.77734375" hidden="1" customWidth="1"/>
    <col min="12" max="12" width="14.21875" hidden="1" customWidth="1"/>
    <col min="13" max="13" width="0" hidden="1" customWidth="1"/>
  </cols>
  <sheetData>
    <row r="6" spans="2:12" ht="46.2" customHeight="1" x14ac:dyDescent="0.3">
      <c r="B6" s="136" t="s">
        <v>0</v>
      </c>
      <c r="C6" s="136"/>
      <c r="D6" s="136"/>
      <c r="E6" s="136"/>
      <c r="F6" s="136"/>
      <c r="H6" s="9" t="s">
        <v>1</v>
      </c>
      <c r="I6" s="9" t="s">
        <v>38</v>
      </c>
      <c r="J6" s="9" t="s">
        <v>33</v>
      </c>
      <c r="K6" s="6" t="s">
        <v>36</v>
      </c>
      <c r="L6" s="9" t="s">
        <v>27</v>
      </c>
    </row>
    <row r="7" spans="2:12" x14ac:dyDescent="0.3">
      <c r="B7" s="2" t="s">
        <v>1</v>
      </c>
      <c r="C7" s="2">
        <v>2019</v>
      </c>
      <c r="D7" s="2">
        <v>2020</v>
      </c>
      <c r="E7" s="2">
        <v>2021</v>
      </c>
      <c r="F7" s="2">
        <v>2022</v>
      </c>
      <c r="H7" s="3" t="s">
        <v>28</v>
      </c>
      <c r="I7" s="11" t="s">
        <v>39</v>
      </c>
      <c r="J7" s="10">
        <f>+L7/K7</f>
        <v>1107.0317460317463</v>
      </c>
      <c r="K7" s="18">
        <v>25.83</v>
      </c>
      <c r="L7" s="7">
        <v>28594.63</v>
      </c>
    </row>
    <row r="8" spans="2:12" x14ac:dyDescent="0.3">
      <c r="B8" s="137" t="s">
        <v>6</v>
      </c>
      <c r="C8" s="137"/>
      <c r="D8" s="137"/>
      <c r="E8" s="137"/>
      <c r="F8" s="137"/>
      <c r="H8" s="3" t="s">
        <v>29</v>
      </c>
      <c r="I8" s="11" t="s">
        <v>39</v>
      </c>
      <c r="J8" s="10">
        <f t="shared" ref="J8:J12" si="0">+L8/K8</f>
        <v>769.29307007355794</v>
      </c>
      <c r="K8" s="18">
        <v>25.83</v>
      </c>
      <c r="L8" s="7">
        <v>19870.84</v>
      </c>
    </row>
    <row r="9" spans="2:12" x14ac:dyDescent="0.3">
      <c r="B9" s="61" t="s">
        <v>2</v>
      </c>
      <c r="C9" s="62">
        <v>12270392.199999999</v>
      </c>
      <c r="D9" s="62">
        <v>11820000</v>
      </c>
      <c r="E9" s="62">
        <v>14546144.73</v>
      </c>
      <c r="F9" s="115">
        <v>13125599.279999999</v>
      </c>
      <c r="H9" s="3" t="s">
        <v>35</v>
      </c>
      <c r="I9" s="11" t="s">
        <v>39</v>
      </c>
      <c r="J9" s="10">
        <f t="shared" si="0"/>
        <v>39267.016929133861</v>
      </c>
      <c r="K9" s="19">
        <v>25.4</v>
      </c>
      <c r="L9" s="7">
        <v>997382.23</v>
      </c>
    </row>
    <row r="10" spans="2:12" x14ac:dyDescent="0.3">
      <c r="B10" s="31" t="s">
        <v>3</v>
      </c>
      <c r="C10" s="30">
        <v>5973864.6600000001</v>
      </c>
      <c r="D10" s="30">
        <v>4447974.1100000003</v>
      </c>
      <c r="E10" s="30">
        <v>5091935.58</v>
      </c>
      <c r="F10" s="75">
        <v>4517169.54</v>
      </c>
      <c r="H10" s="3" t="s">
        <v>34</v>
      </c>
      <c r="I10" s="11" t="s">
        <v>39</v>
      </c>
      <c r="J10" s="10">
        <f t="shared" si="0"/>
        <v>4188.3348684210532</v>
      </c>
      <c r="K10" s="19">
        <v>15.2</v>
      </c>
      <c r="L10" s="7">
        <v>63662.69</v>
      </c>
    </row>
    <row r="11" spans="2:12" x14ac:dyDescent="0.3">
      <c r="B11" s="31" t="s">
        <v>4</v>
      </c>
      <c r="C11" s="24">
        <v>4993000</v>
      </c>
      <c r="D11" s="24">
        <v>6000000</v>
      </c>
      <c r="E11" s="24">
        <v>4500000</v>
      </c>
      <c r="F11" s="75">
        <v>16275000</v>
      </c>
      <c r="H11" s="3" t="s">
        <v>30</v>
      </c>
      <c r="I11" s="11" t="s">
        <v>40</v>
      </c>
      <c r="J11" s="10">
        <f t="shared" si="0"/>
        <v>2351199.5333333332</v>
      </c>
      <c r="K11" s="18">
        <v>1.5</v>
      </c>
      <c r="L11" s="7">
        <v>3526799.3</v>
      </c>
    </row>
    <row r="12" spans="2:12" s="20" customFormat="1" x14ac:dyDescent="0.3">
      <c r="B12" s="57" t="s">
        <v>46</v>
      </c>
      <c r="C12" s="24">
        <v>2259506.02</v>
      </c>
      <c r="D12" s="24">
        <v>594104.25</v>
      </c>
      <c r="E12" s="24">
        <v>448749.76</v>
      </c>
      <c r="F12" s="58">
        <v>1825856.96</v>
      </c>
      <c r="H12" s="22" t="s">
        <v>31</v>
      </c>
      <c r="I12" s="47" t="s">
        <v>41</v>
      </c>
      <c r="J12" s="48">
        <f t="shared" si="0"/>
        <v>476557.92982456146</v>
      </c>
      <c r="K12" s="49">
        <v>0.56999999999999995</v>
      </c>
      <c r="L12" s="50">
        <v>271638.02</v>
      </c>
    </row>
    <row r="13" spans="2:12" s="20" customFormat="1" x14ac:dyDescent="0.3">
      <c r="B13" s="59" t="s">
        <v>47</v>
      </c>
      <c r="C13" s="38">
        <v>13387.62</v>
      </c>
      <c r="D13" s="38">
        <v>3097619.63</v>
      </c>
      <c r="E13" s="38">
        <v>0</v>
      </c>
      <c r="F13" s="60">
        <v>6868796.0700000003</v>
      </c>
      <c r="H13" s="138" t="s">
        <v>32</v>
      </c>
      <c r="I13" s="139"/>
      <c r="J13" s="139"/>
      <c r="K13" s="140"/>
      <c r="L13" s="14">
        <f>+SUM(L7:L12)</f>
        <v>4907947.709999999</v>
      </c>
    </row>
    <row r="14" spans="2:12" ht="15" thickBot="1" x14ac:dyDescent="0.35">
      <c r="B14" s="51" t="s">
        <v>5</v>
      </c>
      <c r="C14" s="52">
        <f>+SUM(C9:C13)</f>
        <v>25510150.5</v>
      </c>
      <c r="D14" s="52">
        <f>+SUM(D9:D13)</f>
        <v>25959697.989999998</v>
      </c>
      <c r="E14" s="52">
        <f t="shared" ref="E14" si="1">+SUM(E9:E13)</f>
        <v>24586830.070000004</v>
      </c>
      <c r="F14" s="52">
        <f>+SUM(F9:F13)</f>
        <v>42612421.850000001</v>
      </c>
      <c r="I14" s="8"/>
      <c r="K14" s="15"/>
    </row>
    <row r="15" spans="2:12" ht="15" thickTop="1" x14ac:dyDescent="0.3">
      <c r="B15" s="64"/>
      <c r="C15" s="53"/>
      <c r="D15" s="53"/>
      <c r="E15" s="53"/>
      <c r="F15" s="53"/>
      <c r="I15" s="8"/>
      <c r="K15" s="15"/>
    </row>
    <row r="16" spans="2:12" x14ac:dyDescent="0.3">
      <c r="B16" s="137" t="s">
        <v>7</v>
      </c>
      <c r="C16" s="137"/>
      <c r="D16" s="137"/>
      <c r="E16" s="137"/>
      <c r="F16" s="137"/>
      <c r="H16" s="9" t="s">
        <v>1</v>
      </c>
      <c r="I16" s="9" t="s">
        <v>38</v>
      </c>
      <c r="J16" s="9" t="s">
        <v>33</v>
      </c>
      <c r="K16" s="6" t="s">
        <v>37</v>
      </c>
      <c r="L16" s="9" t="s">
        <v>27</v>
      </c>
    </row>
    <row r="17" spans="2:12" x14ac:dyDescent="0.3">
      <c r="B17" s="70" t="s">
        <v>1</v>
      </c>
      <c r="C17" s="71">
        <v>2019</v>
      </c>
      <c r="D17" s="71">
        <v>2020</v>
      </c>
      <c r="E17" s="71">
        <v>2021</v>
      </c>
      <c r="F17" s="72">
        <v>2022</v>
      </c>
      <c r="H17" s="3" t="s">
        <v>28</v>
      </c>
      <c r="I17" s="11" t="s">
        <v>39</v>
      </c>
      <c r="J17" s="10">
        <v>1107.0317460317463</v>
      </c>
      <c r="K17" s="18">
        <v>39.86</v>
      </c>
      <c r="L17" s="7">
        <f>+J17*K17</f>
        <v>44126.285396825406</v>
      </c>
    </row>
    <row r="18" spans="2:12" x14ac:dyDescent="0.3">
      <c r="B18" s="31" t="s">
        <v>48</v>
      </c>
      <c r="C18" s="30">
        <v>6689953.6900000004</v>
      </c>
      <c r="D18" s="30">
        <v>6756069.54</v>
      </c>
      <c r="E18" s="30">
        <v>6843733.9300000006</v>
      </c>
      <c r="F18" s="32">
        <v>7641173.0899999999</v>
      </c>
      <c r="H18" s="3" t="s">
        <v>29</v>
      </c>
      <c r="I18" s="11" t="s">
        <v>39</v>
      </c>
      <c r="J18" s="10">
        <v>769.29307007355794</v>
      </c>
      <c r="K18" s="18">
        <v>42.61</v>
      </c>
      <c r="L18" s="7">
        <f t="shared" ref="L18:L22" si="2">+J18*K18</f>
        <v>32779.577715834304</v>
      </c>
    </row>
    <row r="19" spans="2:12" x14ac:dyDescent="0.3">
      <c r="B19" s="31" t="s">
        <v>49</v>
      </c>
      <c r="C19" s="30">
        <v>14326913.899999997</v>
      </c>
      <c r="D19" s="30">
        <v>12719909.550000001</v>
      </c>
      <c r="E19" s="30">
        <v>9736679.4399999995</v>
      </c>
      <c r="F19" s="32">
        <v>3873695.77</v>
      </c>
      <c r="H19" s="3" t="s">
        <v>35</v>
      </c>
      <c r="I19" s="11" t="s">
        <v>39</v>
      </c>
      <c r="J19" s="10">
        <v>39267.016929133861</v>
      </c>
      <c r="K19" s="19">
        <v>27.95</v>
      </c>
      <c r="L19" s="7">
        <f t="shared" si="2"/>
        <v>1097513.1231692913</v>
      </c>
    </row>
    <row r="20" spans="2:12" x14ac:dyDescent="0.3">
      <c r="B20" s="31" t="s">
        <v>50</v>
      </c>
      <c r="C20" s="30">
        <v>335854.63</v>
      </c>
      <c r="D20" s="30">
        <v>314609.84999999998</v>
      </c>
      <c r="E20" s="30">
        <v>281681.64</v>
      </c>
      <c r="F20" s="32">
        <v>246108.87</v>
      </c>
      <c r="H20" s="3" t="s">
        <v>34</v>
      </c>
      <c r="I20" s="11" t="s">
        <v>39</v>
      </c>
      <c r="J20" s="10">
        <v>4188.3348684210532</v>
      </c>
      <c r="K20" s="19">
        <v>29.15</v>
      </c>
      <c r="L20" s="7">
        <f t="shared" si="2"/>
        <v>122089.9614144737</v>
      </c>
    </row>
    <row r="21" spans="2:12" x14ac:dyDescent="0.3">
      <c r="B21" s="31" t="s">
        <v>51</v>
      </c>
      <c r="C21" s="30">
        <v>1244416.8700000001</v>
      </c>
      <c r="D21" s="30">
        <v>1092896.25</v>
      </c>
      <c r="E21" s="30">
        <v>1287342.79</v>
      </c>
      <c r="F21" s="32">
        <v>1454397.48</v>
      </c>
      <c r="H21" s="3" t="s">
        <v>30</v>
      </c>
      <c r="I21" s="11" t="s">
        <v>40</v>
      </c>
      <c r="J21" s="10">
        <v>2351199.5333333332</v>
      </c>
      <c r="K21" s="18">
        <v>1.5</v>
      </c>
      <c r="L21" s="7">
        <f t="shared" si="2"/>
        <v>3526799.3</v>
      </c>
    </row>
    <row r="22" spans="2:12" x14ac:dyDescent="0.3">
      <c r="B22" s="31" t="s">
        <v>58</v>
      </c>
      <c r="C22" s="30">
        <v>0</v>
      </c>
      <c r="D22" s="30">
        <v>855360.75399999996</v>
      </c>
      <c r="E22" s="30">
        <v>695227.72</v>
      </c>
      <c r="F22" s="32">
        <v>460.5</v>
      </c>
      <c r="H22" s="3" t="s">
        <v>31</v>
      </c>
      <c r="I22" s="11" t="s">
        <v>41</v>
      </c>
      <c r="J22" s="10">
        <v>476557.92982456146</v>
      </c>
      <c r="K22" s="18">
        <v>0.96</v>
      </c>
      <c r="L22" s="7">
        <f t="shared" si="2"/>
        <v>457495.61263157899</v>
      </c>
    </row>
    <row r="23" spans="2:12" x14ac:dyDescent="0.3">
      <c r="B23" s="31" t="s">
        <v>52</v>
      </c>
      <c r="C23" s="30">
        <v>1915.2</v>
      </c>
      <c r="D23" s="30">
        <v>189550.06</v>
      </c>
      <c r="E23" s="30">
        <v>1102920.5</v>
      </c>
      <c r="F23" s="32">
        <v>9677242.9100000001</v>
      </c>
      <c r="H23" s="138" t="s">
        <v>32</v>
      </c>
      <c r="I23" s="139"/>
      <c r="J23" s="139"/>
      <c r="K23" s="140"/>
      <c r="L23" s="14">
        <f>+SUM(L17:L22)</f>
        <v>5280803.8603280028</v>
      </c>
    </row>
    <row r="24" spans="2:12" x14ac:dyDescent="0.3">
      <c r="B24" s="31" t="s">
        <v>53</v>
      </c>
      <c r="C24" s="30">
        <v>1289944.55</v>
      </c>
      <c r="D24" s="30">
        <v>2851815.22</v>
      </c>
      <c r="E24" s="30">
        <v>0</v>
      </c>
      <c r="F24" s="32">
        <v>361374.35</v>
      </c>
    </row>
    <row r="25" spans="2:12" x14ac:dyDescent="0.3">
      <c r="B25" s="31" t="s">
        <v>60</v>
      </c>
      <c r="C25" s="30">
        <v>0</v>
      </c>
      <c r="D25" s="30">
        <v>0</v>
      </c>
      <c r="E25" s="30">
        <v>0</v>
      </c>
      <c r="F25" s="32">
        <v>327685.52</v>
      </c>
    </row>
    <row r="26" spans="2:12" x14ac:dyDescent="0.3">
      <c r="B26" s="31" t="s">
        <v>54</v>
      </c>
      <c r="C26" s="30">
        <v>799053.77</v>
      </c>
      <c r="D26" s="30">
        <v>0</v>
      </c>
      <c r="E26" s="30">
        <v>225000</v>
      </c>
      <c r="F26" s="75">
        <v>900000</v>
      </c>
    </row>
    <row r="27" spans="2:12" x14ac:dyDescent="0.3">
      <c r="B27" s="31" t="s">
        <v>55</v>
      </c>
      <c r="C27" s="30">
        <v>451351.01</v>
      </c>
      <c r="D27" s="30">
        <v>769488.26</v>
      </c>
      <c r="E27" s="30">
        <v>1971317.33</v>
      </c>
      <c r="F27" s="75">
        <v>17651783.870000001</v>
      </c>
    </row>
    <row r="28" spans="2:12" x14ac:dyDescent="0.3">
      <c r="B28" s="31" t="s">
        <v>56</v>
      </c>
      <c r="C28" s="30">
        <v>370746.88</v>
      </c>
      <c r="D28" s="30">
        <v>409998.51</v>
      </c>
      <c r="E28" s="30">
        <v>442926.72</v>
      </c>
      <c r="F28" s="32">
        <v>478499.49</v>
      </c>
    </row>
    <row r="29" spans="2:12" x14ac:dyDescent="0.3">
      <c r="B29" s="73" t="s">
        <v>59</v>
      </c>
      <c r="C29" s="34">
        <v>0</v>
      </c>
      <c r="D29" s="34">
        <v>0</v>
      </c>
      <c r="E29" s="34">
        <v>2000000</v>
      </c>
      <c r="F29" s="35">
        <v>0</v>
      </c>
    </row>
    <row r="30" spans="2:12" ht="15" thickBot="1" x14ac:dyDescent="0.35">
      <c r="B30" s="68" t="s">
        <v>9</v>
      </c>
      <c r="C30" s="69">
        <f>+SUM(C18:C29)</f>
        <v>25510150.499999996</v>
      </c>
      <c r="D30" s="69">
        <f>+SUM(D18:D29)</f>
        <v>25959697.994000003</v>
      </c>
      <c r="E30" s="69">
        <f>+SUM(E18:E29)</f>
        <v>24586830.07</v>
      </c>
      <c r="F30" s="69">
        <f>+SUM(F18:F29)</f>
        <v>42612421.850000001</v>
      </c>
    </row>
    <row r="31" spans="2:12" ht="15.6" thickTop="1" thickBot="1" x14ac:dyDescent="0.35"/>
    <row r="32" spans="2:12" ht="15" thickBot="1" x14ac:dyDescent="0.35">
      <c r="B32" s="65" t="s">
        <v>57</v>
      </c>
      <c r="C32" s="66">
        <f>+C14-C30</f>
        <v>0</v>
      </c>
      <c r="D32" s="66">
        <f t="shared" ref="D32:F32" si="3">+D14-D30</f>
        <v>-4.000004380941391E-3</v>
      </c>
      <c r="E32" s="66">
        <f t="shared" si="3"/>
        <v>0</v>
      </c>
      <c r="F32" s="67">
        <f t="shared" si="3"/>
        <v>0</v>
      </c>
    </row>
  </sheetData>
  <mergeCells count="5">
    <mergeCell ref="B6:F6"/>
    <mergeCell ref="B8:F8"/>
    <mergeCell ref="B16:F16"/>
    <mergeCell ref="H13:K13"/>
    <mergeCell ref="H23:K2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3"/>
  <sheetViews>
    <sheetView showGridLines="0" workbookViewId="0">
      <selection activeCell="B32" sqref="B32"/>
    </sheetView>
  </sheetViews>
  <sheetFormatPr baseColWidth="10" defaultRowHeight="14.4" x14ac:dyDescent="0.3"/>
  <cols>
    <col min="1" max="1" width="4.6640625" customWidth="1"/>
    <col min="2" max="2" width="97.44140625" bestFit="1" customWidth="1"/>
    <col min="3" max="3" width="18.109375" bestFit="1" customWidth="1"/>
    <col min="4" max="4" width="12.44140625" bestFit="1" customWidth="1"/>
    <col min="5" max="5" width="20.77734375" bestFit="1" customWidth="1"/>
    <col min="6" max="6" width="14.21875" bestFit="1" customWidth="1"/>
    <col min="8" max="8" width="11.88671875" bestFit="1" customWidth="1"/>
  </cols>
  <sheetData>
    <row r="3" spans="2:9" x14ac:dyDescent="0.3">
      <c r="B3" s="9" t="s">
        <v>1</v>
      </c>
      <c r="C3" s="9" t="s">
        <v>38</v>
      </c>
      <c r="D3" s="9" t="s">
        <v>33</v>
      </c>
      <c r="E3" s="6" t="s">
        <v>36</v>
      </c>
      <c r="F3" s="9" t="s">
        <v>27</v>
      </c>
      <c r="H3" s="111" t="s">
        <v>57</v>
      </c>
      <c r="I3" s="111" t="s">
        <v>75</v>
      </c>
    </row>
    <row r="4" spans="2:9" x14ac:dyDescent="0.3">
      <c r="B4" s="3" t="s">
        <v>28</v>
      </c>
      <c r="C4" s="11" t="s">
        <v>39</v>
      </c>
      <c r="D4" s="10">
        <v>530.18815331010421</v>
      </c>
      <c r="E4" s="18">
        <v>25.83</v>
      </c>
      <c r="F4" s="7">
        <f t="shared" ref="F4:F9" si="0">+D4*E4</f>
        <v>13694.759999999991</v>
      </c>
      <c r="H4" s="112">
        <f>+F14-F4</f>
        <v>7438.539790940762</v>
      </c>
      <c r="I4" s="114">
        <f>+(F14-F4)/F4</f>
        <v>0.54316686024003102</v>
      </c>
    </row>
    <row r="5" spans="2:9" x14ac:dyDescent="0.3">
      <c r="B5" s="3" t="s">
        <v>29</v>
      </c>
      <c r="C5" s="11" t="s">
        <v>39</v>
      </c>
      <c r="D5" s="10">
        <v>562.75067750677511</v>
      </c>
      <c r="E5" s="18">
        <v>25.83</v>
      </c>
      <c r="F5" s="7">
        <f t="shared" si="0"/>
        <v>14535.85</v>
      </c>
      <c r="H5" s="112">
        <f t="shared" ref="H5:H9" si="1">+F15-F5</f>
        <v>9442.9563685636876</v>
      </c>
      <c r="I5" s="114">
        <f t="shared" ref="I5" si="2">+(F15-F5)/F5</f>
        <v>0.6496322106078205</v>
      </c>
    </row>
    <row r="6" spans="2:9" x14ac:dyDescent="0.3">
      <c r="B6" s="3" t="s">
        <v>35</v>
      </c>
      <c r="C6" s="11" t="s">
        <v>39</v>
      </c>
      <c r="D6" s="10">
        <v>39267.016929133861</v>
      </c>
      <c r="E6" s="19">
        <v>25.4</v>
      </c>
      <c r="F6" s="7">
        <f t="shared" si="0"/>
        <v>997382.23</v>
      </c>
      <c r="H6" s="112">
        <f t="shared" si="1"/>
        <v>100130.89316929132</v>
      </c>
      <c r="I6" s="114">
        <f>+(F16-F6)/F6</f>
        <v>0.10039370078740155</v>
      </c>
    </row>
    <row r="7" spans="2:9" x14ac:dyDescent="0.3">
      <c r="B7" s="3" t="s">
        <v>34</v>
      </c>
      <c r="C7" s="11" t="s">
        <v>39</v>
      </c>
      <c r="D7" s="10">
        <v>11408.49</v>
      </c>
      <c r="E7" s="19">
        <v>15.2</v>
      </c>
      <c r="F7" s="7">
        <f t="shared" si="0"/>
        <v>173409.04799999998</v>
      </c>
      <c r="H7" s="112">
        <f t="shared" si="1"/>
        <v>159148.43549999999</v>
      </c>
      <c r="I7" s="114">
        <f>+(F17-F7)/F7</f>
        <v>0.91776315789473695</v>
      </c>
    </row>
    <row r="8" spans="2:9" x14ac:dyDescent="0.3">
      <c r="B8" s="3" t="s">
        <v>30</v>
      </c>
      <c r="C8" s="11" t="s">
        <v>40</v>
      </c>
      <c r="D8" s="10">
        <v>1905620.51</v>
      </c>
      <c r="E8" s="18">
        <v>1.5</v>
      </c>
      <c r="F8" s="7">
        <f t="shared" si="0"/>
        <v>2858430.7650000001</v>
      </c>
      <c r="H8" s="112">
        <f t="shared" si="1"/>
        <v>0</v>
      </c>
      <c r="I8" s="114">
        <f>+(F18-F8)/F8</f>
        <v>0</v>
      </c>
    </row>
    <row r="9" spans="2:9" x14ac:dyDescent="0.3">
      <c r="B9" s="22" t="s">
        <v>31</v>
      </c>
      <c r="C9" s="47" t="s">
        <v>41</v>
      </c>
      <c r="D9" s="48">
        <v>803679.75</v>
      </c>
      <c r="E9" s="49">
        <v>0.56999999999999995</v>
      </c>
      <c r="F9" s="7">
        <f t="shared" si="0"/>
        <v>458097.45749999996</v>
      </c>
      <c r="H9" s="112">
        <f t="shared" si="1"/>
        <v>313435.10249999998</v>
      </c>
      <c r="I9" s="114">
        <f>+(F19-F9)/F9</f>
        <v>0.68421052631578949</v>
      </c>
    </row>
    <row r="10" spans="2:9" x14ac:dyDescent="0.3">
      <c r="B10" s="138" t="s">
        <v>32</v>
      </c>
      <c r="C10" s="139"/>
      <c r="D10" s="139"/>
      <c r="E10" s="140"/>
      <c r="F10" s="14">
        <f>+SUM(F4:F9)</f>
        <v>4515550.1104999995</v>
      </c>
      <c r="H10" s="113">
        <f>+SUM(H4:H9)</f>
        <v>589595.92732879566</v>
      </c>
    </row>
    <row r="11" spans="2:9" x14ac:dyDescent="0.3">
      <c r="C11" s="8"/>
      <c r="E11" s="15"/>
    </row>
    <row r="12" spans="2:9" x14ac:dyDescent="0.3">
      <c r="C12" s="8"/>
      <c r="E12" s="15"/>
    </row>
    <row r="13" spans="2:9" x14ac:dyDescent="0.3">
      <c r="B13" s="9" t="s">
        <v>1</v>
      </c>
      <c r="C13" s="9" t="s">
        <v>38</v>
      </c>
      <c r="D13" s="9" t="s">
        <v>33</v>
      </c>
      <c r="E13" s="6" t="s">
        <v>37</v>
      </c>
      <c r="F13" s="9" t="s">
        <v>27</v>
      </c>
    </row>
    <row r="14" spans="2:9" x14ac:dyDescent="0.3">
      <c r="B14" s="3" t="s">
        <v>28</v>
      </c>
      <c r="C14" s="11" t="s">
        <v>39</v>
      </c>
      <c r="D14" s="10">
        <f t="shared" ref="D14:D19" si="3">+D4</f>
        <v>530.18815331010421</v>
      </c>
      <c r="E14" s="18">
        <v>39.86</v>
      </c>
      <c r="F14" s="7">
        <f t="shared" ref="F14:F19" si="4">+D14*E14</f>
        <v>21133.299790940753</v>
      </c>
    </row>
    <row r="15" spans="2:9" x14ac:dyDescent="0.3">
      <c r="B15" s="3" t="s">
        <v>29</v>
      </c>
      <c r="C15" s="11" t="s">
        <v>39</v>
      </c>
      <c r="D15" s="10">
        <f t="shared" si="3"/>
        <v>562.75067750677511</v>
      </c>
      <c r="E15" s="18">
        <v>42.61</v>
      </c>
      <c r="F15" s="7">
        <f t="shared" si="4"/>
        <v>23978.806368563688</v>
      </c>
    </row>
    <row r="16" spans="2:9" x14ac:dyDescent="0.3">
      <c r="B16" s="3" t="s">
        <v>35</v>
      </c>
      <c r="C16" s="11" t="s">
        <v>39</v>
      </c>
      <c r="D16" s="10">
        <f t="shared" si="3"/>
        <v>39267.016929133861</v>
      </c>
      <c r="E16" s="19">
        <v>27.95</v>
      </c>
      <c r="F16" s="7">
        <f t="shared" si="4"/>
        <v>1097513.1231692913</v>
      </c>
    </row>
    <row r="17" spans="2:6" x14ac:dyDescent="0.3">
      <c r="B17" s="3" t="s">
        <v>34</v>
      </c>
      <c r="C17" s="11" t="s">
        <v>39</v>
      </c>
      <c r="D17" s="10">
        <f t="shared" si="3"/>
        <v>11408.49</v>
      </c>
      <c r="E17" s="19">
        <v>29.15</v>
      </c>
      <c r="F17" s="7">
        <f t="shared" si="4"/>
        <v>332557.48349999997</v>
      </c>
    </row>
    <row r="18" spans="2:6" x14ac:dyDescent="0.3">
      <c r="B18" s="3" t="s">
        <v>30</v>
      </c>
      <c r="C18" s="11" t="s">
        <v>40</v>
      </c>
      <c r="D18" s="10">
        <f t="shared" si="3"/>
        <v>1905620.51</v>
      </c>
      <c r="E18" s="18">
        <v>1.5</v>
      </c>
      <c r="F18" s="7">
        <f t="shared" si="4"/>
        <v>2858430.7650000001</v>
      </c>
    </row>
    <row r="19" spans="2:6" x14ac:dyDescent="0.3">
      <c r="B19" s="3" t="s">
        <v>31</v>
      </c>
      <c r="C19" s="11" t="s">
        <v>41</v>
      </c>
      <c r="D19" s="10">
        <f t="shared" si="3"/>
        <v>803679.75</v>
      </c>
      <c r="E19" s="18">
        <v>0.96</v>
      </c>
      <c r="F19" s="7">
        <f t="shared" si="4"/>
        <v>771532.55999999994</v>
      </c>
    </row>
    <row r="20" spans="2:6" x14ac:dyDescent="0.3">
      <c r="B20" s="138" t="s">
        <v>32</v>
      </c>
      <c r="C20" s="139"/>
      <c r="D20" s="139"/>
      <c r="E20" s="140"/>
      <c r="F20" s="14">
        <f>+SUM(F14:F19)</f>
        <v>5105146.0378287956</v>
      </c>
    </row>
    <row r="21" spans="2:6" x14ac:dyDescent="0.3">
      <c r="B21" s="1"/>
      <c r="C21" s="12"/>
      <c r="D21" s="1"/>
      <c r="E21" s="16"/>
      <c r="F21" s="1"/>
    </row>
    <row r="22" spans="2:6" ht="15" thickBot="1" x14ac:dyDescent="0.35">
      <c r="B22" s="1"/>
      <c r="C22" s="12"/>
      <c r="D22" s="141" t="s">
        <v>73</v>
      </c>
      <c r="E22" s="141"/>
      <c r="F22" s="110">
        <f>+F20-F10</f>
        <v>589595.92732879613</v>
      </c>
    </row>
    <row r="23" spans="2:6" ht="15" thickTop="1" x14ac:dyDescent="0.3"/>
  </sheetData>
  <mergeCells count="3">
    <mergeCell ref="B10:E10"/>
    <mergeCell ref="B20:E20"/>
    <mergeCell ref="D22: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REAL</vt:lpstr>
      <vt:lpstr>RESUMIDO</vt:lpstr>
      <vt:lpstr>PPT</vt:lpstr>
      <vt:lpstr>GRÁFICOS</vt:lpstr>
      <vt:lpstr>CEDULA PRESUPUESTARIA VF1</vt:lpstr>
      <vt:lpstr>CEDULA PRESUPUESTARIA VF2</vt:lpstr>
      <vt:lpstr>TASAS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Eduardo Fonseca Cabrera</dc:creator>
  <cp:lastModifiedBy>Jorge Eduardo Fonseca Cabrera</cp:lastModifiedBy>
  <dcterms:created xsi:type="dcterms:W3CDTF">2023-10-18T20:17:57Z</dcterms:created>
  <dcterms:modified xsi:type="dcterms:W3CDTF">2023-10-23T17:52:49Z</dcterms:modified>
</cp:coreProperties>
</file>