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OneDrive - EPMMOP\EPMMOP_2024\EPMMOP_2024\GASTOS GUAYSAMIN\Sesión No. 15\"/>
    </mc:Choice>
  </mc:AlternateContent>
  <bookViews>
    <workbookView xWindow="0" yWindow="0" windowWidth="24000" windowHeight="9630" firstSheet="6" activeTab="7"/>
  </bookViews>
  <sheets>
    <sheet name="2. CAPEX 2" sheetId="1" r:id="rId1"/>
    <sheet name="anexo CAPEX" sheetId="9" r:id="rId2"/>
    <sheet name="3. OPEX 2" sheetId="2" r:id="rId3"/>
    <sheet name="anexo OPEX VIA" sheetId="11" r:id="rId4"/>
    <sheet name="anexo OPEX TUNEL" sheetId="13" r:id="rId5"/>
    <sheet name="anexo OPEX TUNEL2" sheetId="18" r:id="rId6"/>
    <sheet name="anexo OPEX PORTICO" sheetId="14" r:id="rId7"/>
    <sheet name="anexo_masa salarial_" sheetId="21" r:id="rId8"/>
    <sheet name="anexo OPEX GAPEV" sheetId="15" r:id="rId9"/>
    <sheet name="anexo OPEX GAPEV.2" sheetId="16" r:id="rId10"/>
    <sheet name="DESGLOSE OPEX Y CAPEX" sheetId="12" r:id="rId11"/>
    <sheet name="4. INGRESOS " sheetId="8" r:id="rId12"/>
    <sheet name="5. TASA DE EQUILIBRIO" sheetId="4" r:id="rId13"/>
    <sheet name="6. GTE 2006-2023" sheetId="5" r:id="rId14"/>
    <sheet name="7. ÍNDICE PC" sheetId="6" r:id="rId15"/>
    <sheet name="8. WEO_Data-1" sheetId="7"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O">#N/A</definedName>
    <definedName name="\P">#N/A</definedName>
    <definedName name="\R">#N/A</definedName>
    <definedName name="\Y">#N/A</definedName>
    <definedName name="___FOR12" localSheetId="11">#REF!</definedName>
    <definedName name="___FOR12" localSheetId="3">#REF!</definedName>
    <definedName name="___FOR12" localSheetId="10">#REF!</definedName>
    <definedName name="___FOR12">#REF!</definedName>
    <definedName name="__FOR12" localSheetId="11">#REF!</definedName>
    <definedName name="__FOR12" localSheetId="3">#REF!</definedName>
    <definedName name="__FOR12" localSheetId="10">#REF!</definedName>
    <definedName name="__FOR12">#REF!</definedName>
    <definedName name="__SS1" localSheetId="11">#REF!</definedName>
    <definedName name="__SS1" localSheetId="3">#REF!</definedName>
    <definedName name="__SS1" localSheetId="10">#REF!</definedName>
    <definedName name="__SS1">#REF!</definedName>
    <definedName name="__SS2" localSheetId="11">#REF!</definedName>
    <definedName name="__SS2" localSheetId="3">#REF!</definedName>
    <definedName name="__SS2" localSheetId="10">#REF!</definedName>
    <definedName name="__SS2">#REF!</definedName>
    <definedName name="_1PARAMET" localSheetId="11">#REF!</definedName>
    <definedName name="_1PARAMET" localSheetId="3">[1]Module2!#REF!</definedName>
    <definedName name="_1PARAMET" localSheetId="10">#REF!</definedName>
    <definedName name="_1PARAMET">#REF!</definedName>
    <definedName name="_2BALA" localSheetId="11">#REF!</definedName>
    <definedName name="_2BALA" localSheetId="3">[1]Module2!#REF!</definedName>
    <definedName name="_2BALA" localSheetId="10">#REF!</definedName>
    <definedName name="_2BALA">#REF!</definedName>
    <definedName name="_3CART" localSheetId="11">#REF!</definedName>
    <definedName name="_3CART" localSheetId="3">[1]Module2!#REF!</definedName>
    <definedName name="_3CART" localSheetId="10">#REF!</definedName>
    <definedName name="_3CART">#REF!</definedName>
    <definedName name="_4FC" localSheetId="11">#REF!</definedName>
    <definedName name="_4FC" localSheetId="3">[1]Module2!#REF!</definedName>
    <definedName name="_4FC" localSheetId="10">#REF!</definedName>
    <definedName name="_4FC">#REF!</definedName>
    <definedName name="_5INVENTA" localSheetId="11">#REF!</definedName>
    <definedName name="_5INVENTA" localSheetId="3">[1]Module2!#REF!</definedName>
    <definedName name="_5INVENTA" localSheetId="10">#REF!</definedName>
    <definedName name="_5INVENTA">#REF!</definedName>
    <definedName name="_xlnm._FilterDatabase" localSheetId="14" hidden="1">'7. ÍNDICE PC'!#REF!</definedName>
    <definedName name="_FOR12" localSheetId="11">#REF!</definedName>
    <definedName name="_FOR12" localSheetId="3">#REF!</definedName>
    <definedName name="_FOR12" localSheetId="10">#REF!</definedName>
    <definedName name="_FOR12">#REF!</definedName>
    <definedName name="_Key1" localSheetId="11" hidden="1">#REF!</definedName>
    <definedName name="_Key1" localSheetId="3" hidden="1">#REF!</definedName>
    <definedName name="_Key1" localSheetId="10" hidden="1">#REF!</definedName>
    <definedName name="_Key1" hidden="1">#REF!</definedName>
    <definedName name="_Key2" localSheetId="11" hidden="1">#REF!</definedName>
    <definedName name="_Key2" localSheetId="3" hidden="1">#REF!</definedName>
    <definedName name="_Key2" localSheetId="10" hidden="1">#REF!</definedName>
    <definedName name="_Key2" hidden="1">#REF!</definedName>
    <definedName name="_Order1" hidden="1">255</definedName>
    <definedName name="_Order2" hidden="1">255</definedName>
    <definedName name="_Sort" localSheetId="11" hidden="1">#REF!</definedName>
    <definedName name="_Sort" localSheetId="3" hidden="1">#REF!</definedName>
    <definedName name="_Sort" localSheetId="10" hidden="1">#REF!</definedName>
    <definedName name="_Sort" hidden="1">#REF!</definedName>
    <definedName name="_SS1" localSheetId="11">#REF!</definedName>
    <definedName name="_SS1" localSheetId="3">#REF!</definedName>
    <definedName name="_SS1" localSheetId="10">#REF!</definedName>
    <definedName name="_SS1">#REF!</definedName>
    <definedName name="_SS2" localSheetId="11">#REF!</definedName>
    <definedName name="_SS2" localSheetId="3">#REF!</definedName>
    <definedName name="_SS2" localSheetId="10">#REF!</definedName>
    <definedName name="_SS2">#REF!</definedName>
    <definedName name="A" localSheetId="11">#REF!</definedName>
    <definedName name="A" localSheetId="3">#REF!</definedName>
    <definedName name="A" localSheetId="10">#REF!</definedName>
    <definedName name="A">#REF!</definedName>
    <definedName name="ActivosTotales" localSheetId="11">#REF!</definedName>
    <definedName name="ActivosTotales" localSheetId="3">[2]cálculos!$C$15</definedName>
    <definedName name="ActivosTotales" localSheetId="10">#REF!</definedName>
    <definedName name="ActivosTotales">#REF!</definedName>
    <definedName name="AFFF" localSheetId="11">#REF!</definedName>
    <definedName name="AFFF" localSheetId="3">#REF!</definedName>
    <definedName name="AFFF" localSheetId="10">#REF!</definedName>
    <definedName name="AFFF">#REF!</definedName>
    <definedName name="AGR" localSheetId="11">#REF!</definedName>
    <definedName name="AGR" localSheetId="3">#REF!</definedName>
    <definedName name="AGR" localSheetId="10">#REF!</definedName>
    <definedName name="AGR">#REF!</definedName>
    <definedName name="amounts" localSheetId="11">#REF!</definedName>
    <definedName name="amounts" localSheetId="3">#REF!</definedName>
    <definedName name="amounts" localSheetId="10">#REF!</definedName>
    <definedName name="amounts">#REF!</definedName>
    <definedName name="Años" localSheetId="11">#REF!</definedName>
    <definedName name="Años" localSheetId="3">[3]TABLAS!$J$6:$J$17</definedName>
    <definedName name="Años" localSheetId="10">#REF!</definedName>
    <definedName name="Años">#REF!</definedName>
    <definedName name="Años_préstamo" localSheetId="11">#REF!</definedName>
    <definedName name="Años_préstamo" localSheetId="3">#REF!</definedName>
    <definedName name="Años_préstamo" localSheetId="10">#REF!</definedName>
    <definedName name="Años_préstamo">#REF!</definedName>
    <definedName name="area" localSheetId="11">#REF!</definedName>
    <definedName name="area" localSheetId="3">#REF!</definedName>
    <definedName name="area" localSheetId="10">#REF!</definedName>
    <definedName name="area">#REF!</definedName>
    <definedName name="_xlnm.Print_Area" localSheetId="0">'2. CAPEX 2'!$A$1:$AP$52</definedName>
    <definedName name="_xlnm.Print_Area" localSheetId="2">'3. OPEX 2'!$A$1:$AP$57</definedName>
    <definedName name="_xlnm.Print_Area" localSheetId="12">'5. TASA DE EQUILIBRIO'!$A$1:$D$18</definedName>
    <definedName name="_xlnm.Print_Area" localSheetId="14">'7. ÍNDICE PC'!$A$1:$BF$72</definedName>
    <definedName name="_xlnm.Print_Area" localSheetId="4">'anexo OPEX TUNEL'!$B$1:$I$23</definedName>
    <definedName name="_xlnm.Print_Area" localSheetId="7">'anexo_masa salarial_'!$A$2:$F$40</definedName>
    <definedName name="AS2DocOpenMode" hidden="1">"AS2DocumentEdit"</definedName>
    <definedName name="AY_LAB" localSheetId="11">#REF!</definedName>
    <definedName name="AY_LAB" localSheetId="3">#REF!</definedName>
    <definedName name="AY_LAB" localSheetId="10">#REF!</definedName>
    <definedName name="AY_LAB">#REF!</definedName>
    <definedName name="base" localSheetId="11">#REF!</definedName>
    <definedName name="base" localSheetId="3">[4]TABLAS!#REF!</definedName>
    <definedName name="base" localSheetId="10">#REF!</definedName>
    <definedName name="base">#REF!</definedName>
    <definedName name="BASE_CG" localSheetId="11">#REF!</definedName>
    <definedName name="BASE_CG" localSheetId="3">[5]BASE!$B$1:$P$65536</definedName>
    <definedName name="BASE_CG" localSheetId="10">#REF!</definedName>
    <definedName name="BASE_CG">#REF!</definedName>
    <definedName name="BASE_CN" localSheetId="11">#REF!</definedName>
    <definedName name="BASE_CN" localSheetId="3">#REF!</definedName>
    <definedName name="BASE_CN" localSheetId="10">#REF!</definedName>
    <definedName name="BASE_CN">#REF!</definedName>
    <definedName name="BASICO" localSheetId="11">#REF!</definedName>
    <definedName name="BASICO" localSheetId="3">#REF!</definedName>
    <definedName name="BASICO" localSheetId="10">#REF!</definedName>
    <definedName name="BASICO">#REF!</definedName>
    <definedName name="C_MEN" localSheetId="11">#REF!</definedName>
    <definedName name="C_MEN" localSheetId="3">#REF!</definedName>
    <definedName name="C_MEN" localSheetId="10">#REF!</definedName>
    <definedName name="C_MEN">#REF!</definedName>
    <definedName name="Cabinas__referencial" localSheetId="11">#REF!,#REF!</definedName>
    <definedName name="Cabinas__referencial" localSheetId="3">'[6]2.1 CONSTR PEAJES 6 CARRILE'!$D$17,'[6]2.1 CONSTR PEAJES 6 CARRILE'!$D$29</definedName>
    <definedName name="Cabinas__referencial" localSheetId="10">#REF!,#REF!</definedName>
    <definedName name="Cabinas__referencial">#REF!,#REF!</definedName>
    <definedName name="CAN_VENT" localSheetId="11">#REF!</definedName>
    <definedName name="CAN_VENT" localSheetId="3">'[7]PRACTICIS VENTAS EN FACTURAS'!$C$1:$C$65536</definedName>
    <definedName name="CAN_VENT" localSheetId="10">#REF!</definedName>
    <definedName name="CAN_VENT">#REF!</definedName>
    <definedName name="canmat" localSheetId="11">#REF!</definedName>
    <definedName name="canmat" localSheetId="3">#REF!</definedName>
    <definedName name="canmat" localSheetId="10">#REF!</definedName>
    <definedName name="canmat">#REF!</definedName>
    <definedName name="Capital" localSheetId="11">#REF!</definedName>
    <definedName name="Capital" localSheetId="3">#REF!</definedName>
    <definedName name="Capital" localSheetId="10">#REF!</definedName>
    <definedName name="Capital">#REF!</definedName>
    <definedName name="cargo" localSheetId="11">#REF!</definedName>
    <definedName name="cargo" localSheetId="3">#REF!</definedName>
    <definedName name="cargo" localSheetId="10">#REF!</definedName>
    <definedName name="cargo">#REF!</definedName>
    <definedName name="cargocontacto" localSheetId="11">#REF!</definedName>
    <definedName name="cargocontacto" localSheetId="3">#REF!</definedName>
    <definedName name="cargocontacto" localSheetId="10">#REF!</definedName>
    <definedName name="cargocontacto">#REF!</definedName>
    <definedName name="cargoresponsabledelaobra" localSheetId="11">#REF!</definedName>
    <definedName name="cargoresponsabledelaobra" localSheetId="3">#REF!</definedName>
    <definedName name="cargoresponsabledelaobra" localSheetId="10">#REF!</definedName>
    <definedName name="cargoresponsabledelaobra">#REF!</definedName>
    <definedName name="cargovendedor" localSheetId="11">#REF!</definedName>
    <definedName name="cargovendedor" localSheetId="3">#REF!</definedName>
    <definedName name="cargovendedor" localSheetId="10">#REF!</definedName>
    <definedName name="cargovendedor">#REF!</definedName>
    <definedName name="CAT_I" localSheetId="11">#REF!</definedName>
    <definedName name="CAT_I" localSheetId="3">#REF!</definedName>
    <definedName name="CAT_I" localSheetId="10">#REF!</definedName>
    <definedName name="CAT_I">#REF!</definedName>
    <definedName name="CAT_II" localSheetId="11">#REF!</definedName>
    <definedName name="CAT_II" localSheetId="3">#REF!</definedName>
    <definedName name="CAT_II" localSheetId="10">#REF!</definedName>
    <definedName name="CAT_II">#REF!</definedName>
    <definedName name="CAT_III" localSheetId="11">#REF!</definedName>
    <definedName name="CAT_III" localSheetId="3">#REF!</definedName>
    <definedName name="CAT_III" localSheetId="10">#REF!</definedName>
    <definedName name="CAT_III">#REF!</definedName>
    <definedName name="CAT_IV" localSheetId="11">#REF!</definedName>
    <definedName name="CAT_IV" localSheetId="3">#REF!</definedName>
    <definedName name="CAT_IV" localSheetId="10">#REF!</definedName>
    <definedName name="CAT_IV">#REF!</definedName>
    <definedName name="CCCCCC" localSheetId="11">#REF!</definedName>
    <definedName name="CCCCCC" localSheetId="3">'[8]PRACTISIS STOCK'!$A$1:$H$65536</definedName>
    <definedName name="CCCCCC" localSheetId="10">#REF!</definedName>
    <definedName name="CCCCCC">#REF!</definedName>
    <definedName name="CH_LIC_1" localSheetId="11">#REF!</definedName>
    <definedName name="CH_LIC_1" localSheetId="3">#REF!</definedName>
    <definedName name="CH_LIC_1" localSheetId="10">#REF!</definedName>
    <definedName name="CH_LIC_1">#REF!</definedName>
    <definedName name="CH_LIC_2" localSheetId="11">#REF!</definedName>
    <definedName name="CH_LIC_2" localSheetId="3">#REF!</definedName>
    <definedName name="CH_LIC_2" localSheetId="10">#REF!</definedName>
    <definedName name="CH_LIC_2">#REF!</definedName>
    <definedName name="CH_LIC_3" localSheetId="11">#REF!</definedName>
    <definedName name="CH_LIC_3" localSheetId="3">#REF!</definedName>
    <definedName name="CH_LIC_3" localSheetId="10">#REF!</definedName>
    <definedName name="CH_LIC_3">#REF!</definedName>
    <definedName name="CH_LIC_B" localSheetId="11">#REF!</definedName>
    <definedName name="CH_LIC_B" localSheetId="3">#REF!</definedName>
    <definedName name="CH_LIC_B" localSheetId="10">#REF!</definedName>
    <definedName name="CH_LIC_B">#REF!</definedName>
    <definedName name="CH_LIC_C" localSheetId="11">#REF!</definedName>
    <definedName name="CH_LIC_C" localSheetId="3">#REF!</definedName>
    <definedName name="CH_LIC_C" localSheetId="10">#REF!</definedName>
    <definedName name="CH_LIC_C">#REF!</definedName>
    <definedName name="CH_LIC_D" localSheetId="11">#REF!</definedName>
    <definedName name="CH_LIC_D" localSheetId="3">#REF!</definedName>
    <definedName name="CH_LIC_D" localSheetId="10">#REF!</definedName>
    <definedName name="CH_LIC_D">#REF!</definedName>
    <definedName name="CH_LIC_E" localSheetId="11">#REF!</definedName>
    <definedName name="CH_LIC_E" localSheetId="3">#REF!</definedName>
    <definedName name="CH_LIC_E" localSheetId="10">#REF!</definedName>
    <definedName name="CH_LIC_E">#REF!</definedName>
    <definedName name="ciudad" localSheetId="11">#REF!</definedName>
    <definedName name="ciudad" localSheetId="3">#REF!</definedName>
    <definedName name="ciudad" localSheetId="10">#REF!</definedName>
    <definedName name="ciudad">#REF!</definedName>
    <definedName name="ciudadcliente" localSheetId="11">#REF!</definedName>
    <definedName name="ciudadcliente" localSheetId="3">#REF!</definedName>
    <definedName name="ciudadcliente" localSheetId="10">#REF!</definedName>
    <definedName name="ciudadcliente">#REF!</definedName>
    <definedName name="ciudaddelaobra" localSheetId="11">#REF!</definedName>
    <definedName name="ciudaddelaobra" localSheetId="3">#REF!</definedName>
    <definedName name="ciudaddelaobra" localSheetId="10">#REF!</definedName>
    <definedName name="ciudaddelaobra">#REF!</definedName>
    <definedName name="CLIENTE" localSheetId="11">#REF!</definedName>
    <definedName name="CLIENTE" localSheetId="3">'[9]BASE DE CLIENTES'!$A$3:$A$47</definedName>
    <definedName name="CLIENTE" localSheetId="10">#REF!</definedName>
    <definedName name="CLIENTE">#REF!</definedName>
    <definedName name="cmic" localSheetId="11">#REF!</definedName>
    <definedName name="cmic" localSheetId="3">#REF!</definedName>
    <definedName name="cmic" localSheetId="10">#REF!</definedName>
    <definedName name="cmic">#REF!</definedName>
    <definedName name="CN_V1" localSheetId="11">#REF!</definedName>
    <definedName name="CN_V1" localSheetId="3">#REF!</definedName>
    <definedName name="CN_V1" localSheetId="10">#REF!</definedName>
    <definedName name="CN_V1">#REF!</definedName>
    <definedName name="CN_V2" localSheetId="11">#REF!</definedName>
    <definedName name="CN_V2" localSheetId="3">#REF!</definedName>
    <definedName name="CN_V2" localSheetId="10">#REF!</definedName>
    <definedName name="CN_V2">#REF!</definedName>
    <definedName name="CN_V3" localSheetId="11">#REF!</definedName>
    <definedName name="CN_V3" localSheetId="3">#REF!</definedName>
    <definedName name="CN_V3" localSheetId="10">#REF!</definedName>
    <definedName name="CN_V3">#REF!</definedName>
    <definedName name="CN_V4" localSheetId="11">#REF!</definedName>
    <definedName name="CN_V4" localSheetId="3">#REF!</definedName>
    <definedName name="CN_V4" localSheetId="10">#REF!</definedName>
    <definedName name="CN_V4">#REF!</definedName>
    <definedName name="CN_V5" localSheetId="11">#REF!</definedName>
    <definedName name="CN_V5" localSheetId="3">#REF!</definedName>
    <definedName name="CN_V5" localSheetId="10">#REF!</definedName>
    <definedName name="CN_V5">#REF!</definedName>
    <definedName name="cod_ventas" localSheetId="11">#REF!</definedName>
    <definedName name="cod_ventas" localSheetId="3">[10]Ventas!$A$1:$A$65536</definedName>
    <definedName name="cod_ventas" localSheetId="10">#REF!</definedName>
    <definedName name="cod_ventas">#REF!</definedName>
    <definedName name="CodigoAuxiliar" localSheetId="11">#REF!</definedName>
    <definedName name="CodigoAuxiliar" localSheetId="3">#REF!</definedName>
    <definedName name="CodigoAuxiliar" localSheetId="10">#REF!</definedName>
    <definedName name="CodigoAuxiliar">#REF!</definedName>
    <definedName name="codigodelaobra" localSheetId="11">#REF!</definedName>
    <definedName name="codigodelaobra" localSheetId="3">#REF!</definedName>
    <definedName name="codigodelaobra" localSheetId="10">#REF!</definedName>
    <definedName name="codigodelaobra">#REF!</definedName>
    <definedName name="CodigoMatriz" localSheetId="11">#REF!</definedName>
    <definedName name="CodigoMatriz" localSheetId="3">#REF!</definedName>
    <definedName name="CodigoMatriz" localSheetId="10">#REF!</definedName>
    <definedName name="CodigoMatriz">#REF!</definedName>
    <definedName name="CodigoPartida" localSheetId="11">#REF!</definedName>
    <definedName name="CodigoPartida" localSheetId="3">#REF!</definedName>
    <definedName name="CodigoPartida" localSheetId="10">#REF!</definedName>
    <definedName name="CodigoPartida">#REF!</definedName>
    <definedName name="codigopostalcliente" localSheetId="11">#REF!</definedName>
    <definedName name="codigopostalcliente" localSheetId="3">#REF!</definedName>
    <definedName name="codigopostalcliente" localSheetId="10">#REF!</definedName>
    <definedName name="codigopostalcliente">#REF!</definedName>
    <definedName name="codigopostaldelaobra" localSheetId="11">#REF!</definedName>
    <definedName name="codigopostaldelaobra" localSheetId="3">#REF!</definedName>
    <definedName name="codigopostaldelaobra" localSheetId="10">#REF!</definedName>
    <definedName name="codigopostaldelaobra">#REF!</definedName>
    <definedName name="codigovendedor" localSheetId="11">#REF!</definedName>
    <definedName name="codigovendedor" localSheetId="3">#REF!</definedName>
    <definedName name="codigovendedor" localSheetId="10">#REF!</definedName>
    <definedName name="codigovendedor">#REF!</definedName>
    <definedName name="colonia" localSheetId="11">#REF!</definedName>
    <definedName name="colonia" localSheetId="3">#REF!</definedName>
    <definedName name="colonia" localSheetId="10">#REF!</definedName>
    <definedName name="colonia">#REF!</definedName>
    <definedName name="coloniacliente" localSheetId="11">#REF!</definedName>
    <definedName name="coloniacliente" localSheetId="3">#REF!</definedName>
    <definedName name="coloniacliente" localSheetId="10">#REF!</definedName>
    <definedName name="coloniacliente">#REF!</definedName>
    <definedName name="coloniadelaobra" localSheetId="11">#REF!</definedName>
    <definedName name="coloniadelaobra" localSheetId="3">#REF!</definedName>
    <definedName name="coloniadelaobra" localSheetId="10">#REF!</definedName>
    <definedName name="coloniadelaobra">#REF!</definedName>
    <definedName name="ColumnaImporte" localSheetId="11">#REF!</definedName>
    <definedName name="ColumnaImporte" localSheetId="3">#REF!</definedName>
    <definedName name="ColumnaImporte" localSheetId="10">#REF!</definedName>
    <definedName name="ColumnaImporte">#REF!</definedName>
    <definedName name="ColumnaImporte2" localSheetId="11">#REF!</definedName>
    <definedName name="ColumnaImporte2" localSheetId="3">#REF!</definedName>
    <definedName name="ColumnaImporte2" localSheetId="10">#REF!</definedName>
    <definedName name="ColumnaImporte2">#REF!</definedName>
    <definedName name="ColumnaPorcentaje" localSheetId="11">#REF!</definedName>
    <definedName name="ColumnaPorcentaje" localSheetId="3">#REF!</definedName>
    <definedName name="ColumnaPorcentaje" localSheetId="10">#REF!</definedName>
    <definedName name="ColumnaPorcentaje">#REF!</definedName>
    <definedName name="ColumnaPorcentaje2" localSheetId="11">#REF!</definedName>
    <definedName name="ColumnaPorcentaje2" localSheetId="3">#REF!</definedName>
    <definedName name="ColumnaPorcentaje2" localSheetId="10">#REF!</definedName>
    <definedName name="ColumnaPorcentaje2">#REF!</definedName>
    <definedName name="Compras" localSheetId="11">#REF!</definedName>
    <definedName name="Compras" localSheetId="3">#REF!</definedName>
    <definedName name="Compras" localSheetId="10">#REF!</definedName>
    <definedName name="Compras">#REF!</definedName>
    <definedName name="comprobantes" localSheetId="11">#REF!</definedName>
    <definedName name="comprobantes" localSheetId="3">[4]TABLAS!#REF!</definedName>
    <definedName name="comprobantes" localSheetId="10">#REF!</definedName>
    <definedName name="comprobantes">#REF!</definedName>
    <definedName name="coname" localSheetId="11">#REF!</definedName>
    <definedName name="coname" localSheetId="3">[11]BS!$D$7</definedName>
    <definedName name="coname" localSheetId="10">#REF!</definedName>
    <definedName name="coname">#REF!</definedName>
    <definedName name="CONSERJE" localSheetId="11">#REF!</definedName>
    <definedName name="CONSERJE" localSheetId="3">#REF!</definedName>
    <definedName name="CONSERJE" localSheetId="10">#REF!</definedName>
    <definedName name="CONSERJE">#REF!</definedName>
    <definedName name="contactocliente" localSheetId="11">#REF!</definedName>
    <definedName name="contactocliente" localSheetId="3">#REF!</definedName>
    <definedName name="contactocliente" localSheetId="10">#REF!</definedName>
    <definedName name="contactocliente">#REF!</definedName>
    <definedName name="COSTO" localSheetId="11">#REF!</definedName>
    <definedName name="COSTO" localSheetId="3">[12]COSTO!$B$1:$E$65536</definedName>
    <definedName name="COSTO" localSheetId="10">#REF!</definedName>
    <definedName name="COSTO">#REF!</definedName>
    <definedName name="COSTO1" localSheetId="11">#REF!</definedName>
    <definedName name="COSTO1" localSheetId="3">[13]COSTO!$B$1:$F$65536</definedName>
    <definedName name="COSTO1" localSheetId="10">#REF!</definedName>
    <definedName name="COSTO1">#REF!</definedName>
    <definedName name="CostoMatriz1" localSheetId="11">#REF!</definedName>
    <definedName name="CostoMatriz1" localSheetId="3">#REF!</definedName>
    <definedName name="CostoMatriz1" localSheetId="10">#REF!</definedName>
    <definedName name="CostoMatriz1">#REF!</definedName>
    <definedName name="CostoMatriz2" localSheetId="11">#REF!</definedName>
    <definedName name="CostoMatriz2" localSheetId="3">#REF!</definedName>
    <definedName name="CostoMatriz2" localSheetId="10">#REF!</definedName>
    <definedName name="CostoMatriz2">#REF!</definedName>
    <definedName name="COSTOS" localSheetId="11">#REF!</definedName>
    <definedName name="COSTOS" localSheetId="3">[10]Costos!$B$1:$H$65536</definedName>
    <definedName name="COSTOS" localSheetId="10">#REF!</definedName>
    <definedName name="COSTOS">#REF!</definedName>
    <definedName name="currency" localSheetId="11">#REF!</definedName>
    <definedName name="currency" localSheetId="3">#REF!</definedName>
    <definedName name="currency" localSheetId="10">#REF!</definedName>
    <definedName name="currency">#REF!</definedName>
    <definedName name="d" localSheetId="11" hidden="1">{#N/A,#N/A,FALSE,"Aging Summary";#N/A,#N/A,FALSE,"Ratio Analysis";#N/A,#N/A,FALSE,"Test 120 Day Accts";#N/A,#N/A,FALSE,"Tickmarks"}</definedName>
    <definedName name="d" localSheetId="3" hidden="1">{#N/A,#N/A,FALSE,"Aging Summary";#N/A,#N/A,FALSE,"Ratio Analysis";#N/A,#N/A,FALSE,"Test 120 Day Accts";#N/A,#N/A,FALSE,"Tickmarks"}</definedName>
    <definedName name="d" localSheetId="10" hidden="1">{#N/A,#N/A,FALSE,"Aging Summary";#N/A,#N/A,FALSE,"Ratio Analysis";#N/A,#N/A,FALSE,"Test 120 Day Accts";#N/A,#N/A,FALSE,"Tickmarks"}</definedName>
    <definedName name="d" hidden="1">{#N/A,#N/A,FALSE,"Aging Summary";#N/A,#N/A,FALSE,"Ratio Analysis";#N/A,#N/A,FALSE,"Test 120 Day Accts";#N/A,#N/A,FALSE,"Tickmarks"}</definedName>
    <definedName name="Datos" localSheetId="11">#REF!</definedName>
    <definedName name="Datos" localSheetId="3">#REF!</definedName>
    <definedName name="Datos" localSheetId="10">#REF!</definedName>
    <definedName name="Datos">#REF!</definedName>
    <definedName name="DDOL">#N/A</definedName>
    <definedName name="decimalesredondeo" localSheetId="11">#REF!</definedName>
    <definedName name="decimalesredondeo" localSheetId="3">#REF!</definedName>
    <definedName name="decimalesredondeo" localSheetId="10">#REF!</definedName>
    <definedName name="decimalesredondeo">#REF!</definedName>
    <definedName name="departamento" localSheetId="11">#REF!</definedName>
    <definedName name="departamento" localSheetId="3">#REF!</definedName>
    <definedName name="departamento" localSheetId="10">#REF!</definedName>
    <definedName name="departamento">#REF!</definedName>
    <definedName name="DEPARTAMENTO2" localSheetId="11">#REF!</definedName>
    <definedName name="DEPARTAMENTO2" localSheetId="3">#REF!</definedName>
    <definedName name="DEPARTAMENTO2" localSheetId="10">#REF!</definedName>
    <definedName name="DEPARTAMENTO2">#REF!</definedName>
    <definedName name="DescripcionMatriz" localSheetId="11">#REF!</definedName>
    <definedName name="DescripcionMatriz" localSheetId="3">#REF!</definedName>
    <definedName name="DescripcionMatriz" localSheetId="10">#REF!</definedName>
    <definedName name="DescripcionMatriz">#REF!</definedName>
    <definedName name="DescripcionPartidaCorta" localSheetId="11">#REF!</definedName>
    <definedName name="DescripcionPartidaCorta" localSheetId="3">#REF!</definedName>
    <definedName name="DescripcionPartidaCorta" localSheetId="10">#REF!</definedName>
    <definedName name="DescripcionPartidaCorta">#REF!</definedName>
    <definedName name="DescripcionPartidaLarga" localSheetId="11">#REF!</definedName>
    <definedName name="DescripcionPartidaLarga" localSheetId="3">#REF!</definedName>
    <definedName name="DescripcionPartidaLarga" localSheetId="10">#REF!</definedName>
    <definedName name="DescripcionPartidaLarga">#REF!</definedName>
    <definedName name="DetalleTipo1" localSheetId="11">#REF!</definedName>
    <definedName name="DetalleTipo1" localSheetId="3">#REF!</definedName>
    <definedName name="DetalleTipo1" localSheetId="10">#REF!</definedName>
    <definedName name="DetalleTipo1">#REF!</definedName>
    <definedName name="DetalleTipo2" localSheetId="11">#REF!</definedName>
    <definedName name="DetalleTipo2" localSheetId="3">#REF!</definedName>
    <definedName name="DetalleTipo2" localSheetId="10">#REF!</definedName>
    <definedName name="DetalleTipo2">#REF!</definedName>
    <definedName name="DetalleTipo3" localSheetId="11">#REF!</definedName>
    <definedName name="DetalleTipo3" localSheetId="3">#REF!</definedName>
    <definedName name="DetalleTipo3" localSheetId="10">#REF!</definedName>
    <definedName name="DetalleTipo3">#REF!</definedName>
    <definedName name="DetalleTipo4" localSheetId="11">#REF!</definedName>
    <definedName name="DetalleTipo4" localSheetId="3">#REF!</definedName>
    <definedName name="DetalleTipo4" localSheetId="10">#REF!</definedName>
    <definedName name="DetalleTipo4">#REF!</definedName>
    <definedName name="DetalleTipo8" localSheetId="11">#REF!</definedName>
    <definedName name="DetalleTipo8" localSheetId="3">#REF!</definedName>
    <definedName name="DetalleTipo8" localSheetId="10">#REF!</definedName>
    <definedName name="DetalleTipo8">#REF!</definedName>
    <definedName name="DetalleTipoOtros" localSheetId="11">#REF!</definedName>
    <definedName name="DetalleTipoOtros" localSheetId="3">#REF!</definedName>
    <definedName name="DetalleTipoOtros" localSheetId="10">#REF!</definedName>
    <definedName name="DetalleTipoOtros">#REF!</definedName>
    <definedName name="Día_de_pago" localSheetId="11">DATE(YEAR('4. INGRESOS '!Inicio_prestamo),MONTH('4. INGRESOS '!Inicio_prestamo)+Payment_Number,DAY('4. INGRESOS '!Inicio_prestamo))</definedName>
    <definedName name="Día_de_pago" localSheetId="12">DATE(YEAR([0]!Inicio_prestamo),MONTH([0]!Inicio_prestamo)+Payment_Number,DAY([0]!Inicio_prestamo))</definedName>
    <definedName name="Día_de_pago" localSheetId="3">DATE(YEAR('anexo OPEX VIA'!Inicio_prestamo),MONTH('anexo OPEX VIA'!Inicio_prestamo)+Payment_Number,DAY('anexo OPEX VIA'!Inicio_prestamo))</definedName>
    <definedName name="Día_de_pago" localSheetId="10">DATE(YEAR('DESGLOSE OPEX Y CAPEX'!Inicio_prestamo),MONTH('DESGLOSE OPEX Y CAPEX'!Inicio_prestamo)+Payment_Number,DAY('DESGLOSE OPEX Y CAPEX'!Inicio_prestamo))</definedName>
    <definedName name="Día_de_pago">DATE(YEAR(Inicio_prestamo),MONTH(Inicio_prestamo)+Payment_Number,DAY(Inicio_prestamo))</definedName>
    <definedName name="DIB_1" localSheetId="11">#REF!</definedName>
    <definedName name="DIB_1" localSheetId="3">#REF!</definedName>
    <definedName name="DIB_1" localSheetId="10">#REF!</definedName>
    <definedName name="DIB_1">#REF!</definedName>
    <definedName name="DIB_2" localSheetId="11">#REF!</definedName>
    <definedName name="DIB_2" localSheetId="3">#REF!</definedName>
    <definedName name="DIB_2" localSheetId="10">#REF!</definedName>
    <definedName name="DIB_2">#REF!</definedName>
    <definedName name="DIB_3" localSheetId="11">#REF!</definedName>
    <definedName name="DIB_3" localSheetId="3">#REF!</definedName>
    <definedName name="DIB_3" localSheetId="10">#REF!</definedName>
    <definedName name="DIB_3">#REF!</definedName>
    <definedName name="direccioncliente" localSheetId="11">#REF!</definedName>
    <definedName name="direccioncliente" localSheetId="3">#REF!</definedName>
    <definedName name="direccioncliente" localSheetId="10">#REF!</definedName>
    <definedName name="direccioncliente">#REF!</definedName>
    <definedName name="direcciondeconcurso" localSheetId="11">#REF!</definedName>
    <definedName name="direcciondeconcurso" localSheetId="3">#REF!</definedName>
    <definedName name="direcciondeconcurso" localSheetId="10">#REF!</definedName>
    <definedName name="direcciondeconcurso">#REF!</definedName>
    <definedName name="direcciondelaobra" localSheetId="11">#REF!</definedName>
    <definedName name="direcciondelaobra" localSheetId="3">#REF!</definedName>
    <definedName name="direcciondelaobra" localSheetId="10">#REF!</definedName>
    <definedName name="direcciondelaobra">#REF!</definedName>
    <definedName name="DOL">#N/A</definedName>
    <definedName name="DOLAR" localSheetId="11">#REF!</definedName>
    <definedName name="DOLAR" localSheetId="3">#REF!</definedName>
    <definedName name="DOLAR" localSheetId="10">#REF!</definedName>
    <definedName name="DOLAR">#REF!</definedName>
    <definedName name="domicilio" localSheetId="11">#REF!</definedName>
    <definedName name="domicilio" localSheetId="3">#REF!</definedName>
    <definedName name="domicilio" localSheetId="10">#REF!</definedName>
    <definedName name="domicilio">#REF!</definedName>
    <definedName name="DSUC">#N/A</definedName>
    <definedName name="EEE" localSheetId="11">#REF!</definedName>
    <definedName name="EEE" localSheetId="3">[14]CUAESCO!#REF!</definedName>
    <definedName name="EEE" localSheetId="10">#REF!</definedName>
    <definedName name="EEE">#REF!</definedName>
    <definedName name="email" localSheetId="11">#REF!</definedName>
    <definedName name="email" localSheetId="3">#REF!</definedName>
    <definedName name="email" localSheetId="10">#REF!</definedName>
    <definedName name="email">#REF!</definedName>
    <definedName name="emailcliente" localSheetId="11">#REF!</definedName>
    <definedName name="emailcliente" localSheetId="3">#REF!</definedName>
    <definedName name="emailcliente" localSheetId="10">#REF!</definedName>
    <definedName name="emailcliente">#REF!</definedName>
    <definedName name="emaildelaobra" localSheetId="11">#REF!</definedName>
    <definedName name="emaildelaobra" localSheetId="3">#REF!</definedName>
    <definedName name="emaildelaobra" localSheetId="10">#REF!</definedName>
    <definedName name="emaildelaobra">#REF!</definedName>
    <definedName name="Emergente" localSheetId="11">#REF!</definedName>
    <definedName name="Emergente" localSheetId="3">#REF!</definedName>
    <definedName name="Emergente" localSheetId="10">#REF!</definedName>
    <definedName name="Emergente">#REF!</definedName>
    <definedName name="EncabezadoTipo1" localSheetId="11">#REF!</definedName>
    <definedName name="EncabezadoTipo1" localSheetId="3">#REF!</definedName>
    <definedName name="EncabezadoTipo1" localSheetId="10">#REF!</definedName>
    <definedName name="EncabezadoTipo1">#REF!</definedName>
    <definedName name="EncabezadoTipo2" localSheetId="11">#REF!</definedName>
    <definedName name="EncabezadoTipo2" localSheetId="3">#REF!</definedName>
    <definedName name="EncabezadoTipo2" localSheetId="10">#REF!</definedName>
    <definedName name="EncabezadoTipo2">#REF!</definedName>
    <definedName name="EncabezadoTipo3" localSheetId="11">#REF!</definedName>
    <definedName name="EncabezadoTipo3" localSheetId="3">#REF!</definedName>
    <definedName name="EncabezadoTipo3" localSheetId="10">#REF!</definedName>
    <definedName name="EncabezadoTipo3">#REF!</definedName>
    <definedName name="EncabezadoTipo4" localSheetId="11">#REF!</definedName>
    <definedName name="EncabezadoTipo4" localSheetId="3">#REF!</definedName>
    <definedName name="EncabezadoTipo4" localSheetId="10">#REF!</definedName>
    <definedName name="EncabezadoTipo4">#REF!</definedName>
    <definedName name="EncabezadoTipoOtros" localSheetId="11">#REF!</definedName>
    <definedName name="EncabezadoTipoOtros" localSheetId="3">#REF!</definedName>
    <definedName name="EncabezadoTipoOtros" localSheetId="10">#REF!</definedName>
    <definedName name="EncabezadoTipoOtros">#REF!</definedName>
    <definedName name="ESC" localSheetId="11">#REF!</definedName>
    <definedName name="ESC" localSheetId="3">#REF!</definedName>
    <definedName name="ESC" localSheetId="10">#REF!</definedName>
    <definedName name="ESC">#REF!</definedName>
    <definedName name="escen1" localSheetId="11">#REF!</definedName>
    <definedName name="escen1" localSheetId="3">#REF!</definedName>
    <definedName name="escen1" localSheetId="10">#REF!</definedName>
    <definedName name="escen1">#REF!</definedName>
    <definedName name="escen2" localSheetId="11">#REF!</definedName>
    <definedName name="escen2" localSheetId="3">[15]InputsAg!$L$4</definedName>
    <definedName name="escen2" localSheetId="10">#REF!</definedName>
    <definedName name="escen2">#REF!</definedName>
    <definedName name="escen3" localSheetId="11">#REF!</definedName>
    <definedName name="escen3" localSheetId="3">[15]InputsS!$N$4</definedName>
    <definedName name="escen3" localSheetId="10">#REF!</definedName>
    <definedName name="escen3">#REF!</definedName>
    <definedName name="estado" localSheetId="11">#REF!</definedName>
    <definedName name="estado" localSheetId="3">#REF!</definedName>
    <definedName name="estado" localSheetId="10">#REF!</definedName>
    <definedName name="estado">#REF!</definedName>
    <definedName name="estadodelaobra" localSheetId="11">#REF!</definedName>
    <definedName name="estadodelaobra" localSheetId="3">#REF!</definedName>
    <definedName name="estadodelaobra" localSheetId="10">#REF!</definedName>
    <definedName name="estadodelaobra">#REF!</definedName>
    <definedName name="FACTOR" localSheetId="11">#REF!</definedName>
    <definedName name="FACTOR" localSheetId="3">#REF!</definedName>
    <definedName name="FACTOR" localSheetId="10">#REF!</definedName>
    <definedName name="FACTOR">#REF!</definedName>
    <definedName name="FCAJA" localSheetId="11">#REF!</definedName>
    <definedName name="FCAJA" localSheetId="3">[14]CUAESCO!#REF!</definedName>
    <definedName name="FCAJA" localSheetId="10">#REF!</definedName>
    <definedName name="FCAJA">#REF!</definedName>
    <definedName name="Fecha_de_pago" localSheetId="11">#REF!</definedName>
    <definedName name="Fecha_de_pago" localSheetId="3">#REF!</definedName>
    <definedName name="Fecha_de_pago" localSheetId="10">#REF!</definedName>
    <definedName name="Fecha_de_pago">#REF!</definedName>
    <definedName name="fechaconcursocadena" localSheetId="11">#REF!</definedName>
    <definedName name="fechaconcursocadena" localSheetId="3">'[16]N_Campos Generales'!$D$31</definedName>
    <definedName name="fechaconcursocadena" localSheetId="10">#REF!</definedName>
    <definedName name="fechaconcursocadena">#REF!</definedName>
    <definedName name="fechaconvocatoria" localSheetId="11">#REF!</definedName>
    <definedName name="fechaconvocatoria" localSheetId="3">#REF!</definedName>
    <definedName name="fechaconvocatoria" localSheetId="10">#REF!</definedName>
    <definedName name="fechaconvocatoria">#REF!</definedName>
    <definedName name="fechadeconcurso" localSheetId="11">#REF!</definedName>
    <definedName name="fechadeconcurso" localSheetId="3">#REF!</definedName>
    <definedName name="fechadeconcurso" localSheetId="10">#REF!</definedName>
    <definedName name="fechadeconcurso">#REF!</definedName>
    <definedName name="fechainicio" localSheetId="11">#REF!</definedName>
    <definedName name="fechainicio" localSheetId="3">#REF!</definedName>
    <definedName name="fechainicio" localSheetId="10">#REF!</definedName>
    <definedName name="fechainicio">#REF!</definedName>
    <definedName name="fechainiciotexto" localSheetId="11">#REF!</definedName>
    <definedName name="fechainiciotexto" localSheetId="3">'[16]N_Campos Generales'!$D$46</definedName>
    <definedName name="fechainiciotexto" localSheetId="10">#REF!</definedName>
    <definedName name="fechainiciotexto">#REF!</definedName>
    <definedName name="fechaterminacion" localSheetId="11">#REF!</definedName>
    <definedName name="fechaterminacion" localSheetId="3">#REF!</definedName>
    <definedName name="fechaterminacion" localSheetId="10">#REF!</definedName>
    <definedName name="fechaterminacion">#REF!</definedName>
    <definedName name="fechaterminaciontexto" localSheetId="11">#REF!</definedName>
    <definedName name="fechaterminaciontexto" localSheetId="3">'[16]N_Campos Generales'!$D$47</definedName>
    <definedName name="fechaterminaciontexto" localSheetId="10">#REF!</definedName>
    <definedName name="fechaterminaciontexto">#REF!</definedName>
    <definedName name="FFONDOS" localSheetId="11">#REF!</definedName>
    <definedName name="FFONDOS" localSheetId="3">[14]CUAESCO!#REF!</definedName>
    <definedName name="FFONDOS" localSheetId="10">#REF!</definedName>
    <definedName name="FFONDOS">#REF!</definedName>
    <definedName name="Fila_de_encabezado">ROW(#REF!)</definedName>
    <definedName name="FLAG" localSheetId="11">#REF!</definedName>
    <definedName name="FLAG" localSheetId="3">#REF!</definedName>
    <definedName name="FLAG" localSheetId="10">#REF!</definedName>
    <definedName name="FLAG">#REF!</definedName>
    <definedName name="FLUJO" localSheetId="11">#REF!,#REF!</definedName>
    <definedName name="FLUJO" localSheetId="3">[17]CUADROS.XLS!$Z$3:$AM$63,[17]CUADROS.XLS!$Z$66:$AM$130</definedName>
    <definedName name="FLUJO" localSheetId="10">#REF!,#REF!</definedName>
    <definedName name="FLUJO">#REF!,#REF!</definedName>
    <definedName name="formcompre" localSheetId="11">#REF!</definedName>
    <definedName name="formcompre" localSheetId="3">[18]SB!$D$125:$D$127</definedName>
    <definedName name="formcompre" localSheetId="10">#REF!</definedName>
    <definedName name="formcompre">#REF!</definedName>
    <definedName name="formulas" localSheetId="11">#REF!</definedName>
    <definedName name="formulas" localSheetId="3">#REF!</definedName>
    <definedName name="formulas" localSheetId="10">#REF!</definedName>
    <definedName name="formulas">#REF!</definedName>
    <definedName name="Frecuencia" localSheetId="11">#REF!</definedName>
    <definedName name="Frecuencia" localSheetId="3">[19]Auxiliar!$C$3:$C$8</definedName>
    <definedName name="Frecuencia" localSheetId="10">#REF!</definedName>
    <definedName name="Frecuencia">#REF!</definedName>
    <definedName name="GGG" localSheetId="11">#REF!</definedName>
    <definedName name="GGG" localSheetId="3">#REF!</definedName>
    <definedName name="GGG" localSheetId="10">#REF!</definedName>
    <definedName name="GGG">#REF!</definedName>
    <definedName name="GYP" localSheetId="11">#REF!,#REF!</definedName>
    <definedName name="GYP" localSheetId="3">[17]CUADROS.XLS!$A$1:$L$45,[17]CUADROS.XLS!$A$62:$L$108</definedName>
    <definedName name="GYP" localSheetId="10">#REF!,#REF!</definedName>
    <definedName name="GYP">#REF!,#REF!</definedName>
    <definedName name="HHHHSDF" localSheetId="11">#REF!</definedName>
    <definedName name="HHHHSDF" localSheetId="3">#REF!</definedName>
    <definedName name="HHHHSDF" localSheetId="10">#REF!</definedName>
    <definedName name="HHHHSDF">#REF!</definedName>
    <definedName name="HOJA" localSheetId="11">#REF!</definedName>
    <definedName name="HOJA" localSheetId="3">'[20]VISAS (4)'!#REF!</definedName>
    <definedName name="HOJA" localSheetId="10">#REF!</definedName>
    <definedName name="HOJA">#REF!</definedName>
    <definedName name="HTML_CodePage" hidden="1">1252</definedName>
    <definedName name="HTML_Control" localSheetId="11" hidden="1">{"'Sheet1'!$A$1:$G$85"}</definedName>
    <definedName name="HTML_Control" localSheetId="3" hidden="1">{"'Sheet1'!$A$1:$G$85"}</definedName>
    <definedName name="HTML_Control" localSheetId="10" hidden="1">{"'Sheet1'!$A$1:$G$85"}</definedName>
    <definedName name="HTML_Control" hidden="1">{"'Sheet1'!$A$1:$G$85"}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mport_Base" localSheetId="11">#REF!</definedName>
    <definedName name="Import_Base" localSheetId="3">#REF!</definedName>
    <definedName name="Import_Base" localSheetId="10">#REF!</definedName>
    <definedName name="Import_Base">#REF!</definedName>
    <definedName name="Import_Iva" localSheetId="11">#REF!</definedName>
    <definedName name="Import_Iva" localSheetId="3">#REF!</definedName>
    <definedName name="Import_Iva" localSheetId="10">#REF!</definedName>
    <definedName name="Import_Iva">#REF!</definedName>
    <definedName name="Import_Mes" localSheetId="11">#REF!</definedName>
    <definedName name="Import_Mes" localSheetId="3">#REF!</definedName>
    <definedName name="Import_Mes" localSheetId="10">#REF!</definedName>
    <definedName name="Import_Mes">#REF!</definedName>
    <definedName name="Import_Tipo" localSheetId="11">#REF!</definedName>
    <definedName name="Import_Tipo" localSheetId="3">#REF!</definedName>
    <definedName name="Import_Tipo" localSheetId="10">#REF!</definedName>
    <definedName name="Import_Tipo">#REF!</definedName>
    <definedName name="Importe_del_préstamo" localSheetId="11">#REF!</definedName>
    <definedName name="Importe_del_préstamo" localSheetId="3">#REF!</definedName>
    <definedName name="Importe_del_préstamo" localSheetId="10">#REF!</definedName>
    <definedName name="Importe_del_préstamo">#REF!</definedName>
    <definedName name="impre" localSheetId="11">#REF!,#REF!</definedName>
    <definedName name="impre" localSheetId="3">[21]BALANCE.XLS!$A$10:$G$42,[21]BALANCE.XLS!$A$45:$G$82</definedName>
    <definedName name="impre" localSheetId="10">#REF!,#REF!</definedName>
    <definedName name="impre">#REF!,#REF!</definedName>
    <definedName name="Impresión_completa" localSheetId="11">#REF!</definedName>
    <definedName name="Impresión_completa" localSheetId="3">#REF!</definedName>
    <definedName name="Impresión_completa" localSheetId="10">#REF!</definedName>
    <definedName name="Impresión_completa">#REF!</definedName>
    <definedName name="IMPRIME_FLUJO_3_AÑOS" localSheetId="11">#REF!,#REF!,#REF!</definedName>
    <definedName name="IMPRIME_FLUJO_3_AÑOS" localSheetId="3">'[22]AR US$'!$EM$1:$FB$49,'[22]AR US$'!$FD$1:$FQ$49,'[22]AR US$'!$FS$1:$GF$49</definedName>
    <definedName name="IMPRIME_FLUJO_3_AÑOS" localSheetId="10">#REF!,#REF!,#REF!</definedName>
    <definedName name="IMPRIME_FLUJO_3_AÑOS">#REF!,#REF!,#REF!</definedName>
    <definedName name="imss" localSheetId="11">#REF!</definedName>
    <definedName name="imss" localSheetId="3">#REF!</definedName>
    <definedName name="imss" localSheetId="10">#REF!</definedName>
    <definedName name="imss">#REF!</definedName>
    <definedName name="IndirectosGlobales" localSheetId="11">#REF!</definedName>
    <definedName name="IndirectosGlobales" localSheetId="3">[23]Datos!$C$2</definedName>
    <definedName name="IndirectosGlobales" localSheetId="10">#REF!</definedName>
    <definedName name="IndirectosGlobales">#REF!</definedName>
    <definedName name="infonavit" localSheetId="11">#REF!</definedName>
    <definedName name="infonavit" localSheetId="3">#REF!</definedName>
    <definedName name="infonavit" localSheetId="10">#REF!</definedName>
    <definedName name="infonavit">#REF!</definedName>
    <definedName name="Inic_AF" localSheetId="11">#REF!</definedName>
    <definedName name="Inic_AF" localSheetId="3">[24]Inicio!#REF!</definedName>
    <definedName name="Inic_AF" localSheetId="10">#REF!</definedName>
    <definedName name="Inic_AF">#REF!</definedName>
    <definedName name="Inicio_prestamo" localSheetId="11">#REF!</definedName>
    <definedName name="Inicio_prestamo" localSheetId="3">#REF!</definedName>
    <definedName name="Inicio_prestamo" localSheetId="10">#REF!</definedName>
    <definedName name="Inicio_prestamo">#REF!</definedName>
    <definedName name="InicioCostoDirecto" localSheetId="11">#REF!</definedName>
    <definedName name="InicioCostoDirecto" localSheetId="3">#REF!</definedName>
    <definedName name="InicioCostoDirecto" localSheetId="10">#REF!</definedName>
    <definedName name="InicioCostoDirecto">#REF!</definedName>
    <definedName name="INSP_OBR" localSheetId="11">#REF!</definedName>
    <definedName name="INSP_OBR" localSheetId="3">#REF!</definedName>
    <definedName name="INSP_OBR" localSheetId="10">#REF!</definedName>
    <definedName name="INSP_OBR">#REF!</definedName>
    <definedName name="Int" localSheetId="11">#REF!</definedName>
    <definedName name="Int" localSheetId="3">#REF!</definedName>
    <definedName name="Int" localSheetId="10">#REF!</definedName>
    <definedName name="Int">#REF!</definedName>
    <definedName name="Int_acum" localSheetId="11">#REF!</definedName>
    <definedName name="Int_acum" localSheetId="3">#REF!</definedName>
    <definedName name="Int_acum" localSheetId="10">#REF!</definedName>
    <definedName name="Int_acum">#REF!</definedName>
    <definedName name="Interés_total" localSheetId="11">#REF!</definedName>
    <definedName name="Interés_total" localSheetId="3">#REF!</definedName>
    <definedName name="Interés_total" localSheetId="10">#REF!</definedName>
    <definedName name="Interés_total">#REF!</definedName>
    <definedName name="INVENTARIO" localSheetId="11">#REF!</definedName>
    <definedName name="INVENTARIO" localSheetId="3">[14]CUAESCO!#REF!</definedName>
    <definedName name="INVENTARIO" localSheetId="10">#REF!</definedName>
    <definedName name="INVENTARIO">#REF!</definedName>
    <definedName name="inver" localSheetId="11">#REF!</definedName>
    <definedName name="inver" localSheetId="3">#REF!</definedName>
    <definedName name="inver" localSheetId="10">#REF!</definedName>
    <definedName name="inver">#REF!</definedName>
    <definedName name="IYC" localSheetId="11">#REF!</definedName>
    <definedName name="IYC" localSheetId="3">#REF!</definedName>
    <definedName name="IYC" localSheetId="10">#REF!</definedName>
    <definedName name="IYC">#REF!</definedName>
    <definedName name="K" localSheetId="11">#REF!</definedName>
    <definedName name="K" localSheetId="3">'[25]14'!#REF!</definedName>
    <definedName name="K" localSheetId="10">#REF!</definedName>
    <definedName name="K">#REF!</definedName>
    <definedName name="LAB_1" localSheetId="11">#REF!</definedName>
    <definedName name="LAB_1" localSheetId="3">#REF!</definedName>
    <definedName name="LAB_1" localSheetId="10">#REF!</definedName>
    <definedName name="LAB_1">#REF!</definedName>
    <definedName name="LAB_2" localSheetId="11">#REF!</definedName>
    <definedName name="LAB_2" localSheetId="3">#REF!</definedName>
    <definedName name="LAB_2" localSheetId="10">#REF!</definedName>
    <definedName name="LAB_2">#REF!</definedName>
    <definedName name="LAB_3" localSheetId="11">#REF!</definedName>
    <definedName name="LAB_3" localSheetId="3">#REF!</definedName>
    <definedName name="LAB_3" localSheetId="10">#REF!</definedName>
    <definedName name="LAB_3">#REF!</definedName>
    <definedName name="liquidacionhacienda" localSheetId="11">#REF!</definedName>
    <definedName name="liquidacionhacienda" localSheetId="3">[18]SB!$C$158:$C$160</definedName>
    <definedName name="liquidacionhacienda" localSheetId="10">#REF!</definedName>
    <definedName name="liquidacionhacienda">#REF!</definedName>
    <definedName name="Lista" localSheetId="11">#REF!</definedName>
    <definedName name="Lista" localSheetId="3">#REF!</definedName>
    <definedName name="Lista" localSheetId="10">#REF!</definedName>
    <definedName name="Lista">#REF!</definedName>
    <definedName name="Listado" localSheetId="11">#REF!</definedName>
    <definedName name="Listado" localSheetId="3">#REF!</definedName>
    <definedName name="Listado" localSheetId="10">#REF!</definedName>
    <definedName name="Listado">#REF!</definedName>
    <definedName name="LL" localSheetId="11">#REF!</definedName>
    <definedName name="LL" localSheetId="3">'[26]BASE DE CLIENTES'!$A$3:$A$47</definedName>
    <definedName name="LL" localSheetId="10">#REF!</definedName>
    <definedName name="LL">#REF!</definedName>
    <definedName name="MAE_ELEC" localSheetId="11">#REF!</definedName>
    <definedName name="MAE_ELEC" localSheetId="3">#REF!</definedName>
    <definedName name="MAE_ELEC" localSheetId="10">#REF!</definedName>
    <definedName name="MAE_ELEC">#REF!</definedName>
    <definedName name="MAE_SECA" localSheetId="11">#REF!</definedName>
    <definedName name="MAE_SECA" localSheetId="3">#REF!</definedName>
    <definedName name="MAE_SECA" localSheetId="10">#REF!</definedName>
    <definedName name="MAE_SECA">#REF!</definedName>
    <definedName name="mailcontacto" localSheetId="11">#REF!</definedName>
    <definedName name="mailcontacto" localSheetId="3">#REF!</definedName>
    <definedName name="mailcontacto" localSheetId="10">#REF!</definedName>
    <definedName name="mailcontacto">#REF!</definedName>
    <definedName name="mailvendedor" localSheetId="11">#REF!</definedName>
    <definedName name="mailvendedor" localSheetId="3">#REF!</definedName>
    <definedName name="mailvendedor" localSheetId="10">#REF!</definedName>
    <definedName name="mailvendedor">#REF!</definedName>
    <definedName name="MARGENES" localSheetId="11">#REF!</definedName>
    <definedName name="MARGENES" localSheetId="3">[27]RECETAS!$A$1:$F$65536</definedName>
    <definedName name="MARGENES" localSheetId="10">#REF!</definedName>
    <definedName name="MARGENES">#REF!</definedName>
    <definedName name="MEP_I" localSheetId="11">#REF!</definedName>
    <definedName name="MEP_I" localSheetId="3">#REF!</definedName>
    <definedName name="MEP_I" localSheetId="10">#REF!</definedName>
    <definedName name="MEP_I">#REF!</definedName>
    <definedName name="Mes" localSheetId="11">#REF!</definedName>
    <definedName name="Mes" localSheetId="3">[3]TABLAS!$F$6:$F$17</definedName>
    <definedName name="Mes" localSheetId="10">#REF!</definedName>
    <definedName name="Mes">#REF!</definedName>
    <definedName name="mesero" localSheetId="11">#REF!</definedName>
    <definedName name="mesero" localSheetId="3">#REF!</definedName>
    <definedName name="mesero" localSheetId="10">#REF!</definedName>
    <definedName name="mesero">#REF!</definedName>
    <definedName name="N_dia" localSheetId="11">#REF!</definedName>
    <definedName name="N_dia" localSheetId="3">[4]TABLAS!#REF!</definedName>
    <definedName name="N_dia" localSheetId="10">#REF!</definedName>
    <definedName name="N_dia">#REF!</definedName>
    <definedName name="N_MES" localSheetId="11">#REF!</definedName>
    <definedName name="N_MES" localSheetId="3">[4]TABLAS!#REF!</definedName>
    <definedName name="N_MES" localSheetId="10">#REF!</definedName>
    <definedName name="N_MES">#REF!</definedName>
    <definedName name="NNDD" localSheetId="11">#REF!</definedName>
    <definedName name="NNDD" localSheetId="3">'[28]BASE CLIENTES'!$A$5:$A$19</definedName>
    <definedName name="NNDD" localSheetId="10">#REF!</definedName>
    <definedName name="NNDD">#REF!</definedName>
    <definedName name="nombre" localSheetId="11">#REF!</definedName>
    <definedName name="nombre" localSheetId="3">[29]Hoja1!$A$2:$B$265</definedName>
    <definedName name="nombre" localSheetId="10">#REF!</definedName>
    <definedName name="nombre">#REF!</definedName>
    <definedName name="nombrecliente" localSheetId="11">#REF!</definedName>
    <definedName name="nombrecliente" localSheetId="3">#REF!</definedName>
    <definedName name="nombrecliente" localSheetId="10">#REF!</definedName>
    <definedName name="nombrecliente">#REF!</definedName>
    <definedName name="nombredelaobra" localSheetId="11">#REF!</definedName>
    <definedName name="nombredelaobra" localSheetId="3">#REF!</definedName>
    <definedName name="nombredelaobra" localSheetId="10">#REF!</definedName>
    <definedName name="nombredelaobra">#REF!</definedName>
    <definedName name="nombrevendedor" localSheetId="11">#REF!</definedName>
    <definedName name="nombrevendedor" localSheetId="3">#REF!</definedName>
    <definedName name="nombrevendedor" localSheetId="10">#REF!</definedName>
    <definedName name="nombrevendedor">#REF!</definedName>
    <definedName name="Nuevo" localSheetId="11">#REF!</definedName>
    <definedName name="Nuevo" localSheetId="3">#REF!</definedName>
    <definedName name="Nuevo" localSheetId="10">#REF!</definedName>
    <definedName name="Nuevo">#REF!</definedName>
    <definedName name="nuevo2" localSheetId="11">#REF!</definedName>
    <definedName name="nuevo2" localSheetId="3">#REF!</definedName>
    <definedName name="nuevo2" localSheetId="10">#REF!</definedName>
    <definedName name="nuevo2">#REF!</definedName>
    <definedName name="Núm_de_pago" localSheetId="11">#REF!</definedName>
    <definedName name="Núm_de_pago" localSheetId="3">#REF!</definedName>
    <definedName name="Núm_de_pago" localSheetId="10">#REF!</definedName>
    <definedName name="Núm_de_pago">#REF!</definedName>
    <definedName name="Núm_pagos_al_año" localSheetId="11">#REF!</definedName>
    <definedName name="Núm_pagos_al_año" localSheetId="3">#REF!</definedName>
    <definedName name="Núm_pagos_al_año" localSheetId="10">#REF!</definedName>
    <definedName name="Núm_pagos_al_año">#REF!</definedName>
    <definedName name="numconvocatoria" localSheetId="11">#REF!</definedName>
    <definedName name="numconvocatoria" localSheetId="3">#REF!</definedName>
    <definedName name="numconvocatoria" localSheetId="10">#REF!</definedName>
    <definedName name="numconvocatoria">#REF!</definedName>
    <definedName name="Número_de_pagos" localSheetId="11">MATCH(0.01,'4. INGRESOS '!Saldo_final,-1)+1</definedName>
    <definedName name="Número_de_pagos" localSheetId="3">MATCH(0.01,'anexo OPEX VIA'!Saldo_final,-1)+1</definedName>
    <definedName name="Número_de_pagos" localSheetId="10">MATCH(0.01,'DESGLOSE OPEX Y CAPEX'!Saldo_final,-1)+1</definedName>
    <definedName name="Número_de_pagos">MATCH(0.01,Saldo_final,-1)+1</definedName>
    <definedName name="numerodeconcurso" localSheetId="11">#REF!</definedName>
    <definedName name="numerodeconcurso" localSheetId="3">#REF!</definedName>
    <definedName name="numerodeconcurso" localSheetId="10">#REF!</definedName>
    <definedName name="numerodeconcurso">#REF!</definedName>
    <definedName name="ñ133" localSheetId="11">#REF!</definedName>
    <definedName name="ñ133" localSheetId="3">#REF!</definedName>
    <definedName name="ñ133" localSheetId="10">#REF!</definedName>
    <definedName name="ñ133">#REF!</definedName>
    <definedName name="ñ134" localSheetId="11">#REF!</definedName>
    <definedName name="ñ134" localSheetId="3">#REF!</definedName>
    <definedName name="ñ134" localSheetId="10">#REF!</definedName>
    <definedName name="ñ134">#REF!</definedName>
    <definedName name="OEP_1" localSheetId="11">#REF!</definedName>
    <definedName name="OEP_1" localSheetId="3">#REF!</definedName>
    <definedName name="OEP_1" localSheetId="10">#REF!</definedName>
    <definedName name="OEP_1">#REF!</definedName>
    <definedName name="OEP_2" localSheetId="11">#REF!</definedName>
    <definedName name="OEP_2" localSheetId="3">#REF!</definedName>
    <definedName name="OEP_2" localSheetId="10">#REF!</definedName>
    <definedName name="OEP_2">#REF!</definedName>
    <definedName name="OP_P_HOR" localSheetId="11">#REF!</definedName>
    <definedName name="OP_P_HOR" localSheetId="3">#REF!</definedName>
    <definedName name="OP_P_HOR" localSheetId="10">#REF!</definedName>
    <definedName name="OP_P_HOR">#REF!</definedName>
    <definedName name="OPHORMG" localSheetId="11">#REF!</definedName>
    <definedName name="OPHORMG" localSheetId="3">#REF!</definedName>
    <definedName name="OPHORMG" localSheetId="10">#REF!</definedName>
    <definedName name="OPHORMG">#REF!</definedName>
    <definedName name="otro" localSheetId="11" hidden="1">{"página1",#N/A,FALSE,"pib";"página2",#N/A,FALSE,"pib";"página3",#N/A,FALSE,"oferuti";"página4",#N/A,FALSE,"pibrama";"página5",#N/A,FALSE,"pibrama";"página6",#N/A,FALSE,"pibrama"}</definedName>
    <definedName name="otro" localSheetId="3" hidden="1">{"página1",#N/A,FALSE,"pib";"página2",#N/A,FALSE,"pib";"página3",#N/A,FALSE,"oferuti";"página4",#N/A,FALSE,"pibrama";"página5",#N/A,FALSE,"pibrama";"página6",#N/A,FALSE,"pibrama"}</definedName>
    <definedName name="otro" localSheetId="10" hidden="1">{"página1",#N/A,FALSE,"pib";"página2",#N/A,FALSE,"pib";"página3",#N/A,FALSE,"oferuti";"página4",#N/A,FALSE,"pibrama";"página5",#N/A,FALSE,"pibrama";"página6",#N/A,FALSE,"pibrama"}</definedName>
    <definedName name="otro" hidden="1">{"página1",#N/A,FALSE,"pib";"página2",#N/A,FALSE,"pib";"página3",#N/A,FALSE,"oferuti";"página4",#N/A,FALSE,"pibrama";"página5",#N/A,FALSE,"pibrama";"página6",#N/A,FALSE,"pibrama"}</definedName>
    <definedName name="PAGAMENT" localSheetId="11">#REF!</definedName>
    <definedName name="PAGAMENT" localSheetId="3">[30]SB!$P$91:$P$97</definedName>
    <definedName name="PAGAMENT" localSheetId="10">#REF!</definedName>
    <definedName name="PAGAMENT">#REF!</definedName>
    <definedName name="Pago_adicional" localSheetId="11">#REF!</definedName>
    <definedName name="Pago_adicional" localSheetId="3">#REF!</definedName>
    <definedName name="Pago_adicional" localSheetId="10">#REF!</definedName>
    <definedName name="Pago_adicional">#REF!</definedName>
    <definedName name="Pago_mensual_programado" localSheetId="11">#REF!</definedName>
    <definedName name="Pago_mensual_programado" localSheetId="3">#REF!</definedName>
    <definedName name="Pago_mensual_programado" localSheetId="10">#REF!</definedName>
    <definedName name="Pago_mensual_programado">#REF!</definedName>
    <definedName name="Pago_progr" localSheetId="11">#REF!</definedName>
    <definedName name="Pago_progr" localSheetId="3">#REF!</definedName>
    <definedName name="Pago_progr" localSheetId="10">#REF!</definedName>
    <definedName name="Pago_progr">#REF!</definedName>
    <definedName name="Pago_total" localSheetId="11">#REF!</definedName>
    <definedName name="Pago_total" localSheetId="3">#REF!</definedName>
    <definedName name="Pago_total" localSheetId="10">#REF!</definedName>
    <definedName name="Pago_total">#REF!</definedName>
    <definedName name="Pagos_adicionales_programados" localSheetId="11">#REF!</definedName>
    <definedName name="Pagos_adicionales_programados" localSheetId="3">#REF!</definedName>
    <definedName name="Pagos_adicionales_programados" localSheetId="10">#REF!</definedName>
    <definedName name="Pagos_adicionales_programados">#REF!</definedName>
    <definedName name="pagosaño" localSheetId="11">#REF!</definedName>
    <definedName name="pagosaño" localSheetId="3">[18]SB!$P$110:$P$114</definedName>
    <definedName name="pagosaño" localSheetId="10">#REF!</definedName>
    <definedName name="pagosaño">#REF!</definedName>
    <definedName name="PARAMETROS" localSheetId="11">#REF!</definedName>
    <definedName name="PARAMETROS" localSheetId="3">[14]CUAESCO!#REF!</definedName>
    <definedName name="PARAMETROS" localSheetId="10">#REF!</definedName>
    <definedName name="PARAMETROS">#REF!</definedName>
    <definedName name="pcorto" localSheetId="11">#REF!</definedName>
    <definedName name="pcorto" localSheetId="3">[18]SB!$N$110:$N$111</definedName>
    <definedName name="pcorto" localSheetId="10">#REF!</definedName>
    <definedName name="pcorto">#REF!</definedName>
    <definedName name="plaçpaggo" localSheetId="11">#REF!</definedName>
    <definedName name="plaçpaggo" localSheetId="3">[18]SB!$F$118:$F$124</definedName>
    <definedName name="plaçpaggo" localSheetId="10">#REF!</definedName>
    <definedName name="plaçpaggo">#REF!</definedName>
    <definedName name="plargo" localSheetId="11">#REF!</definedName>
    <definedName name="plargo" localSheetId="3">[18]SB!$G$110:$G$127</definedName>
    <definedName name="plargo" localSheetId="10">#REF!</definedName>
    <definedName name="plargo">#REF!</definedName>
    <definedName name="plazocalculado" localSheetId="11">#REF!</definedName>
    <definedName name="plazocalculado" localSheetId="3">#REF!</definedName>
    <definedName name="plazocalculado" localSheetId="10">#REF!</definedName>
    <definedName name="plazocalculado">#REF!</definedName>
    <definedName name="plazoreal" localSheetId="11">#REF!</definedName>
    <definedName name="plazoreal" localSheetId="3">#REF!</definedName>
    <definedName name="plazoreal" localSheetId="10">#REF!</definedName>
    <definedName name="plazoreal">#REF!</definedName>
    <definedName name="porcentajeivapresupuesto" localSheetId="11">#REF!</definedName>
    <definedName name="porcentajeivapresupuesto" localSheetId="3">#REF!</definedName>
    <definedName name="porcentajeivapresupuesto" localSheetId="10">#REF!</definedName>
    <definedName name="porcentajeivapresupuesto">#REF!</definedName>
    <definedName name="PRACTISIS" localSheetId="11">#REF!</definedName>
    <definedName name="PRACTISIS" localSheetId="3">'[12]PRACTISIS STOCK'!$A$1:$H$65536</definedName>
    <definedName name="PRACTISIS" localSheetId="10">#REF!</definedName>
    <definedName name="PRACTISIS">#REF!</definedName>
    <definedName name="PrecioConLetra" localSheetId="11">#REF!</definedName>
    <definedName name="PrecioConLetra" localSheetId="3">#REF!</definedName>
    <definedName name="PrecioConLetra" localSheetId="10">#REF!</definedName>
    <definedName name="PrecioConLetra">#REF!</definedName>
    <definedName name="PrecioMatriz1" localSheetId="11">#REF!</definedName>
    <definedName name="PrecioMatriz1" localSheetId="3">#REF!</definedName>
    <definedName name="PrecioMatriz1" localSheetId="10">#REF!</definedName>
    <definedName name="PrecioMatriz1">#REF!</definedName>
    <definedName name="PrecioMatriz2" localSheetId="11">#REF!</definedName>
    <definedName name="PrecioMatriz2" localSheetId="3">#REF!</definedName>
    <definedName name="PrecioMatriz2" localSheetId="10">#REF!</definedName>
    <definedName name="PrecioMatriz2">#REF!</definedName>
    <definedName name="PreciosnoIncluyenIVA" localSheetId="11">#REF!</definedName>
    <definedName name="PreciosnoIncluyenIVA" localSheetId="3">#REF!</definedName>
    <definedName name="PreciosnoIncluyenIVA" localSheetId="10">#REF!</definedName>
    <definedName name="PreciosnoIncluyenIVA">#REF!</definedName>
    <definedName name="primeramoneda" localSheetId="11">#REF!</definedName>
    <definedName name="primeramoneda" localSheetId="3">#REF!</definedName>
    <definedName name="primeramoneda" localSheetId="10">#REF!</definedName>
    <definedName name="primeramoneda">#REF!</definedName>
    <definedName name="productos" localSheetId="11">#REF!</definedName>
    <definedName name="productos" localSheetId="3">[10]Costos!$B$1:$B$65536</definedName>
    <definedName name="productos" localSheetId="10">#REF!</definedName>
    <definedName name="productos">#REF!</definedName>
    <definedName name="PROVEEDOR" localSheetId="11">#REF!</definedName>
    <definedName name="PROVEEDOR" localSheetId="3">'[31]BASE DE PROVEEDOR'!$A$3:$A$149</definedName>
    <definedName name="PROVEEDOR" localSheetId="10">#REF!</definedName>
    <definedName name="PROVEEDOR">#REF!</definedName>
    <definedName name="PRUEBA" localSheetId="11" hidden="1">{"página1",#N/A,FALSE,"pib";"página2",#N/A,FALSE,"pib";"página3",#N/A,FALSE,"oferuti";"página4",#N/A,FALSE,"pibrama";"página5",#N/A,FALSE,"pibrama";"página6",#N/A,FALSE,"pibrama"}</definedName>
    <definedName name="PRUEBA" localSheetId="3" hidden="1">{"página1",#N/A,FALSE,"pib";"página2",#N/A,FALSE,"pib";"página3",#N/A,FALSE,"oferuti";"página4",#N/A,FALSE,"pibrama";"página5",#N/A,FALSE,"pibrama";"página6",#N/A,FALSE,"pibrama"}</definedName>
    <definedName name="PRUEBA" localSheetId="10" hidden="1">{"página1",#N/A,FALSE,"pib";"página2",#N/A,FALSE,"pib";"página3",#N/A,FALSE,"oferuti";"página4",#N/A,FALSE,"pibrama";"página5",#N/A,FALSE,"pibrama";"página6",#N/A,FALSE,"pibrama"}</definedName>
    <definedName name="PRUEBA" hidden="1">{"página1",#N/A,FALSE,"pib";"página2",#N/A,FALSE,"pib";"página3",#N/A,FALSE,"oferuti";"página4",#N/A,FALSE,"pibrama";"página5",#N/A,FALSE,"pibrama";"página6",#N/A,FALSE,"pibrama"}</definedName>
    <definedName name="QQQQQQ" localSheetId="11">#REF!</definedName>
    <definedName name="QQQQQQ" localSheetId="3">[8]COSTO!$B$1:$F$65536</definedName>
    <definedName name="QQQQQQ" localSheetId="10">#REF!</definedName>
    <definedName name="QQQQQQ">#REF!</definedName>
    <definedName name="rafa" localSheetId="11">#REF!</definedName>
    <definedName name="rafa" localSheetId="3">[32]ANEXO!$D$1:$BW$87</definedName>
    <definedName name="rafa" localSheetId="10">#REF!</definedName>
    <definedName name="rafa">#REF!</definedName>
    <definedName name="RangoDatosEncabezado" localSheetId="11">#REF!</definedName>
    <definedName name="RangoDatosEncabezado" localSheetId="3">#REF!</definedName>
    <definedName name="RangoDatosEncabezado" localSheetId="10">#REF!</definedName>
    <definedName name="RangoDatosEncabezado">#REF!</definedName>
    <definedName name="RangoDescripcionMatriz" localSheetId="11">#REF!</definedName>
    <definedName name="RangoDescripcionMatriz" localSheetId="3">#REF!</definedName>
    <definedName name="RangoDescripcionMatriz" localSheetId="10">#REF!</definedName>
    <definedName name="RangoDescripcionMatriz">#REF!</definedName>
    <definedName name="RangoPiedePagina" localSheetId="11">#REF!</definedName>
    <definedName name="RangoPiedePagina" localSheetId="3">#REF!</definedName>
    <definedName name="RangoPiedePagina" localSheetId="10">#REF!</definedName>
    <definedName name="RangoPiedePagina">#REF!</definedName>
    <definedName name="RangoSoloDatos" localSheetId="11">#REF!</definedName>
    <definedName name="RangoSoloDatos" localSheetId="3">#REF!</definedName>
    <definedName name="RangoSoloDatos" localSheetId="10">#REF!</definedName>
    <definedName name="RangoSoloDatos">#REF!</definedName>
    <definedName name="RangoTipo1" localSheetId="11">#REF!</definedName>
    <definedName name="RangoTipo1" localSheetId="3">#REF!</definedName>
    <definedName name="RangoTipo1" localSheetId="10">#REF!</definedName>
    <definedName name="RangoTipo1">#REF!</definedName>
    <definedName name="RangoTipo2" localSheetId="11">#REF!</definedName>
    <definedName name="RangoTipo2" localSheetId="3">#REF!</definedName>
    <definedName name="RangoTipo2" localSheetId="10">#REF!</definedName>
    <definedName name="RangoTipo2">#REF!</definedName>
    <definedName name="RangoTipo3" localSheetId="11">#REF!</definedName>
    <definedName name="RangoTipo3" localSheetId="3">#REF!</definedName>
    <definedName name="RangoTipo3" localSheetId="10">#REF!</definedName>
    <definedName name="RangoTipo3">#REF!</definedName>
    <definedName name="RangoTipo4" localSheetId="11">#REF!</definedName>
    <definedName name="RangoTipo4" localSheetId="3">#REF!</definedName>
    <definedName name="RangoTipo4" localSheetId="10">#REF!</definedName>
    <definedName name="RangoTipo4">#REF!</definedName>
    <definedName name="RangoTipo5" localSheetId="11">#REF!</definedName>
    <definedName name="RangoTipo5" localSheetId="3">#REF!</definedName>
    <definedName name="RangoTipo5" localSheetId="10">#REF!</definedName>
    <definedName name="RangoTipo5">#REF!</definedName>
    <definedName name="RangoTipo6" localSheetId="11">#REF!</definedName>
    <definedName name="RangoTipo6" localSheetId="3">#REF!</definedName>
    <definedName name="RangoTipo6" localSheetId="10">#REF!</definedName>
    <definedName name="RangoTipo6">#REF!</definedName>
    <definedName name="RangoTipo7" localSheetId="11">#REF!</definedName>
    <definedName name="RangoTipo7" localSheetId="3">#REF!</definedName>
    <definedName name="RangoTipo7" localSheetId="10">#REF!</definedName>
    <definedName name="RangoTipo7">#REF!</definedName>
    <definedName name="RangoTipo8" localSheetId="11">#REF!</definedName>
    <definedName name="RangoTipo8" localSheetId="3">#REF!</definedName>
    <definedName name="RangoTipo8" localSheetId="10">#REF!</definedName>
    <definedName name="RangoTipo8">#REF!</definedName>
    <definedName name="RangoTipo9" localSheetId="11">#REF!</definedName>
    <definedName name="RangoTipo9" localSheetId="3">#REF!</definedName>
    <definedName name="RangoTipo9" localSheetId="10">#REF!</definedName>
    <definedName name="RangoTipo9">#REF!</definedName>
    <definedName name="RangoTipoOtros" localSheetId="11">#REF!</definedName>
    <definedName name="RangoTipoOtros" localSheetId="3">#REF!</definedName>
    <definedName name="RangoTipoOtros" localSheetId="10">#REF!</definedName>
    <definedName name="RangoTipoOtros">#REF!</definedName>
    <definedName name="RangoTitulosARepetir" localSheetId="11">#REF!</definedName>
    <definedName name="RangoTitulosARepetir" localSheetId="3">#REF!</definedName>
    <definedName name="RangoTitulosARepetir" localSheetId="10">#REF!</definedName>
    <definedName name="RangoTitulosARepetir">#REF!</definedName>
    <definedName name="razonsocial" localSheetId="11">#REF!</definedName>
    <definedName name="razonsocial" localSheetId="3">#REF!</definedName>
    <definedName name="razonsocial" localSheetId="10">#REF!</definedName>
    <definedName name="razonsocial">#REF!</definedName>
    <definedName name="receta" localSheetId="11">#REF!</definedName>
    <definedName name="receta" localSheetId="3">[7]RECETAS!$A$1:$F$65536</definedName>
    <definedName name="receta" localSheetId="10">#REF!</definedName>
    <definedName name="receta">#REF!</definedName>
    <definedName name="remateprimeramoneda" localSheetId="11">#REF!</definedName>
    <definedName name="remateprimeramoneda" localSheetId="3">#REF!</definedName>
    <definedName name="remateprimeramoneda" localSheetId="10">#REF!</definedName>
    <definedName name="remateprimeramoneda">#REF!</definedName>
    <definedName name="rematesegundamoneda" localSheetId="11">#REF!</definedName>
    <definedName name="rematesegundamoneda" localSheetId="3">#REF!</definedName>
    <definedName name="rematesegundamoneda" localSheetId="10">#REF!</definedName>
    <definedName name="rematesegundamoneda">#REF!</definedName>
    <definedName name="RENA" localSheetId="11">#REF!</definedName>
    <definedName name="RENA" localSheetId="3">#REF!</definedName>
    <definedName name="RENA" localSheetId="10">#REF!</definedName>
    <definedName name="RENA">#REF!</definedName>
    <definedName name="RenglonPresupuesto" localSheetId="11">#REF!</definedName>
    <definedName name="RenglonPresupuesto" localSheetId="3">#REF!</definedName>
    <definedName name="RenglonPresupuesto" localSheetId="10">#REF!</definedName>
    <definedName name="RenglonPresupuesto">#REF!</definedName>
    <definedName name="responsable" localSheetId="11">#REF!</definedName>
    <definedName name="responsable" localSheetId="3">#REF!</definedName>
    <definedName name="responsable" localSheetId="10">#REF!</definedName>
    <definedName name="responsable">#REF!</definedName>
    <definedName name="responsabledelaobra" localSheetId="11">#REF!</definedName>
    <definedName name="responsabledelaobra" localSheetId="3">#REF!</definedName>
    <definedName name="responsabledelaobra" localSheetId="10">#REF!</definedName>
    <definedName name="responsabledelaobra">#REF!</definedName>
    <definedName name="Restablecer_área_de_impresión" localSheetId="11">OFFSET('4. INGRESOS '!Impresión_completa,0,0,'4. INGRESOS '!Última_fila)</definedName>
    <definedName name="Restablecer_área_de_impresión" localSheetId="3">OFFSET('anexo OPEX VIA'!Impresión_completa,0,0,'anexo OPEX VIA'!Última_fila)</definedName>
    <definedName name="Restablecer_área_de_impresión" localSheetId="10">OFFSET('DESGLOSE OPEX Y CAPEX'!Impresión_completa,0,0,'DESGLOSE OPEX Y CAPEX'!Última_fila)</definedName>
    <definedName name="Restablecer_área_de_impresión">OFFSET(Impresión_completa,0,0,Última_fila)</definedName>
    <definedName name="RESUM" localSheetId="11">#REF!</definedName>
    <definedName name="RESUM" localSheetId="3">#REF!</definedName>
    <definedName name="RESUM" localSheetId="10">#REF!</definedName>
    <definedName name="RESUM">#REF!</definedName>
    <definedName name="RESUMEN1" localSheetId="11">#REF!</definedName>
    <definedName name="RESUMEN1" localSheetId="3">#REF!</definedName>
    <definedName name="RESUMEN1" localSheetId="10">#REF!</definedName>
    <definedName name="RESUMEN1">#REF!</definedName>
    <definedName name="rfc" localSheetId="11">#REF!</definedName>
    <definedName name="rfc" localSheetId="3">#REF!</definedName>
    <definedName name="rfc" localSheetId="10">#REF!</definedName>
    <definedName name="rfc">#REF!</definedName>
    <definedName name="RUC" localSheetId="11">#REF!</definedName>
    <definedName name="RUC" localSheetId="3">'[33]BASE CLIENTES'!$A$5:$A$14</definedName>
    <definedName name="RUC" localSheetId="10">#REF!</definedName>
    <definedName name="RUC">#REF!</definedName>
    <definedName name="Saldo_final" localSheetId="11">#REF!</definedName>
    <definedName name="Saldo_final" localSheetId="3">#REF!</definedName>
    <definedName name="Saldo_final" localSheetId="10">#REF!</definedName>
    <definedName name="Saldo_final">#REF!</definedName>
    <definedName name="Saldo_inicial" localSheetId="11">#REF!</definedName>
    <definedName name="Saldo_inicial" localSheetId="3">#REF!</definedName>
    <definedName name="Saldo_inicial" localSheetId="10">#REF!</definedName>
    <definedName name="Saldo_inicial">#REF!</definedName>
    <definedName name="SALDOS" localSheetId="11">#REF!</definedName>
    <definedName name="SALDOS" localSheetId="3">'[20]VISAS (4)'!#REF!</definedName>
    <definedName name="SALDOS" localSheetId="10">#REF!</definedName>
    <definedName name="SALDOS">#REF!</definedName>
    <definedName name="segundamoneda" localSheetId="11">#REF!</definedName>
    <definedName name="segundamoneda" localSheetId="3">#REF!</definedName>
    <definedName name="segundamoneda" localSheetId="10">#REF!</definedName>
    <definedName name="segundamoneda">#REF!</definedName>
    <definedName name="SERV" localSheetId="11">#REF!</definedName>
    <definedName name="SERV" localSheetId="3">#REF!</definedName>
    <definedName name="SERV" localSheetId="10">#REF!</definedName>
    <definedName name="SERV">#REF!</definedName>
    <definedName name="SIN_TIT" localSheetId="11">#REF!</definedName>
    <definedName name="SIN_TIT" localSheetId="3">#REF!</definedName>
    <definedName name="SIN_TIT" localSheetId="10">#REF!</definedName>
    <definedName name="SIN_TIT">#REF!</definedName>
    <definedName name="solver_adj" localSheetId="11" hidden="1">'4. INGRESOS '!#REF!</definedName>
    <definedName name="solver_cvg" localSheetId="11" hidden="1">0.0001</definedName>
    <definedName name="solver_drv" localSheetId="11" hidden="1">1</definedName>
    <definedName name="solver_eng" localSheetId="11" hidden="1">1</definedName>
    <definedName name="solver_est" localSheetId="11" hidden="1">1</definedName>
    <definedName name="solver_itr" localSheetId="11" hidden="1">2147483647</definedName>
    <definedName name="solver_mip" localSheetId="11" hidden="1">2147483647</definedName>
    <definedName name="solver_mni" localSheetId="11" hidden="1">30</definedName>
    <definedName name="solver_mrt" localSheetId="11" hidden="1">0.075</definedName>
    <definedName name="solver_msl" localSheetId="11" hidden="1">2</definedName>
    <definedName name="solver_neg" localSheetId="11" hidden="1">1</definedName>
    <definedName name="solver_nod" localSheetId="11" hidden="1">2147483647</definedName>
    <definedName name="solver_num" localSheetId="11" hidden="1">0</definedName>
    <definedName name="solver_nwt" localSheetId="11" hidden="1">1</definedName>
    <definedName name="solver_opt" localSheetId="11" hidden="1">'4. INGRESOS '!#REF!</definedName>
    <definedName name="solver_pre" localSheetId="11" hidden="1">0.000001</definedName>
    <definedName name="solver_rbv" localSheetId="11" hidden="1">1</definedName>
    <definedName name="solver_rlx" localSheetId="11" hidden="1">2</definedName>
    <definedName name="solver_rsd" localSheetId="11" hidden="1">0</definedName>
    <definedName name="solver_scl" localSheetId="11" hidden="1">1</definedName>
    <definedName name="solver_sho" localSheetId="11" hidden="1">2</definedName>
    <definedName name="solver_ssz" localSheetId="11" hidden="1">100</definedName>
    <definedName name="solver_tim" localSheetId="11" hidden="1">2147483647</definedName>
    <definedName name="solver_tol" localSheetId="11" hidden="1">0.01</definedName>
    <definedName name="solver_typ" localSheetId="11" hidden="1">3</definedName>
    <definedName name="solver_val" localSheetId="11" hidden="1">0.2077</definedName>
    <definedName name="solver_ver" localSheetId="11" hidden="1">3</definedName>
    <definedName name="SS">#N/A</definedName>
    <definedName name="sustento" localSheetId="11">#REF!</definedName>
    <definedName name="sustento" localSheetId="3">[4]TABLAS!#REF!</definedName>
    <definedName name="sustento" localSheetId="10">#REF!</definedName>
    <definedName name="sustento">#REF!</definedName>
    <definedName name="t" localSheetId="11">#REF!</definedName>
    <definedName name="t" localSheetId="3">#REF!</definedName>
    <definedName name="t" localSheetId="10">#REF!</definedName>
    <definedName name="t">#REF!</definedName>
    <definedName name="TABLAPU" localSheetId="11">#REF!</definedName>
    <definedName name="TABLAPU" localSheetId="3">#REF!</definedName>
    <definedName name="TABLAPU" localSheetId="10">#REF!</definedName>
    <definedName name="TABLAPU">#REF!</definedName>
    <definedName name="Tasa_de_interés" localSheetId="11">#REF!</definedName>
    <definedName name="Tasa_de_interés" localSheetId="3">#REF!</definedName>
    <definedName name="Tasa_de_interés" localSheetId="10">#REF!</definedName>
    <definedName name="Tasa_de_interés">#REF!</definedName>
    <definedName name="Tasa_de_interés_programada" localSheetId="11">#REF!</definedName>
    <definedName name="Tasa_de_interés_programada" localSheetId="3">#REF!</definedName>
    <definedName name="Tasa_de_interés_programada" localSheetId="10">#REF!</definedName>
    <definedName name="Tasa_de_interés_programada">#REF!</definedName>
    <definedName name="TEC_EGRE" localSheetId="11">#REF!</definedName>
    <definedName name="TEC_EGRE" localSheetId="3">#REF!</definedName>
    <definedName name="TEC_EGRE" localSheetId="10">#REF!</definedName>
    <definedName name="TEC_EGRE">#REF!</definedName>
    <definedName name="telefono" localSheetId="11">#REF!</definedName>
    <definedName name="telefono" localSheetId="3">#REF!</definedName>
    <definedName name="telefono" localSheetId="10">#REF!</definedName>
    <definedName name="telefono">#REF!</definedName>
    <definedName name="telefonocliente" localSheetId="11">#REF!</definedName>
    <definedName name="telefonocliente" localSheetId="3">#REF!</definedName>
    <definedName name="telefonocliente" localSheetId="10">#REF!</definedName>
    <definedName name="telefonocliente">#REF!</definedName>
    <definedName name="telefonocontacto" localSheetId="11">#REF!</definedName>
    <definedName name="telefonocontacto" localSheetId="3">#REF!</definedName>
    <definedName name="telefonocontacto" localSheetId="10">#REF!</definedName>
    <definedName name="telefonocontacto">#REF!</definedName>
    <definedName name="telefonodelaobra" localSheetId="11">#REF!</definedName>
    <definedName name="telefonodelaobra" localSheetId="3">#REF!</definedName>
    <definedName name="telefonodelaobra" localSheetId="10">#REF!</definedName>
    <definedName name="telefonodelaobra">#REF!</definedName>
    <definedName name="telefonovendedor" localSheetId="11">#REF!</definedName>
    <definedName name="telefonovendedor" localSheetId="3">#REF!</definedName>
    <definedName name="telefonovendedor" localSheetId="10">#REF!</definedName>
    <definedName name="telefonovendedor">#REF!</definedName>
    <definedName name="tipdeempresa" localSheetId="11">#REF!</definedName>
    <definedName name="tipdeempresa" localSheetId="3">[34]Varios!$A$4:$A$6</definedName>
    <definedName name="tipdeempresa" localSheetId="10">#REF!</definedName>
    <definedName name="tipdeempresa">#REF!</definedName>
    <definedName name="tipo_empresa" localSheetId="11">#REF!</definedName>
    <definedName name="tipo_empresa" localSheetId="3">#REF!</definedName>
    <definedName name="tipo_empresa" localSheetId="10">#REF!</definedName>
    <definedName name="tipo_empresa">#REF!</definedName>
    <definedName name="tipocompras" localSheetId="11">#REF!</definedName>
    <definedName name="tipocompras" localSheetId="3">#REF!</definedName>
    <definedName name="tipocompras" localSheetId="10">#REF!</definedName>
    <definedName name="tipocompras">#REF!</definedName>
    <definedName name="tipodelicitacion" localSheetId="11">#REF!</definedName>
    <definedName name="tipodelicitacion" localSheetId="3">#REF!</definedName>
    <definedName name="tipodelicitacion" localSheetId="10">#REF!</definedName>
    <definedName name="tipodelicitacion">#REF!</definedName>
    <definedName name="TipoMatriz" localSheetId="11">#REF!</definedName>
    <definedName name="TipoMatriz" localSheetId="3">#REF!</definedName>
    <definedName name="TipoMatriz" localSheetId="10">#REF!</definedName>
    <definedName name="TipoMatriz">#REF!</definedName>
    <definedName name="Tipos" localSheetId="11">#REF!</definedName>
    <definedName name="Tipos" localSheetId="3">[19]Auxiliar!$A$3:$A$4</definedName>
    <definedName name="Tipos" localSheetId="10">#REF!</definedName>
    <definedName name="Tipos">#REF!</definedName>
    <definedName name="_xlnm.Print_Titles" localSheetId="5">'anexo OPEX TUNEL2'!$1:$9</definedName>
    <definedName name="TOP_1" localSheetId="11">#REF!</definedName>
    <definedName name="TOP_1" localSheetId="3">#REF!</definedName>
    <definedName name="TOP_1" localSheetId="10">#REF!</definedName>
    <definedName name="TOP_1">#REF!</definedName>
    <definedName name="TOP_2" localSheetId="11">#REF!</definedName>
    <definedName name="TOP_2" localSheetId="3">#REF!</definedName>
    <definedName name="TOP_2" localSheetId="10">#REF!</definedName>
    <definedName name="TOP_2">#REF!</definedName>
    <definedName name="TOP_3" localSheetId="11">#REF!</definedName>
    <definedName name="TOP_3" localSheetId="3">#REF!</definedName>
    <definedName name="TOP_3" localSheetId="10">#REF!</definedName>
    <definedName name="TOP_3">#REF!</definedName>
    <definedName name="TOP_4" localSheetId="11">#REF!</definedName>
    <definedName name="TOP_4" localSheetId="3">#REF!</definedName>
    <definedName name="TOP_4" localSheetId="10">#REF!</definedName>
    <definedName name="TOP_4">#REF!</definedName>
    <definedName name="TOP_PRAC" localSheetId="11">#REF!</definedName>
    <definedName name="TOP_PRAC" localSheetId="3">#REF!</definedName>
    <definedName name="TOP_PRAC" localSheetId="10">#REF!</definedName>
    <definedName name="TOP_PRAC">#REF!</definedName>
    <definedName name="TOPOGRA1" localSheetId="11">#REF!</definedName>
    <definedName name="TOPOGRA1" localSheetId="3">#REF!</definedName>
    <definedName name="TOPOGRA1" localSheetId="10">#REF!</definedName>
    <definedName name="TOPOGRA1">#REF!</definedName>
    <definedName name="TOPOGRA2" localSheetId="11">#REF!</definedName>
    <definedName name="TOPOGRA2" localSheetId="3">#REF!</definedName>
    <definedName name="TOPOGRA2" localSheetId="10">#REF!</definedName>
    <definedName name="TOPOGRA2">#REF!</definedName>
    <definedName name="TOPOGRA3" localSheetId="11">#REF!</definedName>
    <definedName name="TOPOGRA3" localSheetId="3">#REF!</definedName>
    <definedName name="TOPOGRA3" localSheetId="10">#REF!</definedName>
    <definedName name="TOPOGRA3">#REF!</definedName>
    <definedName name="TOPOGRA4" localSheetId="11">#REF!</definedName>
    <definedName name="TOPOGRA4" localSheetId="3">#REF!</definedName>
    <definedName name="TOPOGRA4" localSheetId="10">#REF!</definedName>
    <definedName name="TOPOGRA4">#REF!</definedName>
    <definedName name="TotalImporte1Tipo1" localSheetId="11">#REF!</definedName>
    <definedName name="TotalImporte1Tipo1" localSheetId="3">#REF!</definedName>
    <definedName name="TotalImporte1Tipo1" localSheetId="10">#REF!</definedName>
    <definedName name="TotalImporte1Tipo1">#REF!</definedName>
    <definedName name="TotalImporte1Tipo2" localSheetId="11">#REF!</definedName>
    <definedName name="TotalImporte1Tipo2" localSheetId="3">#REF!</definedName>
    <definedName name="TotalImporte1Tipo2" localSheetId="10">#REF!</definedName>
    <definedName name="TotalImporte1Tipo2">#REF!</definedName>
    <definedName name="TotalImporte1Tipo3" localSheetId="11">#REF!</definedName>
    <definedName name="TotalImporte1Tipo3" localSheetId="3">#REF!</definedName>
    <definedName name="TotalImporte1Tipo3" localSheetId="10">#REF!</definedName>
    <definedName name="TotalImporte1Tipo3">#REF!</definedName>
    <definedName name="TotalImporte1Tipo4" localSheetId="11">#REF!</definedName>
    <definedName name="TotalImporte1Tipo4" localSheetId="3">#REF!</definedName>
    <definedName name="TotalImporte1Tipo4" localSheetId="10">#REF!</definedName>
    <definedName name="TotalImporte1Tipo4">#REF!</definedName>
    <definedName name="TotalImporte1Tipo5" localSheetId="11">#REF!</definedName>
    <definedName name="TotalImporte1Tipo5" localSheetId="3">#REF!</definedName>
    <definedName name="TotalImporte1Tipo5" localSheetId="10">#REF!</definedName>
    <definedName name="TotalImporte1Tipo5">#REF!</definedName>
    <definedName name="TotalImporte1Tipo6" localSheetId="11">#REF!</definedName>
    <definedName name="TotalImporte1Tipo6" localSheetId="3">#REF!</definedName>
    <definedName name="TotalImporte1Tipo6" localSheetId="10">#REF!</definedName>
    <definedName name="TotalImporte1Tipo6">#REF!</definedName>
    <definedName name="TotalImporte1Tipo7" localSheetId="11">#REF!</definedName>
    <definedName name="TotalImporte1Tipo7" localSheetId="3">#REF!</definedName>
    <definedName name="TotalImporte1Tipo7" localSheetId="10">#REF!</definedName>
    <definedName name="TotalImporte1Tipo7">#REF!</definedName>
    <definedName name="TotalImporte1Tipo8" localSheetId="11">#REF!</definedName>
    <definedName name="TotalImporte1Tipo8" localSheetId="3">#REF!</definedName>
    <definedName name="TotalImporte1Tipo8" localSheetId="10">#REF!</definedName>
    <definedName name="TotalImporte1Tipo8">#REF!</definedName>
    <definedName name="TotalImporte1Tipo9" localSheetId="11">#REF!</definedName>
    <definedName name="TotalImporte1Tipo9" localSheetId="3">#REF!</definedName>
    <definedName name="TotalImporte1Tipo9" localSheetId="10">#REF!</definedName>
    <definedName name="TotalImporte1Tipo9">#REF!</definedName>
    <definedName name="TotalImporte1TipoOtros" localSheetId="11">#REF!</definedName>
    <definedName name="TotalImporte1TipoOtros" localSheetId="3">#REF!</definedName>
    <definedName name="TotalImporte1TipoOtros" localSheetId="10">#REF!</definedName>
    <definedName name="TotalImporte1TipoOtros">#REF!</definedName>
    <definedName name="TotalImporte2Tipo1" localSheetId="11">#REF!</definedName>
    <definedName name="TotalImporte2Tipo1" localSheetId="3">#REF!</definedName>
    <definedName name="TotalImporte2Tipo1" localSheetId="10">#REF!</definedName>
    <definedName name="TotalImporte2Tipo1">#REF!</definedName>
    <definedName name="TotalImporte2Tipo2" localSheetId="11">#REF!</definedName>
    <definedName name="TotalImporte2Tipo2" localSheetId="3">#REF!</definedName>
    <definedName name="TotalImporte2Tipo2" localSheetId="10">#REF!</definedName>
    <definedName name="TotalImporte2Tipo2">#REF!</definedName>
    <definedName name="TotalImporte2Tipo3" localSheetId="11">#REF!</definedName>
    <definedName name="TotalImporte2Tipo3" localSheetId="3">#REF!</definedName>
    <definedName name="TotalImporte2Tipo3" localSheetId="10">#REF!</definedName>
    <definedName name="TotalImporte2Tipo3">#REF!</definedName>
    <definedName name="TotalImporte2Tipo4" localSheetId="11">#REF!</definedName>
    <definedName name="TotalImporte2Tipo4" localSheetId="3">#REF!</definedName>
    <definedName name="TotalImporte2Tipo4" localSheetId="10">#REF!</definedName>
    <definedName name="TotalImporte2Tipo4">#REF!</definedName>
    <definedName name="TotalImporte2Tipo5" localSheetId="11">#REF!</definedName>
    <definedName name="TotalImporte2Tipo5" localSheetId="3">#REF!</definedName>
    <definedName name="TotalImporte2Tipo5" localSheetId="10">#REF!</definedName>
    <definedName name="TotalImporte2Tipo5">#REF!</definedName>
    <definedName name="TotalImporte2Tipo6" localSheetId="11">#REF!</definedName>
    <definedName name="TotalImporte2Tipo6" localSheetId="3">#REF!</definedName>
    <definedName name="TotalImporte2Tipo6" localSheetId="10">#REF!</definedName>
    <definedName name="TotalImporte2Tipo6">#REF!</definedName>
    <definedName name="TotalImporte2Tipo7" localSheetId="11">#REF!</definedName>
    <definedName name="TotalImporte2Tipo7" localSheetId="3">#REF!</definedName>
    <definedName name="TotalImporte2Tipo7" localSheetId="10">#REF!</definedName>
    <definedName name="TotalImporte2Tipo7">#REF!</definedName>
    <definedName name="TotalImporte2Tipo8" localSheetId="11">#REF!</definedName>
    <definedName name="TotalImporte2Tipo8" localSheetId="3">#REF!</definedName>
    <definedName name="TotalImporte2Tipo8" localSheetId="10">#REF!</definedName>
    <definedName name="TotalImporte2Tipo8">#REF!</definedName>
    <definedName name="TotalImporte2Tipo9" localSheetId="11">#REF!</definedName>
    <definedName name="TotalImporte2Tipo9" localSheetId="3">#REF!</definedName>
    <definedName name="TotalImporte2Tipo9" localSheetId="10">#REF!</definedName>
    <definedName name="TotalImporte2Tipo9">#REF!</definedName>
    <definedName name="TotalImporte2TipoOtros" localSheetId="11">#REF!</definedName>
    <definedName name="TotalImporte2TipoOtros" localSheetId="3">#REF!</definedName>
    <definedName name="TotalImporte2TipoOtros" localSheetId="10">#REF!</definedName>
    <definedName name="TotalImporte2TipoOtros">#REF!</definedName>
    <definedName name="TotalPorcentaje1Tipo1" localSheetId="11">#REF!</definedName>
    <definedName name="TotalPorcentaje1Tipo1" localSheetId="3">#REF!</definedName>
    <definedName name="TotalPorcentaje1Tipo1" localSheetId="10">#REF!</definedName>
    <definedName name="TotalPorcentaje1Tipo1">#REF!</definedName>
    <definedName name="TotalPorcentaje1Tipo2" localSheetId="11">#REF!</definedName>
    <definedName name="TotalPorcentaje1Tipo2" localSheetId="3">#REF!</definedName>
    <definedName name="TotalPorcentaje1Tipo2" localSheetId="10">#REF!</definedName>
    <definedName name="TotalPorcentaje1Tipo2">#REF!</definedName>
    <definedName name="TotalPorcentaje1Tipo3" localSheetId="11">#REF!</definedName>
    <definedName name="TotalPorcentaje1Tipo3" localSheetId="3">#REF!</definedName>
    <definedName name="TotalPorcentaje1Tipo3" localSheetId="10">#REF!</definedName>
    <definedName name="TotalPorcentaje1Tipo3">#REF!</definedName>
    <definedName name="TotalPorcentaje1Tipo4" localSheetId="11">#REF!</definedName>
    <definedName name="TotalPorcentaje1Tipo4" localSheetId="3">#REF!</definedName>
    <definedName name="TotalPorcentaje1Tipo4" localSheetId="10">#REF!</definedName>
    <definedName name="TotalPorcentaje1Tipo4">#REF!</definedName>
    <definedName name="TotalPorcentaje1Tipo5" localSheetId="11">#REF!</definedName>
    <definedName name="TotalPorcentaje1Tipo5" localSheetId="3">#REF!</definedName>
    <definedName name="TotalPorcentaje1Tipo5" localSheetId="10">#REF!</definedName>
    <definedName name="TotalPorcentaje1Tipo5">#REF!</definedName>
    <definedName name="TotalPorcentaje1Tipo6" localSheetId="11">#REF!</definedName>
    <definedName name="TotalPorcentaje1Tipo6" localSheetId="3">#REF!</definedName>
    <definedName name="TotalPorcentaje1Tipo6" localSheetId="10">#REF!</definedName>
    <definedName name="TotalPorcentaje1Tipo6">#REF!</definedName>
    <definedName name="TotalPorcentaje1Tipo7" localSheetId="11">#REF!</definedName>
    <definedName name="TotalPorcentaje1Tipo7" localSheetId="3">#REF!</definedName>
    <definedName name="TotalPorcentaje1Tipo7" localSheetId="10">#REF!</definedName>
    <definedName name="TotalPorcentaje1Tipo7">#REF!</definedName>
    <definedName name="TotalPorcentaje1Tipo8" localSheetId="11">#REF!</definedName>
    <definedName name="TotalPorcentaje1Tipo8" localSheetId="3">#REF!</definedName>
    <definedName name="TotalPorcentaje1Tipo8" localSheetId="10">#REF!</definedName>
    <definedName name="TotalPorcentaje1Tipo8">#REF!</definedName>
    <definedName name="TotalPorcentaje1Tipo9" localSheetId="11">#REF!</definedName>
    <definedName name="TotalPorcentaje1Tipo9" localSheetId="3">#REF!</definedName>
    <definedName name="TotalPorcentaje1Tipo9" localSheetId="10">#REF!</definedName>
    <definedName name="TotalPorcentaje1Tipo9">#REF!</definedName>
    <definedName name="TotalPorcentaje1TipoOtros" localSheetId="11">#REF!</definedName>
    <definedName name="TotalPorcentaje1TipoOtros" localSheetId="3">#REF!</definedName>
    <definedName name="TotalPorcentaje1TipoOtros" localSheetId="10">#REF!</definedName>
    <definedName name="TotalPorcentaje1TipoOtros">#REF!</definedName>
    <definedName name="TotalPorcentaje2Tipo1" localSheetId="11">#REF!</definedName>
    <definedName name="TotalPorcentaje2Tipo1" localSheetId="3">#REF!</definedName>
    <definedName name="TotalPorcentaje2Tipo1" localSheetId="10">#REF!</definedName>
    <definedName name="TotalPorcentaje2Tipo1">#REF!</definedName>
    <definedName name="TotalPorcentaje2Tipo2" localSheetId="11">#REF!</definedName>
    <definedName name="TotalPorcentaje2Tipo2" localSheetId="3">#REF!</definedName>
    <definedName name="TotalPorcentaje2Tipo2" localSheetId="10">#REF!</definedName>
    <definedName name="TotalPorcentaje2Tipo2">#REF!</definedName>
    <definedName name="TotalPorcentaje2Tipo3" localSheetId="11">#REF!</definedName>
    <definedName name="TotalPorcentaje2Tipo3" localSheetId="3">#REF!</definedName>
    <definedName name="TotalPorcentaje2Tipo3" localSheetId="10">#REF!</definedName>
    <definedName name="TotalPorcentaje2Tipo3">#REF!</definedName>
    <definedName name="TotalPorcentaje2Tipo4" localSheetId="11">#REF!</definedName>
    <definedName name="TotalPorcentaje2Tipo4" localSheetId="3">#REF!</definedName>
    <definedName name="TotalPorcentaje2Tipo4" localSheetId="10">#REF!</definedName>
    <definedName name="TotalPorcentaje2Tipo4">#REF!</definedName>
    <definedName name="TotalPorcentaje2Tipo5" localSheetId="11">#REF!</definedName>
    <definedName name="TotalPorcentaje2Tipo5" localSheetId="3">#REF!</definedName>
    <definedName name="TotalPorcentaje2Tipo5" localSheetId="10">#REF!</definedName>
    <definedName name="TotalPorcentaje2Tipo5">#REF!</definedName>
    <definedName name="TotalPorcentaje2Tipo6" localSheetId="11">#REF!</definedName>
    <definedName name="TotalPorcentaje2Tipo6" localSheetId="3">#REF!</definedName>
    <definedName name="TotalPorcentaje2Tipo6" localSheetId="10">#REF!</definedName>
    <definedName name="TotalPorcentaje2Tipo6">#REF!</definedName>
    <definedName name="TotalPorcentaje2Tipo7" localSheetId="11">#REF!</definedName>
    <definedName name="TotalPorcentaje2Tipo7" localSheetId="3">#REF!</definedName>
    <definedName name="TotalPorcentaje2Tipo7" localSheetId="10">#REF!</definedName>
    <definedName name="TotalPorcentaje2Tipo7">#REF!</definedName>
    <definedName name="TotalPorcentaje2Tipo8" localSheetId="11">#REF!</definedName>
    <definedName name="TotalPorcentaje2Tipo8" localSheetId="3">#REF!</definedName>
    <definedName name="TotalPorcentaje2Tipo8" localSheetId="10">#REF!</definedName>
    <definedName name="TotalPorcentaje2Tipo8">#REF!</definedName>
    <definedName name="TotalPorcentaje2Tipo9" localSheetId="11">#REF!</definedName>
    <definedName name="TotalPorcentaje2Tipo9" localSheetId="3">#REF!</definedName>
    <definedName name="TotalPorcentaje2Tipo9" localSheetId="10">#REF!</definedName>
    <definedName name="TotalPorcentaje2Tipo9">#REF!</definedName>
    <definedName name="TotalPorcentaje2TipoOtros" localSheetId="11">#REF!</definedName>
    <definedName name="TotalPorcentaje2TipoOtros" localSheetId="3">#REF!</definedName>
    <definedName name="TotalPorcentaje2TipoOtros" localSheetId="10">#REF!</definedName>
    <definedName name="TotalPorcentaje2TipoOtros">#REF!</definedName>
    <definedName name="totalpresupuestoprimeramoneda" localSheetId="11">#REF!</definedName>
    <definedName name="totalpresupuestoprimeramoneda" localSheetId="3">#REF!</definedName>
    <definedName name="totalpresupuestoprimeramoneda" localSheetId="10">#REF!</definedName>
    <definedName name="totalpresupuestoprimeramoneda">#REF!</definedName>
    <definedName name="totalpresupuestosegundamoneda" localSheetId="11">#REF!</definedName>
    <definedName name="totalpresupuestosegundamoneda" localSheetId="3">#REF!</definedName>
    <definedName name="totalpresupuestosegundamoneda" localSheetId="10">#REF!</definedName>
    <definedName name="totalpresupuestosegundamoneda">#REF!</definedName>
    <definedName name="TotalTipo1" localSheetId="11">#REF!</definedName>
    <definedName name="TotalTipo1" localSheetId="3">#REF!</definedName>
    <definedName name="TotalTipo1" localSheetId="10">#REF!</definedName>
    <definedName name="TotalTipo1">#REF!</definedName>
    <definedName name="TotalTipo2" localSheetId="11">#REF!</definedName>
    <definedName name="TotalTipo2" localSheetId="3">#REF!</definedName>
    <definedName name="TotalTipo2" localSheetId="10">#REF!</definedName>
    <definedName name="TotalTipo2">#REF!</definedName>
    <definedName name="TotalTipo3" localSheetId="11">#REF!</definedName>
    <definedName name="TotalTipo3" localSheetId="3">#REF!</definedName>
    <definedName name="TotalTipo3" localSheetId="10">#REF!</definedName>
    <definedName name="TotalTipo3">#REF!</definedName>
    <definedName name="TotalTipo4" localSheetId="11">#REF!</definedName>
    <definedName name="TotalTipo4" localSheetId="3">#REF!</definedName>
    <definedName name="TotalTipo4" localSheetId="10">#REF!</definedName>
    <definedName name="TotalTipo4">#REF!</definedName>
    <definedName name="TotalTipoOtros" localSheetId="11">#REF!</definedName>
    <definedName name="TotalTipoOtros" localSheetId="3">#REF!</definedName>
    <definedName name="TotalTipoOtros" localSheetId="10">#REF!</definedName>
    <definedName name="TotalTipoOtros">#REF!</definedName>
    <definedName name="Última_fila" localSheetId="11">IF('4. INGRESOS '!Valores_especificados,Fila_de_encabezado+'4. INGRESOS '!Número_de_pagos,Fila_de_encabezado)</definedName>
    <definedName name="Última_fila" localSheetId="3">IF('anexo OPEX VIA'!Valores_especificados,Fila_de_encabezado+'anexo OPEX VIA'!Número_de_pagos,Fila_de_encabezado)</definedName>
    <definedName name="Última_fila" localSheetId="10">IF('DESGLOSE OPEX Y CAPEX'!Valores_especificados,Fila_de_encabezado+'DESGLOSE OPEX Y CAPEX'!Número_de_pagos,Fila_de_encabezado)</definedName>
    <definedName name="Última_fila">IF(Valores_especificados,Fila_de_encabezado+Número_de_pagos,Fila_de_encabezado)</definedName>
    <definedName name="UnidadMatriz" localSheetId="11">#REF!</definedName>
    <definedName name="UnidadMatriz" localSheetId="3">#REF!</definedName>
    <definedName name="UnidadMatriz" localSheetId="10">#REF!</definedName>
    <definedName name="UnidadMatriz">#REF!</definedName>
    <definedName name="Valores_especificados" localSheetId="11">IF('4. INGRESOS '!Importe_del_préstamo*'4. INGRESOS '!Tasa_de_interés*'4. INGRESOS '!Años_préstamo*'4. INGRESOS '!Inicio_prestamo&gt;0,1,0)</definedName>
    <definedName name="Valores_especificados" localSheetId="3">IF('anexo OPEX VIA'!Importe_del_préstamo*'anexo OPEX VIA'!Tasa_de_interés*'anexo OPEX VIA'!Años_préstamo*'anexo OPEX VIA'!Inicio_prestamo&gt;0,1,0)</definedName>
    <definedName name="Valores_especificados" localSheetId="10">IF('DESGLOSE OPEX Y CAPEX'!Importe_del_préstamo*'DESGLOSE OPEX Y CAPEX'!Tasa_de_interés*'DESGLOSE OPEX Y CAPEX'!Años_préstamo*'DESGLOSE OPEX Y CAPEX'!Inicio_prestamo&gt;0,1,0)</definedName>
    <definedName name="Valores_especificados">IF(Importe_del_préstamo*Tasa_de_interés*Años_préstamo*Inicio_prestamo&gt;0,1,0)</definedName>
    <definedName name="vendedor" localSheetId="11">#REF!</definedName>
    <definedName name="vendedor" localSheetId="3">#REF!</definedName>
    <definedName name="vendedor" localSheetId="10">#REF!</definedName>
    <definedName name="vendedor">#REF!</definedName>
    <definedName name="Ventas" localSheetId="11">#REF!</definedName>
    <definedName name="Ventas" localSheetId="3">'[7]PRACTICIS VENTAS EN FACTURAS'!$A$1:$C$65536</definedName>
    <definedName name="Ventas" localSheetId="10">#REF!</definedName>
    <definedName name="Ventas">#REF!</definedName>
    <definedName name="VolumenPresupuesto" localSheetId="11">#REF!</definedName>
    <definedName name="VolumenPresupuesto" localSheetId="3">#REF!</definedName>
    <definedName name="VolumenPresupuesto" localSheetId="10">#REF!</definedName>
    <definedName name="VolumenPresupuesto">#REF!</definedName>
    <definedName name="wrn.Aging._.and._.Trend._.Analysis." localSheetId="1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datos." localSheetId="11" hidden="1">{"página1",#N/A,FALSE,"pib";"página2",#N/A,FALSE,"pib";"página3",#N/A,FALSE,"oferuti";"página4",#N/A,FALSE,"pibrama";"página5",#N/A,FALSE,"pibrama";"página6",#N/A,FALSE,"pibrama"}</definedName>
    <definedName name="wrn.datos." localSheetId="3" hidden="1">{"página1",#N/A,FALSE,"pib";"página2",#N/A,FALSE,"pib";"página3",#N/A,FALSE,"oferuti";"página4",#N/A,FALSE,"pibrama";"página5",#N/A,FALSE,"pibrama";"página6",#N/A,FALSE,"pibrama"}</definedName>
    <definedName name="wrn.datos." localSheetId="10" hidden="1">{"página1",#N/A,FALSE,"pib";"página2",#N/A,FALSE,"pib";"página3",#N/A,FALSE,"oferuti";"página4",#N/A,FALSE,"pibrama";"página5",#N/A,FALSE,"pibrama";"página6",#N/A,FALSE,"pibrama"}</definedName>
    <definedName name="wrn.datos." hidden="1">{"página1",#N/A,FALSE,"pib";"página2",#N/A,FALSE,"pib";"página3",#N/A,FALSE,"oferuti";"página4",#N/A,FALSE,"pibrama";"página5",#N/A,FALSE,"pibrama";"página6",#N/A,FALSE,"pibrama"}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7" i="21" l="1"/>
  <c r="E34" i="21"/>
  <c r="F31" i="21"/>
  <c r="F30" i="21"/>
  <c r="E30" i="21"/>
  <c r="D30" i="21"/>
  <c r="F29" i="21"/>
  <c r="E29" i="21"/>
  <c r="E31" i="21" s="1"/>
  <c r="D29" i="21"/>
  <c r="D31" i="21" s="1"/>
  <c r="D28" i="21" s="1"/>
  <c r="I28" i="21"/>
  <c r="G28" i="21"/>
  <c r="G23" i="21"/>
  <c r="D23" i="21"/>
  <c r="H22" i="21"/>
  <c r="F22" i="21"/>
  <c r="I22" i="21" s="1"/>
  <c r="E22" i="21"/>
  <c r="H21" i="21"/>
  <c r="F21" i="21"/>
  <c r="E21" i="21"/>
  <c r="I21" i="21" s="1"/>
  <c r="H20" i="21"/>
  <c r="F20" i="21"/>
  <c r="I20" i="21" s="1"/>
  <c r="E20" i="21"/>
  <c r="H19" i="21"/>
  <c r="F19" i="21"/>
  <c r="E19" i="21"/>
  <c r="I19" i="21" s="1"/>
  <c r="H18" i="21"/>
  <c r="F18" i="21"/>
  <c r="I18" i="21" s="1"/>
  <c r="E18" i="21"/>
  <c r="H17" i="21"/>
  <c r="F17" i="21"/>
  <c r="E17" i="21"/>
  <c r="I17" i="21" s="1"/>
  <c r="H16" i="21"/>
  <c r="F16" i="21"/>
  <c r="I16" i="21" s="1"/>
  <c r="E16" i="21"/>
  <c r="H15" i="21"/>
  <c r="F15" i="21"/>
  <c r="E15" i="21"/>
  <c r="I15" i="21" s="1"/>
  <c r="H14" i="21"/>
  <c r="F14" i="21"/>
  <c r="I14" i="21" s="1"/>
  <c r="E14" i="21"/>
  <c r="H13" i="21"/>
  <c r="F13" i="21"/>
  <c r="E13" i="21"/>
  <c r="I13" i="21" s="1"/>
  <c r="H12" i="21"/>
  <c r="F12" i="21"/>
  <c r="I12" i="21" s="1"/>
  <c r="E12" i="21"/>
  <c r="H11" i="21"/>
  <c r="F11" i="21"/>
  <c r="E11" i="21"/>
  <c r="I11" i="21" s="1"/>
  <c r="H10" i="21"/>
  <c r="F10" i="21"/>
  <c r="I10" i="21" s="1"/>
  <c r="E10" i="21"/>
  <c r="H9" i="21"/>
  <c r="F9" i="21"/>
  <c r="E9" i="21"/>
  <c r="I9" i="21" s="1"/>
  <c r="H8" i="21"/>
  <c r="F8" i="21"/>
  <c r="I8" i="21" s="1"/>
  <c r="E8" i="21"/>
  <c r="H7" i="21"/>
  <c r="F7" i="21"/>
  <c r="E7" i="21"/>
  <c r="I7" i="21" s="1"/>
  <c r="H6" i="21"/>
  <c r="H23" i="21" s="1"/>
  <c r="H28" i="21" s="1"/>
  <c r="F6" i="21"/>
  <c r="I6" i="21" s="1"/>
  <c r="E6" i="21"/>
  <c r="H5" i="21"/>
  <c r="F5" i="21"/>
  <c r="F23" i="21" s="1"/>
  <c r="F28" i="21" s="1"/>
  <c r="E5" i="21"/>
  <c r="I5" i="21" s="1"/>
  <c r="I23" i="21" s="1"/>
  <c r="D36" i="21" s="1"/>
  <c r="D39" i="21" s="1"/>
  <c r="F1" i="21"/>
  <c r="E23" i="21" l="1"/>
  <c r="E28" i="21" s="1"/>
  <c r="J28" i="21" s="1"/>
  <c r="C562" i="9" l="1"/>
  <c r="N40" i="14"/>
  <c r="E251" i="9"/>
  <c r="G544" i="9"/>
  <c r="H544" i="9"/>
  <c r="I544" i="9"/>
  <c r="F544" i="9"/>
  <c r="C544" i="9"/>
  <c r="G261" i="9"/>
  <c r="AN218" i="18" l="1"/>
  <c r="AN214" i="18"/>
  <c r="AN210" i="18"/>
  <c r="AN206" i="18"/>
  <c r="AN202" i="18"/>
  <c r="AN198" i="18"/>
  <c r="AN194" i="18"/>
  <c r="AN190" i="18"/>
  <c r="AN186" i="18"/>
  <c r="AN182" i="18"/>
  <c r="AN178" i="18"/>
  <c r="AN174" i="18"/>
  <c r="AN170" i="18"/>
  <c r="AN166" i="18"/>
  <c r="AN162" i="18"/>
  <c r="AN158" i="18"/>
  <c r="AN154" i="18"/>
  <c r="AN149" i="18"/>
  <c r="AN145" i="18"/>
  <c r="AN141" i="18"/>
  <c r="AN136" i="18"/>
  <c r="AN132" i="18"/>
  <c r="AN128" i="18"/>
  <c r="AN124" i="18"/>
  <c r="AN120" i="18"/>
  <c r="AN116" i="18"/>
  <c r="AN108" i="18"/>
  <c r="AN104" i="18"/>
  <c r="AN100" i="18"/>
  <c r="AN95" i="18"/>
  <c r="AN91" i="18"/>
  <c r="AN87" i="18"/>
  <c r="AN83" i="18"/>
  <c r="AN79" i="18"/>
  <c r="AN75" i="18"/>
  <c r="AN71" i="18"/>
  <c r="AN67" i="18"/>
  <c r="AN63" i="18"/>
  <c r="AN59" i="18"/>
  <c r="AN55" i="18"/>
  <c r="AN51" i="18"/>
  <c r="AN47" i="18"/>
  <c r="AN43" i="18"/>
  <c r="AN39" i="18"/>
  <c r="AN35" i="18"/>
  <c r="AN31" i="18"/>
  <c r="AN27" i="18"/>
  <c r="AN23" i="18"/>
  <c r="AN19" i="18"/>
  <c r="AN15" i="18"/>
  <c r="AN11" i="18"/>
  <c r="H15" i="16"/>
  <c r="K15" i="16" s="1"/>
  <c r="M15" i="16" s="1"/>
  <c r="J11" i="16"/>
  <c r="H11" i="16"/>
  <c r="H17" i="16" s="1"/>
  <c r="K8" i="16"/>
  <c r="I173" i="15"/>
  <c r="I171" i="15"/>
  <c r="D156" i="15"/>
  <c r="D149" i="15"/>
  <c r="D163" i="15" s="1"/>
  <c r="D125" i="15"/>
  <c r="D95" i="15"/>
  <c r="D51" i="15"/>
  <c r="B25" i="15"/>
  <c r="D23" i="15"/>
  <c r="K17" i="16" l="1"/>
  <c r="M17" i="16" s="1"/>
  <c r="H18" i="16"/>
  <c r="K18" i="16" s="1"/>
  <c r="M18" i="16" s="1"/>
  <c r="E165" i="15"/>
  <c r="H16" i="16"/>
  <c r="K16" i="16" s="1"/>
  <c r="M16" i="16" s="1"/>
  <c r="H19" i="16"/>
  <c r="K19" i="16" s="1"/>
  <c r="M19" i="16" s="1"/>
  <c r="E170" i="15" l="1"/>
  <c r="H170" i="15" s="1"/>
  <c r="J170" i="15" s="1"/>
  <c r="E171" i="15"/>
  <c r="H171" i="15" s="1"/>
  <c r="J171" i="15" s="1"/>
  <c r="E172" i="15"/>
  <c r="E174" i="15"/>
  <c r="H174" i="15" s="1"/>
  <c r="J174" i="15" s="1"/>
  <c r="E173" i="15" l="1"/>
  <c r="H173" i="15" s="1"/>
  <c r="J173" i="15" s="1"/>
  <c r="H172" i="15"/>
  <c r="J172" i="15" s="1"/>
  <c r="H38" i="14" l="1"/>
  <c r="N38" i="14" s="1"/>
  <c r="N37" i="14"/>
  <c r="N36" i="14"/>
  <c r="N35" i="14"/>
  <c r="N34" i="14"/>
  <c r="N33" i="14"/>
  <c r="N32" i="14"/>
  <c r="N31" i="14"/>
  <c r="N30" i="14"/>
  <c r="N29" i="14"/>
  <c r="N28" i="14"/>
  <c r="N27" i="14"/>
  <c r="N26" i="14"/>
  <c r="N25" i="14"/>
  <c r="N24" i="14"/>
  <c r="N23" i="14"/>
  <c r="N22" i="14"/>
  <c r="N18" i="14"/>
  <c r="N17" i="14"/>
  <c r="N16" i="14"/>
  <c r="N15" i="14"/>
  <c r="N14" i="14"/>
  <c r="N13" i="14"/>
  <c r="N12" i="14"/>
  <c r="N11" i="14"/>
  <c r="N10" i="14"/>
  <c r="N9" i="14"/>
  <c r="E170" i="9" l="1"/>
  <c r="E198" i="9"/>
  <c r="E172" i="9"/>
  <c r="E224" i="9"/>
  <c r="E227" i="9" s="1"/>
  <c r="I16" i="13"/>
  <c r="H16" i="13" s="1"/>
  <c r="G16" i="13"/>
  <c r="I15" i="13"/>
  <c r="H15" i="13" s="1"/>
  <c r="G15" i="13"/>
  <c r="I14" i="13"/>
  <c r="G14" i="13"/>
  <c r="I13" i="13"/>
  <c r="G13" i="13"/>
  <c r="H13" i="13" s="1"/>
  <c r="I12" i="13"/>
  <c r="G12" i="13"/>
  <c r="H12" i="13" s="1"/>
  <c r="I11" i="13"/>
  <c r="H11" i="13" s="1"/>
  <c r="G11" i="13"/>
  <c r="I10" i="13"/>
  <c r="G10" i="13"/>
  <c r="H10" i="13" s="1"/>
  <c r="I9" i="13"/>
  <c r="G9" i="13"/>
  <c r="H9" i="13" s="1"/>
  <c r="I8" i="13"/>
  <c r="G8" i="13"/>
  <c r="I7" i="13"/>
  <c r="G7" i="13"/>
  <c r="I6" i="13"/>
  <c r="G6" i="13"/>
  <c r="I5" i="13"/>
  <c r="G5" i="13"/>
  <c r="H6" i="13" l="1"/>
  <c r="H7" i="13"/>
  <c r="H8" i="13"/>
  <c r="G17" i="13"/>
  <c r="H14" i="13"/>
  <c r="E228" i="9"/>
  <c r="I17" i="13"/>
  <c r="H5" i="13"/>
  <c r="H17" i="13" l="1"/>
  <c r="C1" i="12"/>
  <c r="D1" i="12" s="1"/>
  <c r="E1" i="12" s="1"/>
  <c r="F1" i="12" s="1"/>
  <c r="G1" i="12" s="1"/>
  <c r="H1" i="12" s="1"/>
  <c r="I1" i="12" s="1"/>
  <c r="J1" i="12" s="1"/>
  <c r="K1" i="12" s="1"/>
  <c r="L1" i="12" s="1"/>
  <c r="M1" i="12" s="1"/>
  <c r="N1" i="12" s="1"/>
  <c r="O1" i="12" s="1"/>
  <c r="P1" i="12" s="1"/>
  <c r="Q1" i="12" s="1"/>
  <c r="R1" i="12" s="1"/>
  <c r="S1" i="12" s="1"/>
  <c r="T1" i="12" s="1"/>
  <c r="U1" i="12" s="1"/>
  <c r="V1" i="12" s="1"/>
  <c r="W1" i="12" s="1"/>
  <c r="X1" i="12" s="1"/>
  <c r="Y1" i="12" s="1"/>
  <c r="Z1" i="12" s="1"/>
  <c r="AA1" i="12" s="1"/>
  <c r="AB1" i="12" s="1"/>
  <c r="AC1" i="12" s="1"/>
  <c r="AD1" i="12" s="1"/>
  <c r="AE1" i="12" s="1"/>
  <c r="AF1" i="12" s="1"/>
  <c r="AG1" i="12" s="1"/>
  <c r="AH1" i="12" s="1"/>
  <c r="AI1" i="12" s="1"/>
  <c r="AJ1" i="12" s="1"/>
  <c r="AK1" i="12" s="1"/>
  <c r="AL1" i="12" s="1"/>
  <c r="AM1" i="12" s="1"/>
  <c r="C2" i="12"/>
  <c r="D2" i="12"/>
  <c r="E2" i="12"/>
  <c r="F2" i="12" s="1"/>
  <c r="G2" i="12" s="1"/>
  <c r="H2" i="12" s="1"/>
  <c r="I2" i="12" s="1"/>
  <c r="J2" i="12" s="1"/>
  <c r="K2" i="12" s="1"/>
  <c r="L2" i="12" s="1"/>
  <c r="M2" i="12" s="1"/>
  <c r="N2" i="12" s="1"/>
  <c r="O2" i="12" s="1"/>
  <c r="P2" i="12" s="1"/>
  <c r="Q2" i="12" s="1"/>
  <c r="R2" i="12" s="1"/>
  <c r="S2" i="12" s="1"/>
  <c r="T2" i="12" s="1"/>
  <c r="U2" i="12" s="1"/>
  <c r="V2" i="12" s="1"/>
  <c r="W2" i="12" s="1"/>
  <c r="X2" i="12" s="1"/>
  <c r="Y2" i="12" s="1"/>
  <c r="Z2" i="12" s="1"/>
  <c r="AA2" i="12" s="1"/>
  <c r="AB2" i="12" s="1"/>
  <c r="AC2" i="12" s="1"/>
  <c r="AD2" i="12" s="1"/>
  <c r="AE2" i="12" s="1"/>
  <c r="AF2" i="12" s="1"/>
  <c r="AG2" i="12" s="1"/>
  <c r="AH2" i="12" s="1"/>
  <c r="AI2" i="12" s="1"/>
  <c r="AJ2" i="12" s="1"/>
  <c r="AK2" i="12" s="1"/>
  <c r="AL2" i="12" s="1"/>
  <c r="AM2" i="12" s="1"/>
  <c r="B4" i="12"/>
  <c r="C4" i="12"/>
  <c r="D4" i="12"/>
  <c r="E4" i="12"/>
  <c r="F4" i="12"/>
  <c r="G4" i="12"/>
  <c r="H4" i="12"/>
  <c r="I4" i="12"/>
  <c r="J4" i="12"/>
  <c r="K4" i="12"/>
  <c r="L4" i="12"/>
  <c r="M4" i="12"/>
  <c r="N4" i="12"/>
  <c r="O4" i="12"/>
  <c r="P4" i="12"/>
  <c r="Q4" i="12"/>
  <c r="R4" i="12"/>
  <c r="S4" i="12"/>
  <c r="T4" i="12"/>
  <c r="U4" i="12"/>
  <c r="V4" i="12"/>
  <c r="W4" i="12"/>
  <c r="X4" i="12"/>
  <c r="Y4" i="12"/>
  <c r="Z4" i="12"/>
  <c r="AA4" i="12"/>
  <c r="AB4" i="12"/>
  <c r="AC4" i="12"/>
  <c r="AD4" i="12"/>
  <c r="AE4" i="12"/>
  <c r="AF4" i="12"/>
  <c r="AG4" i="12"/>
  <c r="AH4" i="12"/>
  <c r="AI4" i="12"/>
  <c r="AJ4" i="12"/>
  <c r="AK4" i="12"/>
  <c r="AL4" i="12"/>
  <c r="AM4" i="12"/>
  <c r="B6" i="12"/>
  <c r="C6" i="12"/>
  <c r="D6" i="12"/>
  <c r="E6" i="12"/>
  <c r="F6" i="12"/>
  <c r="G6" i="12"/>
  <c r="H6" i="12"/>
  <c r="H26" i="12" s="1"/>
  <c r="I6" i="12"/>
  <c r="I26" i="12" s="1"/>
  <c r="J6" i="12"/>
  <c r="K6" i="12"/>
  <c r="L6" i="12"/>
  <c r="M6" i="12"/>
  <c r="N6" i="12"/>
  <c r="O6" i="12"/>
  <c r="P6" i="12"/>
  <c r="P26" i="12" s="1"/>
  <c r="Q6" i="12"/>
  <c r="Q26" i="12" s="1"/>
  <c r="R6" i="12"/>
  <c r="S6" i="12"/>
  <c r="T6" i="12"/>
  <c r="U6" i="12"/>
  <c r="V6" i="12"/>
  <c r="W6" i="12"/>
  <c r="X6" i="12"/>
  <c r="X26" i="12" s="1"/>
  <c r="Y6" i="12"/>
  <c r="Y26" i="12" s="1"/>
  <c r="Z6" i="12"/>
  <c r="AA6" i="12"/>
  <c r="AB6" i="12"/>
  <c r="AC6" i="12"/>
  <c r="AD6" i="12"/>
  <c r="AE6" i="12"/>
  <c r="AF6" i="12"/>
  <c r="AF26" i="12" s="1"/>
  <c r="AG6" i="12"/>
  <c r="AG26" i="12" s="1"/>
  <c r="AH6" i="12"/>
  <c r="AI6" i="12"/>
  <c r="AJ6" i="12"/>
  <c r="AK6" i="12"/>
  <c r="AL6" i="12"/>
  <c r="AM6" i="12"/>
  <c r="C10" i="12"/>
  <c r="C29" i="12" s="1"/>
  <c r="D10" i="12"/>
  <c r="D29" i="12" s="1"/>
  <c r="E10" i="12"/>
  <c r="F10" i="12"/>
  <c r="G10" i="12"/>
  <c r="H10" i="12"/>
  <c r="I10" i="12"/>
  <c r="J10" i="12"/>
  <c r="J26" i="12" s="1"/>
  <c r="K10" i="12"/>
  <c r="K29" i="12" s="1"/>
  <c r="L10" i="12"/>
  <c r="L29" i="12" s="1"/>
  <c r="M10" i="12"/>
  <c r="N10" i="12"/>
  <c r="O10" i="12"/>
  <c r="P10" i="12"/>
  <c r="Q10" i="12"/>
  <c r="R10" i="12"/>
  <c r="R26" i="12" s="1"/>
  <c r="S10" i="12"/>
  <c r="S29" i="12" s="1"/>
  <c r="T10" i="12"/>
  <c r="T29" i="12" s="1"/>
  <c r="U10" i="12"/>
  <c r="V10" i="12"/>
  <c r="W10" i="12"/>
  <c r="X10" i="12"/>
  <c r="Y10" i="12"/>
  <c r="Z10" i="12"/>
  <c r="Z26" i="12" s="1"/>
  <c r="AA10" i="12"/>
  <c r="AA29" i="12" s="1"/>
  <c r="AB10" i="12"/>
  <c r="AB29" i="12" s="1"/>
  <c r="AC10" i="12"/>
  <c r="AD10" i="12"/>
  <c r="AE10" i="12"/>
  <c r="AF10" i="12"/>
  <c r="AG10" i="12"/>
  <c r="AH10" i="12"/>
  <c r="AH26" i="12" s="1"/>
  <c r="AI10" i="12"/>
  <c r="AI29" i="12" s="1"/>
  <c r="AJ10" i="12"/>
  <c r="AJ29" i="12" s="1"/>
  <c r="AK10" i="12"/>
  <c r="AL10" i="12"/>
  <c r="AM10" i="12"/>
  <c r="C12" i="12"/>
  <c r="D12" i="12"/>
  <c r="E12" i="12"/>
  <c r="E29" i="12" s="1"/>
  <c r="F12" i="12"/>
  <c r="F29" i="12" s="1"/>
  <c r="G12" i="12"/>
  <c r="G31" i="12" s="1"/>
  <c r="H12" i="12"/>
  <c r="I12" i="12"/>
  <c r="J12" i="12"/>
  <c r="K12" i="12"/>
  <c r="L12" i="12"/>
  <c r="M12" i="12"/>
  <c r="M29" i="12" s="1"/>
  <c r="N12" i="12"/>
  <c r="N29" i="12" s="1"/>
  <c r="O12" i="12"/>
  <c r="O31" i="12" s="1"/>
  <c r="P12" i="12"/>
  <c r="Q12" i="12"/>
  <c r="R12" i="12"/>
  <c r="S12" i="12"/>
  <c r="C18" i="12"/>
  <c r="D18" i="12"/>
  <c r="E18" i="12"/>
  <c r="E26" i="12" s="1"/>
  <c r="F18" i="12"/>
  <c r="F26" i="12" s="1"/>
  <c r="G18" i="12"/>
  <c r="H18" i="12"/>
  <c r="I18" i="12"/>
  <c r="J18" i="12"/>
  <c r="K18" i="12"/>
  <c r="L18" i="12"/>
  <c r="M18" i="12"/>
  <c r="M26" i="12" s="1"/>
  <c r="N18" i="12"/>
  <c r="N31" i="12" s="1"/>
  <c r="O18" i="12"/>
  <c r="P18" i="12"/>
  <c r="Q18" i="12"/>
  <c r="R18" i="12"/>
  <c r="S18" i="12"/>
  <c r="C22" i="12"/>
  <c r="D22" i="12"/>
  <c r="D31" i="12" s="1"/>
  <c r="E22" i="12"/>
  <c r="E31" i="12" s="1"/>
  <c r="F22" i="12"/>
  <c r="G22" i="12"/>
  <c r="H22" i="12"/>
  <c r="I22" i="12"/>
  <c r="J22" i="12"/>
  <c r="K22" i="12"/>
  <c r="L22" i="12"/>
  <c r="L31" i="12" s="1"/>
  <c r="M22" i="12"/>
  <c r="M31" i="12" s="1"/>
  <c r="N22" i="12"/>
  <c r="O22" i="12"/>
  <c r="P22" i="12"/>
  <c r="Q22" i="12"/>
  <c r="R22" i="12"/>
  <c r="S22" i="12"/>
  <c r="T22" i="12"/>
  <c r="T31" i="12" s="1"/>
  <c r="U22" i="12"/>
  <c r="U31" i="12" s="1"/>
  <c r="V22" i="12"/>
  <c r="W22" i="12"/>
  <c r="X22" i="12"/>
  <c r="Y22" i="12"/>
  <c r="Z22" i="12"/>
  <c r="AA22" i="12"/>
  <c r="AB22" i="12"/>
  <c r="AB31" i="12" s="1"/>
  <c r="AC22" i="12"/>
  <c r="AC26" i="12" s="1"/>
  <c r="AD22" i="12"/>
  <c r="AE22" i="12"/>
  <c r="AF22" i="12"/>
  <c r="AG22" i="12"/>
  <c r="AH22" i="12"/>
  <c r="AI22" i="12"/>
  <c r="AJ22" i="12"/>
  <c r="AJ31" i="12" s="1"/>
  <c r="AK22" i="12"/>
  <c r="AK31" i="12" s="1"/>
  <c r="AL22" i="12"/>
  <c r="AM22" i="12"/>
  <c r="B26" i="12"/>
  <c r="G26" i="12"/>
  <c r="O26" i="12"/>
  <c r="V26" i="12"/>
  <c r="W26" i="12"/>
  <c r="AD26" i="12"/>
  <c r="AE26" i="12"/>
  <c r="AL26" i="12"/>
  <c r="AM26" i="12"/>
  <c r="H29" i="12"/>
  <c r="I29" i="12"/>
  <c r="J29" i="12"/>
  <c r="P29" i="12"/>
  <c r="Q29" i="12"/>
  <c r="R29" i="12"/>
  <c r="V29" i="12"/>
  <c r="W29" i="12"/>
  <c r="X29" i="12"/>
  <c r="Y29" i="12"/>
  <c r="Z29" i="12"/>
  <c r="AD29" i="12"/>
  <c r="AE29" i="12"/>
  <c r="AF29" i="12"/>
  <c r="AG29" i="12"/>
  <c r="AH29" i="12"/>
  <c r="AL29" i="12"/>
  <c r="AM29" i="12"/>
  <c r="C31" i="12"/>
  <c r="H31" i="12"/>
  <c r="I31" i="12"/>
  <c r="J31" i="12"/>
  <c r="K31" i="12"/>
  <c r="P31" i="12"/>
  <c r="Q31" i="12"/>
  <c r="R31" i="12"/>
  <c r="S31" i="12"/>
  <c r="V31" i="12"/>
  <c r="W31" i="12"/>
  <c r="X31" i="12"/>
  <c r="Y31" i="12"/>
  <c r="Z31" i="12"/>
  <c r="AA31" i="12"/>
  <c r="AD31" i="12"/>
  <c r="AE31" i="12"/>
  <c r="AF31" i="12"/>
  <c r="AG31" i="12"/>
  <c r="AH31" i="12"/>
  <c r="AI31" i="12"/>
  <c r="AL31" i="12"/>
  <c r="AM31" i="12"/>
  <c r="S30" i="12" l="1"/>
  <c r="N26" i="12"/>
  <c r="O29" i="12"/>
  <c r="G29" i="12"/>
  <c r="AJ26" i="12"/>
  <c r="AB26" i="12"/>
  <c r="T26" i="12"/>
  <c r="L26" i="12"/>
  <c r="D26" i="12"/>
  <c r="U26" i="12"/>
  <c r="AI26" i="12"/>
  <c r="AA26" i="12"/>
  <c r="S26" i="12"/>
  <c r="K26" i="12"/>
  <c r="C26" i="12"/>
  <c r="F31" i="12"/>
  <c r="AK29" i="12"/>
  <c r="AC29" i="12"/>
  <c r="U29" i="12"/>
  <c r="AM30" i="12" s="1"/>
  <c r="AK26" i="12"/>
  <c r="AC31" i="12"/>
  <c r="G272" i="9" l="1"/>
  <c r="G273" i="9"/>
  <c r="G274" i="9"/>
  <c r="G271" i="9"/>
  <c r="E192" i="9" l="1"/>
  <c r="E191" i="9"/>
  <c r="E167" i="9"/>
  <c r="E166" i="9"/>
  <c r="E175" i="9"/>
  <c r="G227" i="9"/>
  <c r="N235" i="9"/>
  <c r="G225" i="9"/>
  <c r="G226" i="9"/>
  <c r="G229" i="9"/>
  <c r="G231" i="9"/>
  <c r="G232" i="9"/>
  <c r="G233" i="9"/>
  <c r="G234" i="9"/>
  <c r="E245" i="9"/>
  <c r="G245" i="9" s="1"/>
  <c r="E247" i="9"/>
  <c r="G247" i="9" s="1"/>
  <c r="G243" i="9"/>
  <c r="M247" i="9"/>
  <c r="G242" i="9"/>
  <c r="G254" i="9"/>
  <c r="E196" i="9"/>
  <c r="E169" i="9"/>
  <c r="E197" i="9"/>
  <c r="G257" i="9" l="1"/>
  <c r="G228" i="9"/>
  <c r="G224" i="9"/>
  <c r="E230" i="9"/>
  <c r="G230" i="9" s="1"/>
  <c r="E249" i="9"/>
  <c r="G249" i="9" s="1"/>
  <c r="G251" i="9"/>
  <c r="G236" i="9" l="1"/>
  <c r="D543" i="9"/>
  <c r="D544" i="9" s="1"/>
  <c r="N170" i="9" l="1"/>
  <c r="E212" i="9" l="1"/>
  <c r="G191" i="9"/>
  <c r="G192" i="9"/>
  <c r="G166" i="9"/>
  <c r="G167" i="9"/>
  <c r="F187" i="9"/>
  <c r="G187" i="9" s="1"/>
  <c r="F189" i="9"/>
  <c r="G189" i="9" s="1"/>
  <c r="F190" i="9"/>
  <c r="G190" i="9" s="1"/>
  <c r="F193" i="9"/>
  <c r="G193" i="9" s="1"/>
  <c r="F194" i="9"/>
  <c r="G194" i="9" s="1"/>
  <c r="F195" i="9"/>
  <c r="G195" i="9" s="1"/>
  <c r="F196" i="9"/>
  <c r="G196" i="9" s="1"/>
  <c r="F197" i="9"/>
  <c r="G197" i="9" s="1"/>
  <c r="G198" i="9"/>
  <c r="F200" i="9"/>
  <c r="G200" i="9" s="1"/>
  <c r="F201" i="9"/>
  <c r="G201" i="9" s="1"/>
  <c r="F202" i="9"/>
  <c r="G202" i="9" s="1"/>
  <c r="F203" i="9"/>
  <c r="G203" i="9" s="1"/>
  <c r="F204" i="9"/>
  <c r="G204" i="9" s="1"/>
  <c r="F205" i="9"/>
  <c r="G205" i="9" s="1"/>
  <c r="F206" i="9"/>
  <c r="G206" i="9" s="1"/>
  <c r="F207" i="9"/>
  <c r="G207" i="9" s="1"/>
  <c r="F208" i="9"/>
  <c r="G208" i="9" s="1"/>
  <c r="F209" i="9"/>
  <c r="G209" i="9" s="1"/>
  <c r="F210" i="9"/>
  <c r="G210" i="9" s="1"/>
  <c r="F212" i="9"/>
  <c r="G212" i="9" s="1"/>
  <c r="F214" i="9"/>
  <c r="G214" i="9" s="1"/>
  <c r="F215" i="9"/>
  <c r="G215" i="9" s="1"/>
  <c r="F216" i="9"/>
  <c r="G216" i="9" s="1"/>
  <c r="F217" i="9"/>
  <c r="G217" i="9" s="1"/>
  <c r="F218" i="9"/>
  <c r="G218" i="9" s="1"/>
  <c r="F186" i="9"/>
  <c r="G186" i="9" s="1"/>
  <c r="G154" i="9"/>
  <c r="F155" i="9"/>
  <c r="G155" i="9" s="1"/>
  <c r="F156" i="9"/>
  <c r="G156" i="9" s="1"/>
  <c r="F157" i="9"/>
  <c r="G157" i="9" s="1"/>
  <c r="F158" i="9"/>
  <c r="G158" i="9" s="1"/>
  <c r="F159" i="9"/>
  <c r="G159" i="9" s="1"/>
  <c r="F160" i="9"/>
  <c r="G160" i="9" s="1"/>
  <c r="F161" i="9"/>
  <c r="G161" i="9" s="1"/>
  <c r="F162" i="9"/>
  <c r="G162" i="9" s="1"/>
  <c r="F164" i="9"/>
  <c r="G164" i="9" s="1"/>
  <c r="F165" i="9"/>
  <c r="G165" i="9" s="1"/>
  <c r="F168" i="9"/>
  <c r="G168" i="9" s="1"/>
  <c r="F169" i="9"/>
  <c r="G169" i="9" s="1"/>
  <c r="F170" i="9"/>
  <c r="G170" i="9" s="1"/>
  <c r="F172" i="9"/>
  <c r="G172" i="9" s="1"/>
  <c r="F174" i="9"/>
  <c r="G174" i="9" s="1"/>
  <c r="F175" i="9"/>
  <c r="G175" i="9" s="1"/>
  <c r="F176" i="9"/>
  <c r="G176" i="9" s="1"/>
  <c r="F177" i="9"/>
  <c r="G177" i="9" s="1"/>
  <c r="F178" i="9"/>
  <c r="G178" i="9" s="1"/>
  <c r="F153" i="9"/>
  <c r="G153" i="9" s="1"/>
  <c r="G220" i="9" l="1"/>
  <c r="G180" i="9"/>
  <c r="J142" i="9"/>
  <c r="D142" i="9"/>
  <c r="G263" i="9" l="1"/>
  <c r="F527" i="9" s="1"/>
  <c r="M234" i="9"/>
  <c r="M235" i="9" s="1"/>
  <c r="D11" i="4"/>
  <c r="D32" i="2"/>
  <c r="D31" i="2"/>
  <c r="D30" i="2"/>
  <c r="D29" i="2"/>
  <c r="D28" i="2"/>
  <c r="D27" i="2"/>
  <c r="D22" i="2"/>
  <c r="D18" i="2"/>
  <c r="D19" i="2"/>
  <c r="D20" i="2"/>
  <c r="D21" i="2"/>
  <c r="D17" i="2"/>
  <c r="D33" i="1"/>
  <c r="D27" i="1"/>
  <c r="D32" i="1"/>
  <c r="D31" i="1"/>
  <c r="D30" i="1"/>
  <c r="D29" i="1"/>
  <c r="D28" i="1"/>
  <c r="D16" i="1"/>
  <c r="D17" i="1"/>
  <c r="D21" i="1" s="1"/>
  <c r="D10" i="4" s="1"/>
  <c r="D18" i="1"/>
  <c r="D19" i="1"/>
  <c r="D20" i="1"/>
  <c r="D15" i="1"/>
  <c r="C13" i="4"/>
  <c r="A23" i="8" l="1"/>
  <c r="A25" i="8" s="1"/>
  <c r="A9" i="8" s="1"/>
  <c r="B20" i="8"/>
  <c r="U19" i="8"/>
  <c r="U31" i="8" s="1"/>
  <c r="T19" i="8"/>
  <c r="T29" i="8" s="1"/>
  <c r="S19" i="8"/>
  <c r="S29" i="8" s="1"/>
  <c r="R19" i="8"/>
  <c r="Q19" i="8"/>
  <c r="Q31" i="8" s="1"/>
  <c r="P19" i="8"/>
  <c r="P31" i="8" s="1"/>
  <c r="O19" i="8"/>
  <c r="O31" i="8" s="1"/>
  <c r="N19" i="8"/>
  <c r="N31" i="8" s="1"/>
  <c r="M19" i="8"/>
  <c r="M31" i="8" s="1"/>
  <c r="L19" i="8"/>
  <c r="L29" i="8" s="1"/>
  <c r="K19" i="8"/>
  <c r="K29" i="8" s="1"/>
  <c r="J19" i="8"/>
  <c r="I19" i="8"/>
  <c r="I31" i="8" s="1"/>
  <c r="H19" i="8"/>
  <c r="H31" i="8" s="1"/>
  <c r="G19" i="8"/>
  <c r="G31" i="8" s="1"/>
  <c r="F19" i="8"/>
  <c r="F31" i="8" s="1"/>
  <c r="E19" i="8"/>
  <c r="E31" i="8" s="1"/>
  <c r="D19" i="8"/>
  <c r="D29" i="8" s="1"/>
  <c r="A19" i="8"/>
  <c r="A21" i="8" s="1"/>
  <c r="J9" i="8"/>
  <c r="J10" i="8" s="1"/>
  <c r="I9" i="8"/>
  <c r="I10" i="8" s="1"/>
  <c r="H9" i="8"/>
  <c r="H10" i="8" s="1"/>
  <c r="G9" i="8"/>
  <c r="G10" i="8" s="1"/>
  <c r="F9" i="8"/>
  <c r="F10" i="8" s="1"/>
  <c r="E9" i="8"/>
  <c r="E10" i="8" s="1"/>
  <c r="D9" i="8"/>
  <c r="D10" i="8" s="1"/>
  <c r="Q8" i="8"/>
  <c r="Q17" i="8" s="1"/>
  <c r="R17" i="8" s="1"/>
  <c r="S17" i="8" s="1"/>
  <c r="T17" i="8" s="1"/>
  <c r="U17" i="8" s="1"/>
  <c r="V17" i="8" s="1"/>
  <c r="W17" i="8" s="1"/>
  <c r="X17" i="8" s="1"/>
  <c r="Y17" i="8" s="1"/>
  <c r="Z17" i="8" s="1"/>
  <c r="AA17" i="8" s="1"/>
  <c r="AB17" i="8" s="1"/>
  <c r="AC17" i="8" s="1"/>
  <c r="AD17" i="8" s="1"/>
  <c r="AE17" i="8" s="1"/>
  <c r="AF17" i="8" s="1"/>
  <c r="AG17" i="8" s="1"/>
  <c r="AH17" i="8" s="1"/>
  <c r="AI17" i="8" s="1"/>
  <c r="AJ17" i="8" s="1"/>
  <c r="AK17" i="8" s="1"/>
  <c r="AL17" i="8" s="1"/>
  <c r="AM17" i="8" s="1"/>
  <c r="AN17" i="8" s="1"/>
  <c r="AO17" i="8" s="1"/>
  <c r="P8" i="8"/>
  <c r="P17" i="8" s="1"/>
  <c r="O8" i="8"/>
  <c r="O13" i="8" s="1"/>
  <c r="N8" i="8"/>
  <c r="N13" i="8" s="1"/>
  <c r="M8" i="8"/>
  <c r="M13" i="8" s="1"/>
  <c r="L8" i="8"/>
  <c r="L13" i="8" s="1"/>
  <c r="K8" i="8"/>
  <c r="K17" i="8" s="1"/>
  <c r="J8" i="8"/>
  <c r="J17" i="8" s="1"/>
  <c r="I8" i="8"/>
  <c r="I17" i="8" s="1"/>
  <c r="H8" i="8"/>
  <c r="H17" i="8" s="1"/>
  <c r="G8" i="8"/>
  <c r="G13" i="8" s="1"/>
  <c r="F8" i="8"/>
  <c r="F13" i="8" s="1"/>
  <c r="E8" i="8"/>
  <c r="E13" i="8" s="1"/>
  <c r="D8" i="8"/>
  <c r="D13" i="8" s="1"/>
  <c r="M17" i="8" l="1"/>
  <c r="G29" i="8"/>
  <c r="O29" i="8"/>
  <c r="I13" i="8"/>
  <c r="J13" i="8"/>
  <c r="Q13" i="8"/>
  <c r="E17" i="8"/>
  <c r="N17" i="8"/>
  <c r="H13" i="8"/>
  <c r="P13" i="8"/>
  <c r="D17" i="8"/>
  <c r="L17" i="8"/>
  <c r="E29" i="8"/>
  <c r="M29" i="8"/>
  <c r="U29" i="8"/>
  <c r="F29" i="8"/>
  <c r="N29" i="8"/>
  <c r="K13" i="8"/>
  <c r="G17" i="8"/>
  <c r="O17" i="8"/>
  <c r="H29" i="8"/>
  <c r="P29" i="8"/>
  <c r="J31" i="8"/>
  <c r="R31" i="8"/>
  <c r="F17" i="8"/>
  <c r="V19" i="8"/>
  <c r="I29" i="8"/>
  <c r="Q29" i="8"/>
  <c r="K31" i="8"/>
  <c r="S31" i="8"/>
  <c r="R8" i="8"/>
  <c r="J29" i="8"/>
  <c r="R29" i="8"/>
  <c r="D31" i="8"/>
  <c r="L31" i="8"/>
  <c r="T31" i="8"/>
  <c r="B29" i="8" l="1"/>
  <c r="V31" i="8"/>
  <c r="V32" i="8" s="1"/>
  <c r="W19" i="8"/>
  <c r="V29" i="8"/>
  <c r="S8" i="8"/>
  <c r="R13" i="8"/>
  <c r="T8" i="8" l="1"/>
  <c r="S13" i="8"/>
  <c r="W29" i="8"/>
  <c r="X19" i="8"/>
  <c r="W31" i="8"/>
  <c r="W32" i="8" s="1"/>
  <c r="Y19" i="8" l="1"/>
  <c r="X29" i="8"/>
  <c r="X31" i="8"/>
  <c r="X32" i="8" s="1"/>
  <c r="T13" i="8"/>
  <c r="U8" i="8"/>
  <c r="U13" i="8" l="1"/>
  <c r="V8" i="8"/>
  <c r="Y31" i="8"/>
  <c r="Y32" i="8" s="1"/>
  <c r="Z19" i="8"/>
  <c r="Y29" i="8"/>
  <c r="AA19" i="8" l="1"/>
  <c r="Z29" i="8"/>
  <c r="Z31" i="8"/>
  <c r="Z32" i="8" s="1"/>
  <c r="V13" i="8"/>
  <c r="W8" i="8"/>
  <c r="AA29" i="8" l="1"/>
  <c r="AA31" i="8"/>
  <c r="AA32" i="8" s="1"/>
  <c r="AB19" i="8"/>
  <c r="W13" i="8"/>
  <c r="X8" i="8"/>
  <c r="AB29" i="8" l="1"/>
  <c r="AB31" i="8"/>
  <c r="AB32" i="8" s="1"/>
  <c r="AC19" i="8"/>
  <c r="Y8" i="8"/>
  <c r="X13" i="8"/>
  <c r="Z8" i="8" l="1"/>
  <c r="Y13" i="8"/>
  <c r="AC31" i="8"/>
  <c r="AC32" i="8" s="1"/>
  <c r="AC29" i="8"/>
  <c r="AD19" i="8"/>
  <c r="AA8" i="8" l="1"/>
  <c r="Z13" i="8"/>
  <c r="AD31" i="8"/>
  <c r="AD32" i="8" s="1"/>
  <c r="AE19" i="8"/>
  <c r="AD29" i="8"/>
  <c r="AB8" i="8" l="1"/>
  <c r="AA13" i="8"/>
  <c r="AF19" i="8"/>
  <c r="AE31" i="8"/>
  <c r="AE32" i="8" s="1"/>
  <c r="AE29" i="8"/>
  <c r="AG19" i="8" l="1"/>
  <c r="AF29" i="8"/>
  <c r="AF31" i="8"/>
  <c r="AF32" i="8" s="1"/>
  <c r="AB13" i="8"/>
  <c r="AC8" i="8"/>
  <c r="AC13" i="8" l="1"/>
  <c r="AD8" i="8"/>
  <c r="AH19" i="8"/>
  <c r="AG31" i="8"/>
  <c r="AG32" i="8" s="1"/>
  <c r="AG29" i="8"/>
  <c r="AI19" i="8" l="1"/>
  <c r="AH29" i="8"/>
  <c r="AH31" i="8"/>
  <c r="AH32" i="8" s="1"/>
  <c r="AD13" i="8"/>
  <c r="AE8" i="8"/>
  <c r="AE13" i="8" l="1"/>
  <c r="AF8" i="8"/>
  <c r="AI29" i="8"/>
  <c r="AI31" i="8"/>
  <c r="AI32" i="8" s="1"/>
  <c r="AJ19" i="8"/>
  <c r="AJ29" i="8" l="1"/>
  <c r="AJ31" i="8"/>
  <c r="AJ32" i="8" s="1"/>
  <c r="AK19" i="8"/>
  <c r="AG8" i="8"/>
  <c r="AF13" i="8"/>
  <c r="AG13" i="8" l="1"/>
  <c r="AH8" i="8"/>
  <c r="AK31" i="8"/>
  <c r="AK32" i="8" s="1"/>
  <c r="AL19" i="8"/>
  <c r="AK29" i="8"/>
  <c r="AL31" i="8" l="1"/>
  <c r="AL32" i="8" s="1"/>
  <c r="AM19" i="8"/>
  <c r="AL29" i="8"/>
  <c r="AI8" i="8"/>
  <c r="AH13" i="8"/>
  <c r="AJ8" i="8" l="1"/>
  <c r="AI13" i="8"/>
  <c r="AM29" i="8"/>
  <c r="AN19" i="8"/>
  <c r="AM31" i="8"/>
  <c r="AM32" i="8" s="1"/>
  <c r="AJ13" i="8" l="1"/>
  <c r="AK8" i="8"/>
  <c r="AO19" i="8"/>
  <c r="AQ19" i="8" s="1"/>
  <c r="AN29" i="8"/>
  <c r="AN31" i="8"/>
  <c r="AN32" i="8" s="1"/>
  <c r="C14" i="4" l="1"/>
  <c r="AO29" i="8"/>
  <c r="AO31" i="8"/>
  <c r="AO32" i="8" s="1"/>
  <c r="B19" i="8"/>
  <c r="AK13" i="8"/>
  <c r="AL8" i="8"/>
  <c r="AL13" i="8" l="1"/>
  <c r="AM8" i="8"/>
  <c r="AM13" i="8" l="1"/>
  <c r="AN8" i="8"/>
  <c r="AO8" i="8" l="1"/>
  <c r="AO13" i="8" s="1"/>
  <c r="AN13" i="8"/>
  <c r="P43" i="6" l="1"/>
  <c r="O43" i="6"/>
  <c r="P42" i="6"/>
  <c r="AK26" i="6" s="1"/>
  <c r="O42" i="6"/>
  <c r="P41" i="6"/>
  <c r="O41" i="6"/>
  <c r="P40" i="6"/>
  <c r="AI26" i="6" s="1"/>
  <c r="O40" i="6"/>
  <c r="P39" i="6"/>
  <c r="O39" i="6"/>
  <c r="P38" i="6"/>
  <c r="AG26" i="6" s="1"/>
  <c r="O38" i="6"/>
  <c r="P37" i="6"/>
  <c r="AF26" i="6" s="1"/>
  <c r="O37" i="6"/>
  <c r="P36" i="6"/>
  <c r="O36" i="6"/>
  <c r="P35" i="6"/>
  <c r="O35" i="6"/>
  <c r="P34" i="6"/>
  <c r="AC26" i="6" s="1"/>
  <c r="O34" i="6"/>
  <c r="P33" i="6"/>
  <c r="O33" i="6"/>
  <c r="P32" i="6"/>
  <c r="AA26" i="6" s="1"/>
  <c r="O32" i="6"/>
  <c r="P31" i="6"/>
  <c r="O31" i="6"/>
  <c r="P30" i="6"/>
  <c r="Y26" i="6" s="1"/>
  <c r="O30" i="6"/>
  <c r="P29" i="6"/>
  <c r="X26" i="6" s="1"/>
  <c r="O29" i="6"/>
  <c r="P28" i="6"/>
  <c r="O28" i="6"/>
  <c r="P27" i="6"/>
  <c r="O27" i="6"/>
  <c r="AL26" i="6"/>
  <c r="AJ26" i="6"/>
  <c r="AH26" i="6"/>
  <c r="AE26" i="6"/>
  <c r="AD26" i="6"/>
  <c r="AB26" i="6"/>
  <c r="Z26" i="6"/>
  <c r="W26" i="6"/>
  <c r="V26" i="6"/>
  <c r="T26" i="6"/>
  <c r="S26" i="6"/>
  <c r="P26" i="6"/>
  <c r="U26" i="6" s="1"/>
  <c r="O26" i="6"/>
  <c r="P25" i="6"/>
  <c r="P44" i="6" s="1"/>
  <c r="O25" i="6"/>
  <c r="O24" i="6"/>
  <c r="O44" i="6" s="1"/>
  <c r="P23" i="6"/>
  <c r="O23" i="6"/>
  <c r="P22" i="6"/>
  <c r="O22" i="6"/>
  <c r="P21" i="6"/>
  <c r="O21" i="6"/>
  <c r="P20" i="6"/>
  <c r="O20" i="6"/>
  <c r="P19" i="6"/>
  <c r="O19" i="6"/>
  <c r="P18" i="6"/>
  <c r="O18" i="6"/>
  <c r="P17" i="6"/>
  <c r="O17" i="6"/>
  <c r="P16" i="6"/>
  <c r="O16" i="6"/>
  <c r="P15" i="6"/>
  <c r="O15" i="6"/>
  <c r="P14" i="6"/>
  <c r="O14" i="6"/>
  <c r="P13" i="6"/>
  <c r="O13" i="6"/>
  <c r="P12" i="6"/>
  <c r="O12" i="6"/>
  <c r="P11" i="6"/>
  <c r="O11" i="6"/>
  <c r="P10" i="6"/>
  <c r="O10" i="6"/>
  <c r="P9" i="6"/>
  <c r="O9" i="6"/>
  <c r="P8" i="6"/>
  <c r="O8" i="6"/>
  <c r="P7" i="6"/>
  <c r="O7" i="6"/>
  <c r="P6" i="6"/>
  <c r="O6" i="6"/>
  <c r="AG21" i="5"/>
  <c r="AH21" i="5" s="1"/>
  <c r="AI18" i="5"/>
  <c r="S18" i="5"/>
  <c r="C18" i="5"/>
  <c r="AK17" i="5"/>
  <c r="AK21" i="5" s="1"/>
  <c r="AL21" i="5" s="1"/>
  <c r="AI17" i="5"/>
  <c r="AI21" i="5" s="1"/>
  <c r="AJ21" i="5" s="1"/>
  <c r="AG17" i="5"/>
  <c r="AG18" i="5" s="1"/>
  <c r="AE17" i="5"/>
  <c r="AE21" i="5" s="1"/>
  <c r="AF21" i="5" s="1"/>
  <c r="AC17" i="5"/>
  <c r="AC18" i="5" s="1"/>
  <c r="AA17" i="5"/>
  <c r="AA18" i="5" s="1"/>
  <c r="Z17" i="5"/>
  <c r="Y17" i="5"/>
  <c r="Y18" i="5" s="1"/>
  <c r="X17" i="5"/>
  <c r="W17" i="5"/>
  <c r="W21" i="5" s="1"/>
  <c r="X21" i="5" s="1"/>
  <c r="V17" i="5"/>
  <c r="U17" i="5"/>
  <c r="U21" i="5" s="1"/>
  <c r="V21" i="5" s="1"/>
  <c r="T17" i="5"/>
  <c r="S21" i="5" s="1"/>
  <c r="T21" i="5" s="1"/>
  <c r="S17" i="5"/>
  <c r="R17" i="5"/>
  <c r="Q17" i="5"/>
  <c r="Q21" i="5" s="1"/>
  <c r="R21" i="5" s="1"/>
  <c r="P17" i="5"/>
  <c r="O21" i="5" s="1"/>
  <c r="P21" i="5" s="1"/>
  <c r="O17" i="5"/>
  <c r="O18" i="5" s="1"/>
  <c r="N17" i="5"/>
  <c r="M17" i="5"/>
  <c r="M18" i="5" s="1"/>
  <c r="L17" i="5"/>
  <c r="K21" i="5" s="1"/>
  <c r="L21" i="5" s="1"/>
  <c r="K17" i="5"/>
  <c r="K18" i="5" s="1"/>
  <c r="J17" i="5"/>
  <c r="I17" i="5"/>
  <c r="I18" i="5" s="1"/>
  <c r="H17" i="5"/>
  <c r="G21" i="5" s="1"/>
  <c r="H21" i="5" s="1"/>
  <c r="G17" i="5"/>
  <c r="G18" i="5" s="1"/>
  <c r="F17" i="5"/>
  <c r="E21" i="5" s="1"/>
  <c r="F21" i="5" s="1"/>
  <c r="E17" i="5"/>
  <c r="E18" i="5" s="1"/>
  <c r="D17" i="5"/>
  <c r="C21" i="5" s="1"/>
  <c r="D21" i="5" s="1"/>
  <c r="C17" i="5"/>
  <c r="Y6" i="5"/>
  <c r="Y21" i="5" l="1"/>
  <c r="Z21" i="5" s="1"/>
  <c r="Q18" i="5"/>
  <c r="U18" i="5"/>
  <c r="AK18" i="5"/>
  <c r="W18" i="5"/>
  <c r="AA21" i="5"/>
  <c r="AB21" i="5" s="1"/>
  <c r="M21" i="5"/>
  <c r="N21" i="5" s="1"/>
  <c r="AC21" i="5"/>
  <c r="AD21" i="5" s="1"/>
  <c r="I21" i="5"/>
  <c r="J21" i="5" s="1"/>
  <c r="AE18" i="5"/>
  <c r="C15" i="4" l="1"/>
  <c r="K14" i="8" s="1"/>
  <c r="K23" i="8" s="1"/>
  <c r="K25" i="8" s="1"/>
  <c r="K26" i="8" s="1"/>
  <c r="K9" i="8" s="1"/>
  <c r="AA14" i="8" l="1"/>
  <c r="AA23" i="8" s="1"/>
  <c r="AA25" i="8" s="1"/>
  <c r="AA26" i="8" s="1"/>
  <c r="AA9" i="8" s="1"/>
  <c r="AA10" i="8" s="1"/>
  <c r="H14" i="8"/>
  <c r="H23" i="8" s="1"/>
  <c r="H25" i="8" s="1"/>
  <c r="H26" i="8" s="1"/>
  <c r="N14" i="8"/>
  <c r="N23" i="8" s="1"/>
  <c r="N25" i="8" s="1"/>
  <c r="N26" i="8" s="1"/>
  <c r="N9" i="8" s="1"/>
  <c r="N10" i="8" s="1"/>
  <c r="F14" i="8"/>
  <c r="F23" i="8" s="1"/>
  <c r="F25" i="8" s="1"/>
  <c r="F26" i="8" s="1"/>
  <c r="E14" i="8"/>
  <c r="E23" i="8" s="1"/>
  <c r="E25" i="8" s="1"/>
  <c r="E26" i="8" s="1"/>
  <c r="D14" i="8"/>
  <c r="D23" i="8" s="1"/>
  <c r="D25" i="8" s="1"/>
  <c r="D26" i="8" s="1"/>
  <c r="AO14" i="8"/>
  <c r="AO23" i="8" s="1"/>
  <c r="AO25" i="8" s="1"/>
  <c r="AO26" i="8" s="1"/>
  <c r="AO9" i="8" s="1"/>
  <c r="AO10" i="8" s="1"/>
  <c r="AM14" i="8"/>
  <c r="AM23" i="8" s="1"/>
  <c r="AM25" i="8" s="1"/>
  <c r="AM26" i="8" s="1"/>
  <c r="AM9" i="8" s="1"/>
  <c r="AM10" i="8" s="1"/>
  <c r="AK14" i="8"/>
  <c r="AK23" i="8" s="1"/>
  <c r="AK25" i="8" s="1"/>
  <c r="AK26" i="8" s="1"/>
  <c r="AK9" i="8" s="1"/>
  <c r="AK10" i="8" s="1"/>
  <c r="AD14" i="8"/>
  <c r="AD23" i="8" s="1"/>
  <c r="AD25" i="8" s="1"/>
  <c r="AD26" i="8" s="1"/>
  <c r="AD9" i="8" s="1"/>
  <c r="AD10" i="8" s="1"/>
  <c r="AN14" i="8"/>
  <c r="AN23" i="8" s="1"/>
  <c r="AN25" i="8" s="1"/>
  <c r="AN26" i="8" s="1"/>
  <c r="AN9" i="8" s="1"/>
  <c r="AN10" i="8" s="1"/>
  <c r="AI14" i="8"/>
  <c r="AI23" i="8" s="1"/>
  <c r="AI25" i="8" s="1"/>
  <c r="AI26" i="8" s="1"/>
  <c r="AI9" i="8" s="1"/>
  <c r="AI10" i="8" s="1"/>
  <c r="W14" i="8"/>
  <c r="W23" i="8" s="1"/>
  <c r="W25" i="8" s="1"/>
  <c r="W26" i="8" s="1"/>
  <c r="W9" i="8" s="1"/>
  <c r="W10" i="8" s="1"/>
  <c r="R14" i="8"/>
  <c r="R23" i="8" s="1"/>
  <c r="R25" i="8" s="1"/>
  <c r="R26" i="8" s="1"/>
  <c r="R9" i="8" s="1"/>
  <c r="R10" i="8" s="1"/>
  <c r="G14" i="8"/>
  <c r="G23" i="8" s="1"/>
  <c r="G25" i="8" s="1"/>
  <c r="G26" i="8" s="1"/>
  <c r="AH14" i="8"/>
  <c r="AH23" i="8" s="1"/>
  <c r="AH25" i="8" s="1"/>
  <c r="AH26" i="8" s="1"/>
  <c r="AH9" i="8" s="1"/>
  <c r="AH10" i="8" s="1"/>
  <c r="AB14" i="8"/>
  <c r="AB23" i="8" s="1"/>
  <c r="AB25" i="8" s="1"/>
  <c r="AB26" i="8" s="1"/>
  <c r="AB9" i="8" s="1"/>
  <c r="AB10" i="8" s="1"/>
  <c r="V14" i="8"/>
  <c r="V23" i="8" s="1"/>
  <c r="V25" i="8" s="1"/>
  <c r="V26" i="8" s="1"/>
  <c r="Q14" i="8"/>
  <c r="Q23" i="8" s="1"/>
  <c r="Q25" i="8" s="1"/>
  <c r="Q26" i="8" s="1"/>
  <c r="Q9" i="8" s="1"/>
  <c r="Q10" i="8" s="1"/>
  <c r="AG14" i="8"/>
  <c r="AG23" i="8" s="1"/>
  <c r="AG25" i="8" s="1"/>
  <c r="AG26" i="8" s="1"/>
  <c r="AG9" i="8" s="1"/>
  <c r="AG10" i="8" s="1"/>
  <c r="U14" i="8"/>
  <c r="U23" i="8" s="1"/>
  <c r="U25" i="8" s="1"/>
  <c r="U26" i="8" s="1"/>
  <c r="U9" i="8" s="1"/>
  <c r="U10" i="8" s="1"/>
  <c r="P14" i="8"/>
  <c r="P23" i="8" s="1"/>
  <c r="P25" i="8" s="1"/>
  <c r="P26" i="8" s="1"/>
  <c r="P9" i="8" s="1"/>
  <c r="P10" i="8" s="1"/>
  <c r="Z14" i="8"/>
  <c r="Z23" i="8" s="1"/>
  <c r="Z25" i="8" s="1"/>
  <c r="Z26" i="8" s="1"/>
  <c r="Z9" i="8" s="1"/>
  <c r="Z10" i="8" s="1"/>
  <c r="J14" i="8"/>
  <c r="J23" i="8" s="1"/>
  <c r="J25" i="8" s="1"/>
  <c r="J26" i="8" s="1"/>
  <c r="AF14" i="8"/>
  <c r="AF23" i="8" s="1"/>
  <c r="AF25" i="8" s="1"/>
  <c r="AF26" i="8" s="1"/>
  <c r="AF9" i="8" s="1"/>
  <c r="AF10" i="8" s="1"/>
  <c r="T14" i="8"/>
  <c r="T23" i="8" s="1"/>
  <c r="T25" i="8" s="1"/>
  <c r="T26" i="8" s="1"/>
  <c r="T9" i="8" s="1"/>
  <c r="T10" i="8" s="1"/>
  <c r="I14" i="8"/>
  <c r="I23" i="8" s="1"/>
  <c r="I25" i="8" s="1"/>
  <c r="I26" i="8" s="1"/>
  <c r="AL14" i="8"/>
  <c r="AL23" i="8" s="1"/>
  <c r="AL25" i="8" s="1"/>
  <c r="AL26" i="8" s="1"/>
  <c r="AL9" i="8" s="1"/>
  <c r="AL10" i="8" s="1"/>
  <c r="AE14" i="8"/>
  <c r="AE23" i="8" s="1"/>
  <c r="AE25" i="8" s="1"/>
  <c r="AE26" i="8" s="1"/>
  <c r="AE9" i="8" s="1"/>
  <c r="AE10" i="8" s="1"/>
  <c r="Y14" i="8"/>
  <c r="Y23" i="8" s="1"/>
  <c r="Y25" i="8" s="1"/>
  <c r="Y26" i="8" s="1"/>
  <c r="Y9" i="8" s="1"/>
  <c r="Y10" i="8" s="1"/>
  <c r="O14" i="8"/>
  <c r="O23" i="8" s="1"/>
  <c r="O25" i="8" s="1"/>
  <c r="O26" i="8" s="1"/>
  <c r="O9" i="8" s="1"/>
  <c r="O10" i="8" s="1"/>
  <c r="AJ14" i="8"/>
  <c r="AJ23" i="8" s="1"/>
  <c r="AJ25" i="8" s="1"/>
  <c r="AJ26" i="8" s="1"/>
  <c r="AJ9" i="8" s="1"/>
  <c r="AJ10" i="8" s="1"/>
  <c r="AC14" i="8"/>
  <c r="AC23" i="8" s="1"/>
  <c r="AC25" i="8" s="1"/>
  <c r="AC26" i="8" s="1"/>
  <c r="AC9" i="8" s="1"/>
  <c r="AC10" i="8" s="1"/>
  <c r="X14" i="8"/>
  <c r="X23" i="8" s="1"/>
  <c r="X25" i="8" s="1"/>
  <c r="X26" i="8" s="1"/>
  <c r="X9" i="8" s="1"/>
  <c r="X10" i="8" s="1"/>
  <c r="S14" i="8"/>
  <c r="S23" i="8" s="1"/>
  <c r="S25" i="8" s="1"/>
  <c r="S26" i="8" s="1"/>
  <c r="S9" i="8" s="1"/>
  <c r="S10" i="8" s="1"/>
  <c r="M14" i="8"/>
  <c r="M23" i="8" s="1"/>
  <c r="M25" i="8" s="1"/>
  <c r="M26" i="8" s="1"/>
  <c r="M9" i="8" s="1"/>
  <c r="M10" i="8" s="1"/>
  <c r="L14" i="8"/>
  <c r="L23" i="8" s="1"/>
  <c r="L25" i="8" s="1"/>
  <c r="L26" i="8" s="1"/>
  <c r="L9" i="8" s="1"/>
  <c r="L10" i="8" s="1"/>
  <c r="K10" i="8"/>
  <c r="V34" i="8" l="1"/>
  <c r="B25" i="8"/>
  <c r="AQ26" i="8"/>
  <c r="V9" i="8"/>
  <c r="B26" i="8"/>
  <c r="C9" i="8" l="1"/>
  <c r="C10" i="8" s="1"/>
  <c r="D13" i="4" s="1"/>
  <c r="V10" i="8"/>
  <c r="B10" i="8" s="1"/>
  <c r="B9" i="8"/>
</calcChain>
</file>

<file path=xl/sharedStrings.xml><?xml version="1.0" encoding="utf-8"?>
<sst xmlns="http://schemas.openxmlformats.org/spreadsheetml/2006/main" count="2819" uniqueCount="1594">
  <si>
    <t>Metodología de Cálculo para Tasa Túnel Guayasamín</t>
  </si>
  <si>
    <t>FLUJOS</t>
  </si>
  <si>
    <t>GASTOS DE INVERSION CAPEX  (AÑOS DE VIDA ÚTIL INFRAESTRUCTURA)</t>
  </si>
  <si>
    <t>CAPEX</t>
  </si>
  <si>
    <t>VALORES CORRIENTES</t>
  </si>
  <si>
    <t>DETALLE</t>
  </si>
  <si>
    <t>SUBTOTAL</t>
  </si>
  <si>
    <t>REHABILITACIÓN VIAL (2015)</t>
  </si>
  <si>
    <t>REHABILITACIÓN VIAL OSWALDO GUAYASAMÍN (2025-2026-2027)</t>
  </si>
  <si>
    <t>REHABILITACIÓN TÚNEL (2026-2030)</t>
  </si>
  <si>
    <t>ESTUDIOS TÉCNICOS EVALUACIÓN REHABILITACION TÚNEL (2024)</t>
  </si>
  <si>
    <t>IMPUESTO AL VALOR AGREGADO</t>
  </si>
  <si>
    <t>VALORES CONSTANTES</t>
  </si>
  <si>
    <t>X|</t>
  </si>
  <si>
    <t>Cronograma de Ejecucion del Proyecto</t>
  </si>
  <si>
    <t>OK</t>
  </si>
  <si>
    <t>MONTO TOTAL DE INVERSIÓN</t>
  </si>
  <si>
    <t>DESCRIPCIÓN</t>
  </si>
  <si>
    <t>TOTAL</t>
  </si>
  <si>
    <t>CONSTRUCCIÓN TÚNEL OSWALDO GUAYASAMÍN (2006)</t>
  </si>
  <si>
    <t>TOTAL INVERSIÓN</t>
  </si>
  <si>
    <t xml:space="preserve">COSTOS DE MANTENIMIENTO, OPERACIÓN Y ADMINISTRACIÓN </t>
  </si>
  <si>
    <t>OPEX</t>
  </si>
  <si>
    <t>OPERACIÓN PORTICO Y GASTOS ADMINISTRATIVOS</t>
  </si>
  <si>
    <t>MANTENIMIENTO TUNEL</t>
  </si>
  <si>
    <t>MANTENIMIENTO RUTINARIO</t>
  </si>
  <si>
    <t>MANTENIMIENTO PERIÓDICO</t>
  </si>
  <si>
    <t>RESUMEN POR ITEM</t>
  </si>
  <si>
    <t xml:space="preserve">Remuneraciones </t>
  </si>
  <si>
    <t xml:space="preserve">Gastos de inversión, bienes y consumo </t>
  </si>
  <si>
    <t>Mantenimiento preventivo y correctivo</t>
  </si>
  <si>
    <t>Mantenimiento Rutinario Vía 22,6 km</t>
  </si>
  <si>
    <t>INGRESOS</t>
  </si>
  <si>
    <t>INGRESOS CORRIENTES</t>
  </si>
  <si>
    <t>Liviano</t>
  </si>
  <si>
    <t xml:space="preserve">TOTAL INGRESOS </t>
  </si>
  <si>
    <t>TASA DE PEAJE</t>
  </si>
  <si>
    <t>#</t>
  </si>
  <si>
    <t>Anual</t>
  </si>
  <si>
    <t>Cantidad (TPDA)</t>
  </si>
  <si>
    <t>Crecimiento Vehicular</t>
  </si>
  <si>
    <t>Tasa</t>
  </si>
  <si>
    <t>Subtotal de ingresos por categoría vehicular</t>
  </si>
  <si>
    <t>Subtotal</t>
  </si>
  <si>
    <t>Tráfico Promedio Anual (TPA)</t>
  </si>
  <si>
    <t>APLICACIÓN DE LA FORMULA DE CALCULO DE LA METODOLOGÍA PROPUESTA</t>
  </si>
  <si>
    <t>CÁLCULO DE TARIFA POR MEJORAMIENTO DE NIVELES  DE SERVICIO</t>
  </si>
  <si>
    <t>OTROS (DEPRECIACIÓN)</t>
  </si>
  <si>
    <t>RECAUDO EQUILIBRIO</t>
  </si>
  <si>
    <t>DEMANDA</t>
  </si>
  <si>
    <t>TARIFA DE EQUILIBRIO</t>
  </si>
  <si>
    <t>TRAFICO PEAJE OSWALDO GUAYASAMÍN  - MENSUAL</t>
  </si>
  <si>
    <t>MES</t>
  </si>
  <si>
    <t>AÑO 2006</t>
  </si>
  <si>
    <t>AÑO 2007</t>
  </si>
  <si>
    <t xml:space="preserve">AÑO 2008 </t>
  </si>
  <si>
    <t>AÑO 2009</t>
  </si>
  <si>
    <t>AÑO 2010</t>
  </si>
  <si>
    <t>AÑO 2011</t>
  </si>
  <si>
    <t>AÑO 2012</t>
  </si>
  <si>
    <t>AÑO 2013</t>
  </si>
  <si>
    <t>AÑO 2014</t>
  </si>
  <si>
    <t>AÑO 2015</t>
  </si>
  <si>
    <t>AÑO 2016</t>
  </si>
  <si>
    <t>AÑO 2017</t>
  </si>
  <si>
    <t>AÑO 2018</t>
  </si>
  <si>
    <t>AÑO 2019</t>
  </si>
  <si>
    <t>AÑO 2020</t>
  </si>
  <si>
    <t>AÑO 2021</t>
  </si>
  <si>
    <t>AÑO 2022</t>
  </si>
  <si>
    <t>AÑO 2023</t>
  </si>
  <si>
    <t>COBRO MANUAL</t>
  </si>
  <si>
    <t>TELEPEAJE</t>
  </si>
  <si>
    <t>TELEEPAJE</t>
  </si>
  <si>
    <t>TELEPEAJE Y MANUAL</t>
  </si>
  <si>
    <t>MLFF</t>
  </si>
  <si>
    <t>ENERO</t>
  </si>
  <si>
    <t>FEBRERO</t>
  </si>
  <si>
    <t>MARZO</t>
  </si>
  <si>
    <t>ABRIL</t>
  </si>
  <si>
    <t>MAYO</t>
  </si>
  <si>
    <t>JUNIO</t>
  </si>
  <si>
    <t>JULIO</t>
  </si>
  <si>
    <t>AGOSTO</t>
  </si>
  <si>
    <t>SEPTIEMBRE</t>
  </si>
  <si>
    <t>OCTUBRE</t>
  </si>
  <si>
    <t>NOVIEMBRE</t>
  </si>
  <si>
    <t> 1.179.391</t>
  </si>
  <si>
    <t>DICIEMBRE</t>
  </si>
  <si>
    <t> 1.131.864</t>
  </si>
  <si>
    <t>TRÁFICO</t>
  </si>
  <si>
    <t xml:space="preserve">ANUAL </t>
  </si>
  <si>
    <t>DIARIO</t>
  </si>
  <si>
    <t>FUENTE: SISTEMA DE TRAFICO ORACLE PEAJE (GTE)</t>
  </si>
  <si>
    <t>INDICE GENERAL NACIONAL</t>
  </si>
  <si>
    <t>AÑOS</t>
  </si>
  <si>
    <t>Diciembre</t>
  </si>
  <si>
    <t>Crecimiento</t>
  </si>
  <si>
    <t>INEC</t>
  </si>
  <si>
    <t>2005</t>
  </si>
  <si>
    <t>2006</t>
  </si>
  <si>
    <t>2007</t>
  </si>
  <si>
    <t>2008</t>
  </si>
  <si>
    <t>2009</t>
  </si>
  <si>
    <t>2010</t>
  </si>
  <si>
    <t>2011</t>
  </si>
  <si>
    <t>2012</t>
  </si>
  <si>
    <t>2013</t>
  </si>
  <si>
    <t>2014</t>
  </si>
  <si>
    <t>2015</t>
  </si>
  <si>
    <t>2016</t>
  </si>
  <si>
    <t>2017</t>
  </si>
  <si>
    <t>FMI</t>
  </si>
  <si>
    <t>Promedio</t>
  </si>
  <si>
    <r>
      <rPr>
        <b/>
        <sz val="10"/>
        <rFont val="Century Gothic"/>
        <family val="2"/>
      </rPr>
      <t xml:space="preserve">Fuente: </t>
    </r>
    <r>
      <rPr>
        <sz val="10"/>
        <rFont val="Century Gothic"/>
        <family val="2"/>
      </rPr>
      <t>Índice de Precios al Consumidor</t>
    </r>
  </si>
  <si>
    <t>https://www.ecuadorencifras.gob.ec/indice-de-precios-al-consumidor/</t>
  </si>
  <si>
    <t>International Monetary Fund, World Economic Outlook Database, October 2023</t>
  </si>
  <si>
    <t>https://www.imf.org/en/Publications/WEO/weo-database/2023/October/weo-report?c=311,213,314,313,316,339,218,223,228,233,238,321,243,248,253,328,258,336,263,268,343,273,278,283,288,293,361,362,364,366,369,298,299,&amp;s=PCPI,&amp;sy=2020&amp;ey=2028&amp;ssm=0&amp;scsm=1&amp;scc=0&amp;ssd=1&amp;ssc=0&amp;sic=0&amp;sort=country&amp;ds=.&amp;br=1</t>
  </si>
  <si>
    <t>Country</t>
  </si>
  <si>
    <t>Subject Descriptor</t>
  </si>
  <si>
    <t>Units</t>
  </si>
  <si>
    <t>Scale</t>
  </si>
  <si>
    <t>Country/Series-specific Notes</t>
  </si>
  <si>
    <t>Estimates Start After</t>
  </si>
  <si>
    <t>Antigua and Barbuda</t>
  </si>
  <si>
    <t>Inflation, average consumer prices</t>
  </si>
  <si>
    <t>Index</t>
  </si>
  <si>
    <t>Source: National Statistics Office Latest actual data: 2022. Latest data December 2022 Harmonized prices: No Base year: 2019. CPI Index = 100 in January 2019. Primary domestic currency: Eastern Caribbean dollar Data last updated: 08/2023</t>
  </si>
  <si>
    <t>Argentina</t>
  </si>
  <si>
    <t>Source: National Statistics Office Latest actual data: 2022 Notes: The official national consumer price index (CPI) for Argentina starts in December 2016. For earlier periods, CPI data for Argentina reflect the Greater Buenos Aires Area CPI (prior to December 2013), the national CPI (IPCNu, December 2013 to October 2015), the City of Buenos Aires CPI (November 2015 to April 2016), and the Greater Buenos Aires Area CPI (May 2016 to December 2016). Given limited comparability of these series on account of differences in geographical coverage, weights, sampling, and methodology, the average CPI inflation for 2014-16 and end-of-period inflation for 2015-16 are not reported in the World Economic Outlook. Inflation projections reflect the upper bound of the program range given recent world commodity price developments. Harmonized prices: No Base year: FY2013/14. Original base year is Oct13-Sep14, hence the 2013/14 notation. Primary domestic currency: Argentine peso Data last updated: 09/2023</t>
  </si>
  <si>
    <t>1,584.572</t>
  </si>
  <si>
    <t>3,512.475</t>
  </si>
  <si>
    <t>6,803.582</t>
  </si>
  <si>
    <t>10,485.119</t>
  </si>
  <si>
    <t>14,902.286</t>
  </si>
  <si>
    <t>20,437.271</t>
  </si>
  <si>
    <t>27,073.139</t>
  </si>
  <si>
    <t>Aruba</t>
  </si>
  <si>
    <t>Source: National Statistics Office Latest actual data: 2022 Harmonized prices: No Base year: 2019 Primary domestic currency: Aruban Florin Data last updated: 09/2023</t>
  </si>
  <si>
    <t>The Bahamas</t>
  </si>
  <si>
    <t>Source: National Statistics Office Latest actual data: 2022 Harmonized prices: Yes. Retail Price Index Base year: 2014 Primary domestic currency: Bahamian dollar Data last updated: 09/2023</t>
  </si>
  <si>
    <t>Barbados</t>
  </si>
  <si>
    <t>Source: National Statistics Office. Headline CPI available since 1994. Components available since 2013. Latest actual data: 2022. Monthly data available with 1-2 months lag. Harmonized prices: No Base year: 2018. CPI base, July 2018 = 100 Primary domestic currency: Barbados dollar Data last updated: 09/2023</t>
  </si>
  <si>
    <t>Belize</t>
  </si>
  <si>
    <t>Source: National Statistics Office Latest actual data: 2022 Harmonized prices: No Base year: 2020. The base period is October 2020. Primary domestic currency: Belize dollar Data last updated: 09/2023</t>
  </si>
  <si>
    <t>Bolivia</t>
  </si>
  <si>
    <t>Source: National Statistics Office Latest actual data: 2022 Harmonized prices: No Base year: 2016. Base year (2016) price index is not 100. According to the statistics office, it is a technical issue related to extrapolation of the old series to the new one. Primary domestic currency: Bolivian boliviano Data last updated: 09/2023</t>
  </si>
  <si>
    <t>Brazil</t>
  </si>
  <si>
    <t>Source: National Statistics Office Latest actual data: 2022 Harmonized prices: No Base year: 1980. December 1980 = 100; Jan 1991 =100 for Core Inflation Primary domestic currency: Brazilian real Data last updated: 09/2023</t>
  </si>
  <si>
    <t>35,457,162,626,753.900</t>
  </si>
  <si>
    <t>38,400,665,110,472.000</t>
  </si>
  <si>
    <t>41,964,222,399,270.100</t>
  </si>
  <si>
    <t>43,949,488,626,210.200</t>
  </si>
  <si>
    <t>45,906,091,874,852.400</t>
  </si>
  <si>
    <t>47,299,197,048,520.300</t>
  </si>
  <si>
    <t>48,727,782,886,284.400</t>
  </si>
  <si>
    <t>50,210,599,225,232.600</t>
  </si>
  <si>
    <t>51,719,617,264,271.700</t>
  </si>
  <si>
    <t>Chile</t>
  </si>
  <si>
    <t>Source: National Statistics Office Latest actual data: 2022 Harmonized prices: No Base year: 2018. Seasonally adjusted CPI data, therefore base year does not equal to 100. Primary domestic currency: Chilean peso Data last updated: 08/2023</t>
  </si>
  <si>
    <t>Colombia</t>
  </si>
  <si>
    <t>Source: National Statistics Office Latest actual data: 2022 Harmonized prices: No Base year: 2018. Base year is December 2018 Primary domestic currency: Colombian peso Data last updated: 09/2023</t>
  </si>
  <si>
    <t>Costa Rica</t>
  </si>
  <si>
    <t>Source: Central Bank Latest actual data: 2022 Harmonized prices: No Base year: 2020. Index Base (December 2020=100) Primary domestic currency: Costa Rican colón Data last updated: 09/2023</t>
  </si>
  <si>
    <t>Dominica</t>
  </si>
  <si>
    <t>Source: National Statistics Office Latest actual data: 2021 Harmonized prices: No Base year: 2010. The base month is June 2010 (June 2010 = 100). The annual period average data is calculated by taking the average of the twelve months in the same year, and thus the annual data for 2010 may not exactly equal to 100. Primary domestic currency: Eastern Caribbean dollar Data last updated: 09/2023</t>
  </si>
  <si>
    <t>Dominican Republic</t>
  </si>
  <si>
    <t>Source: Central Bank Latest actual data: 2022 Harmonized prices: No Base year: 2020. Year base October 2019 - September 2020=100 Primary domestic currency: Dominican peso Data last updated: 09/2023</t>
  </si>
  <si>
    <t>Ecuador</t>
  </si>
  <si>
    <t>Source: National Statistics Office. Source: INEC and Central Bank Latest actual data: 2022 Notes: The price Ecuador receives for its oil exports is subject to effects of marketing and discounts for the quality of the Ecuadorian mix. These effects are variable over time. Therefore, while the price of Ecuadorian oil moves in tandem with world prices, deviations are to be expected in projection. Harmonized prices: No Base year: 2014. The authorities introduced the series with base in 2014 in 2015, and presents data for this year onwards. Prior years are obtained by splicing the series backwards with the old CPI series. As a result the base year is different from100. Primary domestic currency: US dollar Data last updated: 09/2023</t>
  </si>
  <si>
    <t>El Salvador</t>
  </si>
  <si>
    <t>Source: National Statistics Office Latest actual data: 2022 Harmonized prices: No Base year: 2009. Dec.2009=100 Primary domestic currency: US dollar Data last updated: 08/2023</t>
  </si>
  <si>
    <t>Grenada</t>
  </si>
  <si>
    <t>Source: National Statistics Office Latest actual data: 2021 Harmonized prices: No Base year: 2010. Jan. 2010 = 100 Primary domestic currency: Eastern Caribbean dollar Data last updated: 09/2023</t>
  </si>
  <si>
    <t>Guatemala</t>
  </si>
  <si>
    <t>Source: National Statistics Office Latest actual data: 2022 Harmonized prices: No Base year: 2010. 12/01/2010 Primary domestic currency: Guatemalan quetzal Data last updated: 09/2023</t>
  </si>
  <si>
    <t>Guyana</t>
  </si>
  <si>
    <t>Source: National Statistics Office Latest actual data: 2021 Harmonized prices: No Base year: 2009. Base is December 2009. Primary domestic currency: Guyanese dollar Data last updated: 09/2023</t>
  </si>
  <si>
    <t>Haiti</t>
  </si>
  <si>
    <t>Source: National Statistics Office Latest actual data: FY2021/22. New rebased series from October 2017 (fiscal year 2018). Harmonized prices: No Base year: FY2017/18 Primary domestic currency: Haitian gourde Data last updated: 09/2023</t>
  </si>
  <si>
    <t>Honduras</t>
  </si>
  <si>
    <t>Source: Central Bank Latest actual data: 2022 Harmonized prices: No Base year: 1999. December 1999 = 100 Primary domestic currency: Honduran lempira Data last updated: 09/2023</t>
  </si>
  <si>
    <t>Jamaica</t>
  </si>
  <si>
    <t>Source: National Statistics Office Latest actual data: 2022 Harmonized prices: No Base year: 2019. Base year was changed from 2000 to 2019 in April 2020 Primary domestic currency: Jamaican dollar Data last updated: 08/2023</t>
  </si>
  <si>
    <t>Mexico</t>
  </si>
  <si>
    <t>Source: National Statistics Office Latest actual data: 2022 Harmonized prices: No Base year: 2018. Note: 100 = July 16-31, 2018. Thus looking at monthly data there will be no period equal to 100. Primary domestic currency: Mexican peso Data last updated: 09/2023</t>
  </si>
  <si>
    <t>Nicaragua</t>
  </si>
  <si>
    <t>Source: Central Bank Latest actual data: 2022 Notes: Due to political and economic events (civil war and hyperinflation), data prior to 1995 are less reliable. Harmonized prices: No Base year: 2006. The underlying CPI is built using 2006 as base year. However the series has been linked backwards since 2009 using a coefficient of adjustment as posted on the Central Bank's website. Primary domestic currency: Nicaraguan Córdoba Data last updated: 09/2023</t>
  </si>
  <si>
    <t>Panama</t>
  </si>
  <si>
    <t>Source: National Statistics Office Latest actual data: 2022 Harmonized prices: No Base year: 2013 Primary domestic currency: US dollar Data last updated: 09/2023</t>
  </si>
  <si>
    <t>Paraguay</t>
  </si>
  <si>
    <t>Source: Central Bank Latest actual data: 2022 Harmonized prices: No Base year: 2017. Index Dec-2017=100 Primary domestic currency: Paraguayan guaraní Data last updated: 09/2023</t>
  </si>
  <si>
    <t>Peru</t>
  </si>
  <si>
    <t>Source: Central Bank Latest actual data: 2022 Harmonized prices: No Base year: 2021 Primary domestic currency: Peruvian sol Data last updated: 09/2023</t>
  </si>
  <si>
    <t>St. Kitts and Nevis</t>
  </si>
  <si>
    <t>Source: National Statistics Office Latest actual data: 2022 Notes: Data prior to 1990 cannot be confirmed by national sources at this time. Harmonized prices: No Base year: 2010. Period average and end of period CPIs do not equal 100 in the base year as the index for January is set as a base. Primary domestic currency: Eastern Caribbean dollar Data last updated: 09/2023</t>
  </si>
  <si>
    <t>St. Lucia</t>
  </si>
  <si>
    <t>Source: National Statistics Office Latest actual data: 2022. Latest data May 2022. Harmonized prices: No Base year: 2018. Base month is January 2018. Primary domestic currency: Eastern Caribbean dollar Data last updated: 09/2023</t>
  </si>
  <si>
    <t>St. Vincent and the Grenadines</t>
  </si>
  <si>
    <t>Source: National Statistics Office Latest actual data: 2022 Harmonized prices: No Base year: 2010. January 2010 = 100. Primary domestic currency: Eastern Caribbean dollar Data last updated: 09/2023</t>
  </si>
  <si>
    <t>Suriname</t>
  </si>
  <si>
    <t>Source: National Statistics Office Latest actual data: 2021 Harmonized prices: No Base year: 2016. April--June Primary domestic currency: Surinamese dollar Data last updated: 09/2023</t>
  </si>
  <si>
    <t>1,080.984</t>
  </si>
  <si>
    <t>1,209.384</t>
  </si>
  <si>
    <t>1,316.055</t>
  </si>
  <si>
    <t>1,381.858</t>
  </si>
  <si>
    <t>Trinidad and Tobago</t>
  </si>
  <si>
    <t>Source: National Statistics Office Latest actual data: 2022 Harmonized prices: No Base year: 2012 Primary domestic currency: Trinidad and Tobago dollar Data last updated: 09/2023</t>
  </si>
  <si>
    <t>Uruguay</t>
  </si>
  <si>
    <t>Source: National Statistics Office Latest actual data: 2022 Harmonized prices: No Base year: 2022. Index Oct-2022=100. Primary domestic currency: Uruguayan peso Data last updated: 08/2023</t>
  </si>
  <si>
    <t>Venezuela</t>
  </si>
  <si>
    <t>Source: Central Bank Latest actual data: 2022 Harmonized prices: No Base year: 2007. 2007M12 Primary domestic currency: Venezuelan bolívar Data last updated: 08/2023</t>
  </si>
  <si>
    <t>89,714,263,101.083</t>
  </si>
  <si>
    <t>1,514,837,123,421.100</t>
  </si>
  <si>
    <t>4,340,647,318,305.240</t>
  </si>
  <si>
    <t>19,966,361,954,753.600</t>
  </si>
  <si>
    <t>59,896,253,688,125.000</t>
  </si>
  <si>
    <t>n/a</t>
  </si>
  <si>
    <t>}</t>
  </si>
  <si>
    <t>PERIODO 2024-2043</t>
  </si>
  <si>
    <t>VÍA:</t>
  </si>
  <si>
    <t>INTEROCEÁNICA</t>
  </si>
  <si>
    <t>km 0+000</t>
  </si>
  <si>
    <t>km 21+500</t>
  </si>
  <si>
    <t>km</t>
  </si>
  <si>
    <t>m</t>
  </si>
  <si>
    <t>NUMERO DE MUESTRAS</t>
  </si>
  <si>
    <t>N=</t>
  </si>
  <si>
    <t>muestras</t>
  </si>
  <si>
    <t>DESVIACIÓN ESTÁNDAR (inicial impuesta)</t>
  </si>
  <si>
    <r>
      <t xml:space="preserve">σ </t>
    </r>
    <r>
      <rPr>
        <sz val="9.5"/>
        <color theme="1"/>
        <rFont val="Arial"/>
        <family val="2"/>
      </rPr>
      <t>=</t>
    </r>
  </si>
  <si>
    <t>ERROR PERMISIBLE EN LA ESTIMACIÓN DEL PCI</t>
  </si>
  <si>
    <t>e=</t>
  </si>
  <si>
    <t>NUMERO MÍNIMO DE MUESTRAS</t>
  </si>
  <si>
    <t>calculado n=</t>
  </si>
  <si>
    <t>adoptado n=</t>
  </si>
  <si>
    <t>RAZÓN MUESTRAL</t>
  </si>
  <si>
    <t>N / n=</t>
  </si>
  <si>
    <t>ABSCISA INICIAL DE EVALUACIÓN</t>
  </si>
  <si>
    <t>2+600,00</t>
  </si>
  <si>
    <t>INICIO :</t>
  </si>
  <si>
    <t>FINAL:</t>
  </si>
  <si>
    <t>Plaza Argentina</t>
  </si>
  <si>
    <t>"Y" de Pifo</t>
  </si>
  <si>
    <r>
      <t>L</t>
    </r>
    <r>
      <rPr>
        <sz val="8"/>
        <color theme="1"/>
        <rFont val="Arial"/>
        <family val="2"/>
      </rPr>
      <t>tramo</t>
    </r>
    <r>
      <rPr>
        <sz val="9.5"/>
        <color theme="1"/>
        <rFont val="Arial"/>
        <family val="2"/>
      </rPr>
      <t>=</t>
    </r>
  </si>
  <si>
    <r>
      <t>L</t>
    </r>
    <r>
      <rPr>
        <sz val="8"/>
        <color theme="1"/>
        <rFont val="Arial"/>
        <family val="2"/>
      </rPr>
      <t>muestra</t>
    </r>
  </si>
  <si>
    <t>LONGITUD DEL TRAMO</t>
  </si>
  <si>
    <t>LONGITUD DE LA MUESTRA</t>
  </si>
  <si>
    <t>ABSCISAS PARA LEVANTAMIENTO DE FALLAS, NIVELES DE SEVERIDAD Y CÁLCULO DEL PCI:</t>
  </si>
  <si>
    <t>MUESTRA No:</t>
  </si>
  <si>
    <t>ABSCISA km:</t>
  </si>
  <si>
    <t>3+460,00</t>
  </si>
  <si>
    <t>4+320,00</t>
  </si>
  <si>
    <t>5+180,00</t>
  </si>
  <si>
    <t>6+040,00</t>
  </si>
  <si>
    <t>6+900,00</t>
  </si>
  <si>
    <t>7+760,00</t>
  </si>
  <si>
    <t>8+620,00</t>
  </si>
  <si>
    <t>9+480,00</t>
  </si>
  <si>
    <t>10+340,00</t>
  </si>
  <si>
    <t>11+200,00</t>
  </si>
  <si>
    <t>12+060,00</t>
  </si>
  <si>
    <t>12+920,00</t>
  </si>
  <si>
    <t>13+780,00</t>
  </si>
  <si>
    <t>14+640,00</t>
  </si>
  <si>
    <t>15+500,00</t>
  </si>
  <si>
    <t>16+360,00</t>
  </si>
  <si>
    <t>17+220,00</t>
  </si>
  <si>
    <t>18+080,00</t>
  </si>
  <si>
    <t>18+940,00</t>
  </si>
  <si>
    <t>19+800,00</t>
  </si>
  <si>
    <t>20+660,00</t>
  </si>
  <si>
    <t>21+520,00</t>
  </si>
  <si>
    <t>MUESTRA No.</t>
  </si>
  <si>
    <t>ABSCISAS</t>
  </si>
  <si>
    <t>PCI</t>
  </si>
  <si>
    <t>CONDICIÓN</t>
  </si>
  <si>
    <t>2+580,00</t>
  </si>
  <si>
    <t>3+440,00</t>
  </si>
  <si>
    <t>4+300,00</t>
  </si>
  <si>
    <t>5+900,00</t>
  </si>
  <si>
    <t>6+880,00</t>
  </si>
  <si>
    <t>7+740,00</t>
  </si>
  <si>
    <t>8+600,00</t>
  </si>
  <si>
    <t>9+460,00</t>
  </si>
  <si>
    <t>10+320,00</t>
  </si>
  <si>
    <t>12+040,00</t>
  </si>
  <si>
    <t>Índice de condición actual del pavimento PCI. Calzada izquierda</t>
  </si>
  <si>
    <t>ABSCISA</t>
  </si>
  <si>
    <t>MUY BUENO</t>
  </si>
  <si>
    <t>MUY POBRE</t>
  </si>
  <si>
    <t>FALLADO</t>
  </si>
  <si>
    <t>5+600,00</t>
  </si>
  <si>
    <t>POBRE</t>
  </si>
  <si>
    <t>6+000,00</t>
  </si>
  <si>
    <t>BUENO</t>
  </si>
  <si>
    <t>11+180,00</t>
  </si>
  <si>
    <t>12+900,00</t>
  </si>
  <si>
    <t>13+760,00</t>
  </si>
  <si>
    <t>14+620,00</t>
  </si>
  <si>
    <t>15+480,00</t>
  </si>
  <si>
    <t>EXCELENTE</t>
  </si>
  <si>
    <t>16+340,00</t>
  </si>
  <si>
    <t>17+200,00</t>
  </si>
  <si>
    <t>18+060,00</t>
  </si>
  <si>
    <t>REGULAR</t>
  </si>
  <si>
    <t>18+920,00</t>
  </si>
  <si>
    <t>19+600,00</t>
  </si>
  <si>
    <t>20+680,00</t>
  </si>
  <si>
    <t>21+540,00</t>
  </si>
  <si>
    <t>22+000,00</t>
  </si>
  <si>
    <t>Índice de condición actual del pavimento PCI. Calzada derecha</t>
  </si>
  <si>
    <t>PCI promedio</t>
  </si>
  <si>
    <t>Condición</t>
  </si>
  <si>
    <t>σ =</t>
  </si>
  <si>
    <t>PROPUESTA DE INTERVENCIÓN</t>
  </si>
  <si>
    <t>Rehabilitación</t>
  </si>
  <si>
    <t>2+500,00</t>
  </si>
  <si>
    <t>L1</t>
  </si>
  <si>
    <t>Izquierda</t>
  </si>
  <si>
    <t>2,39</t>
  </si>
  <si>
    <t>2,25</t>
  </si>
  <si>
    <t>No existe carencia estructur</t>
  </si>
  <si>
    <t>L2</t>
  </si>
  <si>
    <t>Derecha</t>
  </si>
  <si>
    <t>2,32</t>
  </si>
  <si>
    <t>2,29</t>
  </si>
  <si>
    <t>2+700,00</t>
  </si>
  <si>
    <t>2,38</t>
  </si>
  <si>
    <t>3+100,00</t>
  </si>
  <si>
    <t>1,58</t>
  </si>
  <si>
    <t>2,57</t>
  </si>
  <si>
    <t>0,615</t>
  </si>
  <si>
    <t>Existe carencia estructural</t>
  </si>
  <si>
    <t>2,36</t>
  </si>
  <si>
    <t>2,48</t>
  </si>
  <si>
    <t>0,953</t>
  </si>
  <si>
    <t>4+400,00</t>
  </si>
  <si>
    <t>2,74</t>
  </si>
  <si>
    <t>0,906</t>
  </si>
  <si>
    <t>4+500,00</t>
  </si>
  <si>
    <t>2,54</t>
  </si>
  <si>
    <t>2,70</t>
  </si>
  <si>
    <t>0,941</t>
  </si>
  <si>
    <t>4+700,00</t>
  </si>
  <si>
    <t>1,78</t>
  </si>
  <si>
    <t>2,75</t>
  </si>
  <si>
    <t>0,646</t>
  </si>
  <si>
    <t>4+900,00</t>
  </si>
  <si>
    <t>2,93</t>
  </si>
  <si>
    <t>3,31</t>
  </si>
  <si>
    <t>0,885</t>
  </si>
  <si>
    <t>5+200,00</t>
  </si>
  <si>
    <t>2,83</t>
  </si>
  <si>
    <t>3,71</t>
  </si>
  <si>
    <t>0,763</t>
  </si>
  <si>
    <t>5+300,00</t>
  </si>
  <si>
    <t>1,43</t>
  </si>
  <si>
    <t>2,76</t>
  </si>
  <si>
    <t>0,517</t>
  </si>
  <si>
    <t>5+500,00</t>
  </si>
  <si>
    <t>2,62</t>
  </si>
  <si>
    <t>2,64</t>
  </si>
  <si>
    <t>0,994</t>
  </si>
  <si>
    <t>5+700,00</t>
  </si>
  <si>
    <t>1,02</t>
  </si>
  <si>
    <t>2,85</t>
  </si>
  <si>
    <t>0,359</t>
  </si>
  <si>
    <t>1,63</t>
  </si>
  <si>
    <t>2,52</t>
  </si>
  <si>
    <t>0,649</t>
  </si>
  <si>
    <t>1,54</t>
  </si>
  <si>
    <t>2,61</t>
  </si>
  <si>
    <t>0,592</t>
  </si>
  <si>
    <t>6+300,00</t>
  </si>
  <si>
    <t>2,90</t>
  </si>
  <si>
    <t>2,50</t>
  </si>
  <si>
    <t>6+500,00</t>
  </si>
  <si>
    <t>0,82</t>
  </si>
  <si>
    <t>2,55</t>
  </si>
  <si>
    <t>0,321</t>
  </si>
  <si>
    <t>1,95</t>
  </si>
  <si>
    <t>2,80</t>
  </si>
  <si>
    <t>0,696</t>
  </si>
  <si>
    <t>7+700,00</t>
  </si>
  <si>
    <t>3,21</t>
  </si>
  <si>
    <t>0,491</t>
  </si>
  <si>
    <t>7+900,00</t>
  </si>
  <si>
    <t>1,25</t>
  </si>
  <si>
    <t>3,11</t>
  </si>
  <si>
    <t>0,401</t>
  </si>
  <si>
    <t>8+300,00</t>
  </si>
  <si>
    <t>1,94</t>
  </si>
  <si>
    <t>3,15</t>
  </si>
  <si>
    <t>0,617</t>
  </si>
  <si>
    <t>8+700,00</t>
  </si>
  <si>
    <t>1,68</t>
  </si>
  <si>
    <t>3,74</t>
  </si>
  <si>
    <t>0,448</t>
  </si>
  <si>
    <t>9+200,00</t>
  </si>
  <si>
    <t>0,573</t>
  </si>
  <si>
    <t>9+300,00</t>
  </si>
  <si>
    <t>0,93</t>
  </si>
  <si>
    <t>2,68</t>
  </si>
  <si>
    <t>0,349</t>
  </si>
  <si>
    <t>10+100,00</t>
  </si>
  <si>
    <t>1,30</t>
  </si>
  <si>
    <t>2,84</t>
  </si>
  <si>
    <t>0,458</t>
  </si>
  <si>
    <t>10+300,00</t>
  </si>
  <si>
    <t>1,13</t>
  </si>
  <si>
    <t>2,95</t>
  </si>
  <si>
    <t>0,382</t>
  </si>
  <si>
    <t>10+500,00</t>
  </si>
  <si>
    <t>1,99</t>
  </si>
  <si>
    <t>3,27</t>
  </si>
  <si>
    <t>0,609</t>
  </si>
  <si>
    <t>10+700,00</t>
  </si>
  <si>
    <t>3,13</t>
  </si>
  <si>
    <t>4,56</t>
  </si>
  <si>
    <t>0,686</t>
  </si>
  <si>
    <t>11+300,00</t>
  </si>
  <si>
    <t>2,65</t>
  </si>
  <si>
    <t>0,847</t>
  </si>
  <si>
    <t>12+100,00</t>
  </si>
  <si>
    <t>1,57</t>
  </si>
  <si>
    <t>0,554</t>
  </si>
  <si>
    <t>12+700,00</t>
  </si>
  <si>
    <t>1,73</t>
  </si>
  <si>
    <t>2,87</t>
  </si>
  <si>
    <t>0,602</t>
  </si>
  <si>
    <t>13+100,00</t>
  </si>
  <si>
    <t>1,83</t>
  </si>
  <si>
    <t>0,738</t>
  </si>
  <si>
    <t>13+300,00</t>
  </si>
  <si>
    <t>1,24</t>
  </si>
  <si>
    <t>2,72</t>
  </si>
  <si>
    <t>0,457</t>
  </si>
  <si>
    <t>14+300,00</t>
  </si>
  <si>
    <t>2,81</t>
  </si>
  <si>
    <t>3,05</t>
  </si>
  <si>
    <t>0,923</t>
  </si>
  <si>
    <t>14+500,00</t>
  </si>
  <si>
    <t>2,47</t>
  </si>
  <si>
    <t>0,944</t>
  </si>
  <si>
    <t>14+900,00</t>
  </si>
  <si>
    <t>15+000,00</t>
  </si>
  <si>
    <t>0,538</t>
  </si>
  <si>
    <t>15+100,00</t>
  </si>
  <si>
    <t>7,21</t>
  </si>
  <si>
    <t>3,36</t>
  </si>
  <si>
    <t>15+300,00</t>
  </si>
  <si>
    <t>1,00</t>
  </si>
  <si>
    <t>2,63</t>
  </si>
  <si>
    <t>0,380</t>
  </si>
  <si>
    <t>15+400,00</t>
  </si>
  <si>
    <t>2,46</t>
  </si>
  <si>
    <t>0,791</t>
  </si>
  <si>
    <t>3,35</t>
  </si>
  <si>
    <t>15+600,00</t>
  </si>
  <si>
    <t>3,55</t>
  </si>
  <si>
    <t>0,759</t>
  </si>
  <si>
    <t>15+700,00</t>
  </si>
  <si>
    <t>1,44</t>
  </si>
  <si>
    <t>2,58</t>
  </si>
  <si>
    <t>0,559</t>
  </si>
  <si>
    <t>16+100,00</t>
  </si>
  <si>
    <t>3,09</t>
  </si>
  <si>
    <t>0,893</t>
  </si>
  <si>
    <t>16+300,00</t>
  </si>
  <si>
    <t>1,64</t>
  </si>
  <si>
    <t>0,593</t>
  </si>
  <si>
    <t>16+700,00</t>
  </si>
  <si>
    <t>3,02</t>
  </si>
  <si>
    <t>2,77</t>
  </si>
  <si>
    <t>17+400,00</t>
  </si>
  <si>
    <t>5,92</t>
  </si>
  <si>
    <t>4,04</t>
  </si>
  <si>
    <t>17+500,00</t>
  </si>
  <si>
    <t>1,67</t>
  </si>
  <si>
    <t>0,639</t>
  </si>
  <si>
    <t>17+900,00</t>
  </si>
  <si>
    <t>6,08</t>
  </si>
  <si>
    <t>3,94</t>
  </si>
  <si>
    <t>18+000,00</t>
  </si>
  <si>
    <t>2,82</t>
  </si>
  <si>
    <t>0,562</t>
  </si>
  <si>
    <t>18+100,00</t>
  </si>
  <si>
    <t>18+300,00</t>
  </si>
  <si>
    <t>18+500,00</t>
  </si>
  <si>
    <t>6,55</t>
  </si>
  <si>
    <t>3,67</t>
  </si>
  <si>
    <t>18+600,00</t>
  </si>
  <si>
    <t>6,34</t>
  </si>
  <si>
    <t>3,79</t>
  </si>
  <si>
    <t>18+900,00</t>
  </si>
  <si>
    <t>19+300,00</t>
  </si>
  <si>
    <t>19+400,00</t>
  </si>
  <si>
    <t>4,84</t>
  </si>
  <si>
    <t>4,86</t>
  </si>
  <si>
    <t>0,995</t>
  </si>
  <si>
    <t>19+500,00</t>
  </si>
  <si>
    <t>19+700,00</t>
  </si>
  <si>
    <t>4,83</t>
  </si>
  <si>
    <t>4,87</t>
  </si>
  <si>
    <t>0,991</t>
  </si>
  <si>
    <t>CALZADA</t>
  </si>
  <si>
    <t>SN ef</t>
  </si>
  <si>
    <t>SN req (2024)</t>
  </si>
  <si>
    <t>SN ef/ SN req</t>
  </si>
  <si>
    <t>Analisis de carencia estructural</t>
  </si>
  <si>
    <t>19+900,00</t>
  </si>
  <si>
    <t>20+300,00</t>
  </si>
  <si>
    <t>21+500,00</t>
  </si>
  <si>
    <t>21+700,00</t>
  </si>
  <si>
    <t>21+900,00</t>
  </si>
  <si>
    <t>No existe carencia estructural</t>
  </si>
  <si>
    <t>2. MUESTREO PARA EVALUACIÓN FUNCIONAL Y ESTRUCTURAL DEL PAVIMENTO: CÁLCULO DEL PCI</t>
  </si>
  <si>
    <t>1. MUESTREO PARA EVALUACIÓN DE CARENCIA ESTRUCTURAL</t>
  </si>
  <si>
    <t>P.U.</t>
  </si>
  <si>
    <t>3. PRESUPUESTO REFERENCIAL</t>
  </si>
  <si>
    <t>Código</t>
  </si>
  <si>
    <t>Descripción</t>
  </si>
  <si>
    <t>UNIDAD</t>
  </si>
  <si>
    <t>OBSERVACIONES</t>
  </si>
  <si>
    <t>1 OBRAS DE DRENAJE</t>
  </si>
  <si>
    <t>2 PAVIMENTO</t>
  </si>
  <si>
    <t>l</t>
  </si>
  <si>
    <t>3 SEÑALIZACIÓN HORIZONTAL</t>
  </si>
  <si>
    <t>CANT.</t>
  </si>
  <si>
    <t>4 RUBROS AMBIENTALES</t>
  </si>
  <si>
    <t>V001</t>
  </si>
  <si>
    <t>Charlas de concientización 220-(1)</t>
  </si>
  <si>
    <t>u</t>
  </si>
  <si>
    <t>V011</t>
  </si>
  <si>
    <t>Agua para control de polvo con camión cisterna</t>
  </si>
  <si>
    <t>m3</t>
  </si>
  <si>
    <t>V007</t>
  </si>
  <si>
    <t>Letrero ambiental de proyecto (0,6 x 1,20) h=2 m. Instalado. 711 iF</t>
  </si>
  <si>
    <t>V014</t>
  </si>
  <si>
    <t>Publicación por prensa 8,4 x 10,9 cm. 220-(6) A</t>
  </si>
  <si>
    <t>1162</t>
  </si>
  <si>
    <t>3.1. TABLA DE RUBROS Y CANTIDADES DE OBRA: REHABILITACIÓN AV. OSWALDO GUAYASAMÍN (INTEROCEÁNICA) TRAMO: km 2+700 -- 8+420</t>
  </si>
  <si>
    <t>P.T.</t>
  </si>
  <si>
    <t>V933</t>
  </si>
  <si>
    <t>Construcción de sumidero. No incluye cerco, rejilla ni cadena. 609- (2)S</t>
  </si>
  <si>
    <t>* Cantidades estimadas: Posibles daños, afectaciones por reciclado</t>
  </si>
  <si>
    <t>V945</t>
  </si>
  <si>
    <t>Cerco y rejilla de hierro para sumidero. Nuevos,abisagrados. 609- (5)S</t>
  </si>
  <si>
    <t>0934</t>
  </si>
  <si>
    <t>V935</t>
  </si>
  <si>
    <t>Cerco y tapa de hierro pozo de revisión. 609-(5)</t>
  </si>
  <si>
    <t>P670</t>
  </si>
  <si>
    <t>Tubería PVC alcantarillado 220 mm x 6 m (Di=200mm)</t>
  </si>
  <si>
    <t>0012</t>
  </si>
  <si>
    <t>Excavación con retroexcavadora (h de 0 a 2m). Incluye desalojo con volqueta</t>
  </si>
  <si>
    <t>0020</t>
  </si>
  <si>
    <t>Relleno compactado con suelo préstamo INC. 5 km TRANSP. Suelo selecto, libre de materia orgánica, escombros. Vibroapisonador</t>
  </si>
  <si>
    <t>0744</t>
  </si>
  <si>
    <t>Colchón de arena fina</t>
  </si>
  <si>
    <t>V936</t>
  </si>
  <si>
    <t>Refacción de pozo de acceso o sumidero. Bajada o subida de pozo o sumidero. 609-(6)</t>
  </si>
  <si>
    <t>* Cantidades estimadas: Posibles ajustes en proyecto vertical.</t>
  </si>
  <si>
    <t>1063</t>
  </si>
  <si>
    <t>Limpieza de sumidero y tubería. Incluye desalojo</t>
  </si>
  <si>
    <t>* Mantenimiento de obras de drenaje</t>
  </si>
  <si>
    <t>4534</t>
  </si>
  <si>
    <t>Fresado de carpeta asfáltica. No incluye transporte</t>
  </si>
  <si>
    <t>Espesor 18 cm- Dato determinado en el diseño de pavimentos</t>
  </si>
  <si>
    <t>V210</t>
  </si>
  <si>
    <t>Transporte de material fresado. Hasta sitios indicados por Fiscalización. Está en este rubro incluido el esponjamiento. 309-6(2)</t>
  </si>
  <si>
    <t>m3.km</t>
  </si>
  <si>
    <t>Distancia estimada 2.96 Km hasta la planta de asfalto EPMMOP</t>
  </si>
  <si>
    <t>404-2(1b)</t>
  </si>
  <si>
    <t>Dato determinado en el diseño de pavimentos</t>
  </si>
  <si>
    <t>404-2(2)</t>
  </si>
  <si>
    <t>Suministro y distribución de cemento hidráulico de moderado calor de hidratación norma NTE INEN 2380</t>
  </si>
  <si>
    <t>ton</t>
  </si>
  <si>
    <t>Diseño considera estabilizar el reciclado con cemento.</t>
  </si>
  <si>
    <t>V917</t>
  </si>
  <si>
    <t>Imprimación con asfalto diluído RC-250. No incluye arena de secado. 405-1(1)</t>
  </si>
  <si>
    <t>Rata 1,0 lt/m2. Se adopta la mínima especificada, dado que se trata de
otorgar curado a la base cemento.</t>
  </si>
  <si>
    <t>V909</t>
  </si>
  <si>
    <t>Asfalto diluído RC-250 para riego adherencia 405-2(1) De 0,15 a 0,45 lt/m2</t>
  </si>
  <si>
    <t>Rata 0.45 lt/m2</t>
  </si>
  <si>
    <t>V523</t>
  </si>
  <si>
    <t>Carpeta asfáltica en caliente e=15 cm. Inc. Transporte de mezcla a la obra. Mezclado en planta, tendido, conformación y compactación. Incluye transporte de la mezcla de la planta a la obra. 405-5.</t>
  </si>
  <si>
    <t>m2</t>
  </si>
  <si>
    <t>2908</t>
  </si>
  <si>
    <t>Valor estimativo, deberá ser verificado con diseño de GOM</t>
  </si>
  <si>
    <t>Reciclado de capa granular 1 existente , estabilizado con cemento hidráulico de moderado calor de hidratación norma NTE INEN 2380
(aprox 3,5% al peso), en sitio (No incluye cemento).</t>
  </si>
  <si>
    <t>1 MOVIMIENTO DE TIERRAS</t>
  </si>
  <si>
    <t>3 OBRAS DE DRENAJE</t>
  </si>
  <si>
    <t>4 SEÑALIZACIÓN HORIZONTAL</t>
  </si>
  <si>
    <t>5 RUBROS AMBIENTALES</t>
  </si>
  <si>
    <t>Pozo de revisión H.S. 180 kg/cm2, D=1m E = 0,25m Encofrado metálico, estribo cada 0.35 m d= 16mm. Sin tapa ni cerco, incluye armadura.</t>
  </si>
  <si>
    <t>Carpeta asfáltica en caliente e=17,5 cm. Inc. Transporte de mezcla a la obra. Mezclado en planta, tendido, conformación y compactación. Incluye transporte de la mezcla a la obra. 405-5.</t>
  </si>
  <si>
    <t>Reciclado de capa granular 1 existente , estabilizado con cemento hidráulico de moderado calor de hidratación norma NTE INEN 2380 (aprox 3,5% al peso), en sitio. (No incluye cemento).</t>
  </si>
  <si>
    <t>Excavación sin clasificar. Incluye conformación, compactaciòn de subrasante y transporte de tierra 500 m. 303-2(1)</t>
  </si>
  <si>
    <t xml:space="preserve">Transporte de material de excavación. Incluye esponjamiento y pago en escombrera. 309-2(2) </t>
  </si>
  <si>
    <t>V321</t>
  </si>
  <si>
    <t>V206</t>
  </si>
  <si>
    <t>V915</t>
  </si>
  <si>
    <t>Sub-base clase 3 - Sin transporte. Incluye tendido y compactación. 403-1(E)</t>
  </si>
  <si>
    <t>V800</t>
  </si>
  <si>
    <t>Base clase 2- sin transporte. Inlcuye tendido y compactación. 404- 1(E)</t>
  </si>
  <si>
    <t>V207</t>
  </si>
  <si>
    <t>Transporte de subbase, base, material de mejoramiento. Transporte de la mina a la obra. Incluye esponjamiento. 309-4(2)</t>
  </si>
  <si>
    <t>2524</t>
  </si>
  <si>
    <t>0929</t>
  </si>
  <si>
    <t>Bordillo hº simple, f`c 180 kg/cm2: h=0,50m, bM=0,20m, bm=0,15 m. Incluye encofrado, excavación y desalojo. 610(1) A</t>
  </si>
  <si>
    <t>Rata estimada= 2,2lt por m2 (Especificación MOP), para 5
pasadas de tanquero.</t>
  </si>
  <si>
    <r>
      <rPr>
        <sz val="8"/>
        <rFont val="Arial"/>
        <family val="2"/>
      </rPr>
      <t>* Retiro de mterial granular
inadecuado.</t>
    </r>
  </si>
  <si>
    <r>
      <rPr>
        <sz val="8"/>
        <rFont val="Arial"/>
        <family val="2"/>
      </rPr>
      <t>* Desalojo del material granular inadecuado hacia escombrera más
cercana al Proyecto.</t>
    </r>
  </si>
  <si>
    <r>
      <rPr>
        <sz val="8"/>
        <rFont val="Arial"/>
        <family val="2"/>
      </rPr>
      <t>Espesor 20 cm- Dato determinado en el diseño de pavimentos</t>
    </r>
  </si>
  <si>
    <r>
      <rPr>
        <sz val="8"/>
        <rFont val="Arial"/>
        <family val="2"/>
      </rPr>
      <t>Distancia estimada 12.76 Km hasta la planta de asfalto EPMMOP</t>
    </r>
  </si>
  <si>
    <r>
      <rPr>
        <sz val="8"/>
        <rFont val="Arial"/>
        <family val="2"/>
      </rPr>
      <t>Dato determinado en el diseño de pavimentos</t>
    </r>
  </si>
  <si>
    <r>
      <rPr>
        <sz val="8"/>
        <rFont val="Arial"/>
        <family val="2"/>
      </rPr>
      <t>Diseño considera estabilizar el reciclado con cemento.</t>
    </r>
  </si>
  <si>
    <r>
      <rPr>
        <sz val="8"/>
        <rFont val="Arial"/>
        <family val="2"/>
      </rPr>
      <t>* Reemplazo de material granular inadecuado. Espesor 25 cm</t>
    </r>
  </si>
  <si>
    <r>
      <rPr>
        <sz val="8"/>
        <rFont val="Arial"/>
        <family val="2"/>
      </rPr>
      <t>* Material de base nueva, en tramos de material inadecuado. Mezclar con cemento. Soporte de capa
asfáltica. Espesor 15 cm</t>
    </r>
  </si>
  <si>
    <r>
      <rPr>
        <sz val="8"/>
        <rFont val="Arial"/>
        <family val="2"/>
      </rPr>
      <t>* Transporte desde mina más
cercana hacia el tramo de
reemplazo de granulares. Espesor</t>
    </r>
  </si>
  <si>
    <r>
      <rPr>
        <sz val="8"/>
        <rFont val="Arial"/>
        <family val="2"/>
      </rPr>
      <t>Rata 1,0 lt/m2. Se adopta la mínima especificada, dado que se trata de
otorgar curado a la base cemento.</t>
    </r>
  </si>
  <si>
    <r>
      <rPr>
        <sz val="8"/>
        <rFont val="Arial"/>
        <family val="2"/>
      </rPr>
      <t>Rata 0.45 lt/m2</t>
    </r>
  </si>
  <si>
    <r>
      <rPr>
        <sz val="8"/>
        <rFont val="Arial"/>
        <family val="2"/>
      </rPr>
      <t>* Cantidades estimadas: Posibles daños, afectaciones por reciclado</t>
    </r>
  </si>
  <si>
    <r>
      <rPr>
        <sz val="8"/>
        <rFont val="Arial"/>
        <family val="2"/>
      </rPr>
      <t>* Cantidades estimadas: Posibles ajustes en proyecto vertical.</t>
    </r>
  </si>
  <si>
    <r>
      <rPr>
        <sz val="8"/>
        <rFont val="Arial"/>
        <family val="2"/>
      </rPr>
      <t>* Mantenimiento de obras de drenaje</t>
    </r>
  </si>
  <si>
    <r>
      <rPr>
        <sz val="8"/>
        <rFont val="Arial"/>
        <family val="2"/>
      </rPr>
      <t>Señalización horizontal con material termoplástico: limpieza de superficie, aplicación con máquina y microesferas. Líneas, figuras,
nombres y otros</t>
    </r>
  </si>
  <si>
    <r>
      <rPr>
        <sz val="8"/>
        <rFont val="Arial"/>
        <family val="2"/>
      </rPr>
      <t>ROTULO LONA 13 ONZAS DESCR. OBRA 2.40x1.20m (2
PARANTES) 2 DADOS DE H.S. Marco tubo cuad. 1 1/4" x 2mm, parante tubo cuad. galv. 50x50x2mm, anticorrosivo 2 manos, gigantografía lona 13 onzas. Instalado en 2 dados de H.S.210kg/cm2
de 40x40x40cm</t>
    </r>
  </si>
  <si>
    <t>Dato determinado en el diseño de pavimentos
* Cantidades estimadas: Posibles ajustes en proyecto vertical.</t>
  </si>
  <si>
    <r>
      <rPr>
        <sz val="8"/>
        <rFont val="Arial"/>
        <family val="2"/>
      </rPr>
      <t>Pozo de revisión H.S. 180 kg/cm2, D=1m E = 0,25m Encofrado metálico, estribo cada 0.35 m d= 16mm. Sin tapa ni cerco, incluye
armadura.</t>
    </r>
  </si>
  <si>
    <r>
      <rPr>
        <sz val="8"/>
        <rFont val="Arial"/>
        <family val="2"/>
      </rPr>
      <t>Rata estimada= 2,2lt por m2
(Especificación MOP), para 5
pasadas de tanquero.</t>
    </r>
  </si>
  <si>
    <t>Fuente: EVALUACIÓN FUNCIONAL Y ESTRUCTURAL DEL PAVIMENTO Y DISEÑO DE OBRAS DE REHABILITACIÓN: VÍA INTEROCEÁNICA (TRAMO PLAZA ARGENTINA – PIFO, DE 21 km DE LONGITUD). - GERENCIA DE ESTUDIOS Y FISCALIZACIÓN EPMMOP</t>
  </si>
  <si>
    <t>CODIGO</t>
  </si>
  <si>
    <t>DESCRIPCION</t>
  </si>
  <si>
    <t>CANTIDAD</t>
  </si>
  <si>
    <t>PREC UNITARIO</t>
  </si>
  <si>
    <t>PRECIO TOTAL</t>
  </si>
  <si>
    <t>INFRAESTRUCTURA VIAL</t>
  </si>
  <si>
    <t>m3-km</t>
  </si>
  <si>
    <t>BASE CLASE 2 - SIN TRANSPORTE .</t>
  </si>
  <si>
    <t>Incluye tendido y compactación. 404-1(E).</t>
  </si>
  <si>
    <t>TRANSPORTE SUB-BASE, BASE, MATERIAL MEJORAMIENTO.</t>
  </si>
  <si>
    <t>Transporte de la mina a la obra incluye espojamiento 309-4(2).</t>
  </si>
  <si>
    <t>V801</t>
  </si>
  <si>
    <t>PAVIMENTO RÍGIDO DE HORMIGÓN f 'c=350Kg/cm2 - VIAL .</t>
  </si>
  <si>
    <t>Colocación obra, encofrado metálico, terminadora de hormigón, pasadores barras de acero, corte y sellado juntas transv. y long. e=12mm, p=10cm, acabado rugoso. 405-8.</t>
  </si>
  <si>
    <t>RUBROS SEÑALIZACIÓN</t>
  </si>
  <si>
    <t>6038</t>
  </si>
  <si>
    <t>PINTURA  ACRILICA MICROESFERAS T. CEBRA  Y OTROS.</t>
  </si>
  <si>
    <t>Limpieza superficie, pintado con franjeadora. Blanca - Amarilla.</t>
  </si>
  <si>
    <t>3.2. TABLA DE RUBROS Y CANTIDADES DE OBRA: REHABILITACIÓN AV. OSWALDO GUAYASAMÍN (INTEROCEÁNICA) TRAMO: km8+420 -- 22+297,47</t>
  </si>
  <si>
    <t xml:space="preserve">* Cantidades estimadas: Deberán ajustarse conforme los estudios </t>
  </si>
  <si>
    <t>ESTUDIOS</t>
  </si>
  <si>
    <t>1006</t>
  </si>
  <si>
    <t>ROTURA DE PAVIMENTO H. MAQUINA</t>
  </si>
  <si>
    <t>Estudios de evaluaciión funcional y estructural de pavimento de hormigón en el Tunel Guayasamín</t>
  </si>
  <si>
    <t>Estudios de evaluación estructural del Tunel Guayasamín</t>
  </si>
  <si>
    <t>Glb</t>
  </si>
  <si>
    <t>Observaciones</t>
  </si>
  <si>
    <t>No.</t>
  </si>
  <si>
    <t>Rubro</t>
  </si>
  <si>
    <t>Unidad</t>
  </si>
  <si>
    <t>Cantidad</t>
  </si>
  <si>
    <t>Precio
Unitario</t>
  </si>
  <si>
    <t>Precio Total</t>
  </si>
  <si>
    <t>LIMPIEZA MANUAL DEL TERRENO. Retiro de capa vegetal.</t>
  </si>
  <si>
    <t>ROTURA MANUAL DE BORDILLO VIAL. h=50cm. Incluye desalojo 5km.</t>
  </si>
  <si>
    <t>M</t>
  </si>
  <si>
    <t>DESBANQUE Y NIVELACIÓN A MANO. Herramienta manual, desalojo de material 25m.</t>
  </si>
  <si>
    <t>CONFORMACION DE TALUD, PEINADO Espesor promedio 20cm, herramienta manual.</t>
  </si>
  <si>
    <t>MALLA ELECTROSOL.150x150x4mm HOR.LANZADO 40 m Colocada y amarrada con alambre, incluye chicotes de 12mm. Incluye canastilla y equipo de seguridad</t>
  </si>
  <si>
    <t>TRANSPORTE DE EQUIPO DE HORMIGON LANZADO En carretera, vias principales e interiores de la ciudad</t>
  </si>
  <si>
    <t>HORMIGÓN LANZADO 250Kg/cm2 e=8cm (DE LOS CONQUISTADORES). Hormigón lanzado f 'c=250Kg/cm2,
en el que esta incluido aditivos como acelerante y
plastificante e=8 cm, incluye canastilla, equipos, accesorios y equipo de seguridad.</t>
  </si>
  <si>
    <t>TUBO PERF.PVC 50mm DRENAJE HORM.LANZADO
ALTURA 40m. Incluye perforaciones en suelo o
conglomerado</t>
  </si>
  <si>
    <t>PERFORACIÓN DE SUELO EN TALUD d=10cm, VARILLA DE ANCLAJE d=25mm (DE LOS CONQUISTADORES)
Varilla d=25mm. Incluye mortero expansivo, aditivo
plastificante, placas, perforación y anclaje en talud. Incluye canastillas y equipo de seguridad.</t>
  </si>
  <si>
    <t>EXCAVACIÓN A MANO DE ESTRUCTURAS MENORES.
Altura máxima 1.8m, herramienta manual, desalojo de
material 25m.</t>
  </si>
  <si>
    <t>ENCOFRADO-DESEN.MURETE TABLERO.CONTRACH.
Altura promedio de murete 1 metro, tablero contrachapado de 12mm, recubrimiento con líquido desmoldante.</t>
  </si>
  <si>
    <t>* Cantidades estimadas: Se deberán ajustar con diseño definitivo</t>
  </si>
  <si>
    <t xml:space="preserve">3.4. TABLA DE RUBROS Y CANTIDADES DE OBRA: Estudios de Prefactibilidad, Factibilida y Diseño Definitivos para la solución vial de la intersección </t>
  </si>
  <si>
    <t>de la Av. OSWALDO GUAYASAMÍN (Interoceánica), calle EUGENIO DE SANTA CRUZ Y ESPEJO y acceso a TANDA</t>
  </si>
  <si>
    <t>6 534.0720</t>
  </si>
  <si>
    <t>7 697.8006</t>
  </si>
  <si>
    <t>8 118.0665</t>
  </si>
  <si>
    <t>61 973.4144</t>
  </si>
  <si>
    <t>53 634.2442</t>
  </si>
  <si>
    <t>1 522.9200</t>
  </si>
  <si>
    <t>28 499.4346</t>
  </si>
  <si>
    <t>35 460.1080</t>
  </si>
  <si>
    <t>13 149.6100</t>
  </si>
  <si>
    <t>10 094.7000</t>
  </si>
  <si>
    <t>277 536.7000</t>
  </si>
  <si>
    <t>246 693.0600</t>
  </si>
  <si>
    <t>43 050.0000</t>
  </si>
  <si>
    <t>2 010.6600</t>
  </si>
  <si>
    <t>1 951.6000</t>
  </si>
  <si>
    <t>25 052.5600</t>
  </si>
  <si>
    <t>5 185.1800</t>
  </si>
  <si>
    <t>10 640.3040</t>
  </si>
  <si>
    <t>12 768.9248</t>
  </si>
  <si>
    <t>2 177.5600</t>
  </si>
  <si>
    <t>49 693.6788</t>
  </si>
  <si>
    <t>45 852.1525</t>
  </si>
  <si>
    <t>100 189.2500</t>
  </si>
  <si>
    <t>5 451.8200</t>
  </si>
  <si>
    <t>2 154.2900</t>
  </si>
  <si>
    <t>7 193.2000</t>
  </si>
  <si>
    <t>404 - 1</t>
  </si>
  <si>
    <t>Base,  Clase 3 - relleno de aproches laterales</t>
  </si>
  <si>
    <t>606 - 1 (2)</t>
  </si>
  <si>
    <t>Material filtrante, e = 0.30 m</t>
  </si>
  <si>
    <t>607 - (1) E</t>
  </si>
  <si>
    <t>Tubería de PVC, Ø = 110 mm para drenaje - incly geotextil NT 1600</t>
  </si>
  <si>
    <t>503 (6) E</t>
  </si>
  <si>
    <t>Hormigón no estructural de cemento Portland,  Clase E,  f´c = 180 Kg/cm²</t>
  </si>
  <si>
    <t>503 (2)</t>
  </si>
  <si>
    <t>Hormigón estructural de cemento Portland,  Clase B,  f´c = 280 Kg/cm²</t>
  </si>
  <si>
    <t>504 (1)</t>
  </si>
  <si>
    <t>Acero  de  refuerzo en barras, fy = 4 200 Kg/cm²</t>
  </si>
  <si>
    <t>Kg</t>
  </si>
  <si>
    <t>405 - 5</t>
  </si>
  <si>
    <t>Capa de rodadura de hormigón asfáltico mezclado en planta,  e = 5 cm</t>
  </si>
  <si>
    <t>806 - 3a E</t>
  </si>
  <si>
    <t>Junta impermeable - cinta de PVC de 20 cm - juntas de muros</t>
  </si>
  <si>
    <t>704 - 1 (7)</t>
  </si>
  <si>
    <t>Barandales metálicos sobre parapetos de hormigón (según detalle)</t>
  </si>
  <si>
    <t>507 (2) E</t>
  </si>
  <si>
    <t>Pintura de acero estructural</t>
  </si>
  <si>
    <t>806 - 3b E</t>
  </si>
  <si>
    <t>Juntas transversales - losa inferior (incly junta jeene, acero de refuerzo, aserrado y sellado de jun</t>
  </si>
  <si>
    <t>509 (1) E</t>
  </si>
  <si>
    <t>Protección de taludes laterales con emulsión de copolímero de vinil acetato o similar</t>
  </si>
  <si>
    <t>ESTABILIZACIÓN DE TALUDES</t>
  </si>
  <si>
    <t>509(1)</t>
  </si>
  <si>
    <t>Mortero de cemento colocado neumáticamente - Ho lanzado f´c = 240 Kg/cm²,  e = 8 cm, malla e</t>
  </si>
  <si>
    <t>509 (1) a E</t>
  </si>
  <si>
    <t>Impermeablilización y revestimiento - Anclajes de estabilización,  Ø perforación = 4´´, varilla Ø 25</t>
  </si>
  <si>
    <t>307 - 3 (1)</t>
  </si>
  <si>
    <t>Excavación para cunetas y encuazamientos  (cunetas de coronación a mano - L = 200 m)</t>
  </si>
  <si>
    <t>511 - 1 (4) E</t>
  </si>
  <si>
    <t>Revestimiento de hormigón simple - para cunetas de coronación, f´c = 210 Kg/cm², e = 10 cm. C</t>
  </si>
  <si>
    <t>DRENAJE - Alcantarillado Pluvial - Nuevas redes</t>
  </si>
  <si>
    <t>01.001.4.02</t>
  </si>
  <si>
    <t>Replanteo y nivelación de ejes</t>
  </si>
  <si>
    <t>DRENAJE - Alcantarillado Pluvial - Sumideros</t>
  </si>
  <si>
    <t>Hormigón  estructural  de cemento Portland,  Clase B,  f´c=210 Kg/cm²</t>
  </si>
  <si>
    <t>03.010.4.14</t>
  </si>
  <si>
    <t>Suministro y colocación de TAPA y CERCO H.F.,  Ø = 600 mm - pozos de revisión</t>
  </si>
  <si>
    <t>03.010.4.19</t>
  </si>
  <si>
    <t>Suministro y colocación de rejilla HF (1.00 * 0.60) m - patas con cerco</t>
  </si>
  <si>
    <t>03.004.4.60</t>
  </si>
  <si>
    <t>Tubería PVC UE alcantarillado D.N.I 300 mm - incly material, transporte, instalación</t>
  </si>
  <si>
    <t>03.004.4.62</t>
  </si>
  <si>
    <t>Tubería PVC UE alcantarillado D.N.I 400 mm - incly material, transporte, instalación</t>
  </si>
  <si>
    <t>03.004.4.64</t>
  </si>
  <si>
    <t>Tubería PVC UE alcantarillado D.N.I 500 mm - incly material, transporte, instalación</t>
  </si>
  <si>
    <t>03.004.4.68</t>
  </si>
  <si>
    <t>Tubería PVC UE alcantarillado D.N.I. 700 mm - incly material, transporte, instalación</t>
  </si>
  <si>
    <t>01.003.4.01</t>
  </si>
  <si>
    <t>Excavación de zanjas a mano, H = 0.00 - 2.75  m (en tierra)</t>
  </si>
  <si>
    <t>01.003.4.24</t>
  </si>
  <si>
    <t>Excavación de zanja a máquina, H = 0.00 - 2.75 m (en tierra)</t>
  </si>
  <si>
    <t>01.003.4.25</t>
  </si>
  <si>
    <t>Excavación de zanja a máquina, H = 2.76 - 3.99 m (en tierra)</t>
  </si>
  <si>
    <t>01.003.4.26</t>
  </si>
  <si>
    <t>Excavación de zanja a máquina, H = 4.00 - 6.00 m (en tierra)</t>
  </si>
  <si>
    <t>05.012.4.02</t>
  </si>
  <si>
    <t>Excavación pozo 0 - 6 m (en tierra) - incly elevación, apilamiento para desalojo</t>
  </si>
  <si>
    <t>05.012.4.06</t>
  </si>
  <si>
    <t>Excavación pozo 6 - 15 m (en tierra) - incly elevación, apilamiento para desalojo</t>
  </si>
  <si>
    <t>03.007.4.42</t>
  </si>
  <si>
    <t>Pozo de revisión H.S.,  H = 1.76 - 2.25 m - incly tapa y cerco de hierro fundido y peldaños</t>
  </si>
  <si>
    <t>03.007.4.43</t>
  </si>
  <si>
    <t>Pozo de revisión H.S.,  H = 2.26 - 2.75 m - incly tapa y cerco de hierro fundido y peldaños</t>
  </si>
  <si>
    <t>1 056.8400</t>
  </si>
  <si>
    <t>03.007.4.44</t>
  </si>
  <si>
    <t>Pozo de revisión H.S.,  H = 3.26 - 3.75 m - incly tapa y cerco de hierro fundido y peldaños</t>
  </si>
  <si>
    <t>1 254.2600</t>
  </si>
  <si>
    <t>03.007.4.47</t>
  </si>
  <si>
    <t>Pozo de revisión H.S.,  H = 4.76 - 5.25 m - incly tapa y cerco de hierro fundido y peldaños</t>
  </si>
  <si>
    <t>1 506.6400</t>
  </si>
  <si>
    <t>03.007.4.48</t>
  </si>
  <si>
    <t>Pozo de revisión H.S.,  H = 5.26 - 5.75 m - incly tapa y cerco de hierro fundido y peldaños</t>
  </si>
  <si>
    <t>1 609.9800</t>
  </si>
  <si>
    <t>03.007.4.51</t>
  </si>
  <si>
    <t>Pozo de revisión H.S.,  H = 5.76 - 6.25 m - incly tapa y cerco de hierro fundido y peldaños</t>
  </si>
  <si>
    <t>1 705.9400</t>
  </si>
  <si>
    <t>03.007.4.49</t>
  </si>
  <si>
    <t>Pozo de revisión H.S.,  H = 6.76 - 7.25 m - incly tapa y cerco de hierro fundido y peldaños</t>
  </si>
  <si>
    <t>1 912.1800</t>
  </si>
  <si>
    <t>01.008.4.01</t>
  </si>
  <si>
    <t>Entibado contínuo - madera</t>
  </si>
  <si>
    <t>01.005.4.01</t>
  </si>
  <si>
    <t>Relleno compactado - material de excavación</t>
  </si>
  <si>
    <t>DRENAJE - Alcantarillado Pluvial - Rápida escalonada</t>
  </si>
  <si>
    <t>01.003.4.17</t>
  </si>
  <si>
    <t>Excavación a mano a cielo abierto (en tierra)</t>
  </si>
  <si>
    <t>01.010.4.22</t>
  </si>
  <si>
    <t>Encofrado / desencofrado gradas</t>
  </si>
  <si>
    <t>508 (3)</t>
  </si>
  <si>
    <t>Gaviones - revestidos PVC</t>
  </si>
  <si>
    <t>01.021.4.01</t>
  </si>
  <si>
    <t>Enrocado</t>
  </si>
  <si>
    <t>DRENAJE - Soluciones Interferencias Hidrosanitarias - Red de Agua Potable</t>
  </si>
  <si>
    <t>01.004.4.01</t>
  </si>
  <si>
    <t>Rasanteo de zanja a mano</t>
  </si>
  <si>
    <t>1 263.2760</t>
  </si>
  <si>
    <t>02.003.4.03</t>
  </si>
  <si>
    <t>Tubería PVC U/E 1.25 MPA,  Ø = 110 mm - incly materiales, transporte, instalación</t>
  </si>
  <si>
    <t>3 579.4200</t>
  </si>
  <si>
    <t>02.003.4.62</t>
  </si>
  <si>
    <t>Tubería PVC U/E 1.25 MPA,  Ø = 160 mm - incly materiales, transporte, instalación</t>
  </si>
  <si>
    <t>12 856.4480</t>
  </si>
  <si>
    <t>06.008.4.03</t>
  </si>
  <si>
    <t>Desinstalación tubería PVC, Ø = 110 mm</t>
  </si>
  <si>
    <t>06.008.4.04</t>
  </si>
  <si>
    <t>Desinstalación tubería PVC, Ø = 160 mm</t>
  </si>
  <si>
    <t>02.018.4.67</t>
  </si>
  <si>
    <t>Unión mecánica lámina de acero 4´´ - incly materiales, transporte, instalación</t>
  </si>
  <si>
    <t>02.025.4128</t>
  </si>
  <si>
    <t>Recubrimiento unión mecánica 4´´</t>
  </si>
  <si>
    <t>02.018.4.68</t>
  </si>
  <si>
    <t>Unión mecánica lámina de acero 6´´ - incly materiales, transporte, instalación</t>
  </si>
  <si>
    <t>1 963.6200</t>
  </si>
  <si>
    <t>02.025.4129</t>
  </si>
  <si>
    <t>Recubrimiento unión mecánica 6´´</t>
  </si>
  <si>
    <t>02.004.4.11</t>
  </si>
  <si>
    <t>Codo acero 4´´ &gt;45 - incly materiales, transporte, instalación</t>
  </si>
  <si>
    <t>02.004.4.12</t>
  </si>
  <si>
    <t>Codo acero 6´´ &gt;45 - incly materiales, transporte, instalación</t>
  </si>
  <si>
    <t>02.004.4.2</t>
  </si>
  <si>
    <t>Tee acero 6 * 6 * 6´´ - inlcy materiales, transporte, instalación</t>
  </si>
  <si>
    <t>01.007.4.13</t>
  </si>
  <si>
    <t>Desalojo de escombros</t>
  </si>
  <si>
    <t>DRENAJE - Soluciones Interferencias Hidrosanitarias - Instalación Hidrante</t>
  </si>
  <si>
    <t>02.022.4.02</t>
  </si>
  <si>
    <t>Hidrante de pedestal 4´´ - incly material, transporte e instalación</t>
  </si>
  <si>
    <t>1 789.0200</t>
  </si>
  <si>
    <t>02.038.4.01</t>
  </si>
  <si>
    <t>Unión de hierro dúctil, 150 mm (acero-HD-PVC) -  incly material, transporte e instalación</t>
  </si>
  <si>
    <t>02.007.4.03</t>
  </si>
  <si>
    <t>Válvula de compuerta de 4´´ - incly material, transporte e instalación</t>
  </si>
  <si>
    <t>02.017.4.01</t>
  </si>
  <si>
    <t>Caja de válvula 6´´ - incly material, transporte e instalación</t>
  </si>
  <si>
    <t>Recubrimiento unión mecánica 04´´</t>
  </si>
  <si>
    <t>02.004.4171</t>
  </si>
  <si>
    <t>Zeta de acero 4´´ - incly materiales, transporte, instalación</t>
  </si>
  <si>
    <t>02.004.4183</t>
  </si>
  <si>
    <t>Reducción Acero 04´´ a 06´´ - incly material, transporte e instalación</t>
  </si>
  <si>
    <t>SISTEMA DE ALUMBRADO PÚBLICO - Instalaciones nuevas</t>
  </si>
  <si>
    <t>IE - 1</t>
  </si>
  <si>
    <t>MONTAJE DE TRANSFORMADOR TRIFÁSICO DE 100 KVA INCLUYE BASE DE HORMIGON</t>
  </si>
  <si>
    <t>glb</t>
  </si>
  <si>
    <t>14 371.9100</t>
  </si>
  <si>
    <t>IE - 2</t>
  </si>
  <si>
    <t>TABLERO DE CONTROL DE ALUMBRADO INCLUYE BASE DE HORMIGON</t>
  </si>
  <si>
    <t>2 987.3200</t>
  </si>
  <si>
    <t>IE - 5</t>
  </si>
  <si>
    <t>TRANSFORMADOR, TCL
CELDA MODULAR SF6 24 KV FUNCION INTERRUPTOR AUTOMÁTICO 400 A</t>
  </si>
  <si>
    <t>30 321.4500</t>
  </si>
  <si>
    <t>363 857.4000</t>
  </si>
  <si>
    <t>IE - 6</t>
  </si>
  <si>
    <t>CELDA MODULAR SF6 24 KV FUNCIÓN DE LÍNEA</t>
  </si>
  <si>
    <t>15 875.7200</t>
  </si>
  <si>
    <t>63 502.8800</t>
  </si>
  <si>
    <t>IE - 7</t>
  </si>
  <si>
    <t>CELDA MODULAR SF6 24 KV FUNCIÓN PROTECCIÓN DE TRANSFORMADOR</t>
  </si>
  <si>
    <t>19 419.9700</t>
  </si>
  <si>
    <t>IE - 8</t>
  </si>
  <si>
    <t>SUMINISTRO E INSTALACIÓN DE CONDUCTOR DE AL AISLADO PARA 25 KV # 500 MCM AWG  TIPO XLPE</t>
  </si>
  <si>
    <t>4 500.0000</t>
  </si>
  <si>
    <t>214 605.0000</t>
  </si>
  <si>
    <t>IE - 9</t>
  </si>
  <si>
    <t>TIPO XLPE PARA ALIMENTADORES DE CIRCUITOS SUBTERRÁNEOS DE MEDIO</t>
  </si>
  <si>
    <t>2 300.0000</t>
  </si>
  <si>
    <t>63 388.0000</t>
  </si>
  <si>
    <t>IE - 12</t>
  </si>
  <si>
    <t>ACOMETIDA SUBTERRÁNEA EN BAJO VOLTAJE DESDE TRANSFORMADOR DE 100 KVA</t>
  </si>
  <si>
    <t>1 965.6000</t>
  </si>
  <si>
    <t>IE - 13</t>
  </si>
  <si>
    <t>POSTE METÁLICO GALVANIZADO, H=8,5M, ESPESOR CHAPA 4MM, DIAMETRO VARIABLE, PINTADO COLORES RAL, UN BRAZO PARA 2 LUMINARIAS, INCLY</t>
  </si>
  <si>
    <t>1 838.7500</t>
  </si>
  <si>
    <t>71 711.2500</t>
  </si>
  <si>
    <t>CANASTILLA METALICA EXAGONAL Y OBRA CIVIL</t>
  </si>
  <si>
    <t>IE - 14</t>
  </si>
  <si>
    <t>POSTE METÁLICO GALVANIZADO, H=8,5M, ESPESOR CHAPA 4MM, DIAMETRO VARIABLE, PINTADO COLORES RAL, DOS BRAZOS PARA 2 LUMINARIAS, INCLY</t>
  </si>
  <si>
    <t>1 935.6800</t>
  </si>
  <si>
    <t>40 649.2800</t>
  </si>
  <si>
    <t>IE - 15</t>
  </si>
  <si>
    <t>Canalización subterránea con tubería de PVC 2´´</t>
  </si>
  <si>
    <t>1 320.0000</t>
  </si>
  <si>
    <t>21 700.8000</t>
  </si>
  <si>
    <t>IE - 16</t>
  </si>
  <si>
    <t>POZOS DE REVISION DE 0.60X0.60X0,75 M PARA ALUMBRADO PUBLICO</t>
  </si>
  <si>
    <t>9 622.2000</t>
  </si>
  <si>
    <t>IE - 17</t>
  </si>
  <si>
    <t>LUMINARIA DE LEDS PARA ALUMBRADO VIAL DE 150W 4,000 K CON BRAZO METÁLICO DE 1,20M DE LONGITUD Y 15° DE INCLINACIÓN INCLUYE CABLE TIPO THHN #12 AWG Y</t>
  </si>
  <si>
    <t>14 770.3500</t>
  </si>
  <si>
    <t>IE - 18</t>
  </si>
  <si>
    <t>DE 1,20M DE LONGITUD Y 15° DE INCLINACIÓN INCLUYE CABLE TIPO THHN #12 AWG Y</t>
  </si>
  <si>
    <t>37 188.6000</t>
  </si>
  <si>
    <t>IE - 19</t>
  </si>
  <si>
    <t>LUMINARIA DE LEDS PARA SOBREPONER EN TUNEL DE 100W 12,000 LM INCLUYE CABLE TIPO THHN #12 AWG Y CONECTORES</t>
  </si>
  <si>
    <t>1 155.5800</t>
  </si>
  <si>
    <t>13 866.9600</t>
  </si>
  <si>
    <t>IE - 20</t>
  </si>
  <si>
    <t>TENDIDO DE CABLE AI TTU 2X#2 AWG PARA CIRCUITOS DE ALUMBRADO PUBLICO.</t>
  </si>
  <si>
    <t>1 980.0000</t>
  </si>
  <si>
    <t>11 682.0000</t>
  </si>
  <si>
    <t>IE - 24</t>
  </si>
  <si>
    <t>AUTOFUNDENTES Y TYPE
EXCAVACION Y RELLENO DE ZANJA</t>
  </si>
  <si>
    <t>12 223.2000</t>
  </si>
  <si>
    <t>IE - 25</t>
  </si>
  <si>
    <t>MANGUERA DE POLIETILENO NEGRA DE 2´´</t>
  </si>
  <si>
    <t>2 000.0000</t>
  </si>
  <si>
    <t>8 000.0000</t>
  </si>
  <si>
    <t>IE - 26</t>
  </si>
  <si>
    <t>Canalización Eléctrica EU0-OB(1X3C+2X3B+1X1A+1TR)</t>
  </si>
  <si>
    <t>1 485.0000</t>
  </si>
  <si>
    <t>165 488.4000</t>
  </si>
  <si>
    <t>IE - 27</t>
  </si>
  <si>
    <t>POZOS DE REVISION DE 1.20X1.20X1,20 M PARA MEDIO VOLTAJE</t>
  </si>
  <si>
    <t>44 735.7100</t>
  </si>
  <si>
    <t>IE - 28</t>
  </si>
  <si>
    <t>POZO DE COMUNICACIONES 1,50*1,30*1,70 M</t>
  </si>
  <si>
    <t>1 260.6300</t>
  </si>
  <si>
    <t>15 127.5600</t>
  </si>
  <si>
    <t>IE - 29</t>
  </si>
  <si>
    <t>Canalización Conectividad EU0-OB(1X1A)</t>
  </si>
  <si>
    <t>1 540.0000</t>
  </si>
  <si>
    <t>19 234.6000</t>
  </si>
  <si>
    <t>IE - 30</t>
  </si>
  <si>
    <t>DESMONTAJE DE RED AÉREA EXISTENTE DE MEDIO Y BAJO VOLTAJE, ALUMBRADO PÚBLICO, INCLY TRANFORMADORES, EQP PROTECCIÓN, ESTRUCTURAS METÁLICAS,</t>
  </si>
  <si>
    <t>30 649.3000</t>
  </si>
  <si>
    <t>TENSORES, POSTES DE HORMIGÓN</t>
  </si>
  <si>
    <t>SISTEMA DE ALUMBRADO PÚBLICO - Interferencias</t>
  </si>
  <si>
    <t>IE - I - 1</t>
  </si>
  <si>
    <t>RETIRO DE CANALIZACIÓN Y POZOS EXISTENTES TELEFÓNICOS EN EL LADO NORTE</t>
  </si>
  <si>
    <t>5 927.5000</t>
  </si>
  <si>
    <t>IE - R - 1</t>
  </si>
  <si>
    <t>VARIABLE, PINTADO COLORES RAL, UN BRAZO PARA 2 LUMINARIAS, INCLY CANASTILLA METALICA EXAGONAL Y OBRA CIVIL</t>
  </si>
  <si>
    <t>7 355.0000</t>
  </si>
  <si>
    <t>IE - R - 2</t>
  </si>
  <si>
    <t>3 871.3600</t>
  </si>
  <si>
    <t>IE - R - 3</t>
  </si>
  <si>
    <t>2 813.4000</t>
  </si>
  <si>
    <t>IE - R - 4</t>
  </si>
  <si>
    <t>LUMINARIA DE LEDS PARA ALUMBRADO VIAL DE 200W 4,000 K CON BRAZO METÁLICO DE 1,20M DE LONGITUD Y 15° DE INCLINACIÓN INCLUYE CABLE TIPO THHN #12 AWG Y</t>
  </si>
  <si>
    <t>7 437.7200</t>
  </si>
  <si>
    <t>IE - R - 5</t>
  </si>
  <si>
    <t>2 311.1600</t>
  </si>
  <si>
    <t>SISTEMA DE ALUMBRADO PÚBLICO - Cámaras de Transformación</t>
  </si>
  <si>
    <t>Hormigón estructural de cemento Portland,  Clase B,  f´c = 240 Kg/cm²</t>
  </si>
  <si>
    <t>50 093.4575</t>
  </si>
  <si>
    <t>1 406.0475</t>
  </si>
  <si>
    <t>19 435.0000</t>
  </si>
  <si>
    <t>43 145.7000</t>
  </si>
  <si>
    <t>303 - 2 (1)</t>
  </si>
  <si>
    <t>Excavación sin clasificar</t>
  </si>
  <si>
    <t>1 375.0000</t>
  </si>
  <si>
    <t>5 967.5000</t>
  </si>
  <si>
    <t>100 612.7050</t>
  </si>
  <si>
    <t>CANALIZACIÓN - Instalaciones de Iluminación</t>
  </si>
  <si>
    <t>CAN IL - 01</t>
  </si>
  <si>
    <t>Canalización Eléctrica EUO-OB(4X3B+1X1A+1TR)</t>
  </si>
  <si>
    <t>1 595.8200</t>
  </si>
  <si>
    <t>157 507.4340</t>
  </si>
  <si>
    <t>CAN - 03</t>
  </si>
  <si>
    <t>Canalización Alumbrado EU0-OB(1X1A)</t>
  </si>
  <si>
    <t>24 980.0000</t>
  </si>
  <si>
    <t>CAN IL-03</t>
  </si>
  <si>
    <t>Pozo de Alumbrado Tipo A, 60 * 60 * 80 cm</t>
  </si>
  <si>
    <t>2 329.7400</t>
  </si>
  <si>
    <t>CAN IL-05</t>
  </si>
  <si>
    <t>Pozo de Distribución Tipo C, 120 * 120 * 140 cm</t>
  </si>
  <si>
    <t>41 027.4000</t>
  </si>
  <si>
    <t>Excavación de zanjas - máquina</t>
  </si>
  <si>
    <t>1 400.0000</t>
  </si>
  <si>
    <t>5 782.0000</t>
  </si>
  <si>
    <t>CAN - 02</t>
  </si>
  <si>
    <t>Canalización Conectividad EU0-OB(2X3B+1X1B)</t>
  </si>
  <si>
    <t>1 598.2600</t>
  </si>
  <si>
    <t>105 341.3166</t>
  </si>
  <si>
    <t>1 000.0000</t>
  </si>
  <si>
    <t>12 490.0000</t>
  </si>
  <si>
    <t>CAN - 09</t>
  </si>
  <si>
    <t>Pozo de Comunicaciones 150 *130 * 170 cm</t>
  </si>
  <si>
    <t>51 685.8300</t>
  </si>
  <si>
    <t>307 - 3 (1) c</t>
  </si>
  <si>
    <t>1 300.0000</t>
  </si>
  <si>
    <t>5 369.0000</t>
  </si>
  <si>
    <t>CAN CON-05</t>
  </si>
  <si>
    <t>Poste proyectado de hormigón de 9 m</t>
  </si>
  <si>
    <t>705 - (1) l</t>
  </si>
  <si>
    <t>L = variable) Blanca
Marcas de pavimento (Termoplástica): CHEVRONES (0.90 - 1.80 m, L = variable) Blanca</t>
  </si>
  <si>
    <t>5 416.8829</t>
  </si>
  <si>
    <t>705 - (3) a</t>
  </si>
  <si>
    <t>Marcas de pavimento FLECHAS (Termoplástica): FLECHA DE FRENTE, Blanca</t>
  </si>
  <si>
    <t>1 023.4500</t>
  </si>
  <si>
    <t>705 - (3) b</t>
  </si>
  <si>
    <t>Marcas de pavimento FLECHAS (Termoplástica): FLECHA DE FRENTE, Blanca *</t>
  </si>
  <si>
    <t>1 144.7500</t>
  </si>
  <si>
    <t>705 - (3) h</t>
  </si>
  <si>
    <t>DERECHO, Blanca *
Marcas de pavimento FLECHAS (Termoplástica): FLECHA DE INCORPORACIÓN, Blanca *</t>
  </si>
  <si>
    <t>705 - (3) g</t>
  </si>
  <si>
    <t>Marcas de pavimento FLECHAS (Termoplástica): FLECHA DE VIRAJE EN ´´U´´</t>
  </si>
  <si>
    <t>Marcas de pavimento (Termoplástica): PARADA DE BUS (Líneas y símbolo)</t>
  </si>
  <si>
    <t>705 - (3) i</t>
  </si>
  <si>
    <t>Marcas de pavimento (Termoplástica): CRUCE PEATONAL (pictograma y flechas)</t>
  </si>
  <si>
    <t>1 036.8600</t>
  </si>
  <si>
    <t>707 - 4 (1)</t>
  </si>
  <si>
    <t>Pórticos para señalizacion de carretera - L = 9.20 m, en bandera</t>
  </si>
  <si>
    <t>6 425.0200</t>
  </si>
  <si>
    <t>32 125.1000</t>
  </si>
  <si>
    <t>707 - 4 (1) E</t>
  </si>
  <si>
    <t>Reubicación de pórticos existentes</t>
  </si>
  <si>
    <t>2 486.2100</t>
  </si>
  <si>
    <t>4 972.4200</t>
  </si>
  <si>
    <t>707 - 4 (2) a</t>
  </si>
  <si>
    <t>Mensaje total en un pórtico: Placa informativa (1.75 * 2.00) m, ASTM D4956, Tipo XI</t>
  </si>
  <si>
    <t>707 - 4 (2) b</t>
  </si>
  <si>
    <t>Mensaje total en un pórtico: Placa informativa (3.47 * 1.75) m, ASTM D4956, Tipo XI</t>
  </si>
  <si>
    <t>1 304.5200</t>
  </si>
  <si>
    <t>707 - 4 (2) c</t>
  </si>
  <si>
    <t>Mensaje total en un pórtico: Placa informativa (2.82 * 1.75) m, ASTM D4956, Tipo XI</t>
  </si>
  <si>
    <t>1 069.7300</t>
  </si>
  <si>
    <t>3 209.1900</t>
  </si>
  <si>
    <t>707 - 4 (2) d</t>
  </si>
  <si>
    <t>Mensaje total en un pórtico: Placa informativa (2.47 * 1.75) m, ASTM D4956, Tipo XI</t>
  </si>
  <si>
    <t>1 026.1400</t>
  </si>
  <si>
    <t>2 052.2800</t>
  </si>
  <si>
    <t>708 - 5 (1) d              Señales al lado de la carretera - Placa restrictiva de ALTURA MÁXIMA (0.90 * 0.90) m,                         u</t>
  </si>
  <si>
    <t>708 - 5 (1) e              Señales al lado de la carretera - Placa regulatoria PARADA DE BUS (0.60 * 0.80) m,                            u</t>
  </si>
  <si>
    <t>708 - 5 (1) f               Señales al lado de la carretera - Placa preventiva VARIAS (0.75 * 0.75) m - Reflectividad ASTM            u</t>
  </si>
  <si>
    <t>708 - 5 (1) g              Señales al lado de la carretera - Placa preventiva auxiliar de distancia (0.75 * 0.45) m,                           u</t>
  </si>
  <si>
    <t>708 - 5 (1) h              Señales al lado de la carretera - Placa informativa sobre POSTES A UN LADO DE LA                           u</t>
  </si>
  <si>
    <t>708 - 5 (1) i               Señales al lado de la carretera: Placa informativa sobre POSTES A UN LADO DE LA                            u</t>
  </si>
  <si>
    <t>708 - 5 (1) j               Señales al lado de la carretera: Delineador de peligro OBSTRUCCIÓN EN LA VÍA (0.40 * 0.90)             u</t>
  </si>
  <si>
    <t>708 - 5 (1) k              Señales al lado de la carretera: Delineador de peligro ALINEAMIENTO HORIZONTAL (1.60 *                u</t>
  </si>
  <si>
    <t>712 - (1) E                Bolardos plásticos (Ø = 90 mm, L = 80 cm)                                                                                           u</t>
  </si>
  <si>
    <t>2 299.0500</t>
  </si>
  <si>
    <t>SEMAFORIZACIÓN - Obra civil para semaforización</t>
  </si>
  <si>
    <t>706 - (1) a</t>
  </si>
  <si>
    <t>Basamento de Báculo - (0.80*0.80*0.80) m - incly excavación y desalojo</t>
  </si>
  <si>
    <t>1 825.8400</t>
  </si>
  <si>
    <t>706 - (1) b</t>
  </si>
  <si>
    <t>Basamento de columna vehícular y peatonal - (0.60*0.60*0.60) m - incly excavación y desalojo</t>
  </si>
  <si>
    <t>4 711.8900</t>
  </si>
  <si>
    <t>706 - (1) d</t>
  </si>
  <si>
    <t>Basamento de columnas CDV - (0.70*0.70*0.70) m - incly excavación y desalojo</t>
  </si>
  <si>
    <t>1 859.2500</t>
  </si>
  <si>
    <t>706 - (3) a</t>
  </si>
  <si>
    <t>Ductos de acera o calzada  -  4 váis</t>
  </si>
  <si>
    <t>14 848.8800</t>
  </si>
  <si>
    <t>706 - (3) b</t>
  </si>
  <si>
    <t>Ductos de acera o calzada  -  1 vía</t>
  </si>
  <si>
    <t>11 814.6600</t>
  </si>
  <si>
    <t>706 - (4  )</t>
  </si>
  <si>
    <t>Pozo de revisión semafórica - (0.80*0.80*0.80) m - incly tapa y cerco hierro dúctil</t>
  </si>
  <si>
    <t>7 586.0200</t>
  </si>
  <si>
    <t>SEMAFORIZACIÓN - Reguladores de semáforos y cámaras</t>
  </si>
  <si>
    <t>706 - (12)</t>
  </si>
  <si>
    <t>Regulador completo de semáforo tipo TELVENT - 12 grupos</t>
  </si>
  <si>
    <t>20 729.7600</t>
  </si>
  <si>
    <t>706 - (13)</t>
  </si>
  <si>
    <t>Camara CCTV - Cámara de supervisión de circuito cerrado de televisión</t>
  </si>
  <si>
    <t>4 868.2700</t>
  </si>
  <si>
    <t>706 - (14)</t>
  </si>
  <si>
    <t>Cámara de video TRAFICAM</t>
  </si>
  <si>
    <t>2 322.1800</t>
  </si>
  <si>
    <t>13 933.0800</t>
  </si>
  <si>
    <t>SEMAFORIZACIÓN - Semáforos y Módulos LED - pulsadores</t>
  </si>
  <si>
    <t>706 - (15) a</t>
  </si>
  <si>
    <t>Semáforos de policarbonato de 3 módulos 3/200 - paso de VEHÍCULOS</t>
  </si>
  <si>
    <t>4 210.8800</t>
  </si>
  <si>
    <t>706 - (15) b</t>
  </si>
  <si>
    <t>Semáforos de policarbonato de 3 módulos 3/200 - FLECHA paso de VEHÍCULOS</t>
  </si>
  <si>
    <t>706 - (15) c</t>
  </si>
  <si>
    <t>Semáforos de policarbonato de 3 módulos 1/300 rojo + 2/200 - paso de VEHÍCULOS</t>
  </si>
  <si>
    <t>2 215.0400</t>
  </si>
  <si>
    <t>706 - (15) d</t>
  </si>
  <si>
    <t>Semáforos de policarbonato de 3 módulos 1/300 rojo + 2/200 - FLECHA paso de VEHÍCULOS</t>
  </si>
  <si>
    <t>706 - (16)</t>
  </si>
  <si>
    <t>Semáforos de policarbonato peatonales 2 módulos 2/200 cuadrados - paso de PEATONES</t>
  </si>
  <si>
    <t>7 177.8000</t>
  </si>
  <si>
    <t>706 - (17)</t>
  </si>
  <si>
    <t>Pulsadores peatonales</t>
  </si>
  <si>
    <t>1 873.0200</t>
  </si>
  <si>
    <t>SEMAFORIZACIÓN - Postes, báculos y accesorios</t>
  </si>
  <si>
    <t>706 - (18)</t>
  </si>
  <si>
    <t>Báculo troncocónico completo de acero galvanizado</t>
  </si>
  <si>
    <t>3 701.4000</t>
  </si>
  <si>
    <t>706 - (19)</t>
  </si>
  <si>
    <t>Extensión de báculo</t>
  </si>
  <si>
    <t>706 - (20)</t>
  </si>
  <si>
    <t>Soporte sencillo para fijación de semáforos - en columna o de báculo</t>
  </si>
  <si>
    <t>3 086.1600</t>
  </si>
  <si>
    <t>706 - (21)</t>
  </si>
  <si>
    <t>Columna VEHÍCULAR de acero galvanizado - Ø = 110 mm, h = 3.00 m</t>
  </si>
  <si>
    <t>3 523.6600</t>
  </si>
  <si>
    <t>706 - (22)</t>
  </si>
  <si>
    <t>Columna PEATONAL de acero galvanizado - Ø = 110 mm, h = 2.40 m</t>
  </si>
  <si>
    <t>3 350.0600</t>
  </si>
  <si>
    <t>706 - (23)</t>
  </si>
  <si>
    <t>Columna para CVD - h = 6.40 m, incly extensión de 5 m</t>
  </si>
  <si>
    <t>4 947.4200</t>
  </si>
  <si>
    <t>706 - (24)</t>
  </si>
  <si>
    <t>Poste de hormigón para CCTV - L = 14 m</t>
  </si>
  <si>
    <t>SEMAFORIZACIÓN - Cables eléctricos y de datos</t>
  </si>
  <si>
    <t>706 - (25)</t>
  </si>
  <si>
    <t>Varilla de cobre para puesta a tierra - 1.80 m 16 mm</t>
  </si>
  <si>
    <t>706 - (26)</t>
  </si>
  <si>
    <t>Conductor de cobre Nº 4*14 AWG - flexible carcaza plástica</t>
  </si>
  <si>
    <t>2 591.7000</t>
  </si>
  <si>
    <t>706 - (27)</t>
  </si>
  <si>
    <t>Conductor de cobre Nº8 desnudo - (Tierra)</t>
  </si>
  <si>
    <t>706 - (28)</t>
  </si>
  <si>
    <t>Conductor de cobre Nº 3*10 AWG - flexible (acometida)</t>
  </si>
  <si>
    <t>706 - (29)</t>
  </si>
  <si>
    <t>Conductor de cobe Nº 3*14 AWG - flexible concentrico - CCTV</t>
  </si>
  <si>
    <t>1 004.0000</t>
  </si>
  <si>
    <t>706 - (30)</t>
  </si>
  <si>
    <t>Cable de datos - 2 pares EAPSP 0.9 mm</t>
  </si>
  <si>
    <t>3 010.0000</t>
  </si>
  <si>
    <t>706 - (31)</t>
  </si>
  <si>
    <t>Cable FTP blindado - CAT 6</t>
  </si>
  <si>
    <t>706 - (32)</t>
  </si>
  <si>
    <t>Sistema de protección de descargas atmosféricas -</t>
  </si>
  <si>
    <t>RUBROS AMBIENTALES: Implemetación del PMA</t>
  </si>
  <si>
    <t>205 - (1)</t>
  </si>
  <si>
    <t>Agua para control de polvo</t>
  </si>
  <si>
    <t>1 434.5100</t>
  </si>
  <si>
    <t>10 615.3740</t>
  </si>
  <si>
    <t>220 - (6) E / PRC1</t>
  </si>
  <si>
    <t>Comunicados de Prensa Escrita</t>
  </si>
  <si>
    <t>220 - (5) E</t>
  </si>
  <si>
    <t>Comunicados Radiales</t>
  </si>
  <si>
    <t>4 377.0000</t>
  </si>
  <si>
    <t>220 - (1)</t>
  </si>
  <si>
    <t>Charlas de concientización - Talleres</t>
  </si>
  <si>
    <t>220 - (2)</t>
  </si>
  <si>
    <t>Charlas de adiestramiento  (Seguridad Laboral y Salud Ocupacional)</t>
  </si>
  <si>
    <t>708 - 5 (1) a, b, c</t>
  </si>
  <si>
    <t>Señal preventiva (vallas móviles) - 1.20 * 0.60</t>
  </si>
  <si>
    <t>1 042.4400</t>
  </si>
  <si>
    <t>708 - 5 (1) d, e, f</t>
  </si>
  <si>
    <t>Señal preventiva (vallas móviles) - 0.60 * 0.60</t>
  </si>
  <si>
    <t>PMS1</t>
  </si>
  <si>
    <t>Monitoreo material particulado (PM2,5 y PM10) 24 h</t>
  </si>
  <si>
    <t>PMS2</t>
  </si>
  <si>
    <t>Monitoreo de aire ambiente (CO2, NO2, SO2, O3) 24 h</t>
  </si>
  <si>
    <t>PMS3</t>
  </si>
  <si>
    <t>Monitoreo de ruido</t>
  </si>
  <si>
    <t>206 (3) E</t>
  </si>
  <si>
    <t>Área encespada</t>
  </si>
  <si>
    <t>1 198.0000</t>
  </si>
  <si>
    <t>7 032.2600</t>
  </si>
  <si>
    <t>206 (2) E</t>
  </si>
  <si>
    <t>Area plantada (Árboles o arbustos ) - h = 2.50 m</t>
  </si>
  <si>
    <t>2 119.8000</t>
  </si>
  <si>
    <t>m3-Km</t>
  </si>
  <si>
    <t>m3/Km</t>
  </si>
  <si>
    <t>PAVIMENTO</t>
  </si>
  <si>
    <r>
      <rPr>
        <b/>
        <sz val="8"/>
        <rFont val="Arial"/>
        <family val="2"/>
      </rPr>
      <t>MOVIMIENTO</t>
    </r>
    <r>
      <rPr>
        <sz val="8"/>
        <rFont val="Arial"/>
        <family val="2"/>
      </rPr>
      <t xml:space="preserve"> </t>
    </r>
    <r>
      <rPr>
        <b/>
        <sz val="8"/>
        <rFont val="Arial"/>
        <family val="2"/>
      </rPr>
      <t>DE</t>
    </r>
    <r>
      <rPr>
        <sz val="8"/>
        <rFont val="Arial"/>
        <family val="2"/>
      </rPr>
      <t xml:space="preserve"> </t>
    </r>
    <r>
      <rPr>
        <b/>
        <sz val="8"/>
        <rFont val="Arial"/>
        <family val="2"/>
      </rPr>
      <t>TIERRAS</t>
    </r>
  </si>
  <si>
    <r>
      <rPr>
        <sz val="8"/>
        <rFont val="Arial"/>
        <family val="2"/>
      </rPr>
      <t>303 - 2 (1)</t>
    </r>
  </si>
  <si>
    <r>
      <rPr>
        <sz val="8"/>
        <rFont val="Arial"/>
        <family val="2"/>
      </rPr>
      <t>Excavación sin clasificar</t>
    </r>
  </si>
  <si>
    <r>
      <rPr>
        <sz val="8"/>
        <rFont val="Arial"/>
        <family val="2"/>
      </rPr>
      <t>304 - 1 (2)</t>
    </r>
  </si>
  <si>
    <r>
      <rPr>
        <sz val="8"/>
        <rFont val="Arial"/>
        <family val="2"/>
      </rPr>
      <t>Material de préstamo importado</t>
    </r>
  </si>
  <si>
    <r>
      <rPr>
        <sz val="8"/>
        <rFont val="Arial"/>
        <family val="2"/>
      </rPr>
      <t>309 - 2 (2)</t>
    </r>
  </si>
  <si>
    <r>
      <rPr>
        <sz val="8"/>
        <rFont val="Arial"/>
        <family val="2"/>
      </rPr>
      <t>Transporte de material de excavación (Transporte libre 500 m) - D &gt; 20 Km</t>
    </r>
  </si>
  <si>
    <r>
      <rPr>
        <sz val="8"/>
        <rFont val="Arial"/>
        <family val="2"/>
      </rPr>
      <t>309 - 4 (2)</t>
    </r>
  </si>
  <si>
    <r>
      <rPr>
        <sz val="8"/>
        <rFont val="Arial"/>
        <family val="2"/>
      </rPr>
      <t>Transporte de material de préstamo importado</t>
    </r>
  </si>
  <si>
    <r>
      <rPr>
        <sz val="8"/>
        <rFont val="Arial"/>
        <family val="2"/>
      </rPr>
      <t>403 - 1</t>
    </r>
  </si>
  <si>
    <r>
      <rPr>
        <sz val="8"/>
        <rFont val="Arial"/>
        <family val="2"/>
      </rPr>
      <t>Sub-base,  Clase 2.</t>
    </r>
  </si>
  <si>
    <r>
      <rPr>
        <sz val="8"/>
        <rFont val="Arial"/>
        <family val="2"/>
      </rPr>
      <t>404 - 1</t>
    </r>
  </si>
  <si>
    <r>
      <rPr>
        <sz val="8"/>
        <rFont val="Arial"/>
        <family val="2"/>
      </rPr>
      <t>Base, Clase 2</t>
    </r>
  </si>
  <si>
    <r>
      <rPr>
        <sz val="8"/>
        <rFont val="Arial"/>
        <family val="2"/>
      </rPr>
      <t>405 - 1 (3)</t>
    </r>
  </si>
  <si>
    <r>
      <rPr>
        <sz val="8"/>
        <rFont val="Arial"/>
        <family val="2"/>
      </rPr>
      <t>Asfalto emulsificado CSS-1h - para imprimación (1.40 lt/m²).</t>
    </r>
  </si>
  <si>
    <r>
      <rPr>
        <sz val="8"/>
        <rFont val="Arial"/>
        <family val="2"/>
      </rPr>
      <t>405 - 2 (1)</t>
    </r>
  </si>
  <si>
    <r>
      <rPr>
        <sz val="8"/>
        <rFont val="Arial"/>
        <family val="2"/>
      </rPr>
      <t>Asfalto diluido tipo RC grado 250 para riego de adherencia  (0.45 lt/m²)</t>
    </r>
  </si>
  <si>
    <r>
      <rPr>
        <sz val="8"/>
        <rFont val="Arial"/>
        <family val="2"/>
      </rPr>
      <t>405 - 5</t>
    </r>
  </si>
  <si>
    <r>
      <rPr>
        <sz val="8"/>
        <rFont val="Arial"/>
        <family val="2"/>
      </rPr>
      <t>Capa de rodadura de hormigon asfáltico mezclado en planta,  e = 17.80 cm</t>
    </r>
  </si>
  <si>
    <r>
      <rPr>
        <sz val="8"/>
        <rFont val="Arial"/>
        <family val="2"/>
      </rPr>
      <t>405 - 8 (1)</t>
    </r>
  </si>
  <si>
    <r>
      <rPr>
        <sz val="8"/>
        <rFont val="Arial"/>
        <family val="2"/>
      </rPr>
      <t>Pavimento de hormigón de cemento Portland,   f´c = 350 Kg/cm²,  tipo I</t>
    </r>
  </si>
  <si>
    <r>
      <rPr>
        <sz val="8"/>
        <rFont val="Arial"/>
        <family val="2"/>
      </rPr>
      <t>405 - 8 (2) a</t>
    </r>
  </si>
  <si>
    <r>
      <rPr>
        <sz val="8"/>
        <rFont val="Arial"/>
        <family val="2"/>
      </rPr>
      <t>Acero de refuerzo - juntas longitudinales de construcción: barra corrugada Ø = 12 mm, Gr40, L =</t>
    </r>
  </si>
  <si>
    <r>
      <rPr>
        <sz val="8"/>
        <rFont val="Arial"/>
        <family val="2"/>
      </rPr>
      <t>405 - 8 (2) b</t>
    </r>
  </si>
  <si>
    <r>
      <rPr>
        <sz val="8"/>
        <rFont val="Arial"/>
        <family val="2"/>
      </rPr>
      <t>Acero de refuerzo - juntas transversales de contracción y/o construcción: barra pasajuntas lisa Ø</t>
    </r>
  </si>
  <si>
    <r>
      <rPr>
        <sz val="8"/>
        <rFont val="Arial"/>
        <family val="2"/>
      </rPr>
      <t>405 - 8 (2) c</t>
    </r>
  </si>
  <si>
    <r>
      <rPr>
        <sz val="8"/>
        <rFont val="Arial"/>
        <family val="2"/>
      </rPr>
      <t>Acero de refuerzo -  canastillas para centrado de barra corrugada de Ø = 12 mm</t>
    </r>
  </si>
  <si>
    <r>
      <rPr>
        <sz val="8"/>
        <rFont val="Arial"/>
        <family val="2"/>
      </rPr>
      <t>405 - 8 (2) d</t>
    </r>
  </si>
  <si>
    <r>
      <rPr>
        <sz val="8"/>
        <rFont val="Arial"/>
        <family val="2"/>
      </rPr>
      <t>Acero de refuerzo - canastillas para centrado de barra pasajuntas lisa de Ø = 32 mm</t>
    </r>
  </si>
  <si>
    <r>
      <rPr>
        <sz val="8"/>
        <rFont val="Arial"/>
        <family val="2"/>
      </rPr>
      <t>405 - 9 (1)</t>
    </r>
  </si>
  <si>
    <r>
      <rPr>
        <sz val="8"/>
        <rFont val="Arial"/>
        <family val="2"/>
      </rPr>
      <t>Juntas aserradas y de construcción, incluye sellado</t>
    </r>
  </si>
  <si>
    <r>
      <rPr>
        <sz val="8"/>
        <rFont val="Arial"/>
        <family val="2"/>
      </rPr>
      <t>405 - 9 (1) E</t>
    </r>
  </si>
  <si>
    <r>
      <rPr>
        <sz val="8"/>
        <rFont val="Arial"/>
        <family val="2"/>
      </rPr>
      <t>Juntas de aislamiento de borde, incluye sellado</t>
    </r>
  </si>
  <si>
    <r>
      <rPr>
        <b/>
        <sz val="8"/>
        <rFont val="Arial"/>
        <family val="2"/>
      </rPr>
      <t>OBRAS</t>
    </r>
    <r>
      <rPr>
        <sz val="8"/>
        <rFont val="Arial"/>
        <family val="2"/>
      </rPr>
      <t xml:space="preserve"> </t>
    </r>
    <r>
      <rPr>
        <b/>
        <sz val="8"/>
        <rFont val="Arial"/>
        <family val="2"/>
      </rPr>
      <t>COMPLEMENTARIAS</t>
    </r>
  </si>
  <si>
    <r>
      <rPr>
        <sz val="8"/>
        <rFont val="Arial"/>
        <family val="2"/>
      </rPr>
      <t>301 - 3 (1)</t>
    </r>
  </si>
  <si>
    <r>
      <rPr>
        <sz val="8"/>
        <rFont val="Arial"/>
        <family val="2"/>
      </rPr>
      <t>Remoción de hormigón - bordillos y aceras</t>
    </r>
  </si>
  <si>
    <r>
      <rPr>
        <sz val="8"/>
        <rFont val="Arial"/>
        <family val="2"/>
      </rPr>
      <t>206 (3) E</t>
    </r>
  </si>
  <si>
    <r>
      <rPr>
        <sz val="8"/>
        <rFont val="Arial"/>
        <family val="2"/>
      </rPr>
      <t>Area encespada - Conformación vegetal de faja central</t>
    </r>
  </si>
  <si>
    <r>
      <rPr>
        <sz val="8"/>
        <rFont val="Arial"/>
        <family val="2"/>
      </rPr>
      <t>Area encespada - Protección vegetal de faja central y berma inicia</t>
    </r>
  </si>
  <si>
    <r>
      <rPr>
        <sz val="8"/>
        <rFont val="Arial"/>
        <family val="2"/>
      </rPr>
      <t>307 - 2 (1)</t>
    </r>
  </si>
  <si>
    <r>
      <rPr>
        <sz val="8"/>
        <rFont val="Arial"/>
        <family val="2"/>
      </rPr>
      <t>Excavación y relleno para estructuras - Bordillos y aceras</t>
    </r>
  </si>
  <si>
    <r>
      <rPr>
        <sz val="8"/>
        <rFont val="Arial"/>
        <family val="2"/>
      </rPr>
      <t>610 - (1)</t>
    </r>
  </si>
  <si>
    <r>
      <rPr>
        <sz val="8"/>
        <rFont val="Arial"/>
        <family val="2"/>
      </rPr>
      <t>Bordillos de hormigón,  f´c = 210 Kg/cm²,  V = 0,116 m³/m</t>
    </r>
  </si>
  <si>
    <r>
      <rPr>
        <sz val="8"/>
        <rFont val="Arial"/>
        <family val="2"/>
      </rPr>
      <t>610 - (2)</t>
    </r>
  </si>
  <si>
    <r>
      <rPr>
        <sz val="8"/>
        <rFont val="Arial"/>
        <family val="2"/>
      </rPr>
      <t>Aceras de hormigón,  f´c = 210 Kg/cm²,  e = 10 cm</t>
    </r>
  </si>
  <si>
    <r>
      <rPr>
        <b/>
        <sz val="8"/>
        <rFont val="Arial"/>
        <family val="2"/>
      </rPr>
      <t>ESTRUCTURAS</t>
    </r>
    <r>
      <rPr>
        <sz val="8"/>
        <rFont val="Arial"/>
        <family val="2"/>
      </rPr>
      <t xml:space="preserve"> </t>
    </r>
    <r>
      <rPr>
        <b/>
        <sz val="8"/>
        <rFont val="Arial"/>
        <family val="2"/>
      </rPr>
      <t>-</t>
    </r>
    <r>
      <rPr>
        <sz val="8"/>
        <rFont val="Arial"/>
        <family val="2"/>
      </rPr>
      <t xml:space="preserve"> </t>
    </r>
    <r>
      <rPr>
        <b/>
        <sz val="8"/>
        <rFont val="Arial"/>
        <family val="2"/>
      </rPr>
      <t>DEPRIMIDO</t>
    </r>
    <r>
      <rPr>
        <sz val="8"/>
        <rFont val="Arial"/>
        <family val="2"/>
      </rPr>
      <t xml:space="preserve"> </t>
    </r>
    <r>
      <rPr>
        <b/>
        <sz val="8"/>
        <rFont val="Arial"/>
        <family val="2"/>
      </rPr>
      <t>CUBIERTO</t>
    </r>
    <r>
      <rPr>
        <sz val="8"/>
        <rFont val="Arial"/>
        <family val="2"/>
      </rPr>
      <t xml:space="preserve"> </t>
    </r>
    <r>
      <rPr>
        <b/>
        <sz val="8"/>
        <rFont val="Arial"/>
        <family val="2"/>
      </rPr>
      <t>-</t>
    </r>
    <r>
      <rPr>
        <sz val="8"/>
        <rFont val="Arial"/>
        <family val="2"/>
      </rPr>
      <t xml:space="preserve"> </t>
    </r>
    <r>
      <rPr>
        <b/>
        <sz val="8"/>
        <rFont val="Arial"/>
        <family val="2"/>
      </rPr>
      <t>Infraestructura</t>
    </r>
  </si>
  <si>
    <r>
      <rPr>
        <sz val="8"/>
        <rFont val="Arial"/>
        <family val="2"/>
      </rPr>
      <t>301 - 2 E</t>
    </r>
  </si>
  <si>
    <r>
      <rPr>
        <sz val="8"/>
        <rFont val="Arial"/>
        <family val="2"/>
      </rPr>
      <t>Replanteo y nivelación con equipo topográfico</t>
    </r>
  </si>
  <si>
    <r>
      <rPr>
        <sz val="8"/>
        <rFont val="Arial"/>
        <family val="2"/>
      </rPr>
      <t>606 - 1 (2)</t>
    </r>
  </si>
  <si>
    <r>
      <rPr>
        <sz val="8"/>
        <rFont val="Arial"/>
        <family val="2"/>
      </rPr>
      <t>Material filtrante, e = 0.30 m</t>
    </r>
  </si>
  <si>
    <r>
      <rPr>
        <sz val="8"/>
        <rFont val="Arial"/>
        <family val="2"/>
      </rPr>
      <t>503 (6) E</t>
    </r>
  </si>
  <si>
    <r>
      <rPr>
        <sz val="8"/>
        <rFont val="Arial"/>
        <family val="2"/>
      </rPr>
      <t>Hormigón no estructural de cemento Portland,  Clase E,  f´c = 180 Kg/cm²</t>
    </r>
  </si>
  <si>
    <r>
      <rPr>
        <sz val="8"/>
        <rFont val="Arial"/>
        <family val="2"/>
      </rPr>
      <t>503 (2)</t>
    </r>
  </si>
  <si>
    <r>
      <rPr>
        <sz val="8"/>
        <rFont val="Arial"/>
        <family val="2"/>
      </rPr>
      <t>Hormigón estructural de cemento Portland,  Clase B,  f´c = 280 Kg/cm²</t>
    </r>
  </si>
  <si>
    <r>
      <rPr>
        <sz val="8"/>
        <rFont val="Arial"/>
        <family val="2"/>
      </rPr>
      <t>504 (1)</t>
    </r>
  </si>
  <si>
    <r>
      <rPr>
        <sz val="8"/>
        <rFont val="Arial"/>
        <family val="2"/>
      </rPr>
      <t>Acero  de  refuerzo en barras, fy = 4 200 Kg/cm²</t>
    </r>
  </si>
  <si>
    <r>
      <rPr>
        <sz val="8"/>
        <rFont val="Arial"/>
        <family val="2"/>
      </rPr>
      <t>301 - 4.02 (1) E</t>
    </r>
  </si>
  <si>
    <r>
      <rPr>
        <sz val="8"/>
        <rFont val="Arial"/>
        <family val="2"/>
      </rPr>
      <t>Remoción de puentes de acero - Paso peatonal existente, incly corte, desoldada, desalojo a 15 K</t>
    </r>
  </si>
  <si>
    <r>
      <rPr>
        <sz val="8"/>
        <rFont val="Arial"/>
        <family val="2"/>
      </rPr>
      <t>806 - 3a E</t>
    </r>
  </si>
  <si>
    <r>
      <rPr>
        <sz val="8"/>
        <rFont val="Arial"/>
        <family val="2"/>
      </rPr>
      <t>Junta impermeable - cinta de PVC de 20 cm - juntas de muros</t>
    </r>
  </si>
  <si>
    <r>
      <rPr>
        <sz val="8"/>
        <rFont val="Arial"/>
        <family val="2"/>
      </rPr>
      <t>607 - (1) E</t>
    </r>
  </si>
  <si>
    <r>
      <rPr>
        <sz val="8"/>
        <rFont val="Arial"/>
        <family val="2"/>
      </rPr>
      <t>Tubería de PVC, Ø = 110 mm para drenaje - incly geotextil NT 1600</t>
    </r>
  </si>
  <si>
    <r>
      <rPr>
        <sz val="8"/>
        <rFont val="Arial"/>
        <family val="2"/>
      </rPr>
      <t>Base,  Clase 3 - relleno de aproches laterales</t>
    </r>
  </si>
  <si>
    <r>
      <rPr>
        <sz val="8"/>
        <rFont val="Arial"/>
        <family val="2"/>
      </rPr>
      <t>Capa de rodadura de hormigón asfáltico mezclado en planta,  e = 5 cm</t>
    </r>
  </si>
  <si>
    <r>
      <rPr>
        <sz val="8"/>
        <rFont val="Arial"/>
        <family val="2"/>
      </rPr>
      <t>806 - 3b E</t>
    </r>
  </si>
  <si>
    <r>
      <rPr>
        <sz val="8"/>
        <rFont val="Arial"/>
        <family val="2"/>
      </rPr>
      <t>Juntas transversales - losa inferior (incly junta jeene, acero de refuerzo, aserrado y sellado de jun</t>
    </r>
  </si>
  <si>
    <r>
      <rPr>
        <sz val="8"/>
        <rFont val="Arial"/>
        <family val="2"/>
      </rPr>
      <t>509 (1) E</t>
    </r>
  </si>
  <si>
    <r>
      <rPr>
        <sz val="8"/>
        <rFont val="Arial"/>
        <family val="2"/>
      </rPr>
      <t>Protección de taludes laterales con emulsión de copolímero de vinil acetato o similar</t>
    </r>
  </si>
  <si>
    <r>
      <rPr>
        <b/>
        <sz val="8"/>
        <rFont val="Arial"/>
        <family val="2"/>
      </rPr>
      <t>ESTRUCTURAS</t>
    </r>
    <r>
      <rPr>
        <sz val="8"/>
        <rFont val="Arial"/>
        <family val="2"/>
      </rPr>
      <t xml:space="preserve"> </t>
    </r>
    <r>
      <rPr>
        <b/>
        <sz val="8"/>
        <rFont val="Arial"/>
        <family val="2"/>
      </rPr>
      <t>-</t>
    </r>
    <r>
      <rPr>
        <sz val="8"/>
        <rFont val="Arial"/>
        <family val="2"/>
      </rPr>
      <t xml:space="preserve"> </t>
    </r>
    <r>
      <rPr>
        <b/>
        <sz val="8"/>
        <rFont val="Arial"/>
        <family val="2"/>
      </rPr>
      <t>DEPRIMIDO</t>
    </r>
    <r>
      <rPr>
        <sz val="8"/>
        <rFont val="Arial"/>
        <family val="2"/>
      </rPr>
      <t xml:space="preserve"> </t>
    </r>
    <r>
      <rPr>
        <b/>
        <sz val="8"/>
        <rFont val="Arial"/>
        <family val="2"/>
      </rPr>
      <t>CUBIERTO</t>
    </r>
    <r>
      <rPr>
        <sz val="8"/>
        <rFont val="Arial"/>
        <family val="2"/>
      </rPr>
      <t xml:space="preserve"> </t>
    </r>
    <r>
      <rPr>
        <b/>
        <sz val="8"/>
        <rFont val="Arial"/>
        <family val="2"/>
      </rPr>
      <t>-</t>
    </r>
    <r>
      <rPr>
        <sz val="8"/>
        <rFont val="Arial"/>
        <family val="2"/>
      </rPr>
      <t xml:space="preserve"> </t>
    </r>
    <r>
      <rPr>
        <b/>
        <sz val="8"/>
        <rFont val="Arial"/>
        <family val="2"/>
      </rPr>
      <t>Superestructura</t>
    </r>
  </si>
  <si>
    <r>
      <rPr>
        <sz val="8"/>
        <rFont val="Arial"/>
        <family val="2"/>
      </rPr>
      <t>502 (1)</t>
    </r>
  </si>
  <si>
    <r>
      <rPr>
        <sz val="8"/>
        <rFont val="Arial"/>
        <family val="2"/>
      </rPr>
      <t>Elementos estructurales de hormigon precomprimido (Vigas L= 10.34 m, incly hormigón f´c = 350</t>
    </r>
  </si>
  <si>
    <r>
      <rPr>
        <sz val="8"/>
        <rFont val="Arial"/>
        <family val="2"/>
      </rPr>
      <t>2 862.5500</t>
    </r>
  </si>
  <si>
    <r>
      <rPr>
        <sz val="8"/>
        <rFont val="Arial"/>
        <family val="2"/>
      </rPr>
      <t>704 - 1 (7)</t>
    </r>
  </si>
  <si>
    <r>
      <rPr>
        <sz val="8"/>
        <rFont val="Arial"/>
        <family val="2"/>
      </rPr>
      <t>Barandales metálicos sobre parapetos de hormigón (según detalle)</t>
    </r>
  </si>
  <si>
    <r>
      <rPr>
        <sz val="8"/>
        <rFont val="Arial"/>
        <family val="2"/>
      </rPr>
      <t>507 (2) E</t>
    </r>
  </si>
  <si>
    <r>
      <rPr>
        <sz val="8"/>
        <rFont val="Arial"/>
        <family val="2"/>
      </rPr>
      <t>Pintura de acero estructural</t>
    </r>
  </si>
  <si>
    <r>
      <rPr>
        <sz val="8"/>
        <rFont val="Arial"/>
        <family val="2"/>
      </rPr>
      <t>504 (2)</t>
    </r>
  </si>
  <si>
    <r>
      <rPr>
        <sz val="8"/>
        <rFont val="Arial"/>
        <family val="2"/>
      </rPr>
      <t>Acero de refuerzo de malla de alambre (malla electrosoldada 1 Ø 4 mm, c/15 cm)</t>
    </r>
  </si>
  <si>
    <r>
      <rPr>
        <sz val="8"/>
        <rFont val="Arial"/>
        <family val="2"/>
      </rPr>
      <t>823.a E</t>
    </r>
  </si>
  <si>
    <r>
      <rPr>
        <sz val="8"/>
        <rFont val="Arial"/>
        <family val="2"/>
      </rPr>
      <t>Apoyo de neopreno,  Tipo STUP,  Dureza SHORE 60º - (350 * 350 * 40) mm</t>
    </r>
  </si>
  <si>
    <r>
      <rPr>
        <sz val="8"/>
        <rFont val="Arial"/>
        <family val="2"/>
      </rPr>
      <t>610 - (4) E</t>
    </r>
  </si>
  <si>
    <r>
      <rPr>
        <sz val="8"/>
        <rFont val="Arial"/>
        <family val="2"/>
      </rPr>
      <t>Material ligero para relleno en veredas</t>
    </r>
  </si>
  <si>
    <r>
      <rPr>
        <b/>
        <sz val="8"/>
        <rFont val="Arial"/>
        <family val="2"/>
      </rPr>
      <t>ESTRUCTURAS</t>
    </r>
    <r>
      <rPr>
        <sz val="8"/>
        <rFont val="Arial"/>
        <family val="2"/>
      </rPr>
      <t xml:space="preserve"> </t>
    </r>
    <r>
      <rPr>
        <b/>
        <sz val="8"/>
        <rFont val="Arial"/>
        <family val="2"/>
      </rPr>
      <t>-</t>
    </r>
    <r>
      <rPr>
        <sz val="8"/>
        <rFont val="Arial"/>
        <family val="2"/>
      </rPr>
      <t xml:space="preserve"> </t>
    </r>
    <r>
      <rPr>
        <b/>
        <sz val="8"/>
        <rFont val="Arial"/>
        <family val="2"/>
      </rPr>
      <t>DEPRIMIDO</t>
    </r>
    <r>
      <rPr>
        <sz val="8"/>
        <rFont val="Arial"/>
        <family val="2"/>
      </rPr>
      <t xml:space="preserve"> </t>
    </r>
    <r>
      <rPr>
        <b/>
        <sz val="8"/>
        <rFont val="Arial"/>
        <family val="2"/>
      </rPr>
      <t>ABIERTO</t>
    </r>
    <r>
      <rPr>
        <sz val="8"/>
        <rFont val="Arial"/>
        <family val="2"/>
      </rPr>
      <t xml:space="preserve"> </t>
    </r>
    <r>
      <rPr>
        <b/>
        <sz val="8"/>
        <rFont val="Arial"/>
        <family val="2"/>
      </rPr>
      <t>y</t>
    </r>
    <r>
      <rPr>
        <sz val="8"/>
        <rFont val="Arial"/>
        <family val="2"/>
      </rPr>
      <t xml:space="preserve"> </t>
    </r>
    <r>
      <rPr>
        <b/>
        <sz val="8"/>
        <rFont val="Arial"/>
        <family val="2"/>
      </rPr>
      <t>ACCESOS</t>
    </r>
    <r>
      <rPr>
        <sz val="8"/>
        <rFont val="Arial"/>
        <family val="2"/>
      </rPr>
      <t xml:space="preserve"> </t>
    </r>
    <r>
      <rPr>
        <b/>
        <sz val="8"/>
        <rFont val="Arial"/>
        <family val="2"/>
      </rPr>
      <t>-</t>
    </r>
    <r>
      <rPr>
        <sz val="8"/>
        <rFont val="Arial"/>
        <family val="2"/>
      </rPr>
      <t xml:space="preserve"> </t>
    </r>
    <r>
      <rPr>
        <b/>
        <sz val="8"/>
        <rFont val="Arial"/>
        <family val="2"/>
      </rPr>
      <t>Infraestructura</t>
    </r>
  </si>
  <si>
    <t xml:space="preserve">Fuente: Estudios de Prefactibilidad, Factibilida y Diseño Definitivos para la solución vial de la intersección de la Av. OSWALDO GUAYASAMÍN (Interoceánica), </t>
  </si>
  <si>
    <t>calle EUGENIO DE SANTA CRUZ Y ESPEJO y acceso a TANDA - GERENCIA DE ESTUDIOS Y FISCALIZACIÓN EPMMOP</t>
  </si>
  <si>
    <t>Cantidad referencial anual</t>
  </si>
  <si>
    <t>Cantidad referencial mensual</t>
  </si>
  <si>
    <t>Total rubro anual</t>
  </si>
  <si>
    <t xml:space="preserve">P.U. </t>
  </si>
  <si>
    <t>P.T. Anual</t>
  </si>
  <si>
    <t>Cronograma de mantenimiento</t>
  </si>
  <si>
    <t xml:space="preserve">Mantenimiento de estructura de pavimento </t>
  </si>
  <si>
    <t>Baceho (mezcla asfáltica)</t>
  </si>
  <si>
    <t>Tipo de Mantenimiento</t>
  </si>
  <si>
    <t>Primer ciclo</t>
  </si>
  <si>
    <t>Segundo ciclo</t>
  </si>
  <si>
    <t>Tercer ciclo</t>
  </si>
  <si>
    <t>Cuarto ciclo</t>
  </si>
  <si>
    <t>Quinto ciclo</t>
  </si>
  <si>
    <t>bacheo (emulsión)</t>
  </si>
  <si>
    <t>Años</t>
  </si>
  <si>
    <t>Sellado de grietas en carpeta</t>
  </si>
  <si>
    <t>ml</t>
  </si>
  <si>
    <t>Mantenimiento de drenaje</t>
  </si>
  <si>
    <t>Limpieza de cunetas, sumideros y canales</t>
  </si>
  <si>
    <t>Periódico</t>
  </si>
  <si>
    <t>Poda de cesped y filos de calzada</t>
  </si>
  <si>
    <t>Limpieza manual de calzada</t>
  </si>
  <si>
    <t>Reparación de bordillos</t>
  </si>
  <si>
    <t>Mantenimiento de Señalización</t>
  </si>
  <si>
    <t>Mantenimiento de señalización vertical</t>
  </si>
  <si>
    <t>Pintura de tráfico bordillos</t>
  </si>
  <si>
    <t>Pintura de tráfico</t>
  </si>
  <si>
    <t>Mantenimiento y reparación de guardacaminos</t>
  </si>
  <si>
    <t>Limpieza de derrumbes</t>
  </si>
  <si>
    <t>TOTAL ANUAL</t>
  </si>
  <si>
    <t>MANTENIMIENTO PERIODICO</t>
  </si>
  <si>
    <t>Sello aslfaltico 3/8"</t>
  </si>
  <si>
    <t>Slurry Seal</t>
  </si>
  <si>
    <t>Recapeo 2"</t>
  </si>
  <si>
    <t xml:space="preserve">Riego de adherencia </t>
  </si>
  <si>
    <t>Ltr</t>
  </si>
  <si>
    <t>Otros</t>
  </si>
  <si>
    <t>Señalización</t>
  </si>
  <si>
    <t>Colocación de nuevas señales</t>
  </si>
  <si>
    <t>Señalización horizontal</t>
  </si>
  <si>
    <t>TOTAL POR PERIODOS</t>
  </si>
  <si>
    <t xml:space="preserve">b) Gastos de inversión, bienes y consumo </t>
  </si>
  <si>
    <t xml:space="preserve">a) Remuneraciones </t>
  </si>
  <si>
    <t>c) Mantinimiento correctivo semafórico</t>
  </si>
  <si>
    <t>b) Mantenimiento señaletica  horizontal</t>
  </si>
  <si>
    <t xml:space="preserve">a) Obras públicas </t>
  </si>
  <si>
    <t>e) Mantenimiento de guardavias</t>
  </si>
  <si>
    <t>d) Mantenimiento semafórico</t>
  </si>
  <si>
    <t>c) Mantenimiento de áreas verdes</t>
  </si>
  <si>
    <t>b) Mantnimiento señaletica  vertical</t>
  </si>
  <si>
    <t>a) Mantenimiento vial Av. Oswaldo Guayasamin</t>
  </si>
  <si>
    <t>a) Mantenimiento preventivo y correctivo de los sistemas eléctricos  y electrónicos  y limpieza de infraestructura del túnel</t>
  </si>
  <si>
    <t>c) Rehabilitación sistemas</t>
  </si>
  <si>
    <t>b) Rehabilitación vial</t>
  </si>
  <si>
    <t xml:space="preserve">a) Infraestructura Túnel </t>
  </si>
  <si>
    <t>TUNEL</t>
  </si>
  <si>
    <t>Rehabilitación Av. Owaldo Guayasamín</t>
  </si>
  <si>
    <t>REHABILITACION AV. OSWALDO GUAYASAMIN</t>
  </si>
  <si>
    <t xml:space="preserve">Factor de Actualización OPEX </t>
  </si>
  <si>
    <t>Anexo No. 5 AÑO 2023 (CUADRO No. 1):</t>
  </si>
  <si>
    <t>CUADRO DE RESUMEN DE LOS COSTOS DE OPERACIÓN Y MANTENIMIENTO DEL TÚNEL OSWALDO GUAYASAMÍN AÑO 2023.</t>
  </si>
  <si>
    <t>TIPO DE INFRAESTRUCTURA</t>
  </si>
  <si>
    <t>UNIDAD TÉCNICA</t>
  </si>
  <si>
    <t>ACTIVIDAD</t>
  </si>
  <si>
    <t>COSTO MANTENIMIENTO MENSUAL PROGRAMADO (USD)</t>
  </si>
  <si>
    <t>COSTO MANTENIMIENTO RUTINARIO (USD)</t>
  </si>
  <si>
    <t>COSTO TOTAL (USD)</t>
  </si>
  <si>
    <t>EQUIPOS ELÉCTRICOS Y ELECTRÓNICOS DEL TÚNEL OSWALDO GUAYASAMÍN       OBRA CIVIL</t>
  </si>
  <si>
    <t>DIRECCIÓN  INFRAESTRUCTURA  GOP</t>
  </si>
  <si>
    <t>MANTENIMIENTO PREVENTIVO Y CORRECTIVO DE LOS SISTEMAS ELÉCTRICOS  Y ELECTRÓNICOS  Y LIMPIEZA DE INFRAESTRUCTURA DEL TÚNEL</t>
  </si>
  <si>
    <t>TRABAJOS DE MANTENIMIENTO ELÉCTRICOS Y ELECTRÓNICOS  RUTINARIOS Y LIMPIEZA DE INFRAESTRUCTURA DEL TÚNEL</t>
  </si>
  <si>
    <t>TOTAL DEL AÑO 2023</t>
  </si>
  <si>
    <t>FIRMAS RESPONSABLES</t>
  </si>
  <si>
    <t>NOMBRE</t>
  </si>
  <si>
    <t>CARGO</t>
  </si>
  <si>
    <t>FIRMA</t>
  </si>
  <si>
    <t>Elaborado:</t>
  </si>
  <si>
    <t xml:space="preserve">Tlgo. Luis García Miguez </t>
  </si>
  <si>
    <t>Ejecutor de Procesos 1</t>
  </si>
  <si>
    <t>Revisado:</t>
  </si>
  <si>
    <t>Ing. Marcos Mazapanta Muñoz</t>
  </si>
  <si>
    <t>Coordinador Ejecutor de Procesos 2</t>
  </si>
  <si>
    <t>Ing. Juan Tapia Caiza</t>
  </si>
  <si>
    <t>Director de Infraestructura ( E )</t>
  </si>
  <si>
    <t>SUB TOTAL</t>
  </si>
  <si>
    <t xml:space="preserve">*Estudios recibidos en 2021, presupuesto debe </t>
  </si>
  <si>
    <t>ser actualizado a la fecha de construcción</t>
  </si>
  <si>
    <t>*Todos los presupuesto son referenciales y serán ajustados con estudios definitivos y actualizaciones previo a su ejecución</t>
  </si>
  <si>
    <t>DIRECCION DE TERMINALES</t>
  </si>
  <si>
    <t>DETALLE DE GASTOS AÑO 2023</t>
  </si>
  <si>
    <t>PEAJE OSWALDO GUAYASAMIN</t>
  </si>
  <si>
    <t>COSTOS FIJOS</t>
  </si>
  <si>
    <t>FEBERERO</t>
  </si>
  <si>
    <t xml:space="preserve">OCTUBRE </t>
  </si>
  <si>
    <t>REMUNERACIÓN UNIFICADA</t>
  </si>
  <si>
    <t>APORTE PATRONAL</t>
  </si>
  <si>
    <t>FONDOS DE RESERVA</t>
  </si>
  <si>
    <t>DÉCIMO TERCERO</t>
  </si>
  <si>
    <t>DÉCIMO CUARTO</t>
  </si>
  <si>
    <t>SERVICIO DE LIMPIEZA</t>
  </si>
  <si>
    <t>SERVICIO DE SEGURIDAD</t>
  </si>
  <si>
    <t>DEPRECIACIÓN DE ACTIVOS</t>
  </si>
  <si>
    <t>PÓLIZA DE VIDA</t>
  </si>
  <si>
    <t>COSTOS VARIABLES</t>
  </si>
  <si>
    <t>Alimentación</t>
  </si>
  <si>
    <t>Transporte</t>
  </si>
  <si>
    <t>Antigüedad</t>
  </si>
  <si>
    <t>Jornada Nocturna</t>
  </si>
  <si>
    <t>Horas Extras</t>
  </si>
  <si>
    <t>Agua potable</t>
  </si>
  <si>
    <t>Energia eléctrica</t>
  </si>
  <si>
    <t>Servicio telefónico</t>
  </si>
  <si>
    <t>Prendas de protección</t>
  </si>
  <si>
    <t>Ropa de trabajo</t>
  </si>
  <si>
    <t>Servicio de Impresión</t>
  </si>
  <si>
    <t>Manten. Y conserva. Edificios y locales</t>
  </si>
  <si>
    <t>Manten. Y conserva. Equipo y maquinaria</t>
  </si>
  <si>
    <t>Servicio Consorcio</t>
  </si>
  <si>
    <t>Transporte de valores</t>
  </si>
  <si>
    <t>Utiles de oficina</t>
  </si>
  <si>
    <t>GERENCIA DE ADMINISTRACION DE PARQUES Y ESPACIOS VERDES</t>
  </si>
  <si>
    <t>Detalle de intervenciones por tipo, monto y modalidad.</t>
  </si>
  <si>
    <t>Dirección de Mantenimiento de Espacios Verdes (Corte de césped)</t>
  </si>
  <si>
    <t xml:space="preserve">TRAMO 1: </t>
  </si>
  <si>
    <t>MAPA UBICACIÓN</t>
  </si>
  <si>
    <t>Plaza Argentina - Intercambiador del Condor</t>
  </si>
  <si>
    <t>Predio /ID</t>
  </si>
  <si>
    <t>Tipología</t>
  </si>
  <si>
    <t>Área (m2)</t>
  </si>
  <si>
    <t>Parterre reloj</t>
  </si>
  <si>
    <t>Parterre entrada tunel</t>
  </si>
  <si>
    <t>S/N</t>
  </si>
  <si>
    <t>Talud derecho entrada túnel</t>
  </si>
  <si>
    <t>Lateral izquierdo entrada túnel</t>
  </si>
  <si>
    <t>Laterales salida túnel-intercambiador cóndor</t>
  </si>
  <si>
    <t>Redondel intercambiador</t>
  </si>
  <si>
    <t>Parterre lateral</t>
  </si>
  <si>
    <t xml:space="preserve">TRAMO 2: </t>
  </si>
  <si>
    <t>Intercambiador del cóndor - entrada a Cumbaya</t>
  </si>
  <si>
    <t>Laterales tramo 2</t>
  </si>
  <si>
    <t>Parterre central entrada Tanda</t>
  </si>
  <si>
    <t>Parterre lateral entrada Cumbaya</t>
  </si>
  <si>
    <t>TRAMO 3:</t>
  </si>
  <si>
    <t>Entrada a Cumbaya - Club El Nacional</t>
  </si>
  <si>
    <t>Parterre central entrada Cumbaya</t>
  </si>
  <si>
    <t>Parterre central bañistas</t>
  </si>
  <si>
    <t>Parterre lateral bañistas</t>
  </si>
  <si>
    <t>Redondel los bañistas</t>
  </si>
  <si>
    <t>Parterre central CC Paseo San Francisco</t>
  </si>
  <si>
    <t>Parterre central</t>
  </si>
  <si>
    <t>Triángulo bomberos</t>
  </si>
  <si>
    <t>Tiángulo bypass</t>
  </si>
  <si>
    <t>Triángulo totems</t>
  </si>
  <si>
    <t>Laterales totems hasta CC Scala</t>
  </si>
  <si>
    <t>Intercambiador escalón Lumbisí</t>
  </si>
  <si>
    <t>TRAMO 4:</t>
  </si>
  <si>
    <t>Club El Nacional - Tumbaco sector El Arenal</t>
  </si>
  <si>
    <t>Triangulo Parque Salome Reyes</t>
  </si>
  <si>
    <t>Tumbaco sector El Arenal - Y de Pifo</t>
  </si>
  <si>
    <t>Laterales El Arenal - Puente Chiche</t>
  </si>
  <si>
    <t>Laterales Puente Chiche - Puembo</t>
  </si>
  <si>
    <t>Parterre central Puembo</t>
  </si>
  <si>
    <t>Triangulo entrada Puembo</t>
  </si>
  <si>
    <t xml:space="preserve">Parterre central  </t>
  </si>
  <si>
    <t>Figura lateral</t>
  </si>
  <si>
    <t>Redondel entrada Ruta Viva</t>
  </si>
  <si>
    <t>Intercambiador Y de Pifo</t>
  </si>
  <si>
    <t>ÁREA TOTAL INTERVENCION CORTE DE CÉSPED AV. OSWALDO GUAYASAMIN TRAMO PLAZA ARGENTINA - Y DE PIFO</t>
  </si>
  <si>
    <t>CANTIDAD M2</t>
  </si>
  <si>
    <t>AÑO</t>
  </si>
  <si>
    <t>Nro. INTERVENCIONES</t>
  </si>
  <si>
    <t>TOTAL M2 X AÑO</t>
  </si>
  <si>
    <t>COSTO M2/AÑO</t>
  </si>
  <si>
    <t>COSTO TOTAL</t>
  </si>
  <si>
    <t>COSTO TOTAL TENIENDO EN CUENTA EL AÑO DE INTERVENCIONES</t>
  </si>
  <si>
    <t>INDICE</t>
  </si>
  <si>
    <t>(Nro. m2 mantenidos/ Nro. m2 planificados ) * 100 (para determinar % de cumplimiento</t>
  </si>
  <si>
    <t>Dirección de Áreas Naturales</t>
  </si>
  <si>
    <t>JARDINERA</t>
  </si>
  <si>
    <t>MAPA DE UBICACIÓN</t>
  </si>
  <si>
    <t>FOTOGRAFÍA</t>
  </si>
  <si>
    <t>SUPERFICIE (m2)</t>
  </si>
  <si>
    <t>PREDIO/ID</t>
  </si>
  <si>
    <t>PRECIO TOTAL (USD) 2023</t>
  </si>
  <si>
    <t>Talud ingreso túnel Guayasamin</t>
  </si>
  <si>
    <t>Reloj de Yambal</t>
  </si>
  <si>
    <t>Parterre ingreso entrada a Tanda</t>
  </si>
  <si>
    <t>Redondel de las bañistas</t>
  </si>
  <si>
    <t>20100, 20099, 2012</t>
  </si>
  <si>
    <t>Parterre de los totems</t>
  </si>
  <si>
    <t>569, 568, 12979</t>
  </si>
  <si>
    <t>Redondel de Puembo</t>
  </si>
  <si>
    <t>COSTO TOTAL TENIENDO EN CUENTA EL NRO DE INTERVENCIONES AL AÑO</t>
  </si>
  <si>
    <t xml:space="preserve">EMPRESA PÚBLICA METROPOLITANA DE MOVILIDAD DE OBRAS PÚBLICAS </t>
  </si>
  <si>
    <t>GERENCIA DE OBRAS PUBLICAS - DIRECCIÓN DE INFRAESTRUCTURA</t>
  </si>
  <si>
    <t>TÚNEL OSWALDO GUAYASAMÍN</t>
  </si>
  <si>
    <t>PROYECTO:</t>
  </si>
  <si>
    <t>MANTENIMIENTO RUTINARIO, CIERRE DE VIAS Y OPERACIÓN TÚNEL OSWALDO GUAYASAMÍN</t>
  </si>
  <si>
    <t>CONTRATISTA:</t>
  </si>
  <si>
    <t>ADMINISTRACIÓN DIRECTA</t>
  </si>
  <si>
    <t>ANEXO:</t>
  </si>
  <si>
    <t>JUSTIFICATIVO MES DE AGOSTO</t>
  </si>
  <si>
    <t>ACTIVIDADES EJECUTADAS DURANTE EL MES AGOSTO DEL 2023</t>
  </si>
  <si>
    <t>ÍTEM</t>
  </si>
  <si>
    <t># RUBRO</t>
  </si>
  <si>
    <t>ESPECIFICACIÓN DEL PROCEDIMIENTO O RUBRO</t>
  </si>
  <si>
    <t>TOTAL DE ACTIVIDADES POR RUBRO</t>
  </si>
  <si>
    <t>MANTENIMIENTO ELÉCTRICO TÚNEL OSWALDO GUAYASAMÍN</t>
  </si>
  <si>
    <t>TG-1</t>
  </si>
  <si>
    <t>MANTENIMIENTO PREVENTIVO DE TABLEROS DE FUERZA MOTRIZ, CUBÍCULOS DE VENTILADORES                                               (1 CUBICULO)</t>
  </si>
  <si>
    <t>TG-2</t>
  </si>
  <si>
    <t>MANTENIMIENTO PREVENTIVO DE TABLEROS DE BAJA TENSIÓN, CUBÍCULOS DE SERVICIOS ESENCIALES ILUMINACIÓN (1 CUBICULO)</t>
  </si>
  <si>
    <t>TG-3</t>
  </si>
  <si>
    <t>MANTENIMIENTO PREVENTIVO DE GRUPOS ELECTRÓGENOS                                                                                (1 GENERADOR)</t>
  </si>
  <si>
    <t>TG-4</t>
  </si>
  <si>
    <t>MANTENIMIENTO PREVENTIVO DE CUARTO DE TRANSFORMADORES                                                                       (1 CUARTO DE TRANSFORMACIÓN)</t>
  </si>
  <si>
    <t>TG-5</t>
  </si>
  <si>
    <t>MANTENIMIENTO DE TABLEROS DE FUERZA MOTRIZ, CUBÍCULOS DE RESERVA (1 CUBICULO)</t>
  </si>
  <si>
    <t>TG-6</t>
  </si>
  <si>
    <t>MANTENIMIENTO DE TABLEROS DE FUERZA MOTRIZ +N01, INTERRUPTOR TERMO MAGNÉTICO 630 AMPERIOS TR2.                        (1 CUBICULO)</t>
  </si>
  <si>
    <t>TG-7</t>
  </si>
  <si>
    <t>MANTENIMIENTO PREVENTIVO TABLERO GENERAL DE BAJA TENSIÓN +N02 CUBÍCULO 1 MEDIDAS SERVICIOS ESENCIALES. (1 CUBICULO)</t>
  </si>
  <si>
    <t>TG-8</t>
  </si>
  <si>
    <t>MANTENIMIENTO PREVENTIVO TABLERO GENERAL DE FUERZA MOTRIZ +N01 CUBÍCULO2 QT2 400KW.              (1 CUBÍCULO)</t>
  </si>
  <si>
    <t>TG-9</t>
  </si>
  <si>
    <t>MANTENIMIENTO PREVENTIVO TABLERO GENERAL DE FUERZA MOTRIZ +N01 Y +N02, COMPONENTES INTERNOS</t>
  </si>
  <si>
    <t>TG-10</t>
  </si>
  <si>
    <t xml:space="preserve">MANTENIMIENTO PREVENTIVO TABLERO GENERAL DE BAJA TENSIÓN, CUBÍCULO DE ESENCIALES. </t>
  </si>
  <si>
    <t>TG-11</t>
  </si>
  <si>
    <t>MANTENIMIENTO PREVENTIVO TABLERO GENERAL DE FUERZA MOTRIZ + N02, INVERSOR DE FASES.</t>
  </si>
  <si>
    <t>TG-12</t>
  </si>
  <si>
    <t>MANTENIMIENTO PREVENTIVO TABLERO GENERAL DE FUERZA MOTRIZ Y TABLEROS DE BAJA TENSIÓN. CUBÍCULOS LATERALES.</t>
  </si>
  <si>
    <t>TG-13</t>
  </si>
  <si>
    <t>MANTENIMIENTO PREVENTIVO TABLERO GENERAL DE BAJA TENSIÓN. CONTROL DE ILUMINACIÓN Y VENTILACIÓN.</t>
  </si>
  <si>
    <t>TG-14</t>
  </si>
  <si>
    <t>MANTENIMIENTO PREVENTIVO AIRE ACONDICIONADO</t>
  </si>
  <si>
    <t>TG-30</t>
  </si>
  <si>
    <t>MANTENIMIENTO DE TABLEROS DE FUERZA MOTRIZ +N02, INTERRUPTOR TERMOMAGNETICO 400 A</t>
  </si>
  <si>
    <t>TG-31</t>
  </si>
  <si>
    <t>MANTENIMIENTO DE TABLEROS DE BAJA TENSIÓN +N01 y +N02, INTERRUPTOR TERMOMAGNETICO 630 y 400 A</t>
  </si>
  <si>
    <t>TG-32</t>
  </si>
  <si>
    <t>MANTENIENTO PREVENTIVO TAB. GENERAL DE FUERZA MOTRIZ +N01, +N02 y +N06, COMPONENTES INTERNOS y PARTE SUPERIOR</t>
  </si>
  <si>
    <t>TG-38</t>
  </si>
  <si>
    <t>MANTENIMIENTO DE CONTACTORES, SOFTSTARTER DE FUERZA MOTRIZ OVERHAUL DE LOS COMPONENTES</t>
  </si>
  <si>
    <t>TG-39</t>
  </si>
  <si>
    <t>MANTENIMIENTO PREVENTIVO TABLERO GENERAL DE FUERZA MOTRIZ + N01, CUBICULO DE TRANSFERENCIA AUTOMATICA Y PLC  (1 CUBICULO)</t>
  </si>
  <si>
    <t>TG-40</t>
  </si>
  <si>
    <t>INSTALACIÓN DE LAMPARAS COMPLETAS DOBLES LED 18W 120/240 V (1 LAMPARA)</t>
  </si>
  <si>
    <t>TG-41</t>
  </si>
  <si>
    <t>CAMBIO DE TUBOS FLOURESCENTES LAMPARA DOBLE LED 18W 120/240 V (1 TUBO)</t>
  </si>
  <si>
    <t>TG-42</t>
  </si>
  <si>
    <t>MANTENIMIENTO LAMPARA DE EMERGENCIA                             (1 LÁMPARA)</t>
  </si>
  <si>
    <t>MANTENIMIENTO OBRA CIVIL TÚNEL OSWALDO GUAYASAMÍN</t>
  </si>
  <si>
    <t>TG-17</t>
  </si>
  <si>
    <t>MANTENIMIENTO CUNETAS DE LA VÍA (100 METROS LINEALES).</t>
  </si>
  <si>
    <t>TG-18</t>
  </si>
  <si>
    <t>LIMPIEZA DE CAJAS DE REVISIÓN ELÉCTRICAS                                                                      (1 CAJA DE REVISIÓN)</t>
  </si>
  <si>
    <t>TG-19</t>
  </si>
  <si>
    <t>MANTENIMIENTO DE CAJETINES CONTRA INCENDIOS</t>
  </si>
  <si>
    <t>TG-45</t>
  </si>
  <si>
    <t>LIMPIEZA SEÑALIZACIÓN VERTICAL</t>
  </si>
  <si>
    <t>Este procedimiento se aplica a todas las señalización vertical instalada en el tramo comprendido desde La Plaza Argentina hasta el Intercambiador del Cóndor, en total 230 señalizaciones. Se la realiza la totalidad durante todo el mes.</t>
  </si>
  <si>
    <t>TG-21</t>
  </si>
  <si>
    <t>INSPECCIÓN DE TESTIGOS UBICADOS EN LAS FISURAS, ANCLAJES DE VENTILACIÓN, CANALETAS PORTA CABLES.</t>
  </si>
  <si>
    <t>TG-33</t>
  </si>
  <si>
    <t>LIMPIEZA DE LA BOVEDA DE REVISIÓN ELÉCTRICA                    (1 BOVEDA)</t>
  </si>
  <si>
    <t>TG-34</t>
  </si>
  <si>
    <t>DESALOJO DE AGUAS LLUVIAS EN LA BOVEDA DE REVISIÓN ELÉCTRICA</t>
  </si>
  <si>
    <t>TG-35</t>
  </si>
  <si>
    <t>LIMPIEZA DE PASAMANOS Y CARRIL PEATONAL               (100 METROS)</t>
  </si>
  <si>
    <t>TG-36</t>
  </si>
  <si>
    <t>LIMPIEZA DE POLICARBONATOS DEL TÚNEL FALSO               (85 METROS CUADRADOS)</t>
  </si>
  <si>
    <t>TG-37</t>
  </si>
  <si>
    <t>LIMPIEZA Y VERIFICACIÓN DEL ESTADO DE UN EXTINTOR</t>
  </si>
  <si>
    <t>MONITOREO DE LA VÍA, INSTALACIONES Y EQUIPAMIENTO TÚNEL OSWALDO GUAYASAMÍN</t>
  </si>
  <si>
    <t>TG-22</t>
  </si>
  <si>
    <t>MONITOREO DE LA VÍA A TRAVÉS DEL CC.TV.                   (4 HORAS)</t>
  </si>
  <si>
    <t>TG-23</t>
  </si>
  <si>
    <t>ELABORACIÓN DE INFORMES, VERIFICACIÓN DE INSTALACIONES Y EQUIPAMIENTO Y CONTROL DE LOS SISTEMAS</t>
  </si>
  <si>
    <t>TG-24</t>
  </si>
  <si>
    <t>INSPECCIONES A LA VÍA EN EL TRAMO COMPRENDIDO DESDE LA PLAZA ARGENTINA HASTA EL INTERCAMBIADOR EL CÓNDOR.</t>
  </si>
  <si>
    <t>MANTENIMIENTO PROGRAMADO CON CIERRE DE VIAS TÚNEL OSWALDO GUAYASAMÍN</t>
  </si>
  <si>
    <t>TG-15</t>
  </si>
  <si>
    <t xml:space="preserve">MANTENIMIENTO DEL CC.TV </t>
  </si>
  <si>
    <t>TG-16</t>
  </si>
  <si>
    <t>MANTENIMIENTO DE SISTEMA DE ILUMINACIÓN</t>
  </si>
  <si>
    <t>TG-16 A</t>
  </si>
  <si>
    <t>MANTENIMIENTO DE SISTEMA DE ILUMINACIÓN LAMPARA 400 W</t>
  </si>
  <si>
    <t>TG-16 A1</t>
  </si>
  <si>
    <t xml:space="preserve">MANTENIMIENTO DE SISTEMA DE ILUMINACIÓN LAMPARA 400 W (FOCO Y FUSIBLE) </t>
  </si>
  <si>
    <t>TG-16 A2</t>
  </si>
  <si>
    <t xml:space="preserve">MANTENIMIENTO DE SISTEMA DE ILUMINACIÓN LAMPARA 400 W (BALASTO, IGNITOR Y FUSIBLE) </t>
  </si>
  <si>
    <t>TG-16 B</t>
  </si>
  <si>
    <t>MANTENIMIENTO DE SISTEMA DE ILUMINACIÓN LAMPARA 250 W</t>
  </si>
  <si>
    <t>TG-16 B1</t>
  </si>
  <si>
    <t xml:space="preserve">MANTENIMIENTO DE SISTEMA DE ILUMINACIÓN LAMPARA 250 W (FOCO Y FUSIBLE) </t>
  </si>
  <si>
    <t>TG-16 B2</t>
  </si>
  <si>
    <t xml:space="preserve">MANTENIMIENTO DE SISTEMA DE ILUMINACIÓN LAMPARA 250 W (BALASTO, IGNITOR Y FUSIBLE) </t>
  </si>
  <si>
    <t>TG-16 C</t>
  </si>
  <si>
    <t>MANTENIMIENTO DE SISTEMA DE ILUMINACIÓN LAMPARA 150 W</t>
  </si>
  <si>
    <t>TG-16 C1</t>
  </si>
  <si>
    <t xml:space="preserve">MANTENIMIENTO DE SISTEMA DE ILUMINACIÓN LAMPARA 150 W (FOCO Y FUSIBLE) </t>
  </si>
  <si>
    <t>TG-16 C2</t>
  </si>
  <si>
    <t>MANTENIMIENTO DE SISTEMA DE ILUMINACIÓN LAMPARA 150 W (BALASTO, IGNITOR Y FUSIBLE)</t>
  </si>
  <si>
    <t>TG-25</t>
  </si>
  <si>
    <t xml:space="preserve">CIERRE DE VÍAS TÚNEL OSWALDO GUAYASAMÍN </t>
  </si>
  <si>
    <t>TG-25A</t>
  </si>
  <si>
    <t xml:space="preserve">APERTURA DE VÍAS TÚNEL OSWALDO GUAYASAMÍN </t>
  </si>
  <si>
    <t>TG-26</t>
  </si>
  <si>
    <t>LAVADO DE BOVEDA DE TUNEL (200 m2)</t>
  </si>
  <si>
    <t>TG-27</t>
  </si>
  <si>
    <t>LIMPIEZA PASAMANOS  (100 METROS), GUARDAVIAS (100 METROS) TUBERIA DE AGUA (100 METROS)</t>
  </si>
  <si>
    <t>TG-28</t>
  </si>
  <si>
    <t>LIMPIEZA DE CUNETAS CORTA FUEGO (100 METROS)</t>
  </si>
  <si>
    <t>TG-29</t>
  </si>
  <si>
    <t>LIMPIEZA SEÑALIZACION VERTICAL Y HORIZONTAL (INTERIOR DE TUNEL Y ESTACION DE PEAJE)</t>
  </si>
  <si>
    <t>*Todos los presupuesto son referenciales y serán ajustados con estudios definitivos y actualizacionesde ser elcaso,  previo a su lanzamiento y ejecución</t>
  </si>
  <si>
    <t>3.5 CRONOGRAMA GENERAL DE EJECUCIÓN:</t>
  </si>
  <si>
    <t>3.3. TABLA DE RUBROS Y CANTIDADES DE OBRA: REHABILITACIÓN AV. OSWALDO GUAYASAMÍN (INTEROCEÁNICA) TRAMO: Tunel pavimento rígido</t>
  </si>
  <si>
    <t xml:space="preserve">Reposición y mantenimiento de equipos tuneles </t>
  </si>
  <si>
    <t>ESTUDIOS y EJECUCIÓN</t>
  </si>
  <si>
    <t>y de las  soluciones viales previstas $ 7,979,648.58</t>
  </si>
  <si>
    <t>*Los montos de inversión asigandos a los años 2025, 2026 y 2027 corresponden a la programación del total de inverisón en rehabilitación $ 27,079,648.01  y $ 950,000.00 respectivamente</t>
  </si>
  <si>
    <t>*El mantimiento periódico de los años 5 y 10 esta en función de la temporailidad, por lo que, se ejeucta un total de $ 4,881,670.52, ejecutados en función de la severidad del daño a  los 5 y 10 años respectivamente.</t>
  </si>
  <si>
    <t>4. COSTOS DE DEPRECIACIÓN</t>
  </si>
  <si>
    <t>Deterioro de activos</t>
  </si>
  <si>
    <t>Es la pérdida adicional de los beneficios económicos o el potencial de servicio futuro de un activo aparte de la pérdida sistemáticamente reconocida a través de la depreciación o amortización.</t>
  </si>
  <si>
    <t>.La cuota de depreciación proporcional de bienes de infraestructura destinados a actividades administrativas y las correspondientes a proyectos o programas de inversión,</t>
  </si>
  <si>
    <t xml:space="preserve"> se determinará aplicando el método de línea recta, sobre la base de la siguiente fórmula:</t>
  </si>
  <si>
    <t>CDP</t>
  </si>
  <si>
    <t>RÉGIMEN</t>
  </si>
  <si>
    <t>Remuneración mensual unificada</t>
  </si>
  <si>
    <t>Décimo Tercera Remuneración</t>
  </si>
  <si>
    <t>Décima Cuarta Remuneración</t>
  </si>
  <si>
    <t>Horas suplementarias y extraordinarias</t>
  </si>
  <si>
    <t>CODIGO DE TRABAJO</t>
  </si>
  <si>
    <t>INSPECTOR DE CASETA</t>
  </si>
  <si>
    <t>LOEP</t>
  </si>
  <si>
    <t>ASISTENTE</t>
  </si>
  <si>
    <t>EJECUTOR DE PROCESOS 1</t>
  </si>
  <si>
    <t>SUPERVISOR EJECUTOR DE PROCESOS 2</t>
  </si>
  <si>
    <t>NO</t>
  </si>
  <si>
    <t>Fondos de reserva</t>
  </si>
  <si>
    <t>Total ingresos</t>
  </si>
  <si>
    <t>AYUDANTE ADMINISTRATIVO</t>
  </si>
  <si>
    <t>REMUNERACIONES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</si>
</sst>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8" formatCode="&quot;$&quot;#,##0.00;[Red]&quot;$&quot;\-#,##0.00"/>
    <numFmt numFmtId="44" formatCode="_ &quot;$&quot;* #,##0.00_ ;_ &quot;$&quot;* \-#,##0.00_ ;_ &quot;$&quot;* &quot;-&quot;??_ ;_ @_ "/>
    <numFmt numFmtId="43" formatCode="_ * #,##0.00_ ;_ * \-#,##0.00_ ;_ * &quot;-&quot;??_ ;_ @_ "/>
    <numFmt numFmtId="164" formatCode="_(&quot;$&quot;\ * #,##0.00_);_(&quot;$&quot;\ * \(#,##0.00\);_(&quot;$&quot;\ * &quot;-&quot;??_);_(@_)"/>
    <numFmt numFmtId="165" formatCode="_(&quot;$&quot;\ * #,##0_);_(&quot;$&quot;\ * \(#,##0\);_(&quot;$&quot;\ * &quot;-&quot;??_);_(@_)"/>
    <numFmt numFmtId="166" formatCode="&quot;Año&quot;\ 0"/>
    <numFmt numFmtId="167" formatCode="&quot;$&quot;#,##0.00"/>
    <numFmt numFmtId="168" formatCode="_(* #,##0.00_);_(* \(#,##0.00\);_(* &quot;-&quot;??_);_(@_)"/>
    <numFmt numFmtId="169" formatCode="&quot;$&quot;\ #,##0.00"/>
    <numFmt numFmtId="170" formatCode="&quot;$&quot;#,##0"/>
    <numFmt numFmtId="171" formatCode="_(* #,##0_);_(* \(#,##0\);_(* &quot;-&quot;??_);_(@_)"/>
    <numFmt numFmtId="172" formatCode="0.000"/>
    <numFmt numFmtId="173" formatCode="#,##0.000"/>
    <numFmt numFmtId="174" formatCode="#,##0.0000"/>
    <numFmt numFmtId="175" formatCode="0.0"/>
    <numFmt numFmtId="176" formatCode="0.0000"/>
    <numFmt numFmtId="177" formatCode="&quot;$&quot;\ #,##0\ &quot;/km mes carril&quot;"/>
    <numFmt numFmtId="178" formatCode="&quot;$&quot;\ #,##0.00\ &quot;&quot;"/>
    <numFmt numFmtId="179" formatCode="[$$-300A]\ #,##0.00"/>
    <numFmt numFmtId="180" formatCode="[$$-300A]#,##0.00"/>
    <numFmt numFmtId="181" formatCode="_ [$$-300A]* #,##0.00_ ;_ [$$-300A]* \-#,##0.00_ ;_ [$$-300A]* &quot;-&quot;??_ ;_ @_ "/>
    <numFmt numFmtId="182" formatCode="_ * #,##0_ ;_ * \-#,##0_ ;_ * &quot;-&quot;??_ ;_ @_ "/>
  </numFmts>
  <fonts count="90">
    <font>
      <sz val="11"/>
      <color theme="1"/>
      <name val="Calibri"/>
      <family val="2"/>
      <scheme val="minor"/>
    </font>
    <font>
      <sz val="11"/>
      <color theme="1"/>
      <name val="Calibri"/>
      <family val="2"/>
      <scheme val="minor"/>
    </font>
    <font>
      <b/>
      <sz val="11"/>
      <color theme="1"/>
      <name val="Calibri"/>
      <family val="2"/>
      <scheme val="minor"/>
    </font>
    <font>
      <b/>
      <sz val="26"/>
      <color theme="0"/>
      <name val="Cambria"/>
      <family val="1"/>
    </font>
    <font>
      <sz val="9"/>
      <color theme="1"/>
      <name val="Cambria"/>
      <family val="1"/>
    </font>
    <font>
      <b/>
      <sz val="9"/>
      <color theme="1"/>
      <name val="Cambria"/>
      <family val="1"/>
    </font>
    <font>
      <b/>
      <sz val="20"/>
      <color theme="0"/>
      <name val="Cambria"/>
      <family val="1"/>
    </font>
    <font>
      <b/>
      <sz val="16"/>
      <color theme="1"/>
      <name val="Cambria"/>
      <family val="1"/>
    </font>
    <font>
      <i/>
      <sz val="9"/>
      <color theme="1"/>
      <name val="Cambria"/>
      <family val="1"/>
    </font>
    <font>
      <b/>
      <sz val="9"/>
      <color theme="0"/>
      <name val="Cambria"/>
      <family val="1"/>
    </font>
    <font>
      <sz val="9"/>
      <color rgb="FF0070C0"/>
      <name val="Cambria"/>
      <family val="1"/>
    </font>
    <font>
      <b/>
      <sz val="22"/>
      <color theme="0"/>
      <name val="Cambria"/>
      <family val="1"/>
    </font>
    <font>
      <b/>
      <sz val="14"/>
      <color theme="0"/>
      <name val="Cambria"/>
      <family val="1"/>
    </font>
    <font>
      <b/>
      <sz val="9"/>
      <color theme="3"/>
      <name val="Cambria"/>
      <family val="1"/>
    </font>
    <font>
      <b/>
      <sz val="9"/>
      <color theme="5" tint="-0.249977111117893"/>
      <name val="Cambria"/>
      <family val="1"/>
    </font>
    <font>
      <sz val="9"/>
      <color theme="1"/>
      <name val="Franklin Gothic Medium"/>
      <family val="2"/>
    </font>
    <font>
      <sz val="9"/>
      <name val="Cambria"/>
      <family val="1"/>
    </font>
    <font>
      <b/>
      <sz val="9"/>
      <name val="Cambria"/>
      <family val="1"/>
    </font>
    <font>
      <sz val="9"/>
      <color theme="3"/>
      <name val="Cambria"/>
      <family val="1"/>
    </font>
    <font>
      <sz val="10"/>
      <color theme="1"/>
      <name val="Cambria"/>
      <family val="1"/>
    </font>
    <font>
      <sz val="10"/>
      <name val="Cambria"/>
      <family val="1"/>
    </font>
    <font>
      <b/>
      <u/>
      <sz val="9"/>
      <name val="Cambria"/>
      <family val="1"/>
    </font>
    <font>
      <b/>
      <sz val="10"/>
      <color theme="0"/>
      <name val="Cambria"/>
      <family val="1"/>
    </font>
    <font>
      <b/>
      <sz val="10"/>
      <name val="Cambria"/>
      <family val="1"/>
    </font>
    <font>
      <b/>
      <sz val="10"/>
      <color theme="1"/>
      <name val="Cambria"/>
      <family val="1"/>
    </font>
    <font>
      <sz val="9"/>
      <color theme="4"/>
      <name val="Cambria"/>
      <family val="1"/>
    </font>
    <font>
      <sz val="12"/>
      <color theme="1"/>
      <name val="Calibri"/>
      <family val="2"/>
      <scheme val="minor"/>
    </font>
    <font>
      <b/>
      <sz val="12"/>
      <color theme="1"/>
      <name val="Calibri"/>
      <family val="2"/>
      <scheme val="minor"/>
    </font>
    <font>
      <b/>
      <sz val="12"/>
      <color rgb="FFFF0000"/>
      <name val="Calibri"/>
      <family val="2"/>
      <scheme val="minor"/>
    </font>
    <font>
      <b/>
      <sz val="14"/>
      <color theme="1"/>
      <name val="Calibri"/>
      <family val="2"/>
      <scheme val="minor"/>
    </font>
    <font>
      <sz val="11"/>
      <color indexed="8"/>
      <name val="Calibri"/>
      <family val="2"/>
    </font>
    <font>
      <b/>
      <sz val="7"/>
      <color indexed="8"/>
      <name val="Arial"/>
      <family val="2"/>
      <charset val="1"/>
    </font>
    <font>
      <b/>
      <sz val="8"/>
      <color indexed="8"/>
      <name val="Arial"/>
      <family val="2"/>
    </font>
    <font>
      <sz val="8"/>
      <color indexed="8"/>
      <name val="Arial"/>
      <family val="2"/>
      <charset val="1"/>
    </font>
    <font>
      <sz val="8"/>
      <color indexed="63"/>
      <name val="Arial"/>
      <family val="2"/>
      <charset val="1"/>
    </font>
    <font>
      <sz val="8"/>
      <color indexed="8"/>
      <name val="Arial"/>
      <family val="2"/>
    </font>
    <font>
      <sz val="8"/>
      <color rgb="FF000000"/>
      <name val="Arial"/>
      <family val="2"/>
    </font>
    <font>
      <sz val="8"/>
      <color rgb="FF000000"/>
      <name val="Liberation Sans"/>
    </font>
    <font>
      <sz val="8"/>
      <name val="Arial"/>
      <family val="2"/>
      <charset val="1"/>
    </font>
    <font>
      <b/>
      <sz val="9"/>
      <color indexed="63"/>
      <name val="Arial"/>
      <family val="2"/>
    </font>
    <font>
      <b/>
      <sz val="9"/>
      <color indexed="8"/>
      <name val="Arial"/>
      <family val="2"/>
    </font>
    <font>
      <b/>
      <sz val="11"/>
      <color theme="0"/>
      <name val="Arial"/>
      <family val="2"/>
    </font>
    <font>
      <sz val="10"/>
      <name val="Arial"/>
      <family val="2"/>
    </font>
    <font>
      <sz val="10"/>
      <name val="Century Gothic"/>
      <family val="2"/>
    </font>
    <font>
      <b/>
      <i/>
      <sz val="10"/>
      <name val="Century Gothic"/>
      <family val="2"/>
    </font>
    <font>
      <b/>
      <sz val="10"/>
      <color theme="2" tint="-0.749992370372631"/>
      <name val="Century Gothic"/>
      <family val="2"/>
    </font>
    <font>
      <b/>
      <sz val="9"/>
      <color theme="2" tint="-0.749992370372631"/>
      <name val="Century Gothic"/>
      <family val="2"/>
    </font>
    <font>
      <sz val="9"/>
      <name val="Century Gothic"/>
      <family val="2"/>
    </font>
    <font>
      <b/>
      <sz val="10"/>
      <name val="Century Gothic"/>
      <family val="2"/>
    </font>
    <font>
      <sz val="10"/>
      <color theme="1"/>
      <name val="Century Gothic"/>
      <family val="2"/>
    </font>
    <font>
      <b/>
      <sz val="10"/>
      <color theme="1"/>
      <name val="Calibri"/>
      <family val="2"/>
    </font>
    <font>
      <b/>
      <sz val="10"/>
      <color theme="1"/>
      <name val="Century Gothic"/>
      <family val="2"/>
    </font>
    <font>
      <u/>
      <sz val="10"/>
      <color theme="10"/>
      <name val="Arial"/>
      <family val="2"/>
    </font>
    <font>
      <b/>
      <u/>
      <sz val="8"/>
      <color theme="10"/>
      <name val="Century Gothic"/>
      <family val="2"/>
    </font>
    <font>
      <u/>
      <sz val="11"/>
      <color theme="10"/>
      <name val="Calibri"/>
      <family val="2"/>
      <scheme val="minor"/>
    </font>
    <font>
      <b/>
      <sz val="11"/>
      <color theme="1"/>
      <name val="Arial"/>
      <family val="2"/>
    </font>
    <font>
      <b/>
      <sz val="9.5"/>
      <color theme="1"/>
      <name val="Arial"/>
      <family val="2"/>
    </font>
    <font>
      <sz val="9.5"/>
      <color theme="1"/>
      <name val="Arial"/>
      <family val="2"/>
    </font>
    <font>
      <b/>
      <sz val="14"/>
      <color theme="1"/>
      <name val="Arial"/>
      <family val="2"/>
    </font>
    <font>
      <sz val="9.5"/>
      <color theme="1"/>
      <name val="Calibri"/>
      <family val="2"/>
    </font>
    <font>
      <sz val="9"/>
      <color theme="1"/>
      <name val="Times New Roman"/>
      <family val="1"/>
    </font>
    <font>
      <b/>
      <sz val="10"/>
      <color theme="1"/>
      <name val="Arial"/>
      <family val="2"/>
    </font>
    <font>
      <sz val="8"/>
      <color theme="1"/>
      <name val="Arial"/>
      <family val="2"/>
    </font>
    <font>
      <sz val="8"/>
      <color theme="1"/>
      <name val="Times New Roman"/>
      <family val="1"/>
    </font>
    <font>
      <sz val="8"/>
      <color theme="1"/>
      <name val="Calibri"/>
      <family val="2"/>
      <scheme val="minor"/>
    </font>
    <font>
      <sz val="8"/>
      <color theme="0"/>
      <name val="Arial"/>
      <family val="2"/>
    </font>
    <font>
      <b/>
      <sz val="11"/>
      <color rgb="FFFF0000"/>
      <name val="Calibri"/>
      <family val="2"/>
      <scheme val="minor"/>
    </font>
    <font>
      <sz val="11"/>
      <color theme="1"/>
      <name val="Times New Roman"/>
      <family val="1"/>
    </font>
    <font>
      <sz val="8.5"/>
      <color theme="1"/>
      <name val="Arial"/>
      <family val="2"/>
    </font>
    <font>
      <b/>
      <sz val="8.5"/>
      <color rgb="FF006FC0"/>
      <name val="Arial"/>
      <family val="2"/>
    </font>
    <font>
      <b/>
      <sz val="8.5"/>
      <color theme="0"/>
      <name val="Arial"/>
      <family val="2"/>
    </font>
    <font>
      <b/>
      <sz val="8"/>
      <name val="Arial"/>
      <family val="2"/>
    </font>
    <font>
      <i/>
      <sz val="8"/>
      <name val="Arial"/>
      <family val="2"/>
    </font>
    <font>
      <sz val="8"/>
      <name val="Arial"/>
      <family val="2"/>
    </font>
    <font>
      <b/>
      <i/>
      <sz val="9"/>
      <color theme="1"/>
      <name val="Calibri"/>
      <family val="2"/>
      <scheme val="minor"/>
    </font>
    <font>
      <b/>
      <sz val="8"/>
      <color theme="1"/>
      <name val="Arial"/>
      <family val="2"/>
    </font>
    <font>
      <sz val="11"/>
      <color theme="1"/>
      <name val="Arial"/>
      <family val="2"/>
    </font>
    <font>
      <b/>
      <sz val="9"/>
      <color theme="1"/>
      <name val="Calibri"/>
      <family val="2"/>
      <scheme val="minor"/>
    </font>
    <font>
      <b/>
      <i/>
      <sz val="11"/>
      <color theme="1"/>
      <name val="Calibri"/>
      <family val="2"/>
      <scheme val="minor"/>
    </font>
    <font>
      <sz val="8.5"/>
      <color rgb="FF000000"/>
      <name val="Arial"/>
      <family val="2"/>
    </font>
    <font>
      <sz val="9"/>
      <color theme="1"/>
      <name val="Calibri"/>
      <family val="2"/>
      <scheme val="minor"/>
    </font>
    <font>
      <sz val="9"/>
      <color rgb="FF000000"/>
      <name val="Verdana"/>
      <family val="2"/>
    </font>
    <font>
      <sz val="9"/>
      <color rgb="FF333333"/>
      <name val="Avenir Light"/>
    </font>
    <font>
      <sz val="12"/>
      <color theme="1"/>
      <name val="Arial"/>
      <family val="2"/>
    </font>
    <font>
      <b/>
      <sz val="18"/>
      <color theme="1"/>
      <name val="Arial"/>
      <family val="2"/>
    </font>
    <font>
      <b/>
      <sz val="12"/>
      <color theme="1"/>
      <name val="Arial"/>
      <family val="2"/>
    </font>
    <font>
      <b/>
      <sz val="11"/>
      <color theme="0"/>
      <name val="Calibri"/>
      <family val="2"/>
      <scheme val="minor"/>
    </font>
    <font>
      <sz val="11"/>
      <color theme="0"/>
      <name val="Calibri"/>
      <family val="2"/>
      <scheme val="minor"/>
    </font>
    <font>
      <b/>
      <sz val="11"/>
      <color rgb="FF000000"/>
      <name val="Calibri"/>
      <family val="2"/>
      <scheme val="minor"/>
    </font>
    <font>
      <sz val="11"/>
      <color rgb="FF000000"/>
      <name val="Calibri"/>
      <family val="2"/>
      <scheme val="minor"/>
    </font>
  </fonts>
  <fills count="26">
    <fill>
      <patternFill patternType="none"/>
    </fill>
    <fill>
      <patternFill patternType="gray125"/>
    </fill>
    <fill>
      <patternFill patternType="solid">
        <fgColor theme="4" tint="-0.249977111117893"/>
        <bgColor indexed="64"/>
      </patternFill>
    </fill>
    <fill>
      <patternFill patternType="solid">
        <fgColor theme="3" tint="0.79998168889431442"/>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39997558519241921"/>
        <bgColor indexed="31"/>
      </patternFill>
    </fill>
    <fill>
      <patternFill patternType="solid">
        <fgColor indexed="9"/>
        <bgColor indexed="26"/>
      </patternFill>
    </fill>
    <fill>
      <patternFill patternType="solid">
        <fgColor rgb="FFFFFFFF"/>
        <bgColor rgb="FFFFFFFF"/>
      </patternFill>
    </fill>
    <fill>
      <patternFill patternType="solid">
        <fgColor rgb="FFFFFFFF"/>
        <bgColor indexed="64"/>
      </patternFill>
    </fill>
    <fill>
      <patternFill patternType="solid">
        <fgColor rgb="FF0070C0"/>
        <bgColor indexed="31"/>
      </patternFill>
    </fill>
    <fill>
      <patternFill patternType="solid">
        <fgColor rgb="FF0070C0"/>
        <bgColor indexed="26"/>
      </patternFill>
    </fill>
    <fill>
      <patternFill patternType="solid">
        <fgColor theme="2" tint="-9.9978637043366805E-2"/>
        <bgColor rgb="FF000000"/>
      </patternFill>
    </fill>
    <fill>
      <patternFill patternType="solid">
        <fgColor rgb="FFFFC000"/>
        <bgColor indexed="64"/>
      </patternFill>
    </fill>
    <fill>
      <patternFill patternType="solid">
        <fgColor rgb="FF002060"/>
        <bgColor indexed="64"/>
      </patternFill>
    </fill>
    <fill>
      <patternFill patternType="solid">
        <fgColor indexed="2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249977111117893"/>
        <bgColor indexed="64"/>
      </patternFill>
    </fill>
  </fills>
  <borders count="97">
    <border>
      <left/>
      <right/>
      <top/>
      <bottom/>
      <diagonal/>
    </border>
    <border>
      <left style="medium">
        <color auto="1"/>
      </left>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auto="1"/>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auto="1"/>
      </left>
      <right/>
      <top style="medium">
        <color auto="1"/>
      </top>
      <bottom style="medium">
        <color auto="1"/>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medium">
        <color indexed="64"/>
      </bottom>
      <diagonal/>
    </border>
    <border>
      <left style="thin">
        <color auto="1"/>
      </left>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bottom/>
      <diagonal/>
    </border>
    <border>
      <left style="thin">
        <color auto="1"/>
      </left>
      <right/>
      <top/>
      <bottom/>
      <diagonal/>
    </border>
    <border>
      <left style="thin">
        <color indexed="64"/>
      </left>
      <right style="hair">
        <color indexed="64"/>
      </right>
      <top style="hair">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style="medium">
        <color auto="1"/>
      </right>
      <top style="medium">
        <color auto="1"/>
      </top>
      <bottom style="medium">
        <color auto="1"/>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auto="1"/>
      </right>
      <top/>
      <bottom style="thin">
        <color auto="1"/>
      </bottom>
      <diagonal/>
    </border>
    <border>
      <left style="thin">
        <color auto="1"/>
      </left>
      <right/>
      <top/>
      <bottom style="thin">
        <color auto="1"/>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auto="1"/>
      </right>
      <top style="thin">
        <color auto="1"/>
      </top>
      <bottom/>
      <diagonal/>
    </border>
    <border>
      <left style="thin">
        <color auto="1"/>
      </left>
      <right/>
      <top style="thin">
        <color auto="1"/>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dashDotDot">
        <color auto="1"/>
      </right>
      <top style="dashDotDot">
        <color auto="1"/>
      </top>
      <bottom/>
      <diagonal/>
    </border>
    <border>
      <left style="thin">
        <color auto="1"/>
      </left>
      <right style="thin">
        <color auto="1"/>
      </right>
      <top/>
      <bottom/>
      <diagonal/>
    </border>
    <border>
      <left style="thin">
        <color auto="1"/>
      </left>
      <right style="dashDotDot">
        <color auto="1"/>
      </right>
      <top/>
      <bottom/>
      <diagonal/>
    </border>
    <border>
      <left style="thin">
        <color auto="1"/>
      </left>
      <right style="thin">
        <color auto="1"/>
      </right>
      <top/>
      <bottom style="thin">
        <color auto="1"/>
      </bottom>
      <diagonal/>
    </border>
    <border>
      <left style="thin">
        <color auto="1"/>
      </left>
      <right style="dashDotDot">
        <color auto="1"/>
      </right>
      <top/>
      <bottom style="dashDotDot">
        <color auto="1"/>
      </bottom>
      <diagonal/>
    </border>
    <border>
      <left style="dashDot">
        <color auto="1"/>
      </left>
      <right/>
      <top style="dashDot">
        <color auto="1"/>
      </top>
      <bottom style="dashDot">
        <color auto="1"/>
      </bottom>
      <diagonal/>
    </border>
    <border>
      <left/>
      <right/>
      <top style="dashDot">
        <color auto="1"/>
      </top>
      <bottom style="dashDot">
        <color auto="1"/>
      </bottom>
      <diagonal/>
    </border>
    <border>
      <left/>
      <right style="dashDot">
        <color auto="1"/>
      </right>
      <top style="dashDot">
        <color auto="1"/>
      </top>
      <bottom style="dashDot">
        <color auto="1"/>
      </bottom>
      <diagonal/>
    </border>
    <border>
      <left style="dashDot">
        <color auto="1"/>
      </left>
      <right style="dashDot">
        <color auto="1"/>
      </right>
      <top style="dashDot">
        <color auto="1"/>
      </top>
      <bottom style="dashDot">
        <color auto="1"/>
      </bottom>
      <diagonal/>
    </border>
    <border>
      <left/>
      <right/>
      <top style="medium">
        <color indexed="64"/>
      </top>
      <bottom/>
      <diagonal/>
    </border>
    <border>
      <left/>
      <right/>
      <top/>
      <bottom style="medium">
        <color rgb="FF000000"/>
      </bottom>
      <diagonal/>
    </border>
    <border>
      <left style="thin">
        <color auto="1"/>
      </left>
      <right style="thin">
        <color auto="1"/>
      </right>
      <top style="medium">
        <color indexed="64"/>
      </top>
      <bottom style="thin">
        <color auto="1"/>
      </bottom>
      <diagonal/>
    </border>
    <border>
      <left/>
      <right/>
      <top style="thin">
        <color auto="1"/>
      </top>
      <bottom style="thin">
        <color auto="1"/>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style="double">
        <color indexed="64"/>
      </left>
      <right/>
      <top/>
      <bottom/>
      <diagonal/>
    </border>
    <border>
      <left style="double">
        <color indexed="64"/>
      </left>
      <right style="double">
        <color indexed="64"/>
      </right>
      <top/>
      <bottom/>
      <diagonal/>
    </border>
    <border>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17">
    <xf numFmtId="0" fontId="0" fillId="0" borderId="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8" fontId="1" fillId="0" borderId="0" applyFont="0" applyFill="0" applyBorder="0" applyAlignment="0" applyProtection="0"/>
    <xf numFmtId="0" fontId="15" fillId="0" borderId="0"/>
    <xf numFmtId="0" fontId="1" fillId="0" borderId="0"/>
    <xf numFmtId="164" fontId="1" fillId="0" borderId="0" applyFont="0" applyFill="0" applyBorder="0" applyAlignment="0" applyProtection="0"/>
    <xf numFmtId="0" fontId="1" fillId="0" borderId="0"/>
    <xf numFmtId="0" fontId="30" fillId="0" borderId="0"/>
    <xf numFmtId="0" fontId="42" fillId="0" borderId="0"/>
    <xf numFmtId="9" fontId="42" fillId="0" borderId="0" applyFont="0" applyFill="0" applyBorder="0" applyAlignment="0" applyProtection="0"/>
    <xf numFmtId="0" fontId="52" fillId="0" borderId="0" applyNumberFormat="0" applyFill="0" applyBorder="0" applyAlignment="0" applyProtection="0"/>
    <xf numFmtId="0" fontId="54"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74">
    <xf numFmtId="0" fontId="0" fillId="0" borderId="0" xfId="0"/>
    <xf numFmtId="0" fontId="4" fillId="0" borderId="0" xfId="0" applyFont="1" applyAlignment="1">
      <alignment vertical="center"/>
    </xf>
    <xf numFmtId="0" fontId="4" fillId="0" borderId="0" xfId="0" applyFont="1"/>
    <xf numFmtId="0" fontId="4" fillId="0" borderId="2" xfId="0" applyFont="1" applyBorder="1"/>
    <xf numFmtId="0" fontId="5" fillId="4" borderId="0" xfId="0" applyFont="1" applyFill="1"/>
    <xf numFmtId="165" fontId="4" fillId="4" borderId="0" xfId="3" applyNumberFormat="1" applyFont="1" applyFill="1" applyAlignment="1">
      <alignment horizontal="center" vertical="center"/>
    </xf>
    <xf numFmtId="166" fontId="5" fillId="0" borderId="3" xfId="0" applyNumberFormat="1" applyFont="1" applyBorder="1" applyAlignment="1">
      <alignment horizontal="center"/>
    </xf>
    <xf numFmtId="0" fontId="5" fillId="4" borderId="3" xfId="0" applyFont="1" applyFill="1" applyBorder="1" applyAlignment="1">
      <alignment horizontal="center"/>
    </xf>
    <xf numFmtId="0" fontId="5" fillId="4" borderId="3" xfId="3" applyNumberFormat="1" applyFont="1" applyFill="1" applyBorder="1" applyAlignment="1">
      <alignment horizontal="center" vertical="center"/>
    </xf>
    <xf numFmtId="0" fontId="5" fillId="0" borderId="0" xfId="0" applyFont="1" applyAlignment="1">
      <alignment horizontal="center"/>
    </xf>
    <xf numFmtId="0" fontId="5" fillId="4" borderId="3" xfId="0" applyFont="1" applyFill="1" applyBorder="1"/>
    <xf numFmtId="167" fontId="5" fillId="4" borderId="3" xfId="3" applyNumberFormat="1" applyFont="1" applyFill="1" applyBorder="1" applyAlignment="1">
      <alignment horizontal="right" vertical="center"/>
    </xf>
    <xf numFmtId="167" fontId="4" fillId="0" borderId="3" xfId="4" applyNumberFormat="1" applyFont="1" applyBorder="1" applyAlignment="1">
      <alignment horizontal="center"/>
    </xf>
    <xf numFmtId="0" fontId="8" fillId="0" borderId="0" xfId="0" applyFont="1"/>
    <xf numFmtId="0" fontId="5" fillId="0" borderId="3" xfId="0" applyFont="1" applyBorder="1"/>
    <xf numFmtId="167" fontId="5" fillId="0" borderId="3" xfId="3" applyNumberFormat="1" applyFont="1" applyFill="1" applyBorder="1" applyAlignment="1">
      <alignment horizontal="right" vertical="center"/>
    </xf>
    <xf numFmtId="167" fontId="4" fillId="0" borderId="3" xfId="4" applyNumberFormat="1" applyFont="1" applyFill="1" applyBorder="1" applyAlignment="1">
      <alignment horizontal="center"/>
    </xf>
    <xf numFmtId="0" fontId="9" fillId="5" borderId="3" xfId="0" applyFont="1" applyFill="1" applyBorder="1"/>
    <xf numFmtId="169" fontId="9" fillId="5" borderId="3" xfId="3" applyNumberFormat="1" applyFont="1" applyFill="1" applyBorder="1" applyAlignment="1">
      <alignment horizontal="right" vertical="center"/>
    </xf>
    <xf numFmtId="169" fontId="9" fillId="5" borderId="3" xfId="3" applyNumberFormat="1" applyFont="1" applyFill="1" applyBorder="1" applyAlignment="1">
      <alignment horizontal="center" vertical="center"/>
    </xf>
    <xf numFmtId="169" fontId="4" fillId="0" borderId="0" xfId="0" applyNumberFormat="1" applyFont="1"/>
    <xf numFmtId="167" fontId="4" fillId="0" borderId="0" xfId="4" applyNumberFormat="1" applyFont="1" applyBorder="1" applyAlignment="1">
      <alignment horizontal="center"/>
    </xf>
    <xf numFmtId="169" fontId="5" fillId="4" borderId="3" xfId="3" applyNumberFormat="1" applyFont="1" applyFill="1" applyBorder="1" applyAlignment="1">
      <alignment horizontal="right" vertical="center"/>
    </xf>
    <xf numFmtId="169" fontId="5" fillId="0" borderId="3" xfId="3" applyNumberFormat="1" applyFont="1" applyFill="1" applyBorder="1" applyAlignment="1">
      <alignment horizontal="right" vertical="center"/>
    </xf>
    <xf numFmtId="167" fontId="9" fillId="5" borderId="3" xfId="3" applyNumberFormat="1" applyFont="1" applyFill="1" applyBorder="1" applyAlignment="1">
      <alignment horizontal="center" vertical="center"/>
    </xf>
    <xf numFmtId="170" fontId="9" fillId="5" borderId="3" xfId="3" applyNumberFormat="1" applyFont="1" applyFill="1" applyBorder="1" applyAlignment="1">
      <alignment horizontal="center" vertical="center"/>
    </xf>
    <xf numFmtId="167" fontId="4" fillId="0" borderId="0" xfId="0" applyNumberFormat="1" applyFont="1"/>
    <xf numFmtId="0" fontId="4" fillId="0" borderId="3" xfId="0" applyFont="1" applyBorder="1" applyAlignment="1">
      <alignment horizontal="center"/>
    </xf>
    <xf numFmtId="9" fontId="10" fillId="0" borderId="3" xfId="2" applyFont="1" applyBorder="1" applyAlignment="1">
      <alignment horizontal="center"/>
    </xf>
    <xf numFmtId="0" fontId="4" fillId="0" borderId="3" xfId="0" applyFont="1" applyBorder="1"/>
    <xf numFmtId="0" fontId="5" fillId="0" borderId="3" xfId="0" applyFont="1" applyBorder="1" applyAlignment="1">
      <alignment horizontal="left" vertical="center"/>
    </xf>
    <xf numFmtId="0" fontId="5" fillId="0" borderId="3" xfId="0" applyFont="1" applyBorder="1" applyAlignment="1">
      <alignment horizontal="center" vertical="center"/>
    </xf>
    <xf numFmtId="0" fontId="5" fillId="0" borderId="0" xfId="0" applyFont="1" applyAlignment="1">
      <alignment horizontal="center" vertical="center"/>
    </xf>
    <xf numFmtId="167" fontId="10" fillId="0" borderId="3" xfId="0" applyNumberFormat="1" applyFont="1" applyBorder="1" applyAlignment="1">
      <alignment horizontal="right" vertical="center"/>
    </xf>
    <xf numFmtId="167" fontId="10" fillId="0" borderId="0" xfId="0" applyNumberFormat="1" applyFont="1" applyAlignment="1">
      <alignment horizontal="center" vertical="center"/>
    </xf>
    <xf numFmtId="167" fontId="5" fillId="0" borderId="0" xfId="0" applyNumberFormat="1" applyFont="1"/>
    <xf numFmtId="0" fontId="5" fillId="0" borderId="0" xfId="0" applyFont="1"/>
    <xf numFmtId="167" fontId="10" fillId="4" borderId="3" xfId="0" applyNumberFormat="1" applyFont="1" applyFill="1" applyBorder="1" applyAlignment="1">
      <alignment horizontal="right" vertical="center"/>
    </xf>
    <xf numFmtId="167" fontId="10" fillId="4" borderId="0" xfId="0" applyNumberFormat="1" applyFont="1" applyFill="1" applyAlignment="1">
      <alignment horizontal="center" vertical="center"/>
    </xf>
    <xf numFmtId="0" fontId="5" fillId="4" borderId="0" xfId="0" applyFont="1" applyFill="1" applyAlignment="1">
      <alignment vertical="center"/>
    </xf>
    <xf numFmtId="166" fontId="4" fillId="0" borderId="0" xfId="0" applyNumberFormat="1" applyFont="1" applyAlignment="1">
      <alignment vertical="center"/>
    </xf>
    <xf numFmtId="166" fontId="13" fillId="6" borderId="3" xfId="0" applyNumberFormat="1" applyFont="1" applyFill="1" applyBorder="1" applyAlignment="1">
      <alignment horizontal="center" vertical="center"/>
    </xf>
    <xf numFmtId="0" fontId="5" fillId="4" borderId="3" xfId="0" applyFont="1" applyFill="1" applyBorder="1" applyAlignment="1">
      <alignment horizontal="center" vertical="center"/>
    </xf>
    <xf numFmtId="166" fontId="5" fillId="0" borderId="3" xfId="0" applyNumberFormat="1" applyFont="1" applyBorder="1" applyAlignment="1">
      <alignment horizontal="center" vertical="center"/>
    </xf>
    <xf numFmtId="0" fontId="5" fillId="4" borderId="3" xfId="0" applyFont="1" applyFill="1" applyBorder="1" applyAlignment="1">
      <alignment vertical="center"/>
    </xf>
    <xf numFmtId="169" fontId="4" fillId="0" borderId="3" xfId="0" applyNumberFormat="1" applyFont="1" applyBorder="1" applyAlignment="1">
      <alignment vertical="center"/>
    </xf>
    <xf numFmtId="0" fontId="9" fillId="5" borderId="3" xfId="0" applyFont="1" applyFill="1" applyBorder="1" applyAlignment="1">
      <alignment horizontal="right" vertical="center"/>
    </xf>
    <xf numFmtId="169" fontId="14" fillId="5" borderId="3" xfId="3" applyNumberFormat="1" applyFont="1" applyFill="1" applyBorder="1" applyAlignment="1">
      <alignment horizontal="right" vertical="center"/>
    </xf>
    <xf numFmtId="0" fontId="4" fillId="0" borderId="0" xfId="0" applyFont="1" applyAlignment="1">
      <alignment horizontal="right" vertical="center"/>
    </xf>
    <xf numFmtId="9" fontId="4" fillId="0" borderId="0" xfId="2" applyFont="1" applyAlignment="1">
      <alignment vertical="center"/>
    </xf>
    <xf numFmtId="169" fontId="4" fillId="0" borderId="0" xfId="0" applyNumberFormat="1" applyFont="1" applyAlignment="1">
      <alignment vertical="center"/>
    </xf>
    <xf numFmtId="167" fontId="4" fillId="0" borderId="0" xfId="0" applyNumberFormat="1" applyFont="1" applyAlignment="1">
      <alignment vertical="center"/>
    </xf>
    <xf numFmtId="0" fontId="5" fillId="0" borderId="3" xfId="0" applyFont="1" applyBorder="1" applyAlignment="1">
      <alignment vertical="center"/>
    </xf>
    <xf numFmtId="0" fontId="9" fillId="5" borderId="3" xfId="0" applyFont="1" applyFill="1" applyBorder="1" applyAlignment="1">
      <alignment vertical="center"/>
    </xf>
    <xf numFmtId="165" fontId="5" fillId="4" borderId="0" xfId="3" applyNumberFormat="1" applyFont="1" applyFill="1" applyAlignment="1">
      <alignment horizontal="center" vertical="center"/>
    </xf>
    <xf numFmtId="0" fontId="4" fillId="4" borderId="0" xfId="0" applyFont="1" applyFill="1" applyAlignment="1">
      <alignment vertical="center"/>
    </xf>
    <xf numFmtId="0" fontId="9" fillId="7" borderId="3" xfId="5" applyFont="1" applyFill="1" applyBorder="1" applyAlignment="1">
      <alignment horizontal="center" vertical="center"/>
    </xf>
    <xf numFmtId="0" fontId="5" fillId="4" borderId="0" xfId="0" applyFont="1" applyFill="1" applyAlignment="1">
      <alignment horizontal="center" vertical="center"/>
    </xf>
    <xf numFmtId="0" fontId="16" fillId="0" borderId="3" xfId="5" applyFont="1" applyBorder="1" applyAlignment="1">
      <alignment vertical="center"/>
    </xf>
    <xf numFmtId="165" fontId="5" fillId="4" borderId="3" xfId="3" applyNumberFormat="1" applyFont="1" applyFill="1" applyBorder="1" applyAlignment="1">
      <alignment horizontal="right" vertical="center"/>
    </xf>
    <xf numFmtId="164" fontId="16" fillId="0" borderId="3" xfId="3" applyFont="1" applyFill="1" applyBorder="1" applyAlignment="1">
      <alignment vertical="center"/>
    </xf>
    <xf numFmtId="164" fontId="5" fillId="4" borderId="3" xfId="3" applyFont="1" applyFill="1" applyBorder="1" applyAlignment="1">
      <alignment horizontal="center" vertical="center"/>
    </xf>
    <xf numFmtId="0" fontId="4" fillId="4" borderId="0" xfId="5" applyFont="1" applyFill="1" applyAlignment="1">
      <alignment vertical="center"/>
    </xf>
    <xf numFmtId="165" fontId="5" fillId="4" borderId="0" xfId="3" applyNumberFormat="1" applyFont="1" applyFill="1" applyBorder="1" applyAlignment="1">
      <alignment horizontal="center" vertical="center"/>
    </xf>
    <xf numFmtId="0" fontId="16" fillId="0" borderId="0" xfId="0" applyFont="1" applyAlignment="1">
      <alignment vertical="center"/>
    </xf>
    <xf numFmtId="0" fontId="4" fillId="4" borderId="3" xfId="5" applyFont="1" applyFill="1" applyBorder="1" applyAlignment="1">
      <alignment vertical="center"/>
    </xf>
    <xf numFmtId="165" fontId="17" fillId="0" borderId="3" xfId="3" applyNumberFormat="1" applyFont="1" applyFill="1" applyBorder="1" applyAlignment="1">
      <alignment horizontal="right" vertical="center"/>
    </xf>
    <xf numFmtId="165" fontId="5" fillId="4" borderId="3" xfId="3" applyNumberFormat="1" applyFont="1" applyFill="1" applyBorder="1" applyAlignment="1">
      <alignment horizontal="center" vertical="center"/>
    </xf>
    <xf numFmtId="164" fontId="4" fillId="4" borderId="3" xfId="3" applyFont="1" applyFill="1" applyBorder="1" applyAlignment="1">
      <alignment vertical="center"/>
    </xf>
    <xf numFmtId="164" fontId="16" fillId="0" borderId="3" xfId="3" applyFont="1" applyFill="1" applyBorder="1" applyAlignment="1">
      <alignment horizontal="center" vertical="center"/>
    </xf>
    <xf numFmtId="164" fontId="5" fillId="4" borderId="0" xfId="3" applyFont="1" applyFill="1" applyBorder="1" applyAlignment="1">
      <alignment horizontal="center" vertical="center"/>
    </xf>
    <xf numFmtId="165" fontId="4" fillId="4" borderId="3" xfId="3" applyNumberFormat="1" applyFont="1" applyFill="1" applyBorder="1" applyAlignment="1">
      <alignment horizontal="center" vertical="center"/>
    </xf>
    <xf numFmtId="164" fontId="18" fillId="4" borderId="3" xfId="3" applyFont="1" applyFill="1" applyBorder="1" applyAlignment="1">
      <alignment vertical="center"/>
    </xf>
    <xf numFmtId="44" fontId="5" fillId="4" borderId="0" xfId="0" applyNumberFormat="1" applyFont="1" applyFill="1"/>
    <xf numFmtId="0" fontId="5" fillId="4" borderId="0" xfId="5" applyFont="1" applyFill="1"/>
    <xf numFmtId="164" fontId="4" fillId="0" borderId="0" xfId="0" applyNumberFormat="1" applyFont="1"/>
    <xf numFmtId="165" fontId="4" fillId="0" borderId="0" xfId="0" applyNumberFormat="1" applyFont="1"/>
    <xf numFmtId="4" fontId="4" fillId="0" borderId="0" xfId="0" applyNumberFormat="1" applyFont="1"/>
    <xf numFmtId="0" fontId="19" fillId="4" borderId="0" xfId="6" applyFont="1" applyFill="1" applyAlignment="1">
      <alignment vertical="center"/>
    </xf>
    <xf numFmtId="0" fontId="20" fillId="4" borderId="0" xfId="0" applyFont="1" applyFill="1"/>
    <xf numFmtId="0" fontId="16" fillId="4" borderId="0" xfId="0" applyFont="1" applyFill="1"/>
    <xf numFmtId="0" fontId="21" fillId="4" borderId="0" xfId="0" applyFont="1" applyFill="1" applyAlignment="1">
      <alignment horizontal="center" vertical="center"/>
    </xf>
    <xf numFmtId="0" fontId="5" fillId="8" borderId="0" xfId="0" applyFont="1" applyFill="1"/>
    <xf numFmtId="165" fontId="4" fillId="4" borderId="0" xfId="7" applyNumberFormat="1" applyFont="1" applyFill="1" applyAlignment="1">
      <alignment horizontal="center" vertical="center"/>
    </xf>
    <xf numFmtId="0" fontId="5" fillId="4" borderId="6" xfId="0" applyFont="1" applyFill="1" applyBorder="1" applyAlignment="1">
      <alignment horizontal="center"/>
    </xf>
    <xf numFmtId="0" fontId="5" fillId="4" borderId="7" xfId="7" applyNumberFormat="1" applyFont="1" applyFill="1" applyBorder="1" applyAlignment="1">
      <alignment horizontal="center" vertical="center"/>
    </xf>
    <xf numFmtId="166" fontId="5" fillId="0" borderId="7" xfId="0" applyNumberFormat="1" applyFont="1" applyBorder="1" applyAlignment="1">
      <alignment horizontal="center"/>
    </xf>
    <xf numFmtId="0" fontId="5" fillId="4" borderId="3" xfId="0" applyFont="1" applyFill="1" applyBorder="1" applyAlignment="1">
      <alignment horizontal="left"/>
    </xf>
    <xf numFmtId="164" fontId="5" fillId="4" borderId="3" xfId="7" applyFont="1" applyFill="1" applyBorder="1" applyAlignment="1">
      <alignment horizontal="right" vertical="center"/>
    </xf>
    <xf numFmtId="164" fontId="4" fillId="0" borderId="3" xfId="0" applyNumberFormat="1" applyFont="1" applyBorder="1" applyAlignment="1">
      <alignment horizontal="right"/>
    </xf>
    <xf numFmtId="0" fontId="9" fillId="9" borderId="8" xfId="0" applyFont="1" applyFill="1" applyBorder="1"/>
    <xf numFmtId="164" fontId="9" fillId="9" borderId="9" xfId="7" applyFont="1" applyFill="1" applyBorder="1" applyAlignment="1">
      <alignment horizontal="right" vertical="center"/>
    </xf>
    <xf numFmtId="169" fontId="5" fillId="4" borderId="0" xfId="7" applyNumberFormat="1" applyFont="1" applyFill="1" applyBorder="1" applyAlignment="1">
      <alignment horizontal="center" vertical="center"/>
    </xf>
    <xf numFmtId="164" fontId="5" fillId="4" borderId="0" xfId="7" applyFont="1" applyFill="1" applyBorder="1" applyAlignment="1">
      <alignment horizontal="center" vertical="center"/>
    </xf>
    <xf numFmtId="0" fontId="4" fillId="4" borderId="0" xfId="0" applyFont="1" applyFill="1"/>
    <xf numFmtId="0" fontId="22" fillId="4" borderId="0" xfId="0" applyFont="1" applyFill="1"/>
    <xf numFmtId="164" fontId="9" fillId="4" borderId="0" xfId="7" applyFont="1" applyFill="1" applyBorder="1" applyAlignment="1">
      <alignment horizontal="center" vertical="center"/>
    </xf>
    <xf numFmtId="0" fontId="19" fillId="4" borderId="0" xfId="0" applyFont="1" applyFill="1"/>
    <xf numFmtId="0" fontId="23" fillId="4" borderId="6" xfId="0" applyFont="1" applyFill="1" applyBorder="1" applyAlignment="1">
      <alignment horizontal="left" vertical="center"/>
    </xf>
    <xf numFmtId="0" fontId="17" fillId="4" borderId="10" xfId="0" applyFont="1" applyFill="1" applyBorder="1" applyAlignment="1">
      <alignment horizontal="center" vertical="center" wrapText="1"/>
    </xf>
    <xf numFmtId="166" fontId="17" fillId="4" borderId="11" xfId="0" applyNumberFormat="1" applyFont="1" applyFill="1" applyBorder="1" applyAlignment="1">
      <alignment horizontal="center" vertical="center" wrapText="1"/>
    </xf>
    <xf numFmtId="0" fontId="19" fillId="0" borderId="12" xfId="8" applyFont="1" applyBorder="1" applyAlignment="1">
      <alignment horizontal="left" indent="1"/>
    </xf>
    <xf numFmtId="9" fontId="16" fillId="0" borderId="13" xfId="2" applyFont="1" applyFill="1" applyBorder="1" applyAlignment="1">
      <alignment horizontal="center"/>
    </xf>
    <xf numFmtId="0" fontId="24" fillId="4" borderId="0" xfId="0" applyFont="1" applyFill="1"/>
    <xf numFmtId="0" fontId="25" fillId="4" borderId="0" xfId="0" applyFont="1" applyFill="1"/>
    <xf numFmtId="0" fontId="24" fillId="10" borderId="14" xfId="0" applyFont="1" applyFill="1" applyBorder="1"/>
    <xf numFmtId="0" fontId="24" fillId="10" borderId="15" xfId="0" applyFont="1" applyFill="1" applyBorder="1" applyAlignment="1">
      <alignment horizontal="center"/>
    </xf>
    <xf numFmtId="166" fontId="5" fillId="10" borderId="16" xfId="0" applyNumberFormat="1" applyFont="1" applyFill="1" applyBorder="1" applyAlignment="1">
      <alignment horizontal="center"/>
    </xf>
    <xf numFmtId="0" fontId="19" fillId="4" borderId="17" xfId="0" applyFont="1" applyFill="1" applyBorder="1"/>
    <xf numFmtId="0" fontId="24" fillId="4" borderId="18" xfId="5" applyFont="1" applyFill="1" applyBorder="1"/>
    <xf numFmtId="0" fontId="19" fillId="4" borderId="19" xfId="5" applyFont="1" applyFill="1" applyBorder="1" applyAlignment="1">
      <alignment horizontal="right"/>
    </xf>
    <xf numFmtId="168" fontId="4" fillId="4" borderId="20" xfId="4" applyFont="1" applyFill="1" applyBorder="1" applyAlignment="1">
      <alignment horizontal="right" vertical="center"/>
    </xf>
    <xf numFmtId="0" fontId="19" fillId="0" borderId="8" xfId="8" applyFont="1" applyBorder="1" applyAlignment="1">
      <alignment horizontal="left" indent="1"/>
    </xf>
    <xf numFmtId="171" fontId="16" fillId="0" borderId="21" xfId="4" applyNumberFormat="1" applyFont="1" applyFill="1" applyBorder="1" applyAlignment="1">
      <alignment horizontal="right" vertical="center"/>
    </xf>
    <xf numFmtId="171" fontId="4" fillId="4" borderId="21" xfId="4" applyNumberFormat="1" applyFont="1" applyFill="1" applyBorder="1" applyAlignment="1">
      <alignment horizontal="right" vertical="center"/>
    </xf>
    <xf numFmtId="171" fontId="4" fillId="4" borderId="20" xfId="4" applyNumberFormat="1" applyFont="1" applyFill="1" applyBorder="1" applyAlignment="1">
      <alignment horizontal="right" vertical="center"/>
    </xf>
    <xf numFmtId="0" fontId="19" fillId="0" borderId="22" xfId="8" applyFont="1" applyBorder="1" applyAlignment="1">
      <alignment horizontal="right" indent="1"/>
    </xf>
    <xf numFmtId="10" fontId="25" fillId="0" borderId="23" xfId="2" applyNumberFormat="1" applyFont="1" applyFill="1" applyBorder="1" applyAlignment="1">
      <alignment horizontal="right" vertical="center"/>
    </xf>
    <xf numFmtId="0" fontId="19" fillId="0" borderId="0" xfId="0" applyFont="1"/>
    <xf numFmtId="0" fontId="23" fillId="4" borderId="18" xfId="5" applyFont="1" applyFill="1" applyBorder="1" applyAlignment="1">
      <alignment horizontal="left"/>
    </xf>
    <xf numFmtId="0" fontId="20" fillId="4" borderId="19" xfId="5" applyFont="1" applyFill="1" applyBorder="1" applyAlignment="1">
      <alignment horizontal="right"/>
    </xf>
    <xf numFmtId="164" fontId="4" fillId="4" borderId="20" xfId="3" applyFont="1" applyFill="1" applyBorder="1" applyAlignment="1">
      <alignment horizontal="right" vertical="center"/>
    </xf>
    <xf numFmtId="0" fontId="19" fillId="0" borderId="24" xfId="8" applyFont="1" applyBorder="1" applyAlignment="1">
      <alignment horizontal="left" indent="1"/>
    </xf>
    <xf numFmtId="43" fontId="19" fillId="0" borderId="25" xfId="8" applyNumberFormat="1" applyFont="1" applyBorder="1" applyAlignment="1">
      <alignment horizontal="right" indent="1"/>
    </xf>
    <xf numFmtId="4" fontId="4" fillId="4" borderId="26" xfId="3" applyNumberFormat="1" applyFont="1" applyFill="1" applyBorder="1" applyAlignment="1">
      <alignment horizontal="right" vertical="center"/>
    </xf>
    <xf numFmtId="170" fontId="4" fillId="4" borderId="20" xfId="3" applyNumberFormat="1" applyFont="1" applyFill="1" applyBorder="1" applyAlignment="1">
      <alignment horizontal="right" vertical="center"/>
    </xf>
    <xf numFmtId="167" fontId="19" fillId="0" borderId="22" xfId="8" applyNumberFormat="1" applyFont="1" applyBorder="1" applyAlignment="1">
      <alignment horizontal="right"/>
    </xf>
    <xf numFmtId="167" fontId="4" fillId="4" borderId="23" xfId="3" applyNumberFormat="1" applyFont="1" applyFill="1" applyBorder="1" applyAlignment="1">
      <alignment horizontal="right" vertical="center"/>
    </xf>
    <xf numFmtId="0" fontId="23" fillId="9" borderId="27" xfId="5" applyFont="1" applyFill="1" applyBorder="1"/>
    <xf numFmtId="167" fontId="17" fillId="9" borderId="28" xfId="5" applyNumberFormat="1" applyFont="1" applyFill="1" applyBorder="1" applyAlignment="1">
      <alignment horizontal="right"/>
    </xf>
    <xf numFmtId="167" fontId="5" fillId="9" borderId="28" xfId="3" applyNumberFormat="1" applyFont="1" applyFill="1" applyBorder="1" applyAlignment="1">
      <alignment horizontal="right"/>
    </xf>
    <xf numFmtId="0" fontId="19" fillId="4" borderId="29" xfId="0" applyFont="1" applyFill="1" applyBorder="1"/>
    <xf numFmtId="0" fontId="23" fillId="4" borderId="0" xfId="5" applyFont="1" applyFill="1"/>
    <xf numFmtId="164" fontId="5" fillId="4" borderId="0" xfId="3" applyFont="1" applyFill="1" applyBorder="1"/>
    <xf numFmtId="0" fontId="23" fillId="4" borderId="0" xfId="0" applyFont="1" applyFill="1"/>
    <xf numFmtId="3" fontId="23" fillId="4" borderId="0" xfId="0" applyNumberFormat="1" applyFont="1" applyFill="1"/>
    <xf numFmtId="3" fontId="20" fillId="4" borderId="0" xfId="0" applyNumberFormat="1" applyFont="1" applyFill="1"/>
    <xf numFmtId="3" fontId="20" fillId="0" borderId="0" xfId="0" applyNumberFormat="1" applyFont="1"/>
    <xf numFmtId="44" fontId="20" fillId="4" borderId="0" xfId="1" applyFont="1" applyFill="1"/>
    <xf numFmtId="4" fontId="20" fillId="4" borderId="0" xfId="1" applyNumberFormat="1" applyFont="1" applyFill="1"/>
    <xf numFmtId="43" fontId="20" fillId="4" borderId="0" xfId="0" applyNumberFormat="1" applyFont="1" applyFill="1"/>
    <xf numFmtId="0" fontId="26" fillId="0" borderId="0" xfId="0" applyFont="1"/>
    <xf numFmtId="167" fontId="26" fillId="0" borderId="0" xfId="1" applyNumberFormat="1" applyFont="1"/>
    <xf numFmtId="44" fontId="26" fillId="0" borderId="0" xfId="1" applyFont="1"/>
    <xf numFmtId="44" fontId="27" fillId="0" borderId="0" xfId="1" applyFont="1"/>
    <xf numFmtId="0" fontId="27" fillId="0" borderId="0" xfId="0" applyFont="1"/>
    <xf numFmtId="0" fontId="2" fillId="0" borderId="0" xfId="0" applyFont="1"/>
    <xf numFmtId="4" fontId="27" fillId="0" borderId="1" xfId="0" applyNumberFormat="1" applyFont="1" applyBorder="1"/>
    <xf numFmtId="44" fontId="27" fillId="0" borderId="31" xfId="1" applyFont="1" applyBorder="1" applyAlignment="1">
      <alignment horizontal="center" vertical="center"/>
    </xf>
    <xf numFmtId="44" fontId="27" fillId="0" borderId="0" xfId="0" applyNumberFormat="1" applyFont="1"/>
    <xf numFmtId="0" fontId="27" fillId="11" borderId="32" xfId="0" applyFont="1" applyFill="1" applyBorder="1"/>
    <xf numFmtId="0" fontId="31" fillId="13" borderId="40" xfId="9" applyFont="1" applyFill="1" applyBorder="1" applyAlignment="1">
      <alignment vertical="center"/>
    </xf>
    <xf numFmtId="0" fontId="31" fillId="13" borderId="41" xfId="9" applyFont="1" applyFill="1" applyBorder="1" applyAlignment="1">
      <alignment horizontal="center" vertical="center"/>
    </xf>
    <xf numFmtId="0" fontId="31" fillId="13" borderId="42" xfId="9" applyFont="1" applyFill="1" applyBorder="1" applyAlignment="1">
      <alignment vertical="center"/>
    </xf>
    <xf numFmtId="0" fontId="31" fillId="13" borderId="43" xfId="9" applyFont="1" applyFill="1" applyBorder="1" applyAlignment="1">
      <alignment horizontal="center" vertical="center"/>
    </xf>
    <xf numFmtId="0" fontId="31" fillId="13" borderId="40" xfId="9" applyFont="1" applyFill="1" applyBorder="1" applyAlignment="1">
      <alignment horizontal="center" vertical="center"/>
    </xf>
    <xf numFmtId="0" fontId="31" fillId="13" borderId="42" xfId="9" applyFont="1" applyFill="1" applyBorder="1" applyAlignment="1">
      <alignment horizontal="center" vertical="center"/>
    </xf>
    <xf numFmtId="0" fontId="32" fillId="0" borderId="34" xfId="9" applyFont="1" applyBorder="1" applyAlignment="1">
      <alignment vertical="center" wrapText="1"/>
    </xf>
    <xf numFmtId="3" fontId="33" fillId="14" borderId="18" xfId="9" applyNumberFormat="1" applyFont="1" applyFill="1" applyBorder="1" applyAlignment="1">
      <alignment horizontal="center" vertical="center" wrapText="1"/>
    </xf>
    <xf numFmtId="3" fontId="33" fillId="14" borderId="46" xfId="9" applyNumberFormat="1" applyFont="1" applyFill="1" applyBorder="1" applyAlignment="1">
      <alignment horizontal="center" vertical="center" wrapText="1"/>
    </xf>
    <xf numFmtId="3" fontId="34" fillId="0" borderId="18" xfId="9" applyNumberFormat="1" applyFont="1" applyBorder="1" applyAlignment="1">
      <alignment horizontal="center" vertical="center"/>
    </xf>
    <xf numFmtId="3" fontId="34" fillId="0" borderId="46" xfId="9" applyNumberFormat="1" applyFont="1" applyBorder="1" applyAlignment="1">
      <alignment horizontal="center" vertical="center"/>
    </xf>
    <xf numFmtId="3" fontId="33" fillId="14" borderId="18" xfId="9" applyNumberFormat="1" applyFont="1" applyFill="1" applyBorder="1" applyAlignment="1">
      <alignment horizontal="center" vertical="center"/>
    </xf>
    <xf numFmtId="3" fontId="33" fillId="14" borderId="46" xfId="9" applyNumberFormat="1" applyFont="1" applyFill="1" applyBorder="1" applyAlignment="1">
      <alignment horizontal="center" vertical="center"/>
    </xf>
    <xf numFmtId="3" fontId="35" fillId="0" borderId="18" xfId="9" applyNumberFormat="1" applyFont="1" applyBorder="1" applyAlignment="1">
      <alignment horizontal="center" vertical="center"/>
    </xf>
    <xf numFmtId="3" fontId="35" fillId="0" borderId="19" xfId="9" applyNumberFormat="1" applyFont="1" applyBorder="1" applyAlignment="1">
      <alignment horizontal="center" vertical="center"/>
    </xf>
    <xf numFmtId="0" fontId="32" fillId="0" borderId="47" xfId="9" applyFont="1" applyBorder="1" applyAlignment="1">
      <alignment vertical="center" wrapText="1"/>
    </xf>
    <xf numFmtId="3" fontId="33" fillId="14" borderId="48" xfId="9" applyNumberFormat="1" applyFont="1" applyFill="1" applyBorder="1" applyAlignment="1">
      <alignment horizontal="center" vertical="center" wrapText="1"/>
    </xf>
    <xf numFmtId="3" fontId="33" fillId="14" borderId="49" xfId="9" applyNumberFormat="1" applyFont="1" applyFill="1" applyBorder="1" applyAlignment="1">
      <alignment horizontal="center" vertical="center" wrapText="1"/>
    </xf>
    <xf numFmtId="3" fontId="34" fillId="0" borderId="48" xfId="9" applyNumberFormat="1" applyFont="1" applyBorder="1" applyAlignment="1">
      <alignment horizontal="center" vertical="center"/>
    </xf>
    <xf numFmtId="3" fontId="34" fillId="0" borderId="49" xfId="9" applyNumberFormat="1" applyFont="1" applyBorder="1" applyAlignment="1">
      <alignment horizontal="center" vertical="center"/>
    </xf>
    <xf numFmtId="3" fontId="33" fillId="14" borderId="48" xfId="9" applyNumberFormat="1" applyFont="1" applyFill="1" applyBorder="1" applyAlignment="1">
      <alignment horizontal="center" vertical="center"/>
    </xf>
    <xf numFmtId="3" fontId="33" fillId="14" borderId="49" xfId="9" applyNumberFormat="1" applyFont="1" applyFill="1" applyBorder="1" applyAlignment="1">
      <alignment horizontal="center" vertical="center"/>
    </xf>
    <xf numFmtId="3" fontId="35" fillId="0" borderId="48" xfId="9" applyNumberFormat="1" applyFont="1" applyBorder="1" applyAlignment="1">
      <alignment horizontal="center" vertical="center"/>
    </xf>
    <xf numFmtId="3" fontId="35" fillId="0" borderId="4" xfId="9" applyNumberFormat="1" applyFont="1" applyBorder="1" applyAlignment="1">
      <alignment horizontal="center" vertical="center"/>
    </xf>
    <xf numFmtId="3" fontId="37" fillId="15" borderId="49" xfId="0" applyNumberFormat="1" applyFont="1" applyFill="1" applyBorder="1" applyAlignment="1">
      <alignment horizontal="center"/>
    </xf>
    <xf numFmtId="3" fontId="38" fillId="0" borderId="12" xfId="9" applyNumberFormat="1" applyFont="1" applyBorder="1" applyAlignment="1">
      <alignment horizontal="center" vertical="center"/>
    </xf>
    <xf numFmtId="3" fontId="34" fillId="0" borderId="50" xfId="9" applyNumberFormat="1" applyFont="1" applyBorder="1" applyAlignment="1">
      <alignment horizontal="center" vertical="center"/>
    </xf>
    <xf numFmtId="3" fontId="34" fillId="0" borderId="12" xfId="9" applyNumberFormat="1" applyFont="1" applyBorder="1" applyAlignment="1">
      <alignment horizontal="center" vertical="center"/>
    </xf>
    <xf numFmtId="3" fontId="33" fillId="14" borderId="12" xfId="9" applyNumberFormat="1" applyFont="1" applyFill="1" applyBorder="1" applyAlignment="1">
      <alignment horizontal="center" vertical="center"/>
    </xf>
    <xf numFmtId="3" fontId="33" fillId="14" borderId="50" xfId="9" applyNumberFormat="1" applyFont="1" applyFill="1" applyBorder="1" applyAlignment="1">
      <alignment horizontal="center" vertical="center"/>
    </xf>
    <xf numFmtId="3" fontId="36" fillId="16" borderId="12" xfId="0" applyNumberFormat="1" applyFont="1" applyFill="1" applyBorder="1" applyAlignment="1">
      <alignment horizontal="center" vertical="center"/>
    </xf>
    <xf numFmtId="3" fontId="33" fillId="14" borderId="50" xfId="9" applyNumberFormat="1" applyFont="1" applyFill="1" applyBorder="1" applyAlignment="1">
      <alignment horizontal="center" vertical="center" wrapText="1"/>
    </xf>
    <xf numFmtId="3" fontId="35" fillId="0" borderId="12" xfId="9" applyNumberFormat="1" applyFont="1" applyBorder="1" applyAlignment="1">
      <alignment horizontal="center" vertical="center"/>
    </xf>
    <xf numFmtId="3" fontId="35" fillId="0" borderId="51" xfId="9" applyNumberFormat="1" applyFont="1" applyBorder="1" applyAlignment="1">
      <alignment horizontal="center" vertical="center"/>
    </xf>
    <xf numFmtId="0" fontId="32" fillId="0" borderId="44" xfId="9" applyFont="1" applyBorder="1" applyAlignment="1">
      <alignment vertical="center" wrapText="1"/>
    </xf>
    <xf numFmtId="3" fontId="39" fillId="0" borderId="27" xfId="9" applyNumberFormat="1" applyFont="1" applyBorder="1" applyAlignment="1">
      <alignment horizontal="center" vertical="center"/>
    </xf>
    <xf numFmtId="3" fontId="39" fillId="0" borderId="52" xfId="9" applyNumberFormat="1" applyFont="1" applyBorder="1" applyAlignment="1">
      <alignment horizontal="center" vertical="center"/>
    </xf>
    <xf numFmtId="3" fontId="40" fillId="14" borderId="27" xfId="9" applyNumberFormat="1" applyFont="1" applyFill="1" applyBorder="1" applyAlignment="1">
      <alignment horizontal="center" vertical="center"/>
    </xf>
    <xf numFmtId="3" fontId="40" fillId="14" borderId="52" xfId="9" applyNumberFormat="1" applyFont="1" applyFill="1" applyBorder="1" applyAlignment="1">
      <alignment horizontal="center" vertical="center"/>
    </xf>
    <xf numFmtId="0" fontId="32" fillId="0" borderId="54" xfId="9" applyFont="1" applyBorder="1" applyAlignment="1">
      <alignment vertical="center" wrapText="1"/>
    </xf>
    <xf numFmtId="3" fontId="39" fillId="0" borderId="0" xfId="9" applyNumberFormat="1" applyFont="1" applyAlignment="1">
      <alignment horizontal="center" vertical="center"/>
    </xf>
    <xf numFmtId="3" fontId="40" fillId="14" borderId="0" xfId="9" applyNumberFormat="1" applyFont="1" applyFill="1" applyAlignment="1">
      <alignment horizontal="center" vertical="center"/>
    </xf>
    <xf numFmtId="0" fontId="32" fillId="0" borderId="0" xfId="9" applyFont="1" applyAlignment="1">
      <alignment vertical="center" wrapText="1"/>
    </xf>
    <xf numFmtId="4" fontId="41" fillId="17" borderId="54" xfId="9" applyNumberFormat="1" applyFont="1" applyFill="1" applyBorder="1" applyAlignment="1">
      <alignment horizontal="center" vertical="center" wrapText="1"/>
    </xf>
    <xf numFmtId="3" fontId="41" fillId="18" borderId="27" xfId="9" applyNumberFormat="1" applyFont="1" applyFill="1" applyBorder="1" applyAlignment="1">
      <alignment horizontal="center" vertical="center"/>
    </xf>
    <xf numFmtId="3" fontId="41" fillId="18" borderId="52" xfId="9" applyNumberFormat="1" applyFont="1" applyFill="1" applyBorder="1" applyAlignment="1">
      <alignment horizontal="center" vertical="center"/>
    </xf>
    <xf numFmtId="3" fontId="41" fillId="18" borderId="55" xfId="9" applyNumberFormat="1" applyFont="1" applyFill="1" applyBorder="1" applyAlignment="1">
      <alignment horizontal="center" vertical="center"/>
    </xf>
    <xf numFmtId="3" fontId="41" fillId="18" borderId="15" xfId="9" applyNumberFormat="1" applyFont="1" applyFill="1" applyBorder="1" applyAlignment="1">
      <alignment horizontal="center" vertical="center"/>
    </xf>
    <xf numFmtId="0" fontId="0" fillId="0" borderId="14" xfId="0" applyBorder="1" applyAlignment="1">
      <alignment horizontal="center"/>
    </xf>
    <xf numFmtId="0" fontId="0" fillId="0" borderId="54" xfId="0" applyBorder="1" applyAlignment="1">
      <alignment horizontal="center"/>
    </xf>
    <xf numFmtId="10" fontId="0" fillId="0" borderId="0" xfId="2" applyNumberFormat="1" applyFont="1" applyAlignment="1">
      <alignment horizontal="center"/>
    </xf>
    <xf numFmtId="0" fontId="43" fillId="0" borderId="0" xfId="10" applyFont="1"/>
    <xf numFmtId="0" fontId="43" fillId="0" borderId="17" xfId="10" applyFont="1" applyBorder="1"/>
    <xf numFmtId="49" fontId="45" fillId="19" borderId="56" xfId="10" applyNumberFormat="1" applyFont="1" applyFill="1" applyBorder="1" applyAlignment="1">
      <alignment horizontal="center" vertical="center" wrapText="1"/>
    </xf>
    <xf numFmtId="49" fontId="46" fillId="19" borderId="56" xfId="10" applyNumberFormat="1" applyFont="1" applyFill="1" applyBorder="1" applyAlignment="1">
      <alignment horizontal="center" vertical="center" wrapText="1"/>
    </xf>
    <xf numFmtId="0" fontId="19" fillId="0" borderId="3" xfId="10" applyFont="1" applyBorder="1" applyAlignment="1">
      <alignment horizontal="center" vertical="center" shrinkToFit="1"/>
    </xf>
    <xf numFmtId="49" fontId="46" fillId="19" borderId="3" xfId="10" applyNumberFormat="1" applyFont="1" applyFill="1" applyBorder="1" applyAlignment="1">
      <alignment horizontal="center" vertical="center" wrapText="1"/>
    </xf>
    <xf numFmtId="2" fontId="19" fillId="0" borderId="3" xfId="10" applyNumberFormat="1" applyFont="1" applyBorder="1" applyAlignment="1">
      <alignment horizontal="center" vertical="center" shrinkToFit="1"/>
    </xf>
    <xf numFmtId="0" fontId="47" fillId="0" borderId="3" xfId="10" applyFont="1" applyBorder="1" applyAlignment="1">
      <alignment horizontal="center"/>
    </xf>
    <xf numFmtId="10" fontId="20" fillId="0" borderId="3" xfId="11" applyNumberFormat="1" applyFont="1" applyBorder="1" applyAlignment="1">
      <alignment horizontal="center"/>
    </xf>
    <xf numFmtId="2" fontId="19" fillId="0" borderId="0" xfId="10" applyNumberFormat="1" applyFont="1" applyAlignment="1">
      <alignment horizontal="center" vertical="center" shrinkToFit="1"/>
    </xf>
    <xf numFmtId="172" fontId="43" fillId="20" borderId="57" xfId="10" applyNumberFormat="1" applyFont="1" applyFill="1" applyBorder="1"/>
    <xf numFmtId="172" fontId="43" fillId="0" borderId="59" xfId="10" applyNumberFormat="1" applyFont="1" applyBorder="1"/>
    <xf numFmtId="172" fontId="43" fillId="0" borderId="0" xfId="10" applyNumberFormat="1" applyFont="1"/>
    <xf numFmtId="172" fontId="43" fillId="0" borderId="61" xfId="10" applyNumberFormat="1" applyFont="1" applyBorder="1"/>
    <xf numFmtId="0" fontId="23" fillId="0" borderId="0" xfId="10" applyFont="1" applyAlignment="1">
      <alignment horizontal="center" vertical="center"/>
    </xf>
    <xf numFmtId="0" fontId="24" fillId="0" borderId="62" xfId="10" applyFont="1" applyBorder="1" applyAlignment="1">
      <alignment horizontal="center" vertical="center" shrinkToFit="1"/>
    </xf>
    <xf numFmtId="2" fontId="19" fillId="0" borderId="63" xfId="10" applyNumberFormat="1" applyFont="1" applyBorder="1" applyAlignment="1">
      <alignment horizontal="center" vertical="center" shrinkToFit="1"/>
    </xf>
    <xf numFmtId="2" fontId="24" fillId="0" borderId="64" xfId="10" applyNumberFormat="1" applyFont="1" applyBorder="1" applyAlignment="1">
      <alignment horizontal="center" vertical="center" shrinkToFit="1"/>
    </xf>
    <xf numFmtId="10" fontId="23" fillId="0" borderId="65" xfId="11" applyNumberFormat="1" applyFont="1" applyBorder="1" applyAlignment="1">
      <alignment horizontal="center"/>
    </xf>
    <xf numFmtId="172" fontId="48" fillId="0" borderId="65" xfId="10" applyNumberFormat="1" applyFont="1" applyBorder="1"/>
    <xf numFmtId="0" fontId="19" fillId="0" borderId="0" xfId="10" applyFont="1" applyAlignment="1">
      <alignment horizontal="center" vertical="center" shrinkToFit="1"/>
    </xf>
    <xf numFmtId="2" fontId="24" fillId="0" borderId="0" xfId="10" applyNumberFormat="1" applyFont="1" applyAlignment="1">
      <alignment horizontal="center" vertical="center" shrinkToFit="1"/>
    </xf>
    <xf numFmtId="10" fontId="20" fillId="0" borderId="0" xfId="11" applyNumberFormat="1" applyFont="1" applyBorder="1" applyAlignment="1">
      <alignment horizontal="center"/>
    </xf>
    <xf numFmtId="0" fontId="49" fillId="0" borderId="0" xfId="10" applyFont="1" applyAlignment="1">
      <alignment horizontal="center" vertical="center" shrinkToFit="1"/>
    </xf>
    <xf numFmtId="2" fontId="49" fillId="0" borderId="0" xfId="10" applyNumberFormat="1" applyFont="1" applyAlignment="1">
      <alignment horizontal="center" vertical="center" shrinkToFit="1"/>
    </xf>
    <xf numFmtId="2" fontId="50" fillId="0" borderId="0" xfId="10" applyNumberFormat="1" applyFont="1" applyAlignment="1">
      <alignment horizontal="center" vertical="center" shrinkToFit="1"/>
    </xf>
    <xf numFmtId="10" fontId="43" fillId="0" borderId="0" xfId="11" applyNumberFormat="1" applyFont="1"/>
    <xf numFmtId="9" fontId="43" fillId="0" borderId="0" xfId="11" applyFont="1"/>
    <xf numFmtId="0" fontId="43" fillId="0" borderId="0" xfId="10" applyFont="1" applyAlignment="1"/>
    <xf numFmtId="2" fontId="51" fillId="0" borderId="0" xfId="10" applyNumberFormat="1" applyFont="1" applyAlignment="1">
      <alignment horizontal="center" vertical="center" shrinkToFit="1"/>
    </xf>
    <xf numFmtId="10" fontId="43" fillId="0" borderId="0" xfId="11" applyNumberFormat="1" applyFont="1" applyAlignment="1"/>
    <xf numFmtId="9" fontId="43" fillId="0" borderId="0" xfId="11" applyFont="1" applyAlignment="1"/>
    <xf numFmtId="2" fontId="43" fillId="0" borderId="0" xfId="10" applyNumberFormat="1" applyFont="1" applyAlignment="1"/>
    <xf numFmtId="0" fontId="53" fillId="0" borderId="0" xfId="12" applyFont="1" applyAlignment="1"/>
    <xf numFmtId="0" fontId="54" fillId="0" borderId="0" xfId="13" applyAlignment="1"/>
    <xf numFmtId="0" fontId="0" fillId="0" borderId="0" xfId="0" applyAlignment="1"/>
    <xf numFmtId="3" fontId="0" fillId="0" borderId="0" xfId="0" applyNumberFormat="1"/>
    <xf numFmtId="0" fontId="0" fillId="8" borderId="0" xfId="0" applyFill="1"/>
    <xf numFmtId="3" fontId="0" fillId="8" borderId="0" xfId="0" applyNumberFormat="1" applyFill="1"/>
    <xf numFmtId="173" fontId="0" fillId="8" borderId="0" xfId="0" applyNumberFormat="1" applyFill="1"/>
    <xf numFmtId="3" fontId="0" fillId="0" borderId="0" xfId="0" applyNumberFormat="1" applyAlignment="1">
      <alignment horizontal="right"/>
    </xf>
    <xf numFmtId="0" fontId="54" fillId="0" borderId="0" xfId="13"/>
    <xf numFmtId="167" fontId="24" fillId="4" borderId="29" xfId="0" applyNumberFormat="1" applyFont="1" applyFill="1" applyBorder="1"/>
    <xf numFmtId="44" fontId="28" fillId="11" borderId="33" xfId="1" applyNumberFormat="1" applyFont="1" applyFill="1" applyBorder="1" applyAlignment="1">
      <alignment horizontal="center" vertical="center"/>
    </xf>
    <xf numFmtId="44" fontId="2" fillId="0" borderId="0" xfId="0" applyNumberFormat="1" applyFont="1" applyAlignment="1">
      <alignment horizontal="center" vertical="center"/>
    </xf>
    <xf numFmtId="0" fontId="2" fillId="0" borderId="0" xfId="0" applyFont="1" applyAlignment="1">
      <alignment horizontal="center" vertical="center"/>
    </xf>
    <xf numFmtId="2" fontId="0" fillId="0" borderId="0" xfId="0" applyNumberFormat="1" applyAlignment="1">
      <alignment horizontal="center" vertical="center"/>
    </xf>
    <xf numFmtId="44" fontId="19" fillId="4" borderId="0" xfId="1" applyFont="1" applyFill="1"/>
    <xf numFmtId="174" fontId="16" fillId="4" borderId="13" xfId="0" applyNumberFormat="1" applyFont="1" applyFill="1" applyBorder="1" applyAlignment="1">
      <alignment horizontal="center"/>
    </xf>
    <xf numFmtId="0" fontId="5" fillId="0" borderId="0" xfId="0" applyFont="1" applyBorder="1" applyAlignment="1">
      <alignment horizontal="center"/>
    </xf>
    <xf numFmtId="0" fontId="5" fillId="0" borderId="0" xfId="0" applyFont="1" applyBorder="1" applyAlignment="1">
      <alignment horizontal="center" vertical="center"/>
    </xf>
    <xf numFmtId="167" fontId="10" fillId="0" borderId="0" xfId="0" applyNumberFormat="1" applyFont="1" applyBorder="1" applyAlignment="1">
      <alignment horizontal="right" vertical="center"/>
    </xf>
    <xf numFmtId="167" fontId="10" fillId="4" borderId="0" xfId="0" applyNumberFormat="1" applyFont="1" applyFill="1" applyBorder="1" applyAlignment="1">
      <alignment horizontal="right" vertical="center"/>
    </xf>
    <xf numFmtId="44" fontId="27" fillId="0" borderId="0" xfId="0" applyNumberFormat="1" applyFont="1" applyAlignment="1">
      <alignment horizontal="center"/>
    </xf>
    <xf numFmtId="0" fontId="17" fillId="4" borderId="66" xfId="0" applyFont="1" applyFill="1" applyBorder="1" applyAlignment="1">
      <alignment horizontal="center" vertical="center" wrapText="1"/>
    </xf>
    <xf numFmtId="0" fontId="56" fillId="0" borderId="0" xfId="0" applyFont="1" applyAlignment="1">
      <alignment vertical="center" wrapText="1"/>
    </xf>
    <xf numFmtId="0" fontId="57" fillId="0" borderId="0" xfId="0" applyFont="1" applyAlignment="1">
      <alignment vertical="center" wrapText="1"/>
    </xf>
    <xf numFmtId="0" fontId="60" fillId="0" borderId="0" xfId="0" applyFont="1" applyAlignment="1">
      <alignment vertical="center" wrapText="1"/>
    </xf>
    <xf numFmtId="0" fontId="61" fillId="0" borderId="0" xfId="0" applyFont="1" applyAlignment="1">
      <alignment vertical="center" wrapText="1"/>
    </xf>
    <xf numFmtId="0" fontId="0" fillId="0" borderId="0" xfId="0" applyAlignment="1">
      <alignment horizontal="center" vertical="center" wrapText="1"/>
    </xf>
    <xf numFmtId="0" fontId="57" fillId="0" borderId="0" xfId="0" applyFont="1" applyAlignment="1">
      <alignment horizontal="center" vertical="center" wrapText="1"/>
    </xf>
    <xf numFmtId="0" fontId="57" fillId="0" borderId="0" xfId="0" applyFont="1" applyAlignment="1">
      <alignment horizontal="left" vertical="center" wrapText="1"/>
    </xf>
    <xf numFmtId="0" fontId="59" fillId="0" borderId="0" xfId="0" applyFont="1" applyAlignment="1">
      <alignment horizontal="center" vertical="center" wrapText="1"/>
    </xf>
    <xf numFmtId="0" fontId="60" fillId="0" borderId="0" xfId="0" applyFont="1" applyAlignment="1">
      <alignment horizontal="center" vertical="center" wrapText="1"/>
    </xf>
    <xf numFmtId="0" fontId="61" fillId="0" borderId="0" xfId="0" applyFont="1" applyAlignment="1">
      <alignment horizontal="center" vertical="center" wrapText="1"/>
    </xf>
    <xf numFmtId="0" fontId="57" fillId="0" borderId="67" xfId="0"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left"/>
    </xf>
    <xf numFmtId="0" fontId="63" fillId="0" borderId="3" xfId="0" applyFont="1" applyBorder="1" applyAlignment="1">
      <alignment horizontal="center" vertical="center" wrapText="1"/>
    </xf>
    <xf numFmtId="0" fontId="64" fillId="0" borderId="0" xfId="0" applyFont="1"/>
    <xf numFmtId="0" fontId="57" fillId="0" borderId="49" xfId="0" applyFont="1" applyBorder="1" applyAlignment="1">
      <alignment horizontal="center" vertical="center" wrapText="1"/>
    </xf>
    <xf numFmtId="0" fontId="65" fillId="21" borderId="46" xfId="0" applyFont="1" applyFill="1" applyBorder="1" applyAlignment="1">
      <alignment horizontal="center" vertical="center" wrapText="1"/>
    </xf>
    <xf numFmtId="0" fontId="65" fillId="21" borderId="3" xfId="0" applyFont="1" applyFill="1" applyBorder="1" applyAlignment="1">
      <alignment horizontal="center" vertical="center" wrapText="1"/>
    </xf>
    <xf numFmtId="175" fontId="57" fillId="0" borderId="3" xfId="0" applyNumberFormat="1" applyFont="1" applyBorder="1" applyAlignment="1">
      <alignment horizontal="center" vertical="center" wrapText="1"/>
    </xf>
    <xf numFmtId="0" fontId="62" fillId="0" borderId="13" xfId="0" applyFont="1" applyBorder="1" applyAlignment="1">
      <alignment horizontal="center" vertical="center" wrapText="1"/>
    </xf>
    <xf numFmtId="0" fontId="62" fillId="0" borderId="50" xfId="0" applyFont="1" applyBorder="1" applyAlignment="1">
      <alignment horizontal="center" vertical="center" wrapText="1"/>
    </xf>
    <xf numFmtId="0" fontId="67" fillId="0" borderId="3" xfId="0" applyFont="1" applyBorder="1" applyAlignment="1">
      <alignment horizontal="center" vertical="center" wrapText="1"/>
    </xf>
    <xf numFmtId="0" fontId="0" fillId="0" borderId="0" xfId="0" applyFont="1"/>
    <xf numFmtId="0" fontId="0" fillId="0" borderId="0" xfId="0" applyFont="1" applyAlignment="1">
      <alignment horizontal="center" vertical="center"/>
    </xf>
    <xf numFmtId="0" fontId="65" fillId="0" borderId="0" xfId="0" applyFont="1" applyFill="1" applyBorder="1" applyAlignment="1">
      <alignment horizontal="center" vertical="center" wrapText="1"/>
    </xf>
    <xf numFmtId="0" fontId="57" fillId="0" borderId="0"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8" fillId="0" borderId="3" xfId="0" applyFont="1" applyBorder="1" applyAlignment="1">
      <alignment horizontal="center" vertical="center" wrapText="1"/>
    </xf>
    <xf numFmtId="3" fontId="68" fillId="0" borderId="3" xfId="0" applyNumberFormat="1" applyFont="1" applyBorder="1" applyAlignment="1">
      <alignment horizontal="center" vertical="center" wrapText="1"/>
    </xf>
    <xf numFmtId="0" fontId="69" fillId="0" borderId="3" xfId="0" applyFont="1" applyBorder="1" applyAlignment="1">
      <alignment horizontal="center" vertical="center" wrapText="1"/>
    </xf>
    <xf numFmtId="0" fontId="68" fillId="0" borderId="3" xfId="0" applyFont="1" applyFill="1" applyBorder="1" applyAlignment="1">
      <alignment horizontal="center" vertical="center" wrapText="1"/>
    </xf>
    <xf numFmtId="0" fontId="68" fillId="0" borderId="3" xfId="0" applyFont="1" applyBorder="1" applyAlignment="1">
      <alignment horizontal="center"/>
    </xf>
    <xf numFmtId="0" fontId="70" fillId="21" borderId="3" xfId="0" applyFont="1" applyFill="1" applyBorder="1" applyAlignment="1">
      <alignment horizontal="center" vertical="center" wrapText="1"/>
    </xf>
    <xf numFmtId="0" fontId="29" fillId="0" borderId="0" xfId="0" applyFont="1" applyAlignment="1">
      <alignment horizontal="left"/>
    </xf>
    <xf numFmtId="0" fontId="70" fillId="21" borderId="3" xfId="0" applyFont="1" applyFill="1" applyBorder="1" applyAlignment="1">
      <alignment horizontal="center" vertical="center"/>
    </xf>
    <xf numFmtId="0" fontId="57" fillId="0" borderId="13" xfId="0" applyFont="1" applyBorder="1" applyAlignment="1">
      <alignment horizontal="center" vertical="center" wrapText="1"/>
    </xf>
    <xf numFmtId="0" fontId="57" fillId="0" borderId="3" xfId="0" applyFont="1" applyBorder="1" applyAlignment="1">
      <alignment horizontal="center" vertical="center" wrapText="1"/>
    </xf>
    <xf numFmtId="0" fontId="65" fillId="21" borderId="68" xfId="0" applyFont="1" applyFill="1" applyBorder="1" applyAlignment="1">
      <alignment horizontal="center" vertical="center" wrapText="1"/>
    </xf>
    <xf numFmtId="0" fontId="57" fillId="0" borderId="0" xfId="0" applyFont="1" applyAlignment="1">
      <alignment horizontal="center" vertical="center" wrapText="1"/>
    </xf>
    <xf numFmtId="0" fontId="71" fillId="0" borderId="3" xfId="0" applyFont="1" applyFill="1" applyBorder="1" applyAlignment="1">
      <alignment horizontal="center" vertical="center" wrapText="1"/>
    </xf>
    <xf numFmtId="0" fontId="72" fillId="0" borderId="3" xfId="0" applyFont="1" applyFill="1" applyBorder="1" applyAlignment="1">
      <alignment horizontal="center" vertical="center" wrapText="1"/>
    </xf>
    <xf numFmtId="0" fontId="29" fillId="0" borderId="0" xfId="0" applyFont="1" applyAlignment="1">
      <alignment horizontal="center" vertical="center"/>
    </xf>
    <xf numFmtId="0" fontId="68" fillId="0" borderId="3" xfId="0" applyFont="1" applyBorder="1" applyAlignment="1">
      <alignment horizontal="center" vertical="center"/>
    </xf>
    <xf numFmtId="0" fontId="0" fillId="0" borderId="0" xfId="0" applyBorder="1" applyAlignment="1"/>
    <xf numFmtId="0" fontId="2" fillId="0" borderId="3" xfId="0" applyFont="1" applyBorder="1" applyAlignment="1">
      <alignment horizontal="center" vertical="center"/>
    </xf>
    <xf numFmtId="4" fontId="2" fillId="0" borderId="3" xfId="0" applyNumberFormat="1" applyFont="1" applyBorder="1" applyAlignment="1">
      <alignment horizontal="center" vertical="center"/>
    </xf>
    <xf numFmtId="0" fontId="62" fillId="0" borderId="3" xfId="0" applyFont="1" applyBorder="1" applyAlignment="1">
      <alignment horizontal="center" vertical="center"/>
    </xf>
    <xf numFmtId="0" fontId="62" fillId="0" borderId="0" xfId="0" applyFont="1" applyAlignment="1">
      <alignment vertical="center"/>
    </xf>
    <xf numFmtId="0" fontId="73" fillId="0" borderId="3" xfId="0" applyFont="1" applyFill="1" applyBorder="1" applyAlignment="1">
      <alignment horizontal="center" vertical="center" wrapText="1"/>
    </xf>
    <xf numFmtId="0" fontId="73" fillId="0" borderId="3" xfId="0" applyFont="1" applyFill="1" applyBorder="1" applyAlignment="1">
      <alignment horizontal="left" vertical="center" wrapText="1"/>
    </xf>
    <xf numFmtId="4" fontId="36" fillId="0" borderId="3" xfId="0" applyNumberFormat="1" applyFont="1" applyFill="1" applyBorder="1" applyAlignment="1">
      <alignment horizontal="center" vertical="center" shrinkToFit="1"/>
    </xf>
    <xf numFmtId="4" fontId="62" fillId="0" borderId="3" xfId="0" applyNumberFormat="1" applyFont="1" applyBorder="1" applyAlignment="1">
      <alignment horizontal="center" vertical="center"/>
    </xf>
    <xf numFmtId="2" fontId="36" fillId="0" borderId="3" xfId="0" applyNumberFormat="1" applyFont="1" applyFill="1" applyBorder="1" applyAlignment="1">
      <alignment horizontal="center" vertical="center" shrinkToFit="1"/>
    </xf>
    <xf numFmtId="0" fontId="62" fillId="0" borderId="0" xfId="0" applyFont="1"/>
    <xf numFmtId="0" fontId="62" fillId="0" borderId="3" xfId="0" applyFont="1" applyFill="1" applyBorder="1" applyAlignment="1">
      <alignment horizontal="left" vertical="center" wrapText="1"/>
    </xf>
    <xf numFmtId="0" fontId="73" fillId="0" borderId="3" xfId="0" applyFont="1" applyFill="1" applyBorder="1" applyAlignment="1">
      <alignment horizontal="left" vertical="top" wrapText="1"/>
    </xf>
    <xf numFmtId="0" fontId="0" fillId="0" borderId="48" xfId="0" applyBorder="1" applyAlignment="1">
      <alignment horizontal="center" vertical="center"/>
    </xf>
    <xf numFmtId="0" fontId="73" fillId="0" borderId="3" xfId="0" applyFont="1" applyFill="1" applyBorder="1" applyAlignment="1">
      <alignment horizontal="center" vertical="top" wrapText="1"/>
    </xf>
    <xf numFmtId="4" fontId="36" fillId="0" borderId="3" xfId="0" applyNumberFormat="1" applyFont="1" applyFill="1" applyBorder="1" applyAlignment="1">
      <alignment horizontal="center" vertical="top" shrinkToFit="1"/>
    </xf>
    <xf numFmtId="0" fontId="0" fillId="0" borderId="12" xfId="0" applyBorder="1" applyAlignment="1">
      <alignment horizontal="center" vertical="center"/>
    </xf>
    <xf numFmtId="0" fontId="0" fillId="0" borderId="18" xfId="0" applyBorder="1" applyAlignment="1">
      <alignment horizontal="center" vertical="center"/>
    </xf>
    <xf numFmtId="0" fontId="62" fillId="0" borderId="3" xfId="0" applyFont="1" applyFill="1" applyBorder="1" applyAlignment="1">
      <alignment horizontal="left" vertical="top" wrapText="1"/>
    </xf>
    <xf numFmtId="0" fontId="0" fillId="0" borderId="0" xfId="0"/>
    <xf numFmtId="0" fontId="2" fillId="0" borderId="0" xfId="0" applyFont="1"/>
    <xf numFmtId="0" fontId="0" fillId="0" borderId="0" xfId="0" applyAlignment="1">
      <alignment horizontal="center" vertical="center"/>
    </xf>
    <xf numFmtId="2" fontId="0" fillId="0" borderId="46" xfId="0" applyNumberFormat="1" applyBorder="1" applyAlignment="1">
      <alignment horizontal="center"/>
    </xf>
    <xf numFmtId="0" fontId="0" fillId="0" borderId="50" xfId="0" applyBorder="1" applyAlignment="1">
      <alignment horizontal="center"/>
    </xf>
    <xf numFmtId="0" fontId="66" fillId="0" borderId="49" xfId="0" applyFont="1" applyBorder="1" applyAlignment="1">
      <alignment horizontal="center"/>
    </xf>
    <xf numFmtId="0" fontId="71" fillId="0" borderId="3" xfId="0" applyFont="1" applyFill="1" applyBorder="1" applyAlignment="1">
      <alignment horizontal="center" vertical="center" wrapText="1"/>
    </xf>
    <xf numFmtId="0" fontId="72" fillId="0" borderId="3" xfId="0" applyFont="1" applyFill="1" applyBorder="1" applyAlignment="1">
      <alignment horizontal="center" vertical="center" wrapText="1"/>
    </xf>
    <xf numFmtId="0" fontId="2" fillId="0" borderId="3" xfId="0" applyFont="1" applyBorder="1" applyAlignment="1">
      <alignment horizontal="center" vertical="center"/>
    </xf>
    <xf numFmtId="4" fontId="2" fillId="0" borderId="3" xfId="0" applyNumberFormat="1" applyFont="1" applyBorder="1" applyAlignment="1">
      <alignment horizontal="center" vertical="center"/>
    </xf>
    <xf numFmtId="0" fontId="62" fillId="0" borderId="3" xfId="0" applyFont="1" applyBorder="1" applyAlignment="1">
      <alignment horizontal="center" vertical="center"/>
    </xf>
    <xf numFmtId="0" fontId="73" fillId="0" borderId="3" xfId="0" applyFont="1" applyFill="1" applyBorder="1" applyAlignment="1">
      <alignment horizontal="center" vertical="center" wrapText="1"/>
    </xf>
    <xf numFmtId="0" fontId="73" fillId="0" borderId="3" xfId="0" applyFont="1" applyFill="1" applyBorder="1" applyAlignment="1">
      <alignment horizontal="left" vertical="center" wrapText="1"/>
    </xf>
    <xf numFmtId="4" fontId="36" fillId="0" borderId="3" xfId="0" applyNumberFormat="1" applyFont="1" applyFill="1" applyBorder="1" applyAlignment="1">
      <alignment horizontal="center" vertical="center" shrinkToFit="1"/>
    </xf>
    <xf numFmtId="4" fontId="62" fillId="0" borderId="3" xfId="0" applyNumberFormat="1" applyFont="1" applyBorder="1" applyAlignment="1">
      <alignment horizontal="center" vertical="center"/>
    </xf>
    <xf numFmtId="0" fontId="62" fillId="0" borderId="0" xfId="0" applyFont="1"/>
    <xf numFmtId="0" fontId="62" fillId="0" borderId="3" xfId="0" applyFont="1" applyFill="1" applyBorder="1" applyAlignment="1">
      <alignment horizontal="left" vertical="center" wrapText="1"/>
    </xf>
    <xf numFmtId="0" fontId="74" fillId="0" borderId="0" xfId="0" applyFont="1"/>
    <xf numFmtId="0" fontId="75" fillId="22" borderId="3" xfId="0" applyFont="1" applyFill="1" applyBorder="1" applyAlignment="1">
      <alignment horizontal="center" vertical="center"/>
    </xf>
    <xf numFmtId="4" fontId="75" fillId="22" borderId="3" xfId="0" applyNumberFormat="1" applyFont="1" applyFill="1" applyBorder="1" applyAlignment="1">
      <alignment horizontal="center" vertical="center"/>
    </xf>
    <xf numFmtId="0" fontId="62" fillId="0" borderId="0" xfId="0" applyFont="1" applyAlignment="1">
      <alignment horizontal="center" vertical="center"/>
    </xf>
    <xf numFmtId="0" fontId="75" fillId="22" borderId="3" xfId="0" applyFont="1" applyFill="1" applyBorder="1" applyAlignment="1">
      <alignment horizontal="center" vertical="center" wrapText="1"/>
    </xf>
    <xf numFmtId="0" fontId="62" fillId="0" borderId="3" xfId="0" applyFont="1" applyBorder="1" applyAlignment="1">
      <alignment horizontal="center" vertical="center" wrapText="1"/>
    </xf>
    <xf numFmtId="49" fontId="62" fillId="0" borderId="3" xfId="0" applyNumberFormat="1" applyFont="1" applyBorder="1" applyAlignment="1">
      <alignment horizontal="center" vertical="center"/>
    </xf>
    <xf numFmtId="0" fontId="2" fillId="0" borderId="0" xfId="0" applyFont="1" applyBorder="1" applyAlignment="1">
      <alignment horizontal="center" vertical="center"/>
    </xf>
    <xf numFmtId="4" fontId="2" fillId="0" borderId="0" xfId="0" applyNumberFormat="1" applyFont="1" applyBorder="1" applyAlignment="1">
      <alignment horizontal="center" vertical="center"/>
    </xf>
    <xf numFmtId="0" fontId="62" fillId="0" borderId="4" xfId="0" applyFont="1" applyBorder="1" applyAlignment="1">
      <alignment horizontal="center" vertical="center"/>
    </xf>
    <xf numFmtId="0" fontId="62" fillId="0" borderId="5" xfId="0" applyFont="1" applyBorder="1" applyAlignment="1">
      <alignment horizontal="center" vertical="center"/>
    </xf>
    <xf numFmtId="0" fontId="62" fillId="0" borderId="3" xfId="0" applyFont="1" applyFill="1" applyBorder="1" applyAlignment="1">
      <alignment horizontal="center" vertical="center" wrapText="1"/>
    </xf>
    <xf numFmtId="0" fontId="62" fillId="0" borderId="3" xfId="0" applyFont="1" applyFill="1" applyBorder="1" applyAlignment="1">
      <alignment horizontal="center" vertical="center"/>
    </xf>
    <xf numFmtId="4" fontId="62" fillId="0" borderId="3" xfId="0" applyNumberFormat="1" applyFont="1" applyFill="1" applyBorder="1" applyAlignment="1">
      <alignment horizontal="center" vertical="center"/>
    </xf>
    <xf numFmtId="0" fontId="71" fillId="0" borderId="3" xfId="0" applyFont="1" applyBorder="1" applyAlignment="1">
      <alignment horizontal="center" vertical="center" wrapText="1"/>
    </xf>
    <xf numFmtId="0" fontId="71" fillId="0" borderId="3" xfId="0" applyFont="1" applyBorder="1" applyAlignment="1">
      <alignment horizontal="center" vertical="top" wrapText="1"/>
    </xf>
    <xf numFmtId="1" fontId="73" fillId="0" borderId="3" xfId="0" applyNumberFormat="1" applyFont="1" applyBorder="1" applyAlignment="1">
      <alignment horizontal="center" vertical="center" wrapText="1"/>
    </xf>
    <xf numFmtId="0" fontId="73" fillId="0" borderId="3" xfId="0" applyFont="1" applyBorder="1" applyAlignment="1">
      <alignment horizontal="center" vertical="center" wrapText="1"/>
    </xf>
    <xf numFmtId="0" fontId="73" fillId="0" borderId="3" xfId="0" applyFont="1" applyBorder="1" applyAlignment="1">
      <alignment horizontal="center" vertical="top" wrapText="1"/>
    </xf>
    <xf numFmtId="4" fontId="73" fillId="0" borderId="3" xfId="0" applyNumberFormat="1" applyFont="1" applyBorder="1" applyAlignment="1">
      <alignment horizontal="center" vertical="center" wrapText="1"/>
    </xf>
    <xf numFmtId="4" fontId="62" fillId="0" borderId="3" xfId="0" applyNumberFormat="1" applyFont="1" applyBorder="1" applyAlignment="1">
      <alignment horizontal="center" vertical="center" wrapText="1"/>
    </xf>
    <xf numFmtId="0" fontId="62" fillId="0" borderId="3" xfId="0" applyFont="1" applyBorder="1" applyAlignment="1">
      <alignment horizontal="center" vertical="center" wrapText="1"/>
    </xf>
    <xf numFmtId="4" fontId="62" fillId="0" borderId="0" xfId="0" applyNumberFormat="1" applyFont="1"/>
    <xf numFmtId="4" fontId="0" fillId="0" borderId="0" xfId="0" applyNumberFormat="1"/>
    <xf numFmtId="4" fontId="75" fillId="22" borderId="3" xfId="0" applyNumberFormat="1" applyFont="1" applyFill="1" applyBorder="1" applyAlignment="1">
      <alignment horizontal="center" vertical="center"/>
    </xf>
    <xf numFmtId="0" fontId="2" fillId="0" borderId="0" xfId="0" applyFont="1" applyAlignment="1">
      <alignment horizontal="left"/>
    </xf>
    <xf numFmtId="0" fontId="0" fillId="0" borderId="0" xfId="0" applyAlignment="1">
      <alignment vertical="center" wrapText="1"/>
    </xf>
    <xf numFmtId="0" fontId="0" fillId="0" borderId="0" xfId="0" applyAlignment="1">
      <alignment vertical="center"/>
    </xf>
    <xf numFmtId="0" fontId="62" fillId="0" borderId="3" xfId="0" applyFont="1" applyFill="1" applyBorder="1" applyAlignment="1">
      <alignment horizontal="center" vertical="center" wrapText="1"/>
    </xf>
    <xf numFmtId="176" fontId="36" fillId="0" borderId="3" xfId="0" applyNumberFormat="1" applyFont="1" applyFill="1" applyBorder="1" applyAlignment="1">
      <alignment horizontal="center" vertical="center" shrinkToFit="1"/>
    </xf>
    <xf numFmtId="0" fontId="62" fillId="0" borderId="3" xfId="0" applyFont="1" applyBorder="1" applyAlignment="1">
      <alignment horizontal="center" wrapText="1"/>
    </xf>
    <xf numFmtId="0" fontId="0" fillId="0" borderId="3" xfId="0" applyBorder="1" applyAlignment="1">
      <alignment horizontal="center" vertical="center"/>
    </xf>
    <xf numFmtId="0" fontId="78" fillId="0" borderId="0" xfId="0" applyFont="1"/>
    <xf numFmtId="0" fontId="2" fillId="23" borderId="48" xfId="0" applyFont="1" applyFill="1" applyBorder="1" applyAlignment="1">
      <alignment horizontal="center" vertical="center" wrapText="1"/>
    </xf>
    <xf numFmtId="0" fontId="2" fillId="23" borderId="3" xfId="0" applyFont="1" applyFill="1" applyBorder="1" applyAlignment="1">
      <alignment horizontal="center" vertical="center" wrapText="1"/>
    </xf>
    <xf numFmtId="0" fontId="0" fillId="0" borderId="48" xfId="0" applyBorder="1" applyAlignment="1">
      <alignment vertical="center" wrapText="1"/>
    </xf>
    <xf numFmtId="0" fontId="0" fillId="0" borderId="3" xfId="0" applyBorder="1" applyAlignment="1">
      <alignment horizontal="center" vertical="center" wrapText="1"/>
    </xf>
    <xf numFmtId="4" fontId="0" fillId="24" borderId="3" xfId="0" applyNumberFormat="1" applyFill="1" applyBorder="1" applyAlignment="1">
      <alignment horizontal="center" vertical="center" wrapText="1"/>
    </xf>
    <xf numFmtId="4" fontId="0" fillId="0" borderId="3" xfId="0" applyNumberFormat="1" applyBorder="1" applyAlignment="1">
      <alignment horizontal="center" vertical="center" wrapText="1"/>
    </xf>
    <xf numFmtId="0" fontId="0" fillId="0" borderId="3" xfId="0" applyBorder="1"/>
    <xf numFmtId="0" fontId="0" fillId="2" borderId="3" xfId="0" applyFill="1" applyBorder="1"/>
    <xf numFmtId="0" fontId="2" fillId="0" borderId="3" xfId="0" applyFont="1" applyBorder="1"/>
    <xf numFmtId="0" fontId="0" fillId="25" borderId="3" xfId="0" applyFill="1" applyBorder="1"/>
    <xf numFmtId="0" fontId="0" fillId="0" borderId="12" xfId="0" applyBorder="1" applyAlignment="1">
      <alignment vertical="center" wrapText="1"/>
    </xf>
    <xf numFmtId="0" fontId="0" fillId="0" borderId="13" xfId="0" applyBorder="1" applyAlignment="1">
      <alignment horizontal="center" vertical="center" wrapText="1"/>
    </xf>
    <xf numFmtId="4" fontId="0" fillId="24" borderId="13" xfId="0" applyNumberFormat="1" applyFill="1" applyBorder="1" applyAlignment="1">
      <alignment horizontal="center" vertical="center" wrapText="1"/>
    </xf>
    <xf numFmtId="4" fontId="0" fillId="0" borderId="13" xfId="0" applyNumberFormat="1" applyBorder="1" applyAlignment="1">
      <alignment horizontal="center" vertical="center" wrapText="1"/>
    </xf>
    <xf numFmtId="4" fontId="0" fillId="0" borderId="0" xfId="0" applyNumberFormat="1" applyAlignment="1">
      <alignment horizontal="center" vertical="center" wrapText="1"/>
    </xf>
    <xf numFmtId="178" fontId="29" fillId="24" borderId="52" xfId="1" applyNumberFormat="1" applyFont="1" applyFill="1" applyBorder="1" applyAlignment="1">
      <alignment horizontal="center" vertical="center"/>
    </xf>
    <xf numFmtId="0" fontId="2" fillId="0" borderId="58" xfId="0" applyFont="1" applyBorder="1" applyAlignment="1">
      <alignment horizontal="center"/>
    </xf>
    <xf numFmtId="0" fontId="2" fillId="23" borderId="4" xfId="0" applyFont="1" applyFill="1" applyBorder="1" applyAlignment="1">
      <alignment horizontal="center" vertical="center" wrapText="1"/>
    </xf>
    <xf numFmtId="4" fontId="0" fillId="0" borderId="4" xfId="0" applyNumberFormat="1" applyBorder="1" applyAlignment="1">
      <alignment horizontal="center" vertical="center" wrapText="1"/>
    </xf>
    <xf numFmtId="2" fontId="0" fillId="0" borderId="3" xfId="0" applyNumberFormat="1" applyBorder="1" applyAlignment="1">
      <alignment horizontal="center" vertical="center" wrapText="1"/>
    </xf>
    <xf numFmtId="0" fontId="0" fillId="24" borderId="3" xfId="0" applyFill="1" applyBorder="1" applyAlignment="1">
      <alignment horizontal="center" vertical="center" wrapText="1"/>
    </xf>
    <xf numFmtId="0" fontId="0" fillId="24" borderId="13" xfId="0" applyFill="1" applyBorder="1" applyAlignment="1">
      <alignment horizontal="center" vertical="center" wrapText="1"/>
    </xf>
    <xf numFmtId="2" fontId="0" fillId="0" borderId="13" xfId="0" applyNumberFormat="1" applyBorder="1" applyAlignment="1">
      <alignment horizontal="center" vertical="center" wrapText="1"/>
    </xf>
    <xf numFmtId="4" fontId="0" fillId="0" borderId="51" xfId="0" applyNumberFormat="1" applyBorder="1" applyAlignment="1">
      <alignment horizontal="center" vertical="center" wrapText="1"/>
    </xf>
    <xf numFmtId="178" fontId="29" fillId="24" borderId="71" xfId="1" applyNumberFormat="1" applyFont="1" applyFill="1" applyBorder="1" applyAlignment="1">
      <alignment horizontal="center" vertical="center"/>
    </xf>
    <xf numFmtId="8" fontId="0" fillId="0" borderId="0" xfId="0" applyNumberFormat="1"/>
    <xf numFmtId="0" fontId="2" fillId="23" borderId="47" xfId="0" applyFont="1" applyFill="1" applyBorder="1" applyAlignment="1">
      <alignment horizontal="center" vertical="center" wrapText="1"/>
    </xf>
    <xf numFmtId="0" fontId="2" fillId="23" borderId="69" xfId="0" applyFont="1" applyFill="1" applyBorder="1" applyAlignment="1">
      <alignment horizontal="center" vertical="center" wrapText="1"/>
    </xf>
    <xf numFmtId="0" fontId="2" fillId="23" borderId="5" xfId="0" applyFont="1" applyFill="1" applyBorder="1" applyAlignment="1">
      <alignment horizontal="center" vertical="center" wrapText="1"/>
    </xf>
    <xf numFmtId="0" fontId="2" fillId="23" borderId="74" xfId="0" applyFont="1" applyFill="1" applyBorder="1" applyAlignment="1">
      <alignment horizontal="center"/>
    </xf>
    <xf numFmtId="0" fontId="2" fillId="23" borderId="75" xfId="0" applyFont="1" applyFill="1" applyBorder="1" applyAlignment="1">
      <alignment horizontal="center"/>
    </xf>
    <xf numFmtId="0" fontId="2" fillId="23" borderId="76" xfId="0" applyFont="1" applyFill="1" applyBorder="1" applyAlignment="1">
      <alignment horizontal="center"/>
    </xf>
    <xf numFmtId="0" fontId="2" fillId="23" borderId="78" xfId="0" applyFont="1" applyFill="1" applyBorder="1" applyAlignment="1">
      <alignment horizontal="center"/>
    </xf>
    <xf numFmtId="0" fontId="2" fillId="23" borderId="66" xfId="0" applyFont="1" applyFill="1" applyBorder="1" applyAlignment="1">
      <alignment horizontal="center"/>
    </xf>
    <xf numFmtId="0" fontId="2" fillId="23" borderId="79" xfId="0" applyFont="1" applyFill="1" applyBorder="1" applyAlignment="1">
      <alignment horizontal="center"/>
    </xf>
    <xf numFmtId="0" fontId="2" fillId="23" borderId="77" xfId="0" applyFont="1" applyFill="1" applyBorder="1" applyAlignment="1">
      <alignment horizontal="center" vertical="center" wrapText="1"/>
    </xf>
    <xf numFmtId="8" fontId="2" fillId="0" borderId="0" xfId="0" applyNumberFormat="1" applyFont="1"/>
    <xf numFmtId="8" fontId="2" fillId="23" borderId="3" xfId="0" applyNumberFormat="1" applyFont="1" applyFill="1" applyBorder="1" applyAlignment="1">
      <alignment vertical="center"/>
    </xf>
    <xf numFmtId="43" fontId="0" fillId="0" borderId="3" xfId="0" applyNumberFormat="1" applyBorder="1" applyAlignment="1">
      <alignment vertical="center"/>
    </xf>
    <xf numFmtId="8" fontId="0" fillId="0" borderId="3" xfId="0" applyNumberFormat="1" applyBorder="1" applyAlignment="1">
      <alignment vertical="center"/>
    </xf>
    <xf numFmtId="0" fontId="2" fillId="0" borderId="3" xfId="0" applyFont="1" applyBorder="1" applyAlignment="1">
      <alignment vertical="center" wrapText="1"/>
    </xf>
    <xf numFmtId="0" fontId="2" fillId="23" borderId="3" xfId="0" applyFont="1" applyFill="1" applyBorder="1" applyAlignment="1">
      <alignment vertical="center" wrapText="1"/>
    </xf>
    <xf numFmtId="8" fontId="0" fillId="11" borderId="3" xfId="0" applyNumberFormat="1" applyFill="1" applyBorder="1" applyAlignment="1">
      <alignment vertical="center"/>
    </xf>
    <xf numFmtId="0" fontId="0" fillId="0" borderId="3" xfId="0" applyBorder="1" applyAlignment="1">
      <alignment vertical="center" wrapText="1"/>
    </xf>
    <xf numFmtId="8" fontId="2" fillId="23" borderId="3" xfId="0" applyNumberFormat="1" applyFont="1" applyFill="1" applyBorder="1" applyAlignment="1">
      <alignment vertical="center" wrapText="1"/>
    </xf>
    <xf numFmtId="0" fontId="0" fillId="0" borderId="3" xfId="0" applyBorder="1" applyAlignment="1">
      <alignment vertical="center"/>
    </xf>
    <xf numFmtId="167" fontId="0" fillId="0" borderId="3" xfId="0" applyNumberFormat="1" applyBorder="1" applyAlignment="1">
      <alignment vertical="center"/>
    </xf>
    <xf numFmtId="167" fontId="2" fillId="0" borderId="3" xfId="0" applyNumberFormat="1" applyFont="1" applyBorder="1" applyAlignment="1">
      <alignment vertical="center"/>
    </xf>
    <xf numFmtId="167" fontId="0" fillId="0" borderId="3" xfId="0" applyNumberFormat="1" applyBorder="1" applyAlignment="1">
      <alignment vertical="center" wrapText="1"/>
    </xf>
    <xf numFmtId="8" fontId="0" fillId="0" borderId="3" xfId="0" applyNumberFormat="1" applyBorder="1" applyAlignment="1">
      <alignment vertical="center" wrapText="1"/>
    </xf>
    <xf numFmtId="167" fontId="2" fillId="23" borderId="3" xfId="0" applyNumberFormat="1" applyFont="1" applyFill="1" applyBorder="1" applyAlignment="1">
      <alignment vertical="center" wrapText="1"/>
    </xf>
    <xf numFmtId="0" fontId="2" fillId="0" borderId="60" xfId="0" applyFont="1" applyBorder="1" applyAlignment="1">
      <alignment horizontal="center" vertical="center" wrapText="1"/>
    </xf>
    <xf numFmtId="172" fontId="2" fillId="0" borderId="60" xfId="0" applyNumberFormat="1" applyFont="1" applyBorder="1" applyAlignment="1">
      <alignment horizontal="center" vertical="center" wrapText="1"/>
    </xf>
    <xf numFmtId="0" fontId="0" fillId="0" borderId="60" xfId="0" applyBorder="1" applyAlignment="1">
      <alignment horizontal="left" vertical="center" wrapText="1"/>
    </xf>
    <xf numFmtId="166" fontId="2" fillId="0" borderId="3" xfId="0" applyNumberFormat="1" applyFont="1" applyBorder="1" applyAlignment="1">
      <alignment horizontal="center" vertical="center"/>
    </xf>
    <xf numFmtId="0" fontId="2" fillId="0" borderId="0" xfId="0" applyFont="1" applyAlignment="1">
      <alignment horizontal="left" vertical="center"/>
    </xf>
    <xf numFmtId="0" fontId="0" fillId="0" borderId="0" xfId="0" applyFont="1" applyBorder="1" applyAlignment="1">
      <alignment horizontal="center" vertical="center"/>
    </xf>
    <xf numFmtId="0" fontId="2" fillId="0" borderId="3" xfId="0" applyFont="1" applyBorder="1" applyAlignment="1">
      <alignment horizontal="center" vertical="center" wrapText="1"/>
    </xf>
    <xf numFmtId="49" fontId="0" fillId="0" borderId="3" xfId="0" applyNumberFormat="1" applyFont="1" applyBorder="1" applyAlignment="1">
      <alignment horizontal="center" vertical="center"/>
    </xf>
    <xf numFmtId="179" fontId="0" fillId="0" borderId="3" xfId="0" applyNumberFormat="1" applyFont="1" applyBorder="1" applyAlignment="1">
      <alignment horizontal="center" vertical="center" wrapText="1"/>
    </xf>
    <xf numFmtId="180" fontId="0" fillId="0" borderId="3" xfId="0" applyNumberFormat="1" applyFont="1" applyBorder="1" applyAlignment="1">
      <alignment horizontal="center" vertical="center"/>
    </xf>
    <xf numFmtId="44" fontId="0" fillId="0" borderId="0" xfId="1" applyFont="1" applyAlignment="1">
      <alignment horizontal="center" vertical="center"/>
    </xf>
    <xf numFmtId="8" fontId="0" fillId="0" borderId="0" xfId="0" applyNumberFormat="1" applyFont="1" applyAlignment="1">
      <alignment horizontal="center" vertical="center"/>
    </xf>
    <xf numFmtId="179" fontId="2" fillId="0" borderId="3" xfId="0" applyNumberFormat="1" applyFont="1" applyBorder="1" applyAlignment="1">
      <alignment horizontal="center" vertical="center"/>
    </xf>
    <xf numFmtId="44" fontId="0" fillId="0" borderId="0" xfId="0" applyNumberFormat="1" applyFont="1" applyAlignment="1">
      <alignment horizontal="center" vertical="center"/>
    </xf>
    <xf numFmtId="0" fontId="79" fillId="0" borderId="80" xfId="0" applyFont="1" applyBorder="1" applyAlignment="1">
      <alignment horizontal="center" vertical="center" wrapText="1"/>
    </xf>
    <xf numFmtId="180" fontId="0" fillId="0" borderId="0" xfId="0" applyNumberFormat="1" applyFont="1" applyAlignment="1">
      <alignment horizontal="center" vertical="center"/>
    </xf>
    <xf numFmtId="0" fontId="79" fillId="0" borderId="37" xfId="0" applyFont="1" applyBorder="1" applyAlignment="1">
      <alignment horizontal="center" vertical="center" wrapText="1"/>
    </xf>
    <xf numFmtId="0" fontId="79" fillId="0" borderId="3" xfId="0" applyFont="1" applyBorder="1" applyAlignment="1">
      <alignment horizontal="center" vertical="center" wrapText="1"/>
    </xf>
    <xf numFmtId="0" fontId="0" fillId="0" borderId="0" xfId="0" applyFont="1" applyAlignment="1">
      <alignment vertical="center"/>
    </xf>
    <xf numFmtId="0" fontId="79" fillId="0" borderId="3" xfId="0" applyFont="1" applyBorder="1" applyAlignment="1">
      <alignment vertical="center" wrapText="1"/>
    </xf>
    <xf numFmtId="0" fontId="68" fillId="0" borderId="3" xfId="0" applyFont="1" applyBorder="1" applyAlignment="1">
      <alignment vertical="center" wrapText="1"/>
    </xf>
    <xf numFmtId="0" fontId="0" fillId="0" borderId="0" xfId="0" applyFont="1" applyAlignment="1">
      <alignment vertical="center" wrapText="1"/>
    </xf>
    <xf numFmtId="8" fontId="0" fillId="0" borderId="0" xfId="0" applyNumberFormat="1" applyAlignment="1">
      <alignment horizontal="center" vertical="center"/>
    </xf>
    <xf numFmtId="0" fontId="77" fillId="9" borderId="54" xfId="0" applyFont="1" applyFill="1" applyBorder="1" applyAlignment="1">
      <alignment horizontal="center"/>
    </xf>
    <xf numFmtId="0" fontId="77" fillId="10" borderId="27" xfId="0" applyFont="1" applyFill="1" applyBorder="1" applyAlignment="1">
      <alignment horizontal="center"/>
    </xf>
    <xf numFmtId="0" fontId="77" fillId="10" borderId="16" xfId="0" applyFont="1" applyFill="1" applyBorder="1" applyAlignment="1">
      <alignment horizontal="center"/>
    </xf>
    <xf numFmtId="0" fontId="77" fillId="10" borderId="52" xfId="0" applyFont="1" applyFill="1" applyBorder="1" applyAlignment="1">
      <alignment horizontal="center"/>
    </xf>
    <xf numFmtId="0" fontId="80" fillId="0" borderId="74" xfId="0" applyFont="1" applyBorder="1" applyAlignment="1">
      <alignment horizontal="left"/>
    </xf>
    <xf numFmtId="43" fontId="80" fillId="0" borderId="35" xfId="16" applyFont="1" applyBorder="1" applyAlignment="1">
      <alignment horizontal="right"/>
    </xf>
    <xf numFmtId="43" fontId="80" fillId="0" borderId="60" xfId="16" applyFont="1" applyBorder="1" applyAlignment="1">
      <alignment horizontal="right"/>
    </xf>
    <xf numFmtId="43" fontId="80" fillId="0" borderId="36" xfId="16" applyFont="1" applyBorder="1" applyAlignment="1">
      <alignment horizontal="right"/>
    </xf>
    <xf numFmtId="0" fontId="80" fillId="0" borderId="47" xfId="0" applyFont="1" applyBorder="1" applyAlignment="1">
      <alignment horizontal="left"/>
    </xf>
    <xf numFmtId="43" fontId="80" fillId="0" borderId="48" xfId="16" applyFont="1" applyBorder="1" applyAlignment="1">
      <alignment horizontal="right"/>
    </xf>
    <xf numFmtId="43" fontId="80" fillId="0" borderId="3" xfId="16" applyFont="1" applyBorder="1" applyAlignment="1">
      <alignment horizontal="right"/>
    </xf>
    <xf numFmtId="43" fontId="80" fillId="0" borderId="49" xfId="16" applyFont="1" applyBorder="1" applyAlignment="1">
      <alignment horizontal="right"/>
    </xf>
    <xf numFmtId="43" fontId="80" fillId="0" borderId="40" xfId="16" applyFont="1" applyBorder="1" applyAlignment="1">
      <alignment horizontal="right"/>
    </xf>
    <xf numFmtId="43" fontId="80" fillId="0" borderId="56" xfId="16" applyFont="1" applyBorder="1" applyAlignment="1">
      <alignment horizontal="right"/>
    </xf>
    <xf numFmtId="43" fontId="80" fillId="0" borderId="41" xfId="16" applyFont="1" applyBorder="1" applyAlignment="1">
      <alignment horizontal="right"/>
    </xf>
    <xf numFmtId="0" fontId="80" fillId="0" borderId="39" xfId="0" applyFont="1" applyBorder="1" applyAlignment="1">
      <alignment horizontal="left"/>
    </xf>
    <xf numFmtId="43" fontId="77" fillId="0" borderId="27" xfId="16" applyFont="1" applyBorder="1" applyAlignment="1">
      <alignment horizontal="right"/>
    </xf>
    <xf numFmtId="43" fontId="77" fillId="0" borderId="16" xfId="16" applyFont="1" applyBorder="1" applyAlignment="1">
      <alignment horizontal="right"/>
    </xf>
    <xf numFmtId="43" fontId="77" fillId="0" borderId="52" xfId="16" applyFont="1" applyBorder="1" applyAlignment="1">
      <alignment horizontal="right"/>
    </xf>
    <xf numFmtId="0" fontId="77" fillId="0" borderId="0" xfId="0" applyFont="1" applyFill="1" applyBorder="1" applyAlignment="1">
      <alignment horizontal="center" vertical="center" wrapText="1"/>
    </xf>
    <xf numFmtId="43" fontId="80" fillId="0" borderId="0" xfId="16" applyFont="1" applyAlignment="1">
      <alignment horizontal="right"/>
    </xf>
    <xf numFmtId="0" fontId="77" fillId="10" borderId="54" xfId="0" applyFont="1" applyFill="1" applyBorder="1" applyAlignment="1">
      <alignment horizontal="center"/>
    </xf>
    <xf numFmtId="0" fontId="77" fillId="10" borderId="6" xfId="0" applyFont="1" applyFill="1" applyBorder="1" applyAlignment="1">
      <alignment horizontal="center"/>
    </xf>
    <xf numFmtId="0" fontId="77" fillId="10" borderId="7" xfId="0" applyFont="1" applyFill="1" applyBorder="1" applyAlignment="1">
      <alignment horizontal="center"/>
    </xf>
    <xf numFmtId="0" fontId="77" fillId="10" borderId="10" xfId="0" applyFont="1" applyFill="1" applyBorder="1" applyAlignment="1">
      <alignment horizontal="center"/>
    </xf>
    <xf numFmtId="0" fontId="80" fillId="4" borderId="74" xfId="0" applyFont="1" applyFill="1" applyBorder="1" applyAlignment="1">
      <alignment horizontal="left"/>
    </xf>
    <xf numFmtId="43" fontId="80" fillId="0" borderId="18" xfId="16" applyFont="1" applyBorder="1" applyAlignment="1">
      <alignment horizontal="right"/>
    </xf>
    <xf numFmtId="43" fontId="80" fillId="0" borderId="68" xfId="16" applyFont="1" applyBorder="1" applyAlignment="1">
      <alignment horizontal="right"/>
    </xf>
    <xf numFmtId="43" fontId="80" fillId="0" borderId="46" xfId="16" applyFont="1" applyBorder="1" applyAlignment="1">
      <alignment horizontal="right"/>
    </xf>
    <xf numFmtId="0" fontId="80" fillId="4" borderId="47" xfId="0" applyFont="1" applyFill="1" applyBorder="1" applyAlignment="1">
      <alignment horizontal="left"/>
    </xf>
    <xf numFmtId="0" fontId="80" fillId="0" borderId="47" xfId="0" applyFont="1" applyFill="1" applyBorder="1" applyAlignment="1">
      <alignment horizontal="left"/>
    </xf>
    <xf numFmtId="0" fontId="80" fillId="0" borderId="47" xfId="0" applyFont="1" applyFill="1" applyBorder="1" applyAlignment="1"/>
    <xf numFmtId="0" fontId="80" fillId="4" borderId="47" xfId="0" applyFont="1" applyFill="1" applyBorder="1" applyAlignment="1"/>
    <xf numFmtId="0" fontId="80" fillId="4" borderId="44" xfId="0" applyFont="1" applyFill="1" applyBorder="1" applyAlignment="1"/>
    <xf numFmtId="0" fontId="80" fillId="0" borderId="14" xfId="0" applyFont="1" applyBorder="1"/>
    <xf numFmtId="0" fontId="2" fillId="0" borderId="0" xfId="0" applyFont="1" applyBorder="1" applyAlignment="1">
      <alignment horizontal="center"/>
    </xf>
    <xf numFmtId="0" fontId="2" fillId="0" borderId="0" xfId="0" applyFont="1" applyAlignment="1"/>
    <xf numFmtId="0" fontId="0" fillId="0" borderId="0" xfId="0" applyBorder="1" applyAlignment="1">
      <alignment horizontal="center"/>
    </xf>
    <xf numFmtId="0" fontId="2" fillId="0" borderId="3" xfId="0" applyFont="1" applyBorder="1" applyAlignment="1">
      <alignment horizontal="center" vertical="center"/>
    </xf>
    <xf numFmtId="0" fontId="2" fillId="0" borderId="3" xfId="0" applyFont="1" applyBorder="1" applyAlignment="1">
      <alignment horizontal="center"/>
    </xf>
    <xf numFmtId="0" fontId="0" fillId="0" borderId="3" xfId="0" applyBorder="1" applyAlignment="1">
      <alignment horizontal="center"/>
    </xf>
    <xf numFmtId="4" fontId="81" fillId="0" borderId="3" xfId="0" applyNumberFormat="1" applyFont="1" applyBorder="1" applyAlignment="1">
      <alignment horizontal="center"/>
    </xf>
    <xf numFmtId="4" fontId="81" fillId="0" borderId="0" xfId="0" applyNumberFormat="1" applyFont="1" applyBorder="1" applyAlignment="1">
      <alignment horizontal="center"/>
    </xf>
    <xf numFmtId="4" fontId="81" fillId="16" borderId="3" xfId="0" applyNumberFormat="1" applyFont="1" applyFill="1" applyBorder="1" applyAlignment="1">
      <alignment horizontal="center" vertical="center" wrapText="1"/>
    </xf>
    <xf numFmtId="4" fontId="81" fillId="16" borderId="0" xfId="0" applyNumberFormat="1" applyFont="1" applyFill="1" applyBorder="1" applyAlignment="1">
      <alignment horizontal="center" vertical="center" wrapText="1"/>
    </xf>
    <xf numFmtId="0" fontId="81" fillId="16" borderId="3" xfId="0" applyFont="1" applyFill="1" applyBorder="1" applyAlignment="1">
      <alignment horizontal="center" vertical="center" wrapText="1"/>
    </xf>
    <xf numFmtId="0" fontId="81" fillId="16" borderId="0" xfId="0" applyFont="1" applyFill="1" applyBorder="1" applyAlignment="1">
      <alignment horizontal="center" vertical="center" wrapText="1"/>
    </xf>
    <xf numFmtId="0" fontId="81" fillId="0" borderId="3" xfId="0" applyFont="1" applyBorder="1" applyAlignment="1">
      <alignment horizontal="center"/>
    </xf>
    <xf numFmtId="0" fontId="81" fillId="0" borderId="0" xfId="0" applyFont="1" applyBorder="1" applyAlignment="1">
      <alignment horizontal="center"/>
    </xf>
    <xf numFmtId="4" fontId="0" fillId="0" borderId="3" xfId="0" applyNumberFormat="1" applyBorder="1" applyAlignment="1">
      <alignment horizontal="center"/>
    </xf>
    <xf numFmtId="4" fontId="0" fillId="0" borderId="0" xfId="0" applyNumberFormat="1" applyBorder="1" applyAlignment="1">
      <alignment horizontal="center"/>
    </xf>
    <xf numFmtId="0" fontId="0" fillId="0" borderId="56" xfId="0" applyBorder="1" applyAlignment="1">
      <alignment horizontal="center"/>
    </xf>
    <xf numFmtId="0" fontId="81" fillId="16" borderId="56" xfId="0" applyFont="1" applyFill="1" applyBorder="1" applyAlignment="1">
      <alignment horizontal="center" vertical="center" wrapText="1"/>
    </xf>
    <xf numFmtId="4" fontId="2" fillId="0" borderId="54" xfId="0" applyNumberFormat="1" applyFont="1" applyBorder="1" applyAlignment="1">
      <alignment horizontal="center" vertical="center" wrapText="1"/>
    </xf>
    <xf numFmtId="4" fontId="2"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2" fillId="0" borderId="54" xfId="0" applyFont="1" applyBorder="1" applyAlignment="1">
      <alignment horizontal="center"/>
    </xf>
    <xf numFmtId="0" fontId="2" fillId="0" borderId="0" xfId="0" applyFont="1" applyBorder="1" applyAlignment="1">
      <alignment horizontal="center" vertical="center"/>
    </xf>
    <xf numFmtId="0" fontId="0" fillId="0" borderId="3" xfId="0" applyBorder="1" applyAlignment="1">
      <alignment horizontal="center" wrapText="1"/>
    </xf>
    <xf numFmtId="0" fontId="0" fillId="0" borderId="0" xfId="0" applyBorder="1" applyAlignment="1">
      <alignment horizontal="center" wrapText="1"/>
    </xf>
    <xf numFmtId="0" fontId="82" fillId="16" borderId="3" xfId="0" applyFont="1" applyFill="1" applyBorder="1" applyAlignment="1">
      <alignment horizontal="center" vertical="center" wrapText="1"/>
    </xf>
    <xf numFmtId="0" fontId="82" fillId="16" borderId="56" xfId="0" applyFont="1" applyFill="1" applyBorder="1" applyAlignment="1">
      <alignment horizontal="center" vertical="center" wrapText="1"/>
    </xf>
    <xf numFmtId="4" fontId="2" fillId="0" borderId="0" xfId="0" applyNumberFormat="1" applyFont="1" applyBorder="1" applyAlignment="1">
      <alignment horizontal="center"/>
    </xf>
    <xf numFmtId="0" fontId="27" fillId="0" borderId="0" xfId="0" applyFont="1" applyBorder="1" applyAlignment="1">
      <alignment horizontal="center" vertical="center" wrapText="1"/>
    </xf>
    <xf numFmtId="0" fontId="2" fillId="0" borderId="18" xfId="0" applyFont="1" applyBorder="1" applyAlignment="1">
      <alignment horizontal="center" vertical="center"/>
    </xf>
    <xf numFmtId="0" fontId="27" fillId="0" borderId="68"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46" xfId="0" applyFont="1" applyBorder="1" applyAlignment="1">
      <alignment horizontal="center" vertical="center"/>
    </xf>
    <xf numFmtId="4" fontId="0" fillId="0" borderId="48" xfId="0" applyNumberFormat="1" applyFont="1" applyBorder="1"/>
    <xf numFmtId="0" fontId="0" fillId="0" borderId="3" xfId="0" applyFont="1" applyBorder="1" applyAlignment="1">
      <alignment horizontal="center" vertical="center"/>
    </xf>
    <xf numFmtId="4" fontId="26" fillId="0" borderId="3" xfId="0" applyNumberFormat="1" applyFont="1" applyBorder="1" applyAlignment="1">
      <alignment horizontal="center" vertical="center" wrapText="1"/>
    </xf>
    <xf numFmtId="2" fontId="0" fillId="0" borderId="3" xfId="0" applyNumberFormat="1" applyFont="1" applyBorder="1"/>
    <xf numFmtId="181" fontId="0" fillId="0" borderId="3" xfId="0" applyNumberFormat="1" applyFont="1" applyBorder="1" applyAlignment="1">
      <alignment horizontal="center"/>
    </xf>
    <xf numFmtId="181" fontId="2" fillId="0" borderId="49" xfId="0" applyNumberFormat="1" applyFont="1" applyBorder="1"/>
    <xf numFmtId="4" fontId="0" fillId="0" borderId="12" xfId="0" applyNumberFormat="1" applyFont="1" applyBorder="1"/>
    <xf numFmtId="0" fontId="0" fillId="0" borderId="13" xfId="0" applyFont="1" applyBorder="1" applyAlignment="1">
      <alignment horizontal="center" vertical="center"/>
    </xf>
    <xf numFmtId="4" fontId="26" fillId="0" borderId="13" xfId="0" applyNumberFormat="1" applyFont="1" applyBorder="1" applyAlignment="1">
      <alignment horizontal="center" vertical="center" wrapText="1"/>
    </xf>
    <xf numFmtId="2" fontId="0" fillId="0" borderId="13" xfId="0" applyNumberFormat="1" applyFont="1" applyBorder="1"/>
    <xf numFmtId="181" fontId="0" fillId="0" borderId="13" xfId="0" applyNumberFormat="1" applyFont="1" applyBorder="1" applyAlignment="1">
      <alignment horizontal="center"/>
    </xf>
    <xf numFmtId="181" fontId="2" fillId="0" borderId="50" xfId="0" applyNumberFormat="1" applyFont="1" applyBorder="1"/>
    <xf numFmtId="4" fontId="27" fillId="0" borderId="0" xfId="0" applyNumberFormat="1" applyFont="1" applyBorder="1" applyAlignment="1">
      <alignment horizontal="center" vertical="center" wrapText="1"/>
    </xf>
    <xf numFmtId="0" fontId="0" fillId="0" borderId="3" xfId="0" applyBorder="1" applyAlignment="1">
      <alignment horizontal="center" vertical="center"/>
    </xf>
    <xf numFmtId="0" fontId="0" fillId="0" borderId="3" xfId="0" applyFill="1" applyBorder="1" applyAlignment="1">
      <alignment horizontal="center" vertical="center"/>
    </xf>
    <xf numFmtId="0" fontId="0" fillId="0" borderId="3" xfId="0" applyFill="1" applyBorder="1" applyAlignment="1">
      <alignment horizontal="center" vertical="center" wrapText="1"/>
    </xf>
    <xf numFmtId="0" fontId="0" fillId="0" borderId="56" xfId="0" applyBorder="1" applyAlignment="1">
      <alignment horizontal="center" vertical="center"/>
    </xf>
    <xf numFmtId="0" fontId="0" fillId="0" borderId="56" xfId="0" applyFill="1" applyBorder="1" applyAlignment="1">
      <alignment horizontal="center" vertical="center"/>
    </xf>
    <xf numFmtId="0" fontId="2" fillId="0" borderId="54" xfId="0" applyFont="1" applyBorder="1" applyAlignment="1">
      <alignment horizontal="center" vertical="center"/>
    </xf>
    <xf numFmtId="0" fontId="27" fillId="0" borderId="54" xfId="0" applyFont="1" applyBorder="1" applyAlignment="1">
      <alignment horizontal="center"/>
    </xf>
    <xf numFmtId="0" fontId="27" fillId="0" borderId="0" xfId="0" applyFont="1" applyBorder="1" applyAlignment="1">
      <alignment horizontal="center"/>
    </xf>
    <xf numFmtId="0" fontId="0" fillId="0" borderId="0" xfId="0" applyBorder="1" applyAlignment="1">
      <alignment horizontal="center" vertical="center"/>
    </xf>
    <xf numFmtId="0" fontId="83" fillId="0" borderId="0" xfId="0" applyFont="1" applyBorder="1" applyAlignment="1">
      <alignment vertical="center"/>
    </xf>
    <xf numFmtId="0" fontId="84" fillId="0" borderId="0" xfId="0" applyFont="1" applyBorder="1" applyAlignment="1">
      <alignment vertical="center"/>
    </xf>
    <xf numFmtId="0" fontId="84" fillId="0" borderId="0" xfId="0" applyFont="1" applyBorder="1" applyAlignment="1">
      <alignment horizontal="center" vertical="center"/>
    </xf>
    <xf numFmtId="0" fontId="85" fillId="0" borderId="0" xfId="0" applyFont="1" applyBorder="1" applyAlignment="1">
      <alignment horizontal="center" vertical="center"/>
    </xf>
    <xf numFmtId="0" fontId="85" fillId="0" borderId="85" xfId="0" applyFont="1" applyBorder="1" applyAlignment="1">
      <alignment vertical="center"/>
    </xf>
    <xf numFmtId="0" fontId="85" fillId="0" borderId="85" xfId="0" applyFont="1" applyBorder="1" applyAlignment="1">
      <alignment horizontal="center" vertical="center" wrapText="1"/>
    </xf>
    <xf numFmtId="169" fontId="85" fillId="0" borderId="0" xfId="0" applyNumberFormat="1" applyFont="1" applyBorder="1" applyAlignment="1">
      <alignment horizontal="center" vertical="center" wrapText="1"/>
    </xf>
    <xf numFmtId="16" fontId="83" fillId="0" borderId="89" xfId="0" applyNumberFormat="1" applyFont="1" applyBorder="1" applyAlignment="1">
      <alignment horizontal="center" vertical="center" textRotation="90"/>
    </xf>
    <xf numFmtId="0" fontId="83" fillId="0" borderId="82" xfId="0" applyFont="1" applyBorder="1" applyAlignment="1">
      <alignment horizontal="center" vertical="center" wrapText="1"/>
    </xf>
    <xf numFmtId="0" fontId="83" fillId="0" borderId="90" xfId="0" applyFont="1" applyBorder="1" applyAlignment="1">
      <alignment vertical="center"/>
    </xf>
    <xf numFmtId="169" fontId="76" fillId="0" borderId="0" xfId="0" applyNumberFormat="1" applyFont="1" applyBorder="1" applyAlignment="1">
      <alignment horizontal="center" vertical="center"/>
    </xf>
    <xf numFmtId="169" fontId="76" fillId="0" borderId="90" xfId="0" applyNumberFormat="1" applyFont="1" applyBorder="1" applyAlignment="1">
      <alignment horizontal="center" vertical="center"/>
    </xf>
    <xf numFmtId="169" fontId="76" fillId="0" borderId="91" xfId="0" applyNumberFormat="1" applyFont="1" applyBorder="1" applyAlignment="1">
      <alignment horizontal="center" vertical="center"/>
    </xf>
    <xf numFmtId="169" fontId="76" fillId="0" borderId="87" xfId="0" applyNumberFormat="1" applyFont="1" applyBorder="1" applyAlignment="1">
      <alignment horizontal="center" vertical="center"/>
    </xf>
    <xf numFmtId="169" fontId="76" fillId="0" borderId="95" xfId="0" applyNumberFormat="1" applyFont="1" applyBorder="1" applyAlignment="1">
      <alignment horizontal="center" vertical="center"/>
    </xf>
    <xf numFmtId="0" fontId="83" fillId="0" borderId="0" xfId="0" applyFont="1" applyBorder="1" applyAlignment="1">
      <alignment horizontal="center" vertical="center"/>
    </xf>
    <xf numFmtId="0" fontId="85" fillId="0" borderId="0" xfId="0" applyFont="1" applyBorder="1" applyAlignment="1">
      <alignment horizontal="center" vertical="center" wrapText="1"/>
    </xf>
    <xf numFmtId="169" fontId="83" fillId="0" borderId="0" xfId="0" applyNumberFormat="1" applyFont="1" applyBorder="1" applyAlignment="1">
      <alignment vertical="center"/>
    </xf>
    <xf numFmtId="44" fontId="0" fillId="0" borderId="3" xfId="1" applyFont="1" applyBorder="1" applyAlignment="1">
      <alignment horizontal="center"/>
    </xf>
    <xf numFmtId="44" fontId="2" fillId="0" borderId="3" xfId="1" applyFont="1" applyBorder="1" applyAlignment="1">
      <alignment horizontal="left"/>
    </xf>
    <xf numFmtId="167" fontId="54" fillId="0" borderId="3" xfId="13" applyNumberFormat="1" applyBorder="1" applyAlignment="1">
      <alignment vertical="center"/>
    </xf>
    <xf numFmtId="8" fontId="54" fillId="0" borderId="3" xfId="13" applyNumberFormat="1" applyBorder="1" applyAlignment="1">
      <alignment vertical="center"/>
    </xf>
    <xf numFmtId="0" fontId="87" fillId="21" borderId="3" xfId="0" applyFont="1" applyFill="1" applyBorder="1"/>
    <xf numFmtId="0" fontId="86" fillId="21" borderId="3" xfId="0" applyFont="1" applyFill="1" applyBorder="1" applyAlignment="1">
      <alignment horizontal="center" vertical="center"/>
    </xf>
    <xf numFmtId="4" fontId="54" fillId="0" borderId="3" xfId="13" applyNumberFormat="1" applyBorder="1" applyAlignment="1">
      <alignment horizontal="center" vertical="center"/>
    </xf>
    <xf numFmtId="3" fontId="62" fillId="0" borderId="3" xfId="0" applyNumberFormat="1" applyFont="1" applyBorder="1" applyAlignment="1">
      <alignment horizontal="center" vertical="center"/>
    </xf>
    <xf numFmtId="8" fontId="54" fillId="23" borderId="3" xfId="13" applyNumberFormat="1" applyFill="1" applyBorder="1" applyAlignment="1">
      <alignment vertical="center"/>
    </xf>
    <xf numFmtId="179" fontId="86" fillId="21" borderId="3" xfId="0" applyNumberFormat="1" applyFont="1" applyFill="1" applyBorder="1" applyAlignment="1">
      <alignment horizontal="center" vertical="center"/>
    </xf>
    <xf numFmtId="43" fontId="86" fillId="21" borderId="3" xfId="0" applyNumberFormat="1" applyFont="1" applyFill="1" applyBorder="1" applyAlignment="1">
      <alignment horizontal="center" vertical="center"/>
    </xf>
    <xf numFmtId="44" fontId="54" fillId="0" borderId="31" xfId="13" applyNumberFormat="1" applyBorder="1" applyAlignment="1">
      <alignment horizontal="center" vertical="center"/>
    </xf>
    <xf numFmtId="3" fontId="54" fillId="0" borderId="31" xfId="13" applyNumberFormat="1" applyBorder="1"/>
    <xf numFmtId="3" fontId="54" fillId="0" borderId="31" xfId="13" applyNumberFormat="1" applyBorder="1" applyAlignment="1">
      <alignment horizontal="center" vertical="center"/>
    </xf>
    <xf numFmtId="182" fontId="24" fillId="4" borderId="0" xfId="0" applyNumberFormat="1" applyFont="1" applyFill="1" applyAlignment="1">
      <alignment horizontal="center" vertical="center"/>
    </xf>
    <xf numFmtId="44" fontId="2" fillId="0" borderId="3" xfId="0" applyNumberFormat="1" applyFont="1" applyBorder="1" applyAlignment="1">
      <alignment horizontal="center" vertical="center"/>
    </xf>
    <xf numFmtId="44" fontId="2" fillId="0" borderId="3" xfId="0" applyNumberFormat="1" applyFont="1" applyBorder="1"/>
    <xf numFmtId="44" fontId="0" fillId="0" borderId="3" xfId="1" applyFont="1" applyBorder="1"/>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5" fillId="0" borderId="0" xfId="0" applyFont="1" applyAlignment="1">
      <alignment horizontal="center" vertical="center"/>
    </xf>
    <xf numFmtId="0" fontId="6" fillId="2" borderId="1" xfId="0" applyFont="1" applyFill="1" applyBorder="1" applyAlignment="1">
      <alignment horizontal="center" vertical="center"/>
    </xf>
    <xf numFmtId="0" fontId="6" fillId="2" borderId="0"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0" xfId="0" applyFont="1" applyFill="1" applyBorder="1" applyAlignment="1">
      <alignment horizontal="center" vertical="center"/>
    </xf>
    <xf numFmtId="0" fontId="5" fillId="0" borderId="4" xfId="0" applyFont="1" applyBorder="1" applyAlignment="1">
      <alignment horizontal="center"/>
    </xf>
    <xf numFmtId="0" fontId="5" fillId="0" borderId="5" xfId="0" applyFont="1" applyBorder="1" applyAlignment="1">
      <alignment horizontal="center"/>
    </xf>
    <xf numFmtId="0" fontId="86" fillId="21" borderId="3" xfId="0" applyFont="1" applyFill="1" applyBorder="1" applyAlignment="1">
      <alignment horizontal="center" vertical="center"/>
    </xf>
    <xf numFmtId="44" fontId="2" fillId="0" borderId="4" xfId="1" applyFont="1" applyBorder="1" applyAlignment="1">
      <alignment horizontal="left"/>
    </xf>
    <xf numFmtId="44" fontId="2" fillId="0" borderId="5" xfId="1" applyFont="1" applyBorder="1" applyAlignment="1">
      <alignment horizontal="left"/>
    </xf>
    <xf numFmtId="4" fontId="75" fillId="22" borderId="3" xfId="0" applyNumberFormat="1" applyFont="1" applyFill="1" applyBorder="1" applyAlignment="1">
      <alignment horizontal="center" vertical="center"/>
    </xf>
    <xf numFmtId="0" fontId="75" fillId="0" borderId="4" xfId="0" applyFont="1" applyBorder="1" applyAlignment="1">
      <alignment horizontal="center" vertical="center" wrapText="1"/>
    </xf>
    <xf numFmtId="0" fontId="75" fillId="0" borderId="69" xfId="0" applyFont="1" applyBorder="1" applyAlignment="1">
      <alignment horizontal="center" vertical="center" wrapText="1"/>
    </xf>
    <xf numFmtId="0" fontId="75" fillId="0" borderId="5" xfId="0" applyFont="1" applyBorder="1" applyAlignment="1">
      <alignment horizontal="center" vertical="center" wrapText="1"/>
    </xf>
    <xf numFmtId="0" fontId="73" fillId="0" borderId="3" xfId="0" applyFont="1" applyFill="1" applyBorder="1" applyAlignment="1">
      <alignment horizontal="center" vertical="center" wrapText="1"/>
    </xf>
    <xf numFmtId="4" fontId="54" fillId="0" borderId="4" xfId="13" applyNumberFormat="1" applyBorder="1" applyAlignment="1">
      <alignment horizontal="center" vertical="center"/>
    </xf>
    <xf numFmtId="4" fontId="54" fillId="0" borderId="5" xfId="13" applyNumberFormat="1" applyBorder="1" applyAlignment="1">
      <alignment horizontal="center" vertical="center"/>
    </xf>
    <xf numFmtId="4" fontId="54" fillId="0" borderId="4" xfId="13" applyNumberFormat="1" applyBorder="1" applyAlignment="1">
      <alignment horizontal="center"/>
    </xf>
    <xf numFmtId="4" fontId="54" fillId="0" borderId="5" xfId="13" applyNumberFormat="1" applyBorder="1" applyAlignment="1">
      <alignment horizontal="center"/>
    </xf>
    <xf numFmtId="0" fontId="62" fillId="0" borderId="3"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3" xfId="0" applyFont="1" applyFill="1" applyBorder="1" applyAlignment="1">
      <alignment horizontal="center" vertical="center" wrapText="1"/>
    </xf>
    <xf numFmtId="0" fontId="62" fillId="0" borderId="4" xfId="0" applyFont="1" applyBorder="1" applyAlignment="1">
      <alignment horizontal="center" vertical="center"/>
    </xf>
    <xf numFmtId="0" fontId="62" fillId="0" borderId="5" xfId="0" applyFont="1" applyBorder="1" applyAlignment="1">
      <alignment horizontal="center" vertical="center"/>
    </xf>
    <xf numFmtId="0" fontId="29" fillId="0" borderId="0" xfId="0" applyFont="1" applyAlignment="1">
      <alignment horizontal="left"/>
    </xf>
    <xf numFmtId="0" fontId="70" fillId="21" borderId="4" xfId="0" applyFont="1" applyFill="1" applyBorder="1" applyAlignment="1">
      <alignment horizontal="center" vertical="center"/>
    </xf>
    <xf numFmtId="0" fontId="70" fillId="21" borderId="5" xfId="0" applyFont="1" applyFill="1" applyBorder="1" applyAlignment="1">
      <alignment horizontal="center" vertical="center"/>
    </xf>
    <xf numFmtId="0" fontId="57" fillId="0" borderId="0" xfId="0" applyFont="1" applyAlignment="1">
      <alignment horizontal="left" vertical="center" wrapText="1"/>
    </xf>
    <xf numFmtId="0" fontId="58" fillId="0" borderId="0" xfId="0" applyFont="1" applyAlignment="1">
      <alignment vertical="center" wrapText="1"/>
    </xf>
    <xf numFmtId="0" fontId="57" fillId="0" borderId="0" xfId="0" applyFont="1" applyAlignment="1">
      <alignment horizontal="center" vertical="center" wrapText="1"/>
    </xf>
    <xf numFmtId="0" fontId="57" fillId="0" borderId="48" xfId="0" applyFont="1" applyBorder="1" applyAlignment="1">
      <alignment horizontal="center" vertical="center" wrapText="1"/>
    </xf>
    <xf numFmtId="0" fontId="57" fillId="0" borderId="3" xfId="0" applyFont="1" applyBorder="1" applyAlignment="1">
      <alignment horizontal="center" vertical="center" wrapText="1"/>
    </xf>
    <xf numFmtId="0" fontId="57" fillId="0" borderId="12" xfId="0" applyFont="1" applyBorder="1" applyAlignment="1">
      <alignment horizontal="center" vertical="center" wrapText="1"/>
    </xf>
    <xf numFmtId="0" fontId="57" fillId="0" borderId="13" xfId="0" applyFont="1" applyBorder="1" applyAlignment="1">
      <alignment horizontal="center" vertical="center" wrapText="1"/>
    </xf>
    <xf numFmtId="0" fontId="71" fillId="0" borderId="4" xfId="0" applyFont="1" applyFill="1" applyBorder="1" applyAlignment="1">
      <alignment horizontal="center" vertical="center" wrapText="1"/>
    </xf>
    <xf numFmtId="0" fontId="71" fillId="0" borderId="69" xfId="0" applyFont="1" applyFill="1" applyBorder="1" applyAlignment="1">
      <alignment horizontal="center" vertical="center" wrapText="1"/>
    </xf>
    <xf numFmtId="0" fontId="71" fillId="0" borderId="5" xfId="0" applyFont="1" applyFill="1" applyBorder="1" applyAlignment="1">
      <alignment horizontal="center" vertical="center" wrapText="1"/>
    </xf>
    <xf numFmtId="0" fontId="56" fillId="0" borderId="0" xfId="0" applyFont="1" applyAlignment="1">
      <alignment horizontal="left" vertical="center" wrapText="1"/>
    </xf>
    <xf numFmtId="0" fontId="55" fillId="0" borderId="0" xfId="0" applyFont="1" applyAlignment="1">
      <alignment horizontal="center" vertical="center"/>
    </xf>
    <xf numFmtId="0" fontId="65" fillId="21" borderId="18" xfId="0" applyFont="1" applyFill="1" applyBorder="1" applyAlignment="1">
      <alignment horizontal="center" vertical="center" wrapText="1"/>
    </xf>
    <xf numFmtId="0" fontId="65" fillId="21" borderId="68" xfId="0" applyFont="1" applyFill="1" applyBorder="1" applyAlignment="1">
      <alignment horizontal="center" vertical="center" wrapText="1"/>
    </xf>
    <xf numFmtId="0" fontId="62" fillId="0" borderId="3" xfId="0" applyFont="1" applyFill="1" applyBorder="1" applyAlignment="1">
      <alignment horizontal="center" wrapText="1"/>
    </xf>
    <xf numFmtId="0" fontId="62" fillId="0" borderId="3" xfId="0" applyFont="1" applyFill="1" applyBorder="1" applyAlignment="1">
      <alignment horizontal="center" vertical="center" wrapText="1"/>
    </xf>
    <xf numFmtId="0" fontId="75" fillId="0" borderId="3" xfId="0" applyFont="1" applyFill="1" applyBorder="1" applyAlignment="1">
      <alignment horizontal="center" vertical="center" wrapText="1"/>
    </xf>
    <xf numFmtId="0" fontId="71" fillId="0" borderId="4" xfId="0" applyFont="1" applyFill="1" applyBorder="1" applyAlignment="1">
      <alignment horizontal="center" vertical="top" wrapText="1"/>
    </xf>
    <xf numFmtId="0" fontId="71" fillId="0" borderId="69" xfId="0" applyFont="1" applyFill="1" applyBorder="1" applyAlignment="1">
      <alignment horizontal="center" vertical="top" wrapText="1"/>
    </xf>
    <xf numFmtId="0" fontId="71" fillId="0" borderId="5" xfId="0" applyFont="1" applyFill="1" applyBorder="1" applyAlignment="1">
      <alignment horizontal="center" vertical="top" wrapText="1"/>
    </xf>
    <xf numFmtId="173" fontId="0" fillId="0" borderId="0" xfId="0" applyNumberFormat="1" applyAlignment="1">
      <alignment horizontal="center"/>
    </xf>
    <xf numFmtId="0" fontId="11"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12" fillId="2" borderId="1" xfId="0" applyFont="1" applyFill="1" applyBorder="1" applyAlignment="1">
      <alignment horizontal="center" vertical="center"/>
    </xf>
    <xf numFmtId="0" fontId="12" fillId="2" borderId="0"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0" xfId="0" applyFont="1" applyFill="1" applyBorder="1" applyAlignment="1">
      <alignment horizontal="center" vertical="center"/>
    </xf>
    <xf numFmtId="0" fontId="2" fillId="0" borderId="3" xfId="0" applyFont="1" applyBorder="1" applyAlignment="1">
      <alignment horizontal="center"/>
    </xf>
    <xf numFmtId="0" fontId="0" fillId="0" borderId="4" xfId="0" applyBorder="1" applyAlignment="1">
      <alignment horizontal="center"/>
    </xf>
    <xf numFmtId="0" fontId="0" fillId="0" borderId="69" xfId="0" applyBorder="1" applyAlignment="1">
      <alignment horizontal="center"/>
    </xf>
    <xf numFmtId="0" fontId="0" fillId="0" borderId="5" xfId="0" applyBorder="1" applyAlignment="1">
      <alignment horizontal="center"/>
    </xf>
    <xf numFmtId="177" fontId="29" fillId="0" borderId="41" xfId="1" applyNumberFormat="1" applyFont="1" applyBorder="1" applyAlignment="1">
      <alignment horizontal="center" vertical="center"/>
    </xf>
    <xf numFmtId="177" fontId="29" fillId="0" borderId="70" xfId="1" applyNumberFormat="1" applyFont="1" applyBorder="1" applyAlignment="1">
      <alignment horizontal="center" vertical="center"/>
    </xf>
    <xf numFmtId="177" fontId="29" fillId="0" borderId="71" xfId="1" applyNumberFormat="1" applyFont="1" applyBorder="1" applyAlignment="1">
      <alignment horizontal="center" vertical="center"/>
    </xf>
    <xf numFmtId="0" fontId="2" fillId="0" borderId="56" xfId="0" applyFont="1" applyBorder="1" applyAlignment="1">
      <alignment horizontal="center" wrapText="1"/>
    </xf>
    <xf numFmtId="0" fontId="2" fillId="0" borderId="60" xfId="0" applyFont="1" applyBorder="1" applyAlignment="1">
      <alignment horizontal="center" wrapText="1"/>
    </xf>
    <xf numFmtId="4" fontId="2" fillId="24" borderId="14" xfId="0" applyNumberFormat="1" applyFont="1" applyFill="1" applyBorder="1" applyAlignment="1">
      <alignment horizontal="center" vertical="center" wrapText="1"/>
    </xf>
    <xf numFmtId="4" fontId="2" fillId="24" borderId="55" xfId="0" applyNumberFormat="1" applyFont="1" applyFill="1" applyBorder="1" applyAlignment="1">
      <alignment horizontal="center" vertical="center" wrapText="1"/>
    </xf>
    <xf numFmtId="177" fontId="29" fillId="0" borderId="72" xfId="1" applyNumberFormat="1" applyFont="1" applyBorder="1" applyAlignment="1">
      <alignment horizontal="center" vertical="center"/>
    </xf>
    <xf numFmtId="177" fontId="29" fillId="0" borderId="73" xfId="1" applyNumberFormat="1" applyFont="1" applyBorder="1" applyAlignment="1">
      <alignment horizontal="center" vertical="center"/>
    </xf>
    <xf numFmtId="177" fontId="29" fillId="0" borderId="2" xfId="1" applyNumberFormat="1" applyFont="1" applyBorder="1" applyAlignment="1">
      <alignment horizontal="center" vertical="center"/>
    </xf>
    <xf numFmtId="0" fontId="2" fillId="0" borderId="3" xfId="0" applyFont="1" applyBorder="1" applyAlignment="1">
      <alignment horizontal="center" vertical="center" wrapText="1"/>
    </xf>
    <xf numFmtId="0" fontId="0" fillId="0" borderId="3" xfId="0" applyFont="1" applyBorder="1" applyAlignment="1">
      <alignment horizontal="center" vertical="center" wrapText="1"/>
    </xf>
    <xf numFmtId="0" fontId="79" fillId="0" borderId="3" xfId="0" applyFont="1" applyBorder="1" applyAlignment="1">
      <alignment horizontal="center" vertical="center" wrapText="1"/>
    </xf>
    <xf numFmtId="0" fontId="68" fillId="0" borderId="3" xfId="0" applyFont="1" applyBorder="1" applyAlignment="1">
      <alignment horizontal="center" vertical="center" wrapText="1"/>
    </xf>
    <xf numFmtId="0" fontId="83" fillId="0" borderId="85" xfId="0" applyFont="1" applyBorder="1" applyAlignment="1">
      <alignment horizontal="center" vertical="center"/>
    </xf>
    <xf numFmtId="0" fontId="83" fillId="0" borderId="91" xfId="0" applyFont="1" applyBorder="1" applyAlignment="1">
      <alignment horizontal="center" vertical="center"/>
    </xf>
    <xf numFmtId="0" fontId="83" fillId="0" borderId="93" xfId="0" applyFont="1" applyBorder="1" applyAlignment="1">
      <alignment horizontal="center" vertical="center"/>
    </xf>
    <xf numFmtId="0" fontId="85" fillId="0" borderId="82" xfId="0" applyFont="1" applyBorder="1" applyAlignment="1">
      <alignment horizontal="center" vertical="center" wrapText="1"/>
    </xf>
    <xf numFmtId="0" fontId="85" fillId="0" borderId="83" xfId="0" applyFont="1" applyBorder="1" applyAlignment="1">
      <alignment horizontal="center" vertical="center" wrapText="1"/>
    </xf>
    <xf numFmtId="0" fontId="85" fillId="0" borderId="84" xfId="0" applyFont="1" applyBorder="1" applyAlignment="1">
      <alignment horizontal="center" vertical="center" wrapText="1"/>
    </xf>
    <xf numFmtId="0" fontId="85" fillId="0" borderId="86" xfId="0" applyFont="1" applyBorder="1" applyAlignment="1">
      <alignment horizontal="center" vertical="center" wrapText="1"/>
    </xf>
    <xf numFmtId="0" fontId="85" fillId="0" borderId="87" xfId="0" applyFont="1" applyBorder="1" applyAlignment="1">
      <alignment horizontal="center" vertical="center" wrapText="1"/>
    </xf>
    <xf numFmtId="0" fontId="85" fillId="0" borderId="88" xfId="0" applyFont="1" applyBorder="1" applyAlignment="1">
      <alignment horizontal="center" vertical="center" wrapText="1"/>
    </xf>
    <xf numFmtId="0" fontId="84" fillId="0" borderId="86" xfId="0" applyFont="1" applyBorder="1" applyAlignment="1">
      <alignment horizontal="center" vertical="center"/>
    </xf>
    <xf numFmtId="0" fontId="84" fillId="0" borderId="87" xfId="0" applyFont="1" applyBorder="1" applyAlignment="1">
      <alignment horizontal="center" vertical="center"/>
    </xf>
    <xf numFmtId="0" fontId="85" fillId="0" borderId="90" xfId="0" applyFont="1" applyBorder="1" applyAlignment="1">
      <alignment horizontal="center" vertical="center" wrapText="1"/>
    </xf>
    <xf numFmtId="0" fontId="85" fillId="0" borderId="0" xfId="0" applyFont="1" applyBorder="1" applyAlignment="1">
      <alignment horizontal="center" vertical="center" wrapText="1"/>
    </xf>
    <xf numFmtId="0" fontId="85" fillId="0" borderId="92" xfId="0" applyFont="1" applyBorder="1" applyAlignment="1">
      <alignment horizontal="center" vertical="center" wrapText="1"/>
    </xf>
    <xf numFmtId="0" fontId="85" fillId="0" borderId="94" xfId="0" applyFont="1" applyBorder="1" applyAlignment="1">
      <alignment horizontal="center" vertical="center" wrapText="1"/>
    </xf>
    <xf numFmtId="0" fontId="85" fillId="0" borderId="95" xfId="0" applyFont="1" applyBorder="1" applyAlignment="1">
      <alignment horizontal="center" vertical="center" wrapText="1"/>
    </xf>
    <xf numFmtId="0" fontId="84" fillId="0" borderId="0" xfId="0" applyFont="1" applyBorder="1" applyAlignment="1">
      <alignment horizontal="center" vertical="center"/>
    </xf>
    <xf numFmtId="0" fontId="85" fillId="0" borderId="0" xfId="0" applyFont="1" applyBorder="1" applyAlignment="1">
      <alignment horizontal="left" vertical="center"/>
    </xf>
    <xf numFmtId="0" fontId="83" fillId="0" borderId="88" xfId="0" applyFont="1" applyBorder="1" applyAlignment="1">
      <alignment horizontal="center" vertical="center"/>
    </xf>
    <xf numFmtId="0" fontId="83" fillId="0" borderId="92" xfId="0" applyFont="1" applyBorder="1" applyAlignment="1">
      <alignment horizontal="center" vertical="center"/>
    </xf>
    <xf numFmtId="0" fontId="83" fillId="0" borderId="96" xfId="0" applyFont="1" applyBorder="1" applyAlignment="1">
      <alignment horizontal="center" vertical="center"/>
    </xf>
    <xf numFmtId="0" fontId="85" fillId="0" borderId="96" xfId="0" applyFont="1" applyBorder="1" applyAlignment="1">
      <alignment horizontal="center" vertical="center" wrapText="1"/>
    </xf>
    <xf numFmtId="0" fontId="84" fillId="0" borderId="82" xfId="0" applyFont="1" applyBorder="1" applyAlignment="1">
      <alignment horizontal="center" vertical="center"/>
    </xf>
    <xf numFmtId="0" fontId="84" fillId="0" borderId="83" xfId="0" applyFont="1" applyBorder="1" applyAlignment="1">
      <alignment horizontal="center" vertical="center"/>
    </xf>
    <xf numFmtId="0" fontId="83" fillId="0" borderId="86" xfId="0" applyFont="1" applyBorder="1" applyAlignment="1">
      <alignment horizontal="center" vertical="center" wrapText="1"/>
    </xf>
    <xf numFmtId="0" fontId="83" fillId="0" borderId="87" xfId="0" applyFont="1" applyBorder="1" applyAlignment="1">
      <alignment horizontal="center" vertical="center" wrapText="1"/>
    </xf>
    <xf numFmtId="0" fontId="83" fillId="0" borderId="90" xfId="0" applyFont="1" applyBorder="1" applyAlignment="1">
      <alignment horizontal="center" vertical="center" wrapText="1"/>
    </xf>
    <xf numFmtId="0" fontId="83" fillId="0" borderId="0" xfId="0" applyFont="1" applyBorder="1" applyAlignment="1">
      <alignment horizontal="center" vertical="center" wrapText="1"/>
    </xf>
    <xf numFmtId="0" fontId="83" fillId="0" borderId="94" xfId="0" applyFont="1" applyBorder="1" applyAlignment="1">
      <alignment horizontal="center" vertical="center" wrapText="1"/>
    </xf>
    <xf numFmtId="0" fontId="83" fillId="0" borderId="95" xfId="0" applyFont="1" applyBorder="1" applyAlignment="1">
      <alignment horizontal="center" vertical="center" wrapText="1"/>
    </xf>
    <xf numFmtId="0" fontId="84" fillId="0" borderId="84" xfId="0" applyFont="1" applyBorder="1" applyAlignment="1">
      <alignment horizontal="center" vertical="center"/>
    </xf>
    <xf numFmtId="0" fontId="2" fillId="0" borderId="18" xfId="0" applyFont="1" applyBorder="1" applyAlignment="1">
      <alignment horizontal="center"/>
    </xf>
    <xf numFmtId="0" fontId="2" fillId="0" borderId="68" xfId="0" applyFont="1" applyBorder="1" applyAlignment="1">
      <alignment horizontal="center"/>
    </xf>
    <xf numFmtId="0" fontId="2" fillId="0" borderId="46" xfId="0" applyFont="1" applyBorder="1" applyAlignment="1">
      <alignment horizontal="center"/>
    </xf>
    <xf numFmtId="0" fontId="2" fillId="0" borderId="48" xfId="0" applyFont="1" applyBorder="1" applyAlignment="1">
      <alignment horizontal="center"/>
    </xf>
    <xf numFmtId="0" fontId="2" fillId="0" borderId="49"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 fillId="0" borderId="50" xfId="0" applyFont="1" applyBorder="1" applyAlignment="1">
      <alignment horizontal="center"/>
    </xf>
    <xf numFmtId="0" fontId="77" fillId="10" borderId="72" xfId="0" applyFont="1" applyFill="1" applyBorder="1" applyAlignment="1">
      <alignment horizontal="center" vertical="center" wrapText="1"/>
    </xf>
    <xf numFmtId="0" fontId="77" fillId="10" borderId="1" xfId="0" applyFont="1" applyFill="1" applyBorder="1" applyAlignment="1">
      <alignment horizontal="center" vertical="center" wrapText="1"/>
    </xf>
    <xf numFmtId="0" fontId="2" fillId="0" borderId="3" xfId="0" applyFont="1" applyBorder="1" applyAlignment="1">
      <alignment horizontal="center" vertical="center"/>
    </xf>
    <xf numFmtId="0" fontId="0" fillId="0" borderId="3" xfId="0" applyBorder="1" applyAlignment="1">
      <alignment horizontal="center"/>
    </xf>
    <xf numFmtId="0" fontId="2" fillId="0" borderId="14" xfId="0" applyFont="1" applyBorder="1" applyAlignment="1">
      <alignment horizontal="center"/>
    </xf>
    <xf numFmtId="0" fontId="2" fillId="0" borderId="28" xfId="0" applyFont="1" applyBorder="1" applyAlignment="1">
      <alignment horizontal="center"/>
    </xf>
    <xf numFmtId="0" fontId="2" fillId="0" borderId="30" xfId="0" applyFont="1" applyBorder="1" applyAlignment="1">
      <alignment horizontal="center"/>
    </xf>
    <xf numFmtId="0" fontId="0" fillId="0" borderId="3" xfId="0" applyBorder="1" applyAlignment="1">
      <alignment horizontal="center" vertical="center" wrapText="1"/>
    </xf>
    <xf numFmtId="0" fontId="0" fillId="0" borderId="56" xfId="0" applyBorder="1" applyAlignment="1">
      <alignment horizontal="center" vertical="center" wrapText="1"/>
    </xf>
    <xf numFmtId="0" fontId="2" fillId="0" borderId="14"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60" xfId="0" applyFont="1" applyBorder="1" applyAlignment="1">
      <alignment horizontal="center" vertical="center"/>
    </xf>
    <xf numFmtId="0" fontId="2" fillId="0" borderId="60" xfId="0" applyFont="1" applyBorder="1" applyAlignment="1">
      <alignment horizontal="center"/>
    </xf>
    <xf numFmtId="0" fontId="0" fillId="0" borderId="58" xfId="0" applyBorder="1" applyAlignment="1">
      <alignment horizontal="center" vertical="center" wrapText="1"/>
    </xf>
    <xf numFmtId="0" fontId="0" fillId="0" borderId="9" xfId="0" applyBorder="1" applyAlignment="1">
      <alignment horizontal="center" vertical="center" wrapText="1"/>
    </xf>
    <xf numFmtId="0" fontId="2" fillId="0" borderId="66" xfId="0" applyFont="1" applyBorder="1" applyAlignment="1">
      <alignment horizontal="center" vertical="center"/>
    </xf>
    <xf numFmtId="0" fontId="2" fillId="0" borderId="0" xfId="0" applyFont="1" applyBorder="1" applyAlignment="1">
      <alignment horizontal="center" vertical="center"/>
    </xf>
    <xf numFmtId="0" fontId="2" fillId="0" borderId="29" xfId="0" applyFont="1" applyBorder="1" applyAlignment="1">
      <alignment horizontal="center" vertical="center"/>
    </xf>
    <xf numFmtId="0" fontId="29" fillId="0" borderId="72" xfId="0" applyFont="1" applyBorder="1" applyAlignment="1">
      <alignment horizontal="center" vertical="center"/>
    </xf>
    <xf numFmtId="0" fontId="29" fillId="0" borderId="2" xfId="0" applyFont="1" applyBorder="1" applyAlignment="1">
      <alignment horizontal="center" vertical="center"/>
    </xf>
    <xf numFmtId="0" fontId="27" fillId="0" borderId="78" xfId="0" applyFont="1" applyBorder="1" applyAlignment="1">
      <alignment horizontal="center" vertical="center" wrapText="1"/>
    </xf>
    <xf numFmtId="0" fontId="27" fillId="0" borderId="66"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81" xfId="0" applyFont="1" applyBorder="1" applyAlignment="1">
      <alignment horizontal="center" vertical="center" wrapText="1"/>
    </xf>
    <xf numFmtId="0" fontId="2" fillId="0" borderId="0" xfId="0" applyFont="1" applyAlignment="1">
      <alignment horizontal="center" vertical="center"/>
    </xf>
    <xf numFmtId="0" fontId="0" fillId="0" borderId="60" xfId="0" applyBorder="1" applyAlignment="1">
      <alignment horizontal="center"/>
    </xf>
    <xf numFmtId="0" fontId="27" fillId="0" borderId="79" xfId="0" applyFont="1" applyBorder="1" applyAlignment="1">
      <alignment horizontal="center" vertical="center" wrapText="1"/>
    </xf>
    <xf numFmtId="0" fontId="27" fillId="0" borderId="33" xfId="0" applyFont="1" applyBorder="1" applyAlignment="1">
      <alignment horizontal="center" vertical="center" wrapText="1"/>
    </xf>
    <xf numFmtId="4" fontId="29" fillId="0" borderId="72" xfId="0" applyNumberFormat="1" applyFont="1" applyBorder="1" applyAlignment="1">
      <alignment horizontal="center" vertical="center"/>
    </xf>
    <xf numFmtId="4" fontId="29" fillId="0" borderId="2" xfId="0" applyNumberFormat="1" applyFont="1" applyBorder="1" applyAlignment="1">
      <alignment horizontal="center" vertical="center"/>
    </xf>
    <xf numFmtId="0" fontId="0" fillId="0" borderId="3" xfId="0" applyBorder="1" applyAlignment="1">
      <alignment horizontal="center" vertical="center"/>
    </xf>
    <xf numFmtId="0" fontId="2" fillId="0" borderId="56" xfId="0" applyFont="1" applyBorder="1" applyAlignment="1">
      <alignment horizontal="center" vertical="center" wrapText="1"/>
    </xf>
    <xf numFmtId="0" fontId="2" fillId="0" borderId="60" xfId="0" applyFont="1" applyBorder="1" applyAlignment="1">
      <alignment horizontal="center" vertical="center" wrapText="1"/>
    </xf>
    <xf numFmtId="0" fontId="11" fillId="2" borderId="0" xfId="0" applyFont="1" applyFill="1" applyAlignment="1">
      <alignment horizontal="center" vertical="center"/>
    </xf>
    <xf numFmtId="0" fontId="27" fillId="0" borderId="0" xfId="0" applyFont="1" applyAlignment="1">
      <alignment horizontal="center"/>
    </xf>
    <xf numFmtId="0" fontId="27" fillId="0" borderId="14" xfId="0" applyFont="1" applyBorder="1" applyAlignment="1">
      <alignment horizontal="center"/>
    </xf>
    <xf numFmtId="0" fontId="27" fillId="0" borderId="30" xfId="0" applyFont="1" applyBorder="1" applyAlignment="1">
      <alignment horizontal="center"/>
    </xf>
    <xf numFmtId="0" fontId="31" fillId="13" borderId="35" xfId="9" applyFont="1" applyFill="1" applyBorder="1" applyAlignment="1">
      <alignment horizontal="center" vertical="center"/>
    </xf>
    <xf numFmtId="0" fontId="31" fillId="13" borderId="36" xfId="9" applyFont="1" applyFill="1" applyBorder="1" applyAlignment="1">
      <alignment horizontal="center" vertical="center"/>
    </xf>
    <xf numFmtId="0" fontId="31" fillId="13" borderId="37" xfId="9" applyFont="1" applyFill="1" applyBorder="1" applyAlignment="1">
      <alignment horizontal="center" vertical="center"/>
    </xf>
    <xf numFmtId="0" fontId="29" fillId="12" borderId="14"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30" xfId="0" applyFont="1" applyFill="1" applyBorder="1" applyAlignment="1">
      <alignment horizontal="center" vertical="center" wrapText="1"/>
    </xf>
    <xf numFmtId="0" fontId="31" fillId="13" borderId="34" xfId="9" applyFont="1" applyFill="1" applyBorder="1" applyAlignment="1">
      <alignment horizontal="center" vertical="center"/>
    </xf>
    <xf numFmtId="0" fontId="31" fillId="13" borderId="39" xfId="9" applyFont="1" applyFill="1" applyBorder="1" applyAlignment="1">
      <alignment horizontal="center" vertical="center"/>
    </xf>
    <xf numFmtId="0" fontId="31" fillId="13" borderId="38" xfId="9" applyFont="1" applyFill="1" applyBorder="1" applyAlignment="1">
      <alignment horizontal="center" vertical="center"/>
    </xf>
    <xf numFmtId="0" fontId="31" fillId="13" borderId="35" xfId="9" applyFont="1" applyFill="1" applyBorder="1" applyAlignment="1">
      <alignment horizontal="center" vertical="center" wrapText="1"/>
    </xf>
    <xf numFmtId="0" fontId="31" fillId="13" borderId="36" xfId="9" applyFont="1" applyFill="1" applyBorder="1" applyAlignment="1">
      <alignment horizontal="center" vertical="center" wrapText="1"/>
    </xf>
    <xf numFmtId="3" fontId="35" fillId="0" borderId="18" xfId="9" applyNumberFormat="1" applyFont="1" applyBorder="1" applyAlignment="1">
      <alignment horizontal="center" vertical="center"/>
    </xf>
    <xf numFmtId="3" fontId="35" fillId="0" borderId="19" xfId="9" applyNumberFormat="1" applyFont="1" applyBorder="1" applyAlignment="1">
      <alignment horizontal="center" vertical="center"/>
    </xf>
    <xf numFmtId="3" fontId="36" fillId="0" borderId="18" xfId="0" applyNumberFormat="1" applyFont="1" applyBorder="1" applyAlignment="1">
      <alignment horizontal="center" vertical="center"/>
    </xf>
    <xf numFmtId="3" fontId="36" fillId="0" borderId="19" xfId="0" applyNumberFormat="1" applyFont="1" applyBorder="1" applyAlignment="1">
      <alignment horizontal="center" vertical="center"/>
    </xf>
    <xf numFmtId="3" fontId="35" fillId="0" borderId="46" xfId="9" applyNumberFormat="1" applyFont="1" applyBorder="1" applyAlignment="1">
      <alignment horizontal="center" vertical="center"/>
    </xf>
    <xf numFmtId="0" fontId="31" fillId="13" borderId="44" xfId="9" applyFont="1" applyFill="1" applyBorder="1" applyAlignment="1">
      <alignment horizontal="center" vertical="center"/>
    </xf>
    <xf numFmtId="0" fontId="31" fillId="13" borderId="45" xfId="9" applyFont="1" applyFill="1" applyBorder="1" applyAlignment="1">
      <alignment horizontal="center" vertical="center"/>
    </xf>
    <xf numFmtId="3" fontId="35" fillId="0" borderId="48" xfId="9" applyNumberFormat="1" applyFont="1" applyBorder="1" applyAlignment="1">
      <alignment horizontal="center" vertical="center"/>
    </xf>
    <xf numFmtId="3" fontId="35" fillId="0" borderId="4" xfId="9" applyNumberFormat="1" applyFont="1" applyBorder="1" applyAlignment="1">
      <alignment horizontal="center" vertical="center"/>
    </xf>
    <xf numFmtId="3" fontId="36" fillId="0" borderId="48" xfId="0" applyNumberFormat="1" applyFont="1" applyBorder="1" applyAlignment="1">
      <alignment horizontal="center" vertical="center"/>
    </xf>
    <xf numFmtId="3" fontId="36" fillId="0" borderId="4" xfId="0" applyNumberFormat="1" applyFont="1" applyBorder="1" applyAlignment="1">
      <alignment horizontal="center" vertical="center"/>
    </xf>
    <xf numFmtId="3" fontId="35" fillId="0" borderId="49" xfId="9" applyNumberFormat="1" applyFont="1" applyBorder="1" applyAlignment="1">
      <alignment horizontal="center" vertical="center"/>
    </xf>
    <xf numFmtId="3" fontId="40" fillId="0" borderId="34" xfId="9" applyNumberFormat="1" applyFont="1" applyBorder="1" applyAlignment="1">
      <alignment horizontal="center" vertical="center"/>
    </xf>
    <xf numFmtId="3" fontId="40" fillId="0" borderId="53" xfId="9" applyNumberFormat="1" applyFont="1" applyBorder="1" applyAlignment="1">
      <alignment horizontal="center" vertical="center"/>
    </xf>
    <xf numFmtId="3" fontId="35" fillId="0" borderId="12" xfId="9" applyNumberFormat="1" applyFont="1" applyBorder="1" applyAlignment="1">
      <alignment horizontal="center" vertical="center"/>
    </xf>
    <xf numFmtId="3" fontId="35" fillId="0" borderId="51" xfId="9" applyNumberFormat="1" applyFont="1" applyBorder="1" applyAlignment="1">
      <alignment horizontal="center" vertical="center"/>
    </xf>
    <xf numFmtId="3" fontId="36" fillId="0" borderId="12" xfId="0" applyNumberFormat="1" applyFont="1" applyBorder="1" applyAlignment="1">
      <alignment horizontal="center" vertical="center"/>
    </xf>
    <xf numFmtId="3" fontId="36" fillId="0" borderId="51" xfId="0" applyNumberFormat="1" applyFont="1" applyBorder="1" applyAlignment="1">
      <alignment horizontal="center" vertical="center"/>
    </xf>
    <xf numFmtId="3" fontId="35" fillId="0" borderId="50" xfId="9" applyNumberFormat="1" applyFont="1" applyBorder="1" applyAlignment="1">
      <alignment horizontal="center" vertical="center"/>
    </xf>
    <xf numFmtId="3" fontId="39" fillId="0" borderId="14" xfId="9" applyNumberFormat="1" applyFont="1" applyBorder="1" applyAlignment="1">
      <alignment horizontal="center" vertical="center"/>
    </xf>
    <xf numFmtId="3" fontId="39" fillId="0" borderId="30" xfId="9" applyNumberFormat="1" applyFont="1" applyBorder="1" applyAlignment="1">
      <alignment horizontal="center" vertical="center"/>
    </xf>
    <xf numFmtId="0" fontId="44" fillId="0" borderId="0" xfId="10" applyFont="1" applyAlignment="1">
      <alignment horizontal="center"/>
    </xf>
    <xf numFmtId="0" fontId="23" fillId="0" borderId="3" xfId="10" applyFont="1" applyBorder="1" applyAlignment="1">
      <alignment horizontal="center" vertical="center"/>
    </xf>
    <xf numFmtId="0" fontId="23" fillId="0" borderId="56" xfId="10" applyFont="1" applyBorder="1" applyAlignment="1">
      <alignment horizontal="center" vertical="center"/>
    </xf>
    <xf numFmtId="0" fontId="23" fillId="0" borderId="58" xfId="10" applyFont="1" applyBorder="1" applyAlignment="1">
      <alignment horizontal="center" vertical="center"/>
    </xf>
    <xf numFmtId="0" fontId="23" fillId="0" borderId="60" xfId="10" applyFont="1" applyBorder="1" applyAlignment="1">
      <alignment horizontal="center" vertical="center"/>
    </xf>
    <xf numFmtId="44" fontId="0" fillId="0" borderId="0" xfId="0" applyNumberFormat="1" applyFont="1"/>
    <xf numFmtId="1" fontId="0" fillId="0" borderId="0" xfId="0" applyNumberFormat="1" applyFont="1"/>
    <xf numFmtId="10" fontId="0" fillId="0" borderId="0" xfId="0" applyNumberFormat="1" applyFont="1"/>
    <xf numFmtId="0" fontId="0" fillId="0" borderId="3" xfId="0" applyFont="1" applyBorder="1"/>
    <xf numFmtId="0" fontId="88" fillId="0" borderId="3" xfId="0" applyFont="1" applyBorder="1" applyAlignment="1">
      <alignment vertical="center"/>
    </xf>
    <xf numFmtId="0" fontId="88" fillId="0" borderId="56" xfId="0" applyFont="1" applyBorder="1" applyAlignment="1">
      <alignment horizontal="center" vertical="center"/>
    </xf>
    <xf numFmtId="0" fontId="88" fillId="0" borderId="60" xfId="0" applyFont="1" applyBorder="1" applyAlignment="1">
      <alignment horizontal="center" vertical="center"/>
    </xf>
    <xf numFmtId="0" fontId="89" fillId="0" borderId="3" xfId="0" applyFont="1" applyBorder="1" applyAlignment="1">
      <alignment horizontal="right" vertical="center"/>
    </xf>
    <xf numFmtId="0" fontId="89" fillId="0" borderId="3" xfId="0" applyFont="1" applyBorder="1" applyAlignment="1">
      <alignment vertical="center"/>
    </xf>
    <xf numFmtId="44" fontId="0" fillId="0" borderId="3" xfId="1" applyNumberFormat="1" applyFont="1" applyBorder="1" applyAlignment="1">
      <alignment horizontal="center"/>
    </xf>
    <xf numFmtId="0" fontId="0" fillId="0" borderId="3" xfId="0" applyFont="1" applyBorder="1"/>
    <xf numFmtId="44" fontId="2" fillId="0" borderId="3" xfId="0" applyNumberFormat="1" applyFont="1" applyBorder="1" applyAlignment="1"/>
    <xf numFmtId="44" fontId="0" fillId="0" borderId="0" xfId="1" applyFont="1"/>
    <xf numFmtId="0" fontId="0" fillId="0" borderId="3" xfId="0" applyFont="1" applyBorder="1" applyAlignment="1">
      <alignment horizontal="left"/>
    </xf>
    <xf numFmtId="44" fontId="0" fillId="0" borderId="3" xfId="1" applyFont="1" applyBorder="1" applyAlignment="1">
      <alignment horizontal="right"/>
    </xf>
    <xf numFmtId="0" fontId="2" fillId="0" borderId="3" xfId="0" applyFont="1" applyFill="1" applyBorder="1" applyAlignment="1">
      <alignment horizontal="left"/>
    </xf>
  </cellXfs>
  <cellStyles count="17">
    <cellStyle name="Hipervínculo" xfId="13" builtinId="8"/>
    <cellStyle name="Hipervínculo 4" xfId="12"/>
    <cellStyle name="Millares" xfId="16" builtinId="3"/>
    <cellStyle name="Millares 2" xfId="4"/>
    <cellStyle name="Millares 2 2" xfId="15"/>
    <cellStyle name="Moneda" xfId="1" builtinId="4"/>
    <cellStyle name="Moneda 16" xfId="3"/>
    <cellStyle name="Moneda 16 2" xfId="7"/>
    <cellStyle name="Moneda 2" xfId="14"/>
    <cellStyle name="Normal" xfId="0" builtinId="0"/>
    <cellStyle name="Normal 2 2" xfId="6"/>
    <cellStyle name="Normal 2 2 2" xfId="5"/>
    <cellStyle name="Normal 2 3" xfId="9"/>
    <cellStyle name="Normal 2_Modelación Económica Financiera FONADE Victoria Temprana 08-02-2013" xfId="10"/>
    <cellStyle name="Normal 3 2" xfId="8"/>
    <cellStyle name="Porcentaje" xfId="2" builtinId="5"/>
    <cellStyle name="Porcentaje 6" xfId="11"/>
  </cellStyles>
  <dxfs count="4">
    <dxf>
      <font>
        <color theme="0"/>
      </font>
    </dxf>
    <dxf>
      <font>
        <color theme="0"/>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externalLink" Target="externalLinks/externalLink23.xml"/><Relationship Id="rId21" Type="http://schemas.openxmlformats.org/officeDocument/2006/relationships/externalLink" Target="externalLinks/externalLink5.xml"/><Relationship Id="rId34" Type="http://schemas.openxmlformats.org/officeDocument/2006/relationships/externalLink" Target="externalLinks/externalLink18.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50" Type="http://schemas.openxmlformats.org/officeDocument/2006/relationships/externalLink" Target="externalLinks/externalLink34.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3.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53" Type="http://schemas.openxmlformats.org/officeDocument/2006/relationships/externalLink" Target="externalLinks/externalLink37.xml"/><Relationship Id="rId5" Type="http://schemas.openxmlformats.org/officeDocument/2006/relationships/worksheet" Target="worksheets/sheet5.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jpe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jpeg"/><Relationship Id="rId9"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oneCellAnchor>
    <xdr:from>
      <xdr:col>3</xdr:col>
      <xdr:colOff>247649</xdr:colOff>
      <xdr:row>103</xdr:row>
      <xdr:rowOff>76200</xdr:rowOff>
    </xdr:from>
    <xdr:ext cx="3867151" cy="1600200"/>
    <xdr:pic>
      <xdr:nvPicPr>
        <xdr:cNvPr id="4" name="image44.png"/>
        <xdr:cNvPicPr/>
      </xdr:nvPicPr>
      <xdr:blipFill>
        <a:blip xmlns:r="http://schemas.openxmlformats.org/officeDocument/2006/relationships" r:embed="rId1" cstate="print"/>
        <a:stretch>
          <a:fillRect/>
        </a:stretch>
      </xdr:blipFill>
      <xdr:spPr>
        <a:xfrm>
          <a:off x="2838449" y="6324600"/>
          <a:ext cx="3867151" cy="1600200"/>
        </a:xfrm>
        <a:prstGeom prst="rect">
          <a:avLst/>
        </a:prstGeom>
      </xdr:spPr>
    </xdr:pic>
    <xdr:clientData/>
  </xdr:oneCellAnchor>
  <xdr:oneCellAnchor>
    <xdr:from>
      <xdr:col>1</xdr:col>
      <xdr:colOff>2904</xdr:colOff>
      <xdr:row>197</xdr:row>
      <xdr:rowOff>26122</xdr:rowOff>
    </xdr:from>
    <xdr:ext cx="12065" cy="12065"/>
    <xdr:grpSp>
      <xdr:nvGrpSpPr>
        <xdr:cNvPr id="5" name="Group 522"/>
        <xdr:cNvGrpSpPr/>
      </xdr:nvGrpSpPr>
      <xdr:grpSpPr>
        <a:xfrm>
          <a:off x="107679" y="56175997"/>
          <a:ext cx="12065" cy="12065"/>
          <a:chOff x="0" y="0"/>
          <a:chExt cx="12065" cy="12065"/>
        </a:xfrm>
      </xdr:grpSpPr>
      <xdr:sp macro="" textlink="">
        <xdr:nvSpPr>
          <xdr:cNvPr id="6" name="Shape 523"/>
          <xdr:cNvSpPr/>
        </xdr:nvSpPr>
        <xdr:spPr>
          <a:xfrm>
            <a:off x="2904" y="2943"/>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7" name="Shape 524"/>
          <xdr:cNvSpPr/>
        </xdr:nvSpPr>
        <xdr:spPr>
          <a:xfrm>
            <a:off x="-4" y="0"/>
            <a:ext cx="12065" cy="12065"/>
          </a:xfrm>
          <a:custGeom>
            <a:avLst/>
            <a:gdLst/>
            <a:ahLst/>
            <a:cxnLst/>
            <a:rect l="0" t="0" r="0" b="0"/>
            <a:pathLst>
              <a:path w="12065" h="12065">
                <a:moveTo>
                  <a:pt x="11620" y="0"/>
                </a:moveTo>
                <a:lnTo>
                  <a:pt x="0" y="0"/>
                </a:lnTo>
                <a:lnTo>
                  <a:pt x="0" y="5816"/>
                </a:lnTo>
                <a:lnTo>
                  <a:pt x="0" y="11620"/>
                </a:lnTo>
                <a:lnTo>
                  <a:pt x="5803" y="11620"/>
                </a:lnTo>
                <a:lnTo>
                  <a:pt x="5803" y="5816"/>
                </a:lnTo>
                <a:lnTo>
                  <a:pt x="11620" y="5816"/>
                </a:lnTo>
                <a:lnTo>
                  <a:pt x="11620" y="0"/>
                </a:lnTo>
                <a:close/>
              </a:path>
            </a:pathLst>
          </a:custGeom>
          <a:solidFill>
            <a:srgbClr val="008000"/>
          </a:solidFill>
        </xdr:spPr>
      </xdr:sp>
    </xdr:grpSp>
    <xdr:clientData/>
  </xdr:oneCellAnchor>
  <xdr:oneCellAnchor>
    <xdr:from>
      <xdr:col>1</xdr:col>
      <xdr:colOff>2904</xdr:colOff>
      <xdr:row>201</xdr:row>
      <xdr:rowOff>26122</xdr:rowOff>
    </xdr:from>
    <xdr:ext cx="12065" cy="12065"/>
    <xdr:grpSp>
      <xdr:nvGrpSpPr>
        <xdr:cNvPr id="8" name="Group 525"/>
        <xdr:cNvGrpSpPr/>
      </xdr:nvGrpSpPr>
      <xdr:grpSpPr>
        <a:xfrm>
          <a:off x="107679" y="57652372"/>
          <a:ext cx="12065" cy="12065"/>
          <a:chOff x="0" y="0"/>
          <a:chExt cx="12065" cy="12065"/>
        </a:xfrm>
      </xdr:grpSpPr>
      <xdr:sp macro="" textlink="">
        <xdr:nvSpPr>
          <xdr:cNvPr id="9" name="Shape 526"/>
          <xdr:cNvSpPr/>
        </xdr:nvSpPr>
        <xdr:spPr>
          <a:xfrm>
            <a:off x="2904" y="2943"/>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10" name="Shape 527"/>
          <xdr:cNvSpPr/>
        </xdr:nvSpPr>
        <xdr:spPr>
          <a:xfrm>
            <a:off x="-4" y="6"/>
            <a:ext cx="12065" cy="12065"/>
          </a:xfrm>
          <a:custGeom>
            <a:avLst/>
            <a:gdLst/>
            <a:ahLst/>
            <a:cxnLst/>
            <a:rect l="0" t="0" r="0" b="0"/>
            <a:pathLst>
              <a:path w="12065" h="12065">
                <a:moveTo>
                  <a:pt x="11620" y="0"/>
                </a:moveTo>
                <a:lnTo>
                  <a:pt x="0" y="0"/>
                </a:lnTo>
                <a:lnTo>
                  <a:pt x="0" y="5803"/>
                </a:lnTo>
                <a:lnTo>
                  <a:pt x="0" y="11620"/>
                </a:lnTo>
                <a:lnTo>
                  <a:pt x="5803" y="11620"/>
                </a:lnTo>
                <a:lnTo>
                  <a:pt x="5803" y="5803"/>
                </a:lnTo>
                <a:lnTo>
                  <a:pt x="11620" y="5803"/>
                </a:lnTo>
                <a:lnTo>
                  <a:pt x="11620" y="0"/>
                </a:lnTo>
                <a:close/>
              </a:path>
            </a:pathLst>
          </a:custGeom>
          <a:solidFill>
            <a:srgbClr val="008000"/>
          </a:solidFill>
        </xdr:spPr>
      </xdr:sp>
    </xdr:grpSp>
    <xdr:clientData/>
  </xdr:oneCellAnchor>
  <xdr:oneCellAnchor>
    <xdr:from>
      <xdr:col>1</xdr:col>
      <xdr:colOff>2904</xdr:colOff>
      <xdr:row>204</xdr:row>
      <xdr:rowOff>26123</xdr:rowOff>
    </xdr:from>
    <xdr:ext cx="12065" cy="12065"/>
    <xdr:grpSp>
      <xdr:nvGrpSpPr>
        <xdr:cNvPr id="11" name="Group 528"/>
        <xdr:cNvGrpSpPr/>
      </xdr:nvGrpSpPr>
      <xdr:grpSpPr>
        <a:xfrm>
          <a:off x="107679" y="58795373"/>
          <a:ext cx="12065" cy="12065"/>
          <a:chOff x="0" y="0"/>
          <a:chExt cx="12065" cy="12065"/>
        </a:xfrm>
      </xdr:grpSpPr>
      <xdr:sp macro="" textlink="">
        <xdr:nvSpPr>
          <xdr:cNvPr id="12" name="Shape 529"/>
          <xdr:cNvSpPr/>
        </xdr:nvSpPr>
        <xdr:spPr>
          <a:xfrm>
            <a:off x="2904" y="2943"/>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13" name="Shape 530"/>
          <xdr:cNvSpPr/>
        </xdr:nvSpPr>
        <xdr:spPr>
          <a:xfrm>
            <a:off x="-4" y="12"/>
            <a:ext cx="12065" cy="12065"/>
          </a:xfrm>
          <a:custGeom>
            <a:avLst/>
            <a:gdLst/>
            <a:ahLst/>
            <a:cxnLst/>
            <a:rect l="0" t="0" r="0" b="0"/>
            <a:pathLst>
              <a:path w="12065" h="12065">
                <a:moveTo>
                  <a:pt x="11620" y="0"/>
                </a:moveTo>
                <a:lnTo>
                  <a:pt x="0" y="0"/>
                </a:lnTo>
                <a:lnTo>
                  <a:pt x="0" y="5803"/>
                </a:lnTo>
                <a:lnTo>
                  <a:pt x="0" y="11607"/>
                </a:lnTo>
                <a:lnTo>
                  <a:pt x="5803" y="11607"/>
                </a:lnTo>
                <a:lnTo>
                  <a:pt x="5803" y="5803"/>
                </a:lnTo>
                <a:lnTo>
                  <a:pt x="11620" y="5803"/>
                </a:lnTo>
                <a:lnTo>
                  <a:pt x="11620" y="0"/>
                </a:lnTo>
                <a:close/>
              </a:path>
            </a:pathLst>
          </a:custGeom>
          <a:solidFill>
            <a:srgbClr val="008000"/>
          </a:solidFill>
        </xdr:spPr>
      </xdr:sp>
    </xdr:grpSp>
    <xdr:clientData/>
  </xdr:oneCellAnchor>
  <xdr:oneCellAnchor>
    <xdr:from>
      <xdr:col>1</xdr:col>
      <xdr:colOff>2904</xdr:colOff>
      <xdr:row>205</xdr:row>
      <xdr:rowOff>26122</xdr:rowOff>
    </xdr:from>
    <xdr:ext cx="12065" cy="12065"/>
    <xdr:grpSp>
      <xdr:nvGrpSpPr>
        <xdr:cNvPr id="14" name="Group 531"/>
        <xdr:cNvGrpSpPr/>
      </xdr:nvGrpSpPr>
      <xdr:grpSpPr>
        <a:xfrm>
          <a:off x="107679" y="59081122"/>
          <a:ext cx="12065" cy="12065"/>
          <a:chOff x="0" y="0"/>
          <a:chExt cx="12065" cy="12065"/>
        </a:xfrm>
      </xdr:grpSpPr>
      <xdr:sp macro="" textlink="">
        <xdr:nvSpPr>
          <xdr:cNvPr id="15" name="Shape 532"/>
          <xdr:cNvSpPr/>
        </xdr:nvSpPr>
        <xdr:spPr>
          <a:xfrm>
            <a:off x="2904" y="2904"/>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16" name="Shape 533"/>
          <xdr:cNvSpPr/>
        </xdr:nvSpPr>
        <xdr:spPr>
          <a:xfrm>
            <a:off x="-4" y="48"/>
            <a:ext cx="12065" cy="12065"/>
          </a:xfrm>
          <a:custGeom>
            <a:avLst/>
            <a:gdLst/>
            <a:ahLst/>
            <a:cxnLst/>
            <a:rect l="0" t="0" r="0" b="0"/>
            <a:pathLst>
              <a:path w="12065" h="12065">
                <a:moveTo>
                  <a:pt x="11620" y="0"/>
                </a:moveTo>
                <a:lnTo>
                  <a:pt x="0" y="0"/>
                </a:lnTo>
                <a:lnTo>
                  <a:pt x="0" y="5803"/>
                </a:lnTo>
                <a:lnTo>
                  <a:pt x="0" y="11620"/>
                </a:lnTo>
                <a:lnTo>
                  <a:pt x="5803" y="11620"/>
                </a:lnTo>
                <a:lnTo>
                  <a:pt x="5803" y="5803"/>
                </a:lnTo>
                <a:lnTo>
                  <a:pt x="11620" y="5803"/>
                </a:lnTo>
                <a:lnTo>
                  <a:pt x="11620" y="0"/>
                </a:lnTo>
                <a:close/>
              </a:path>
            </a:pathLst>
          </a:custGeom>
          <a:solidFill>
            <a:srgbClr val="008000"/>
          </a:solidFill>
        </xdr:spPr>
      </xdr:sp>
    </xdr:grpSp>
    <xdr:clientData/>
  </xdr:oneCellAnchor>
  <xdr:oneCellAnchor>
    <xdr:from>
      <xdr:col>1</xdr:col>
      <xdr:colOff>2904</xdr:colOff>
      <xdr:row>206</xdr:row>
      <xdr:rowOff>26239</xdr:rowOff>
    </xdr:from>
    <xdr:ext cx="12065" cy="12065"/>
    <xdr:grpSp>
      <xdr:nvGrpSpPr>
        <xdr:cNvPr id="17" name="Group 534"/>
        <xdr:cNvGrpSpPr/>
      </xdr:nvGrpSpPr>
      <xdr:grpSpPr>
        <a:xfrm>
          <a:off x="107679" y="59652739"/>
          <a:ext cx="12065" cy="12065"/>
          <a:chOff x="0" y="0"/>
          <a:chExt cx="12065" cy="12065"/>
        </a:xfrm>
      </xdr:grpSpPr>
      <xdr:sp macro="" textlink="">
        <xdr:nvSpPr>
          <xdr:cNvPr id="18" name="Shape 535"/>
          <xdr:cNvSpPr/>
        </xdr:nvSpPr>
        <xdr:spPr>
          <a:xfrm>
            <a:off x="2904" y="2943"/>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19" name="Shape 536"/>
          <xdr:cNvSpPr/>
        </xdr:nvSpPr>
        <xdr:spPr>
          <a:xfrm>
            <a:off x="-4" y="7"/>
            <a:ext cx="12065" cy="12065"/>
          </a:xfrm>
          <a:custGeom>
            <a:avLst/>
            <a:gdLst/>
            <a:ahLst/>
            <a:cxnLst/>
            <a:rect l="0" t="0" r="0" b="0"/>
            <a:pathLst>
              <a:path w="12065" h="12065">
                <a:moveTo>
                  <a:pt x="11620" y="0"/>
                </a:moveTo>
                <a:lnTo>
                  <a:pt x="0" y="0"/>
                </a:lnTo>
                <a:lnTo>
                  <a:pt x="0" y="5803"/>
                </a:lnTo>
                <a:lnTo>
                  <a:pt x="0" y="11620"/>
                </a:lnTo>
                <a:lnTo>
                  <a:pt x="5803" y="11620"/>
                </a:lnTo>
                <a:lnTo>
                  <a:pt x="5803" y="5803"/>
                </a:lnTo>
                <a:lnTo>
                  <a:pt x="11620" y="5803"/>
                </a:lnTo>
                <a:lnTo>
                  <a:pt x="11620" y="0"/>
                </a:lnTo>
                <a:close/>
              </a:path>
            </a:pathLst>
          </a:custGeom>
          <a:solidFill>
            <a:srgbClr val="008000"/>
          </a:solidFill>
        </xdr:spPr>
      </xdr:sp>
    </xdr:grpSp>
    <xdr:clientData/>
  </xdr:oneCellAnchor>
  <xdr:oneCellAnchor>
    <xdr:from>
      <xdr:col>1</xdr:col>
      <xdr:colOff>2904</xdr:colOff>
      <xdr:row>207</xdr:row>
      <xdr:rowOff>26336</xdr:rowOff>
    </xdr:from>
    <xdr:ext cx="12065" cy="12065"/>
    <xdr:grpSp>
      <xdr:nvGrpSpPr>
        <xdr:cNvPr id="20" name="Group 537"/>
        <xdr:cNvGrpSpPr/>
      </xdr:nvGrpSpPr>
      <xdr:grpSpPr>
        <a:xfrm>
          <a:off x="107679" y="59948111"/>
          <a:ext cx="12065" cy="12065"/>
          <a:chOff x="0" y="0"/>
          <a:chExt cx="12065" cy="12065"/>
        </a:xfrm>
      </xdr:grpSpPr>
      <xdr:sp macro="" textlink="">
        <xdr:nvSpPr>
          <xdr:cNvPr id="21" name="Shape 538"/>
          <xdr:cNvSpPr/>
        </xdr:nvSpPr>
        <xdr:spPr>
          <a:xfrm>
            <a:off x="2904" y="2904"/>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22" name="Shape 539"/>
          <xdr:cNvSpPr/>
        </xdr:nvSpPr>
        <xdr:spPr>
          <a:xfrm>
            <a:off x="-4" y="2"/>
            <a:ext cx="12065" cy="12065"/>
          </a:xfrm>
          <a:custGeom>
            <a:avLst/>
            <a:gdLst/>
            <a:ahLst/>
            <a:cxnLst/>
            <a:rect l="0" t="0" r="0" b="0"/>
            <a:pathLst>
              <a:path w="12065" h="12065">
                <a:moveTo>
                  <a:pt x="11620" y="0"/>
                </a:moveTo>
                <a:lnTo>
                  <a:pt x="0" y="0"/>
                </a:lnTo>
                <a:lnTo>
                  <a:pt x="0" y="5816"/>
                </a:lnTo>
                <a:lnTo>
                  <a:pt x="0" y="11620"/>
                </a:lnTo>
                <a:lnTo>
                  <a:pt x="5803" y="11620"/>
                </a:lnTo>
                <a:lnTo>
                  <a:pt x="5803" y="5816"/>
                </a:lnTo>
                <a:lnTo>
                  <a:pt x="11620" y="5816"/>
                </a:lnTo>
                <a:lnTo>
                  <a:pt x="11620" y="0"/>
                </a:lnTo>
                <a:close/>
              </a:path>
            </a:pathLst>
          </a:custGeom>
          <a:solidFill>
            <a:srgbClr val="008000"/>
          </a:solidFill>
        </xdr:spPr>
      </xdr:sp>
    </xdr:grpSp>
    <xdr:clientData/>
  </xdr:oneCellAnchor>
  <xdr:oneCellAnchor>
    <xdr:from>
      <xdr:col>1</xdr:col>
      <xdr:colOff>2904</xdr:colOff>
      <xdr:row>209</xdr:row>
      <xdr:rowOff>26142</xdr:rowOff>
    </xdr:from>
    <xdr:ext cx="12065" cy="12065"/>
    <xdr:grpSp>
      <xdr:nvGrpSpPr>
        <xdr:cNvPr id="23" name="Group 540"/>
        <xdr:cNvGrpSpPr/>
      </xdr:nvGrpSpPr>
      <xdr:grpSpPr>
        <a:xfrm>
          <a:off x="107679" y="60948042"/>
          <a:ext cx="12065" cy="12065"/>
          <a:chOff x="0" y="0"/>
          <a:chExt cx="12065" cy="12065"/>
        </a:xfrm>
      </xdr:grpSpPr>
      <xdr:sp macro="" textlink="">
        <xdr:nvSpPr>
          <xdr:cNvPr id="24" name="Shape 541"/>
          <xdr:cNvSpPr/>
        </xdr:nvSpPr>
        <xdr:spPr>
          <a:xfrm>
            <a:off x="2904" y="2904"/>
            <a:ext cx="6350" cy="0"/>
          </a:xfrm>
          <a:custGeom>
            <a:avLst/>
            <a:gdLst/>
            <a:ahLst/>
            <a:cxnLst/>
            <a:rect l="0" t="0" r="0" b="0"/>
            <a:pathLst>
              <a:path w="6350">
                <a:moveTo>
                  <a:pt x="0" y="0"/>
                </a:moveTo>
                <a:lnTo>
                  <a:pt x="5808" y="0"/>
                </a:lnTo>
              </a:path>
            </a:pathLst>
          </a:custGeom>
          <a:ln w="5809">
            <a:solidFill>
              <a:srgbClr val="008000"/>
            </a:solidFill>
          </a:ln>
        </xdr:spPr>
      </xdr:sp>
      <xdr:sp macro="" textlink="">
        <xdr:nvSpPr>
          <xdr:cNvPr id="25" name="Shape 542"/>
          <xdr:cNvSpPr/>
        </xdr:nvSpPr>
        <xdr:spPr>
          <a:xfrm>
            <a:off x="-4" y="1"/>
            <a:ext cx="12065" cy="12065"/>
          </a:xfrm>
          <a:custGeom>
            <a:avLst/>
            <a:gdLst/>
            <a:ahLst/>
            <a:cxnLst/>
            <a:rect l="0" t="0" r="0" b="0"/>
            <a:pathLst>
              <a:path w="12065" h="12065">
                <a:moveTo>
                  <a:pt x="11620" y="0"/>
                </a:moveTo>
                <a:lnTo>
                  <a:pt x="0" y="0"/>
                </a:lnTo>
                <a:lnTo>
                  <a:pt x="0" y="5816"/>
                </a:lnTo>
                <a:lnTo>
                  <a:pt x="0" y="11811"/>
                </a:lnTo>
                <a:lnTo>
                  <a:pt x="5803" y="11811"/>
                </a:lnTo>
                <a:lnTo>
                  <a:pt x="5803" y="5816"/>
                </a:lnTo>
                <a:lnTo>
                  <a:pt x="11620" y="5816"/>
                </a:lnTo>
                <a:lnTo>
                  <a:pt x="11620" y="0"/>
                </a:lnTo>
                <a:close/>
              </a:path>
            </a:pathLst>
          </a:custGeom>
          <a:solidFill>
            <a:srgbClr val="008000"/>
          </a:solidFill>
        </xdr:spPr>
      </xdr:sp>
    </xdr:grpSp>
    <xdr:clientData/>
  </xdr:oneCellAnchor>
  <xdr:twoCellAnchor editAs="oneCell">
    <xdr:from>
      <xdr:col>1</xdr:col>
      <xdr:colOff>28575</xdr:colOff>
      <xdr:row>550</xdr:row>
      <xdr:rowOff>161925</xdr:rowOff>
    </xdr:from>
    <xdr:to>
      <xdr:col>6</xdr:col>
      <xdr:colOff>142187</xdr:colOff>
      <xdr:row>554</xdr:row>
      <xdr:rowOff>47544</xdr:rowOff>
    </xdr:to>
    <xdr:pic>
      <xdr:nvPicPr>
        <xdr:cNvPr id="27" name="Imagen 26"/>
        <xdr:cNvPicPr>
          <a:picLocks noChangeAspect="1"/>
        </xdr:cNvPicPr>
      </xdr:nvPicPr>
      <xdr:blipFill>
        <a:blip xmlns:r="http://schemas.openxmlformats.org/officeDocument/2006/relationships" r:embed="rId2"/>
        <a:stretch>
          <a:fillRect/>
        </a:stretch>
      </xdr:blipFill>
      <xdr:spPr>
        <a:xfrm>
          <a:off x="133350" y="168078150"/>
          <a:ext cx="5504762" cy="6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79375</xdr:colOff>
      <xdr:row>3</xdr:row>
      <xdr:rowOff>59532</xdr:rowOff>
    </xdr:from>
    <xdr:to>
      <xdr:col>6</xdr:col>
      <xdr:colOff>103947</xdr:colOff>
      <xdr:row>7</xdr:row>
      <xdr:rowOff>198437</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1375" y="945357"/>
          <a:ext cx="5206172" cy="13295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83342</xdr:colOff>
      <xdr:row>4</xdr:row>
      <xdr:rowOff>38101</xdr:rowOff>
    </xdr:from>
    <xdr:to>
      <xdr:col>3</xdr:col>
      <xdr:colOff>1888330</xdr:colOff>
      <xdr:row>8</xdr:row>
      <xdr:rowOff>552451</xdr:rowOff>
    </xdr:to>
    <xdr:pic>
      <xdr:nvPicPr>
        <xdr:cNvPr id="2" name="Imagen 1"/>
        <xdr:cNvPicPr>
          <a:picLocks noChangeAspect="1"/>
        </xdr:cNvPicPr>
      </xdr:nvPicPr>
      <xdr:blipFill>
        <a:blip xmlns:r="http://schemas.openxmlformats.org/officeDocument/2006/relationships" r:embed="rId1"/>
        <a:stretch>
          <a:fillRect/>
        </a:stretch>
      </xdr:blipFill>
      <xdr:spPr>
        <a:xfrm>
          <a:off x="1264442" y="800101"/>
          <a:ext cx="7015163" cy="1276350"/>
        </a:xfrm>
        <a:prstGeom prst="rect">
          <a:avLst/>
        </a:prstGeom>
      </xdr:spPr>
    </xdr:pic>
    <xdr:clientData/>
  </xdr:twoCellAnchor>
  <xdr:twoCellAnchor editAs="oneCell">
    <xdr:from>
      <xdr:col>1</xdr:col>
      <xdr:colOff>66675</xdr:colOff>
      <xdr:row>24</xdr:row>
      <xdr:rowOff>47625</xdr:rowOff>
    </xdr:from>
    <xdr:to>
      <xdr:col>3</xdr:col>
      <xdr:colOff>1862138</xdr:colOff>
      <xdr:row>37</xdr:row>
      <xdr:rowOff>152400</xdr:rowOff>
    </xdr:to>
    <xdr:pic>
      <xdr:nvPicPr>
        <xdr:cNvPr id="3" name="Imagen 2"/>
        <xdr:cNvPicPr>
          <a:picLocks noChangeAspect="1"/>
        </xdr:cNvPicPr>
      </xdr:nvPicPr>
      <xdr:blipFill>
        <a:blip xmlns:r="http://schemas.openxmlformats.org/officeDocument/2006/relationships" r:embed="rId2"/>
        <a:stretch>
          <a:fillRect/>
        </a:stretch>
      </xdr:blipFill>
      <xdr:spPr>
        <a:xfrm>
          <a:off x="1247775" y="5029200"/>
          <a:ext cx="7005638" cy="2581275"/>
        </a:xfrm>
        <a:prstGeom prst="rect">
          <a:avLst/>
        </a:prstGeom>
      </xdr:spPr>
    </xdr:pic>
    <xdr:clientData/>
  </xdr:twoCellAnchor>
  <xdr:twoCellAnchor editAs="oneCell">
    <xdr:from>
      <xdr:col>1</xdr:col>
      <xdr:colOff>904873</xdr:colOff>
      <xdr:row>52</xdr:row>
      <xdr:rowOff>38101</xdr:rowOff>
    </xdr:from>
    <xdr:to>
      <xdr:col>3</xdr:col>
      <xdr:colOff>823913</xdr:colOff>
      <xdr:row>70</xdr:row>
      <xdr:rowOff>145839</xdr:rowOff>
    </xdr:to>
    <xdr:pic>
      <xdr:nvPicPr>
        <xdr:cNvPr id="4" name="Imagen 3"/>
        <xdr:cNvPicPr>
          <a:picLocks noChangeAspect="1"/>
        </xdr:cNvPicPr>
      </xdr:nvPicPr>
      <xdr:blipFill>
        <a:blip xmlns:r="http://schemas.openxmlformats.org/officeDocument/2006/relationships" r:embed="rId3"/>
        <a:stretch>
          <a:fillRect/>
        </a:stretch>
      </xdr:blipFill>
      <xdr:spPr>
        <a:xfrm>
          <a:off x="2085973" y="10372726"/>
          <a:ext cx="5129215" cy="3536738"/>
        </a:xfrm>
        <a:prstGeom prst="rect">
          <a:avLst/>
        </a:prstGeom>
      </xdr:spPr>
    </xdr:pic>
    <xdr:clientData/>
  </xdr:twoCellAnchor>
  <xdr:twoCellAnchor editAs="oneCell">
    <xdr:from>
      <xdr:col>1</xdr:col>
      <xdr:colOff>66675</xdr:colOff>
      <xdr:row>96</xdr:row>
      <xdr:rowOff>76200</xdr:rowOff>
    </xdr:from>
    <xdr:to>
      <xdr:col>3</xdr:col>
      <xdr:colOff>1833563</xdr:colOff>
      <xdr:row>108</xdr:row>
      <xdr:rowOff>142875</xdr:rowOff>
    </xdr:to>
    <xdr:pic>
      <xdr:nvPicPr>
        <xdr:cNvPr id="5" name="Imagen 4"/>
        <xdr:cNvPicPr>
          <a:picLocks noChangeAspect="1"/>
        </xdr:cNvPicPr>
      </xdr:nvPicPr>
      <xdr:blipFill>
        <a:blip xmlns:r="http://schemas.openxmlformats.org/officeDocument/2006/relationships" r:embed="rId4"/>
        <a:stretch>
          <a:fillRect/>
        </a:stretch>
      </xdr:blipFill>
      <xdr:spPr>
        <a:xfrm>
          <a:off x="1247775" y="18811875"/>
          <a:ext cx="6977063" cy="2352675"/>
        </a:xfrm>
        <a:prstGeom prst="rect">
          <a:avLst/>
        </a:prstGeom>
      </xdr:spPr>
    </xdr:pic>
    <xdr:clientData/>
  </xdr:twoCellAnchor>
  <xdr:twoCellAnchor editAs="oneCell">
    <xdr:from>
      <xdr:col>2</xdr:col>
      <xdr:colOff>171450</xdr:colOff>
      <xdr:row>125</xdr:row>
      <xdr:rowOff>38100</xdr:rowOff>
    </xdr:from>
    <xdr:to>
      <xdr:col>3</xdr:col>
      <xdr:colOff>1414463</xdr:colOff>
      <xdr:row>142</xdr:row>
      <xdr:rowOff>158801</xdr:rowOff>
    </xdr:to>
    <xdr:pic>
      <xdr:nvPicPr>
        <xdr:cNvPr id="6" name="Imagen 5"/>
        <xdr:cNvPicPr>
          <a:picLocks noChangeAspect="1"/>
        </xdr:cNvPicPr>
      </xdr:nvPicPr>
      <xdr:blipFill>
        <a:blip xmlns:r="http://schemas.openxmlformats.org/officeDocument/2006/relationships" r:embed="rId5"/>
        <a:stretch>
          <a:fillRect/>
        </a:stretch>
      </xdr:blipFill>
      <xdr:spPr>
        <a:xfrm>
          <a:off x="2857500" y="24317325"/>
          <a:ext cx="4948238" cy="33592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66676</xdr:colOff>
      <xdr:row>4</xdr:row>
      <xdr:rowOff>38100</xdr:rowOff>
    </xdr:from>
    <xdr:to>
      <xdr:col>5</xdr:col>
      <xdr:colOff>695326</xdr:colOff>
      <xdr:row>4</xdr:row>
      <xdr:rowOff>1466849</xdr:rowOff>
    </xdr:to>
    <xdr:pic>
      <xdr:nvPicPr>
        <xdr:cNvPr id="2" name="Imagen 1"/>
        <xdr:cNvPicPr>
          <a:picLocks noChangeAspect="1"/>
        </xdr:cNvPicPr>
      </xdr:nvPicPr>
      <xdr:blipFill>
        <a:blip xmlns:r="http://schemas.openxmlformats.org/officeDocument/2006/relationships" r:embed="rId1"/>
        <a:stretch>
          <a:fillRect/>
        </a:stretch>
      </xdr:blipFill>
      <xdr:spPr>
        <a:xfrm>
          <a:off x="1590676" y="800100"/>
          <a:ext cx="2914650" cy="1428749"/>
        </a:xfrm>
        <a:prstGeom prst="rect">
          <a:avLst/>
        </a:prstGeom>
      </xdr:spPr>
    </xdr:pic>
    <xdr:clientData/>
  </xdr:twoCellAnchor>
  <xdr:twoCellAnchor editAs="oneCell">
    <xdr:from>
      <xdr:col>6</xdr:col>
      <xdr:colOff>38100</xdr:colOff>
      <xdr:row>4</xdr:row>
      <xdr:rowOff>38100</xdr:rowOff>
    </xdr:from>
    <xdr:to>
      <xdr:col>6</xdr:col>
      <xdr:colOff>1943100</xdr:colOff>
      <xdr:row>4</xdr:row>
      <xdr:rowOff>1504950</xdr:rowOff>
    </xdr:to>
    <xdr:pic>
      <xdr:nvPicPr>
        <xdr:cNvPr id="3" name="Imagen 2" descr="https://attachment.outlook.live.net/owa/mabe_calvache%40hotmail.com/service.svc/s/GetAttachmentThumbnail?id=AQMkADAwATY0MDABLWM4MTgtMjdmNC0wMAItMDAKAEYAAAOurHWkSS2TT4R6e47RKQJTBwB2zR%2BihN8mQ7F1FDTMcJK%2BAAACAQwAAAB2zR%2BihN8mQ7F1FDTMcJK%2BAANvxFLZAAAAARIAEAAjMf1jh3znS7SmzXP0Y7PG&amp;thumbnailType=2&amp;owa=outlook.live.com&amp;scriptVer=2019070101.15&amp;isc=1&amp;X-OWA-CANARY=63Ounqe3eUuR5hNp9E_i8hCStvFaCdcYxcWQ3CMkIghedYUOcvbNX9xRjiLMtmkJ6vWDgIWGujg.&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NDA5NjAwLTMzNTcwMjYyOTJcIixcInB1aWRcIjpcIjE3NTkyMjE5NjE0Njc4OTJcIixcIm9pZFwiOlwiMDAwNjQwMDAtYzgxOC0yN2Y0LTAwMDAtMDAwMDAwMDAwMDAwXCIsXCJzY29wZVwiOlwiT3dhRG93bmxvYWRcIn0iLCJuYmYiOjE1NjMyMTg4MTMsImV4cCI6MTU2MzIxOTQxMywiaXNzIjoiMDAwMDAwMDItMDAwMC0wZmYxLWNlMDAtMDAwMDAwMDAwMDAwQDg0ZGY5ZTdmLWU5ZjYtNDBhZi1iNDM1LWFhYWFhYWFhYWFhYSIsImF1ZCI6IjAwMDAwMDAyLTAwMDAtMGZmMS1jZTAwLTAwMDAwMDAwMDAwMC9hdHRhY2htZW50Lm91dGxvb2subGl2ZS5uZXRAODRkZjllN2YtZTlmNi00MGFmLWI0MzUtYWFhYWFhYWFhYWFhIn0.f_xIw8E3YxTpltzTD-hpew73KksMf3tj8L0oLaeFEhx-FaMdxw0AA_nqAD2ecbp6dBe0ml8c0tY0T2MYK8QYkfcybSrEQ_JXPPU7vV-p2XQzHjHraqLjMdHjDmBg5VO_GK9m_8oY8QUWQY7FW4oHNS5A_4oe6V_OscSXDtIlFHqr8zbqZIs4ik9-kv3JjNKGpVho7Dom5otDsr7JRxUZ3mBNp9ohPRHxGsNxB92_q7y2hHchBmjgVx70mjRuXsD0-2RqDV_JaqnOro1WeL_S5KaRYDG4EuEFgv6zOeeelzEJO6mdIo8CkGkCjntLQS-1Qm9LCZf3SVZPl9HMWvEDBg&amp;animation=true">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10100" y="800100"/>
          <a:ext cx="1905000" cy="146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66675</xdr:colOff>
      <xdr:row>5</xdr:row>
      <xdr:rowOff>38100</xdr:rowOff>
    </xdr:from>
    <xdr:to>
      <xdr:col>5</xdr:col>
      <xdr:colOff>704850</xdr:colOff>
      <xdr:row>5</xdr:row>
      <xdr:rowOff>1485899</xdr:rowOff>
    </xdr:to>
    <xdr:pic>
      <xdr:nvPicPr>
        <xdr:cNvPr id="4" name="Imagen 3"/>
        <xdr:cNvPicPr>
          <a:picLocks noChangeAspect="1"/>
        </xdr:cNvPicPr>
      </xdr:nvPicPr>
      <xdr:blipFill>
        <a:blip xmlns:r="http://schemas.openxmlformats.org/officeDocument/2006/relationships" r:embed="rId3"/>
        <a:stretch>
          <a:fillRect/>
        </a:stretch>
      </xdr:blipFill>
      <xdr:spPr>
        <a:xfrm>
          <a:off x="1590675" y="2333625"/>
          <a:ext cx="2924175" cy="1447799"/>
        </a:xfrm>
        <a:prstGeom prst="rect">
          <a:avLst/>
        </a:prstGeom>
      </xdr:spPr>
    </xdr:pic>
    <xdr:clientData/>
  </xdr:twoCellAnchor>
  <xdr:twoCellAnchor editAs="oneCell">
    <xdr:from>
      <xdr:col>6</xdr:col>
      <xdr:colOff>57150</xdr:colOff>
      <xdr:row>5</xdr:row>
      <xdr:rowOff>38099</xdr:rowOff>
    </xdr:from>
    <xdr:to>
      <xdr:col>6</xdr:col>
      <xdr:colOff>1924050</xdr:colOff>
      <xdr:row>5</xdr:row>
      <xdr:rowOff>1485900</xdr:rowOff>
    </xdr:to>
    <xdr:pic>
      <xdr:nvPicPr>
        <xdr:cNvPr id="5" name="Imagen 4" descr="Vista previa de imagen">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29150" y="2333624"/>
          <a:ext cx="1866900" cy="1447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57150</xdr:colOff>
      <xdr:row>6</xdr:row>
      <xdr:rowOff>76199</xdr:rowOff>
    </xdr:from>
    <xdr:to>
      <xdr:col>6</xdr:col>
      <xdr:colOff>1924050</xdr:colOff>
      <xdr:row>6</xdr:row>
      <xdr:rowOff>1466850</xdr:rowOff>
    </xdr:to>
    <xdr:pic>
      <xdr:nvPicPr>
        <xdr:cNvPr id="6" name="Imagen 5">
          <a:extLst>
            <a:ext uri="{FF2B5EF4-FFF2-40B4-BE49-F238E27FC236}">
              <a16:creationId xmlns:a16="http://schemas.microsoft.com/office/drawing/2014/main" id="{00000000-0008-0000-0100-00003A000000}"/>
            </a:ext>
          </a:extLst>
        </xdr:cNvPr>
        <xdr:cNvPicPr/>
      </xdr:nvPicPr>
      <xdr:blipFill rotWithShape="1">
        <a:blip xmlns:r="http://schemas.openxmlformats.org/officeDocument/2006/relationships" r:embed="rId5"/>
        <a:srcRect l="69702" t="16811" r="17692" b="25710"/>
        <a:stretch/>
      </xdr:blipFill>
      <xdr:spPr bwMode="auto">
        <a:xfrm>
          <a:off x="4629150" y="3905249"/>
          <a:ext cx="1866900" cy="139065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238125</xdr:colOff>
      <xdr:row>6</xdr:row>
      <xdr:rowOff>38100</xdr:rowOff>
    </xdr:from>
    <xdr:to>
      <xdr:col>5</xdr:col>
      <xdr:colOff>504825</xdr:colOff>
      <xdr:row>6</xdr:row>
      <xdr:rowOff>1485900</xdr:rowOff>
    </xdr:to>
    <xdr:pic>
      <xdr:nvPicPr>
        <xdr:cNvPr id="7" name="Imagen 6"/>
        <xdr:cNvPicPr>
          <a:picLocks noChangeAspect="1"/>
        </xdr:cNvPicPr>
      </xdr:nvPicPr>
      <xdr:blipFill>
        <a:blip xmlns:r="http://schemas.openxmlformats.org/officeDocument/2006/relationships" r:embed="rId6"/>
        <a:stretch>
          <a:fillRect/>
        </a:stretch>
      </xdr:blipFill>
      <xdr:spPr>
        <a:xfrm>
          <a:off x="1762125" y="3867150"/>
          <a:ext cx="2552700" cy="1447800"/>
        </a:xfrm>
        <a:prstGeom prst="rect">
          <a:avLst/>
        </a:prstGeom>
      </xdr:spPr>
    </xdr:pic>
    <xdr:clientData/>
  </xdr:twoCellAnchor>
  <xdr:twoCellAnchor editAs="oneCell">
    <xdr:from>
      <xdr:col>2</xdr:col>
      <xdr:colOff>257176</xdr:colOff>
      <xdr:row>7</xdr:row>
      <xdr:rowOff>57150</xdr:rowOff>
    </xdr:from>
    <xdr:to>
      <xdr:col>5</xdr:col>
      <xdr:colOff>485776</xdr:colOff>
      <xdr:row>7</xdr:row>
      <xdr:rowOff>1504949</xdr:rowOff>
    </xdr:to>
    <xdr:pic>
      <xdr:nvPicPr>
        <xdr:cNvPr id="8" name="Imagen 7"/>
        <xdr:cNvPicPr>
          <a:picLocks noChangeAspect="1"/>
        </xdr:cNvPicPr>
      </xdr:nvPicPr>
      <xdr:blipFill>
        <a:blip xmlns:r="http://schemas.openxmlformats.org/officeDocument/2006/relationships" r:embed="rId7"/>
        <a:stretch>
          <a:fillRect/>
        </a:stretch>
      </xdr:blipFill>
      <xdr:spPr>
        <a:xfrm>
          <a:off x="1781176" y="5419725"/>
          <a:ext cx="2514600" cy="1447799"/>
        </a:xfrm>
        <a:prstGeom prst="rect">
          <a:avLst/>
        </a:prstGeom>
      </xdr:spPr>
    </xdr:pic>
    <xdr:clientData/>
  </xdr:twoCellAnchor>
  <xdr:twoCellAnchor editAs="oneCell">
    <xdr:from>
      <xdr:col>2</xdr:col>
      <xdr:colOff>238125</xdr:colOff>
      <xdr:row>8</xdr:row>
      <xdr:rowOff>57150</xdr:rowOff>
    </xdr:from>
    <xdr:to>
      <xdr:col>5</xdr:col>
      <xdr:colOff>523875</xdr:colOff>
      <xdr:row>8</xdr:row>
      <xdr:rowOff>1466850</xdr:rowOff>
    </xdr:to>
    <xdr:pic>
      <xdr:nvPicPr>
        <xdr:cNvPr id="9" name="Imagen 8"/>
        <xdr:cNvPicPr>
          <a:picLocks noChangeAspect="1"/>
        </xdr:cNvPicPr>
      </xdr:nvPicPr>
      <xdr:blipFill>
        <a:blip xmlns:r="http://schemas.openxmlformats.org/officeDocument/2006/relationships" r:embed="rId8"/>
        <a:stretch>
          <a:fillRect/>
        </a:stretch>
      </xdr:blipFill>
      <xdr:spPr>
        <a:xfrm>
          <a:off x="1762125" y="6953250"/>
          <a:ext cx="2571750" cy="1409700"/>
        </a:xfrm>
        <a:prstGeom prst="rect">
          <a:avLst/>
        </a:prstGeom>
      </xdr:spPr>
    </xdr:pic>
    <xdr:clientData/>
  </xdr:twoCellAnchor>
  <xdr:twoCellAnchor editAs="oneCell">
    <xdr:from>
      <xdr:col>6</xdr:col>
      <xdr:colOff>57150</xdr:colOff>
      <xdr:row>8</xdr:row>
      <xdr:rowOff>60680</xdr:rowOff>
    </xdr:from>
    <xdr:to>
      <xdr:col>6</xdr:col>
      <xdr:colOff>1914526</xdr:colOff>
      <xdr:row>8</xdr:row>
      <xdr:rowOff>1495426</xdr:rowOff>
    </xdr:to>
    <xdr:pic>
      <xdr:nvPicPr>
        <xdr:cNvPr id="10" name="Imagen 9"/>
        <xdr:cNvPicPr>
          <a:picLocks noChangeAspect="1"/>
        </xdr:cNvPicPr>
      </xdr:nvPicPr>
      <xdr:blipFill>
        <a:blip xmlns:r="http://schemas.openxmlformats.org/officeDocument/2006/relationships" r:embed="rId9"/>
        <a:stretch>
          <a:fillRect/>
        </a:stretch>
      </xdr:blipFill>
      <xdr:spPr>
        <a:xfrm>
          <a:off x="4629150" y="6956780"/>
          <a:ext cx="1857376" cy="1434746"/>
        </a:xfrm>
        <a:prstGeom prst="rect">
          <a:avLst/>
        </a:prstGeom>
      </xdr:spPr>
    </xdr:pic>
    <xdr:clientData/>
  </xdr:twoCellAnchor>
  <xdr:twoCellAnchor editAs="oneCell">
    <xdr:from>
      <xdr:col>6</xdr:col>
      <xdr:colOff>47626</xdr:colOff>
      <xdr:row>7</xdr:row>
      <xdr:rowOff>38100</xdr:rowOff>
    </xdr:from>
    <xdr:to>
      <xdr:col>6</xdr:col>
      <xdr:colOff>1914526</xdr:colOff>
      <xdr:row>7</xdr:row>
      <xdr:rowOff>1504950</xdr:rowOff>
    </xdr:to>
    <xdr:pic>
      <xdr:nvPicPr>
        <xdr:cNvPr id="11" name="Imagen 10"/>
        <xdr:cNvPicPr>
          <a:picLocks noChangeAspect="1"/>
        </xdr:cNvPicPr>
      </xdr:nvPicPr>
      <xdr:blipFill>
        <a:blip xmlns:r="http://schemas.openxmlformats.org/officeDocument/2006/relationships" r:embed="rId10"/>
        <a:stretch>
          <a:fillRect/>
        </a:stretch>
      </xdr:blipFill>
      <xdr:spPr>
        <a:xfrm>
          <a:off x="4619626" y="5400675"/>
          <a:ext cx="1866900" cy="1466850"/>
        </a:xfrm>
        <a:prstGeom prst="rect">
          <a:avLst/>
        </a:prstGeom>
      </xdr:spPr>
    </xdr:pic>
    <xdr:clientData/>
  </xdr:twoCellAnchor>
  <xdr:twoCellAnchor editAs="oneCell">
    <xdr:from>
      <xdr:col>2</xdr:col>
      <xdr:colOff>95249</xdr:colOff>
      <xdr:row>9</xdr:row>
      <xdr:rowOff>57149</xdr:rowOff>
    </xdr:from>
    <xdr:to>
      <xdr:col>5</xdr:col>
      <xdr:colOff>676275</xdr:colOff>
      <xdr:row>9</xdr:row>
      <xdr:rowOff>1495424</xdr:rowOff>
    </xdr:to>
    <xdr:pic>
      <xdr:nvPicPr>
        <xdr:cNvPr id="12" name="Imagen 11"/>
        <xdr:cNvPicPr>
          <a:picLocks noChangeAspect="1"/>
        </xdr:cNvPicPr>
      </xdr:nvPicPr>
      <xdr:blipFill>
        <a:blip xmlns:r="http://schemas.openxmlformats.org/officeDocument/2006/relationships" r:embed="rId11"/>
        <a:stretch>
          <a:fillRect/>
        </a:stretch>
      </xdr:blipFill>
      <xdr:spPr>
        <a:xfrm>
          <a:off x="1619249" y="8486774"/>
          <a:ext cx="2867026" cy="1438275"/>
        </a:xfrm>
        <a:prstGeom prst="rect">
          <a:avLst/>
        </a:prstGeom>
      </xdr:spPr>
    </xdr:pic>
    <xdr:clientData/>
  </xdr:twoCellAnchor>
  <xdr:twoCellAnchor editAs="oneCell">
    <xdr:from>
      <xdr:col>6</xdr:col>
      <xdr:colOff>57150</xdr:colOff>
      <xdr:row>9</xdr:row>
      <xdr:rowOff>44406</xdr:rowOff>
    </xdr:from>
    <xdr:to>
      <xdr:col>6</xdr:col>
      <xdr:colOff>1914525</xdr:colOff>
      <xdr:row>9</xdr:row>
      <xdr:rowOff>1485900</xdr:rowOff>
    </xdr:to>
    <xdr:pic>
      <xdr:nvPicPr>
        <xdr:cNvPr id="13" name="Imagen 12"/>
        <xdr:cNvPicPr>
          <a:picLocks noChangeAspect="1"/>
        </xdr:cNvPicPr>
      </xdr:nvPicPr>
      <xdr:blipFill>
        <a:blip xmlns:r="http://schemas.openxmlformats.org/officeDocument/2006/relationships" r:embed="rId12"/>
        <a:stretch>
          <a:fillRect/>
        </a:stretch>
      </xdr:blipFill>
      <xdr:spPr>
        <a:xfrm>
          <a:off x="4629150" y="8474031"/>
          <a:ext cx="1857375" cy="14414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1821699</xdr:colOff>
      <xdr:row>3</xdr:row>
      <xdr:rowOff>186322</xdr:rowOff>
    </xdr:from>
    <xdr:to>
      <xdr:col>2</xdr:col>
      <xdr:colOff>417633</xdr:colOff>
      <xdr:row>6</xdr:row>
      <xdr:rowOff>167807</xdr:rowOff>
    </xdr:to>
    <mc:AlternateContent xmlns:mc="http://schemas.openxmlformats.org/markup-compatibility/2006" xmlns:a14="http://schemas.microsoft.com/office/drawing/2010/main">
      <mc:Choice Requires="a14">
        <xdr:sp macro="" textlink="">
          <xdr:nvSpPr>
            <xdr:cNvPr id="2" name="Rectángulo 1">
              <a:extLst>
                <a:ext uri="{FF2B5EF4-FFF2-40B4-BE49-F238E27FC236}">
                  <a16:creationId xmlns:a16="http://schemas.microsoft.com/office/drawing/2014/main" id="{A22923EE-E44D-D7D6-33F9-EDECEE7E1853}"/>
                </a:ext>
              </a:extLst>
            </xdr:cNvPr>
            <xdr:cNvSpPr/>
          </xdr:nvSpPr>
          <xdr:spPr>
            <a:xfrm>
              <a:off x="2583699" y="786397"/>
              <a:ext cx="1720134" cy="581560"/>
            </a:xfrm>
            <a:prstGeom prst="rect">
              <a:avLst/>
            </a:prstGeom>
          </xdr:spPr>
          <xdr:txBody>
            <a:bodyPr wrap="square">
              <a:spAutoFit/>
            </a:bodyPr>
            <a:lstStyle>
              <a:defPPr>
                <a:defRPr kern="0"/>
              </a:defPPr>
            </a:lstStyle>
            <a:p>
              <a:r>
                <a:rPr lang="es-EC" sz="1800" b="1" i="1" kern="100">
                  <a:effectLst/>
                  <a:latin typeface="Times New Roman" panose="02020603050405020304" pitchFamily="18" charset="0"/>
                  <a:ea typeface="Aptos" panose="020B0004020202020204" pitchFamily="34" charset="0"/>
                </a:rPr>
                <a:t>T </a:t>
              </a:r>
              <a:r>
                <a:rPr lang="es-EC" sz="1800" i="1" kern="100">
                  <a:effectLst/>
                  <a:latin typeface="Times New Roman" panose="02020603050405020304" pitchFamily="18" charset="0"/>
                  <a:ea typeface="Aptos" panose="020B0004020202020204" pitchFamily="34" charset="0"/>
                </a:rPr>
                <a:t>= </a:t>
              </a:r>
              <a14:m>
                <m:oMath xmlns:m="http://schemas.openxmlformats.org/officeDocument/2006/math">
                  <m:f>
                    <m:fPr>
                      <m:ctrlPr>
                        <a:rPr lang="es-EC" sz="1800" i="1" kern="100">
                          <a:effectLst/>
                          <a:latin typeface="Cambria Math" panose="02040503050406030204" pitchFamily="18" charset="0"/>
                          <a:ea typeface="Aptos" panose="020B0004020202020204" pitchFamily="34" charset="0"/>
                        </a:rPr>
                      </m:ctrlPr>
                    </m:fPr>
                    <m:num>
                      <m:nary>
                        <m:naryPr>
                          <m:chr m:val="∑"/>
                          <m:limLoc m:val="undOvr"/>
                          <m:ctrlPr>
                            <a:rPr lang="es-EC" sz="1800" i="1" kern="100">
                              <a:effectLst/>
                              <a:latin typeface="Cambria Math" panose="02040503050406030204" pitchFamily="18" charset="0"/>
                              <a:ea typeface="Aptos" panose="020B0004020202020204" pitchFamily="34" charset="0"/>
                            </a:rPr>
                          </m:ctrlPr>
                        </m:naryPr>
                        <m:sub>
                          <m:r>
                            <a:rPr lang="es-EC" sz="1800" b="0" i="1" kern="100">
                              <a:effectLst/>
                              <a:latin typeface="Cambria Math" panose="02040503050406030204" pitchFamily="18" charset="0"/>
                              <a:ea typeface="Aptos" panose="020B0004020202020204" pitchFamily="34" charset="0"/>
                            </a:rPr>
                            <m:t>𝑚</m:t>
                          </m:r>
                          <m:r>
                            <a:rPr lang="es-EC" sz="1800" b="0" i="1" kern="100">
                              <a:effectLst/>
                              <a:latin typeface="Cambria Math" panose="02040503050406030204" pitchFamily="18" charset="0"/>
                              <a:ea typeface="Aptos" panose="020B0004020202020204" pitchFamily="34" charset="0"/>
                            </a:rPr>
                            <m:t>=1</m:t>
                          </m:r>
                        </m:sub>
                        <m:sup>
                          <m:r>
                            <a:rPr lang="es-EC" sz="1800" b="0" i="1" kern="100">
                              <a:effectLst/>
                              <a:latin typeface="Cambria Math" panose="02040503050406030204" pitchFamily="18" charset="0"/>
                              <a:ea typeface="Aptos" panose="020B0004020202020204" pitchFamily="34" charset="0"/>
                            </a:rPr>
                            <m:t>𝑀</m:t>
                          </m:r>
                        </m:sup>
                        <m:e>
                          <m:r>
                            <a:rPr lang="es-EC" sz="1800" b="0" i="1" kern="100">
                              <a:effectLst/>
                              <a:latin typeface="Cambria Math" panose="02040503050406030204" pitchFamily="18" charset="0"/>
                              <a:ea typeface="Aptos" panose="020B0004020202020204" pitchFamily="34" charset="0"/>
                            </a:rPr>
                            <m:t>𝐶𝑎𝑚</m:t>
                          </m:r>
                        </m:e>
                      </m:nary>
                    </m:num>
                    <m:den>
                      <m:r>
                        <a:rPr lang="es-EC" sz="1800" b="0" i="1" kern="100">
                          <a:effectLst/>
                          <a:latin typeface="Cambria Math" panose="02040503050406030204" pitchFamily="18" charset="0"/>
                          <a:ea typeface="Aptos" panose="020B0004020202020204" pitchFamily="34" charset="0"/>
                        </a:rPr>
                        <m:t>365</m:t>
                      </m:r>
                      <m:sSub>
                        <m:sSubPr>
                          <m:ctrlPr>
                            <a:rPr lang="es-EC" sz="1800" i="1" kern="100">
                              <a:effectLst/>
                              <a:latin typeface="Cambria Math" panose="02040503050406030204" pitchFamily="18" charset="0"/>
                              <a:ea typeface="Aptos" panose="020B0004020202020204" pitchFamily="34" charset="0"/>
                            </a:rPr>
                          </m:ctrlPr>
                        </m:sSubPr>
                        <m:e>
                          <m:r>
                            <a:rPr lang="es-EC" sz="1800" b="0" i="1" kern="100">
                              <a:effectLst/>
                              <a:latin typeface="Cambria Math" panose="02040503050406030204" pitchFamily="18" charset="0"/>
                              <a:ea typeface="Aptos" panose="020B0004020202020204" pitchFamily="34" charset="0"/>
                            </a:rPr>
                            <m:t>𝑉𝑇</m:t>
                          </m:r>
                        </m:e>
                        <m:sub>
                          <m:r>
                            <a:rPr lang="es-EC" sz="1800" b="0" i="1" kern="100">
                              <a:effectLst/>
                              <a:latin typeface="Cambria Math" panose="02040503050406030204" pitchFamily="18" charset="0"/>
                              <a:ea typeface="Aptos" panose="020B0004020202020204" pitchFamily="34" charset="0"/>
                            </a:rPr>
                            <m:t>𝑖</m:t>
                          </m:r>
                        </m:sub>
                      </m:sSub>
                    </m:den>
                  </m:f>
                </m:oMath>
              </a14:m>
              <a:endParaRPr lang="es-EC" sz="1800" i="1"/>
            </a:p>
          </xdr:txBody>
        </xdr:sp>
      </mc:Choice>
      <mc:Fallback xmlns="">
        <xdr:sp macro="" textlink="">
          <xdr:nvSpPr>
            <xdr:cNvPr id="2" name="Rectángulo 1">
              <a:extLst>
                <a:ext uri="{FF2B5EF4-FFF2-40B4-BE49-F238E27FC236}">
                  <a16:creationId xmlns:a16="http://schemas.microsoft.com/office/drawing/2014/main" id="{A22923EE-E44D-D7D6-33F9-EDECEE7E1853}"/>
                </a:ext>
              </a:extLst>
            </xdr:cNvPr>
            <xdr:cNvSpPr/>
          </xdr:nvSpPr>
          <xdr:spPr>
            <a:xfrm>
              <a:off x="2583699" y="786397"/>
              <a:ext cx="1720134" cy="581560"/>
            </a:xfrm>
            <a:prstGeom prst="rect">
              <a:avLst/>
            </a:prstGeom>
          </xdr:spPr>
          <xdr:txBody>
            <a:bodyPr wrap="square">
              <a:spAutoFit/>
            </a:bodyPr>
            <a:lstStyle>
              <a:defPPr>
                <a:defRPr kern="0"/>
              </a:defPPr>
            </a:lstStyle>
            <a:p>
              <a:r>
                <a:rPr lang="es-EC" sz="1800" b="1" i="1" kern="100">
                  <a:effectLst/>
                  <a:latin typeface="Times New Roman" panose="02020603050405020304" pitchFamily="18" charset="0"/>
                  <a:ea typeface="Aptos" panose="020B0004020202020204" pitchFamily="34" charset="0"/>
                </a:rPr>
                <a:t>T </a:t>
              </a:r>
              <a:r>
                <a:rPr lang="es-EC" sz="1800" i="1" kern="100">
                  <a:effectLst/>
                  <a:latin typeface="Times New Roman" panose="02020603050405020304" pitchFamily="18" charset="0"/>
                  <a:ea typeface="Aptos" panose="020B0004020202020204" pitchFamily="34" charset="0"/>
                </a:rPr>
                <a:t>= </a:t>
              </a:r>
              <a:r>
                <a:rPr lang="es-EC" sz="1800" i="0" kern="100">
                  <a:effectLst/>
                  <a:latin typeface="Cambria Math" panose="02040503050406030204" pitchFamily="18" charset="0"/>
                </a:rPr>
                <a:t>(∑1</a:t>
              </a:r>
              <a:r>
                <a:rPr lang="es-EC" sz="1800" b="0" i="0" kern="100">
                  <a:effectLst/>
                  <a:latin typeface="Cambria Math" panose="02040503050406030204" pitchFamily="18" charset="0"/>
                </a:rPr>
                <a:t>_(</a:t>
              </a:r>
              <a:r>
                <a:rPr lang="es-EC" sz="1800" b="0" i="0" kern="100">
                  <a:effectLst/>
                  <a:latin typeface="Cambria Math" panose="02040503050406030204" pitchFamily="18" charset="0"/>
                  <a:ea typeface="Aptos" panose="020B0004020202020204" pitchFamily="34" charset="0"/>
                </a:rPr>
                <a:t>𝑚=1)^𝑀▒𝐶𝑎𝑚)/(365〖𝑉𝑇〗_𝑖 )</a:t>
              </a:r>
              <a:endParaRPr lang="es-EC" sz="1800" i="1"/>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14</xdr:col>
      <xdr:colOff>561975</xdr:colOff>
      <xdr:row>1</xdr:row>
      <xdr:rowOff>57371</xdr:rowOff>
    </xdr:to>
    <xdr:pic>
      <xdr:nvPicPr>
        <xdr:cNvPr id="2" name="Imagen 1">
          <a:extLst>
            <a:ext uri="{FF2B5EF4-FFF2-40B4-BE49-F238E27FC236}">
              <a16:creationId xmlns:a16="http://schemas.microsoft.com/office/drawing/2014/main" id="{6282199D-3D19-4AC2-AB48-DD5C6EAE6FB8}"/>
            </a:ext>
          </a:extLst>
        </xdr:cNvPr>
        <xdr:cNvPicPr>
          <a:picLocks noChangeAspect="1"/>
        </xdr:cNvPicPr>
      </xdr:nvPicPr>
      <xdr:blipFill>
        <a:blip xmlns:r="http://schemas.openxmlformats.org/officeDocument/2006/relationships" r:embed="rId1"/>
        <a:stretch>
          <a:fillRect/>
        </a:stretch>
      </xdr:blipFill>
      <xdr:spPr>
        <a:xfrm>
          <a:off x="771525" y="0"/>
          <a:ext cx="2714625" cy="10479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arvajal\An&#225;lisis%20de%20Resultados\An&#225;lisis%202000\ECUADOR\arescol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ejacome\CLIENTES%202007\0%20GAUDI\Informe%20Semanal\Comercial\Informe%20Preliminar%20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sers\Priscilla\AppData\Local\Temp\AweZip\Temp1\AweZip2\CARPETA%20IV%20-PLAN%20ECONOMICO%20FINANCIERO\investum\Documents%20and%20Settings\gnovoa\Configuraci&#243;n%20local\Archivos%20temporales%20de%20Internet\OLK60\ODdec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ejacome\CLIENTES%202007\0%20BORGATA\Inventarios\04%20Abril\COMERCIAL\PASO%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ejacome\CLIENTES%202007\0%20BORGATA\Imforme%20Semanal\05%20Mayo\Comercial\Pasos%20Semana%2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PPTO98\CUAESC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76B3E083\Copia%20de%20AMCHAM%20modelo%20financiero.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rchivos%20de%20programa/Neodata/PU2010/Reportes%20Dev/Pruebas/Insumos%20Ada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carvajal\Proyecciones%20de%20Resultados\Proyec2001\proytextos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OCUME~1\fcerutti\CONFIG~1\Temp\Rar$DI03.297\PNGR2010e03P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epmmop365-my.sharepoint.com/Users/alejandro.villamar/Downloads/amortizacion%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Users\manuelvillamar\Downloads\PAPELMERSA%202017\PROYECTO%20MOLINO\Proyecto%20Molino%20Papelmers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diego.mena\Configuraci&#243;n%20local\Archivos%20temporales%20de%20Internet\OLK65\VISA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carvajal\Proyecciones%20de%20Resultados\Proyec2001\proyescolares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ECU\PPTOS%2004\ECULIB04PD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USER/Configuraci&#243;n%20local/Temp/Neodata/abovs3a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Users\Priscilla\AppData\Local\Temp\AweZip\Temp1\AweZip2\CARPETA%20IV%20-PLAN%20ECONOMICO%20FINANCIERO\EYF-Estructuraci&#243;n%20y%20Financiamiento\2013\Estructuraci&#243;n%20financiera\POLIFILM\Modelo%20Polifilm.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Users\jidrovo\AppData\Local\Temp\ESTRUCTURACI&#211;N%20CFs\PROPUESTA%203%20TRAIFA%201.50%20A&#209;O%202021\PROPUESTA%201\CONCESIONES\v&#237;al\sobre%232\Copia%20de%20CD%20MANABI%201\formuladas\FORM%2011-14-15-16-17-18-19-20-2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Users\snunez\AppData\Local\Microsoft\Windows\Temporary%20Internet%20Files\Content.Outlook\8XB1058X\REGISTRO%20DE%20FACTURAS.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ejacome\clientes%202007\0%20BORGATA\Imforme%20Semanal\05%20Mayo\Comercial\Pasos%20de%20las%20semanas%20de%20Mayo\Pasos%20Semana%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Users\Usuario\Documents\MULTICARGO%20ECUADOR\Varios\FACTURAS%20VENTAS%20ABRIL%202013.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Documents%20and%20Settings\diego.mena\Mis%20documentos\Diego2007\Cartera%20mensual\ANEXO%20MAY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HILONG%20OIL%20SERVICE\IMPUESTOS\05%20MAYO\Copia%20de%2005_%20MAYO_2013%2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OCUME~1\fcerutti\CONFIG~1\Temp\Rar$DI03.297\PNFacilGRATI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Users\ROSA%20IZA\AppData\Local\Microsoft\Windows\Temporary%20Internet%20Files\Content.Outlook\D3J11M7M\REGISTRO%20DE%20FACTURA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vcorrea\clientes2008\3%20Casa%20Practika\2%20Impuestos\03%20Marzo\Impuestos%20103%20y%20104%20Casapractika%20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Users\Usuario\AppData\Local\Microsoft\Windows\Temporary%20Internet%20Files\Content.Outlook\J00Y3IP3\DATOS%20MARZO-2013%20MULTICARGO.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4F2EB090\Modelo%20INV%20-%20Pa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xavier.roman\Downloads\APUS_EPMMOP_2023.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OneDrive%20-%20EPMMOP/EPMMOP_2024/EPMMOP_2024/GASTOS%20GUAYSAMIN/GOP/costos_a&#209;o_2023_en_el_t&#218;nel_oswaldo_guayasami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OneDrive%20-%20EPMMOP/EPMMOP_2024/EPMMOP_2024/GASTOS%20GUAYSAMIN/2024.05.06.%20Evaluaci&#243;n%20Financiera_v10_2006-2043_Constante%20ESCENARIOS%20R&#193;PIDOS_.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Carlos\Documents\Copia%20de%20BASE%20V%202_CORRECCION%20533%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_concesion\e\Documents%20and%20Settings\se&#241;alizacion.DOMINIO01\Escritorio\CONCEGUA-MANT.%20RUTINARIO%20A&#209;O%202-ETAPA%20III%20(HeH)-COR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pmmop365-my.sharepoint.com/Users/CPIZQU~1/AppData/Local/Temp/CORRIDA%20FINANCIERA%20-%20CUENCA%20AZOGUES%20BIBLI&#193;N%202309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Kejacome\clientes%202007\0%20BORGATA\Imforme%20Semanal\06%20Junio\Comercial\Pasos%20de%20practisis%20Junio\Pasos%20Semana%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orgata\PARA%20SACAR%20DIFERENCIAS\Pasos%20Semana%2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Users\snunez\AppData\Local\Microsoft\Windows\Temporary%20Internet%20Files\Content.IE5\PUWSKINK\REGISTRO%20DE%20FACTU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Module2"/>
      <sheetName val="ESTIMADO"/>
      <sheetName val="AÑO ANTERIOR"/>
      <sheetName val="PRESUPUESTO"/>
      <sheetName val="EJECUCION REAL"/>
      <sheetName val="PRESENTACION"/>
      <sheetName val="EVAESTIM"/>
      <sheetName val="EVAPPTO"/>
      <sheetName val="Resumen"/>
      <sheetName val="Módulo1"/>
      <sheetName val="aresco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s"/>
      <sheetName val="CARTA"/>
      <sheetName val="Ventas"/>
      <sheetName val="Hoja1"/>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
      <sheetName val="ES"/>
      <sheetName val="BS"/>
      <sheetName val="IS"/>
      <sheetName val="CF"/>
      <sheetName val="REC"/>
      <sheetName val="Ratios"/>
      <sheetName val="BRR"/>
      <sheetName val="ORR"/>
      <sheetName val="PRO"/>
      <sheetName val="Lookup table"/>
      <sheetName val="Module1"/>
      <sheetName val="Module3"/>
      <sheetName val="Module9"/>
      <sheetName val="Module2"/>
      <sheetName val="prt"/>
      <sheetName val="PPP"/>
      <sheetName val="Dialog1"/>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sheetData sheetId="17" refreshError="1"/>
      <sheetData sheetId="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RESETAS"/>
      <sheetName val="STOCK"/>
      <sheetName val="PRACTISIS DIFERENCIAS"/>
      <sheetName val="DIFERENCIAS"/>
      <sheetName val="PRACTICIS VENTAS EN FACTURAS"/>
      <sheetName val="VENTAS COSTO"/>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STOCK"/>
      <sheetName val="PRACTISIS DIFERENCIAS"/>
      <sheetName val="DIFERENCIAS"/>
      <sheetName val="PRACTICIS VENTAS EN FACTURAS"/>
      <sheetName val="VENTAS COSTO"/>
      <sheetName val="RESE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ESCO"/>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HistóricosIyC"/>
      <sheetName val="Ventas"/>
      <sheetName val="InputsIyC"/>
      <sheetName val="DeudaIyC"/>
      <sheetName val="RESULTADOSIyC"/>
      <sheetName val="INDICES"/>
      <sheetName val="Flujo de Caja"/>
      <sheetName val="HistóricosAg"/>
      <sheetName val="InputsAg"/>
      <sheetName val="DeudaAg"/>
      <sheetName val="OutputAg"/>
      <sheetName val="HistóricosS"/>
      <sheetName val="DeudaS"/>
      <sheetName val="InputsS"/>
      <sheetName val="OutputS"/>
      <sheetName val="Valoracion"/>
      <sheetName val="Intereses"/>
      <sheetName val="Comprobación"/>
      <sheetName val="RR"/>
      <sheetName val="Proyecto Nuevo"/>
      <sheetName val="Deuda Proy Nuevo"/>
      <sheetName val="Calculos"/>
      <sheetName val="Resultados"/>
      <sheetName val="Proyeccion V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Campos Generales"/>
      <sheetName val="N_Campos Especificos"/>
      <sheetName val="a)Costos Mat Desglosado (E)"/>
      <sheetName val="b)Costo Maq (Act,Res,Esp) (E)"/>
      <sheetName val="c)Costos de Maquinaria (E)"/>
      <sheetName val="d)Familias de Insumos (E)"/>
      <sheetName val="e)Listado Insumos (E)"/>
      <sheetName val="f)Mano de Obra Gravable (E)"/>
      <sheetName val="g)Relacion Costos Mat (E)"/>
      <sheetName val="h)Relación de básicos (E)"/>
      <sheetName val="i)Tabulador Salario Base (E)"/>
      <sheetName val="j)Tabulador SalarioDesglose (E)"/>
      <sheetName val="k)Relación de maquinaria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XLS"/>
      <sheetName val="CARTERA.XLS"/>
      <sheetName val="R.Monetaria"/>
      <sheetName val="INVENTAR.XLS"/>
      <sheetName val="PARAMET.XLS"/>
      <sheetName val="SALARIOS.XLS"/>
      <sheetName val="IMPRESIO.XLM"/>
      <sheetName val="FLUJCAJA.XLS"/>
      <sheetName val="Impuestos"/>
      <sheetName val="CUADROS.XLS"/>
      <sheetName val="INPCUA.XLM"/>
      <sheetName val="PYG"/>
      <sheetName val="Hoja1"/>
      <sheetName val="Módulo1"/>
      <sheetName val="Módul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R"/>
      <sheetName val="5 años"/>
      <sheetName val="S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1 Labrador"/>
      <sheetName val="2 Labrador"/>
      <sheetName val="3 Labrador"/>
      <sheetName val="1 Metrocables"/>
      <sheetName val="2 Metrocables"/>
      <sheetName val="1 Por definir"/>
      <sheetName val="2 Por definir"/>
      <sheetName val="Auxiliar"/>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s"/>
      <sheetName val="DET. COSTOS"/>
      <sheetName val="cálculos"/>
      <sheetName val="TON.UTILIZADAS"/>
      <sheetName val="PART.MERCADO"/>
      <sheetName val="Hoja1 (2)"/>
      <sheetName val="CALENDARIO"/>
      <sheetName val="ISD"/>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AS"/>
      <sheetName val="VISAS (2)"/>
      <sheetName val="VISAS (3)"/>
      <sheetName val="HEBER"/>
      <sheetName val="VISAS (4)"/>
      <sheetName val="VISAS (5)"/>
      <sheetName val="FINAL2"/>
      <sheetName val="Visa"/>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ESCO"/>
      <sheetName val="HOJA1"/>
      <sheetName val="BALANCE.XLS"/>
      <sheetName val="SALARIOS"/>
      <sheetName val="CARTERA.XLS"/>
      <sheetName val="GYP.XLS"/>
      <sheetName val="R.Monetaria"/>
      <sheetName val="INVENTAR.XLS"/>
      <sheetName val="Impuestos"/>
      <sheetName val="PARAMET.XLS"/>
      <sheetName val="FLUJCAJA.XLS"/>
      <sheetName val="Módulo1"/>
      <sheetName val="Módul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US$"/>
      <sheetName val="PP US$"/>
      <sheetName val="PUB AR US$"/>
      <sheetName val="PUB PP US$"/>
      <sheetName val="GYP"/>
      <sheetName val="GYPPn"/>
      <sheetName val="BALANCE"/>
      <sheetName val="CARTERA"/>
      <sheetName val="INVENTAR"/>
      <sheetName val="FLUJCAJA"/>
      <sheetName val="FFONDOS"/>
      <sheetName val="EVA"/>
      <sheetName val="NOPAT"/>
      <sheetName val="CAP.INV."/>
      <sheetName val="OBLIG."/>
      <sheetName val="MUEBLES Y EQUIPOS"/>
      <sheetName val="VEHICULOS"/>
      <sheetName val="MAQUINARIA"/>
      <sheetName val="PARAMET"/>
      <sheetName val="SALARIOS"/>
      <sheetName val="CUADRES"/>
      <sheetName val="BDATOS"/>
      <sheetName val="BDATOSPUB"/>
      <sheetName val="GrafMes"/>
      <sheetName val="GrafAcum"/>
      <sheetName val="GrafHistor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alculo"/>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Inicio"/>
      <sheetName val="H.I Rafia"/>
      <sheetName val="H.I Poli"/>
      <sheetName val="H.I"/>
      <sheetName val="ESC"/>
      <sheetName val="BG"/>
      <sheetName val="P&amp;G"/>
      <sheetName val="BALANCES"/>
      <sheetName val="B.P."/>
      <sheetName val="PROC. INF"/>
      <sheetName val="Ventas"/>
      <sheetName val="Comprobación V1"/>
      <sheetName val="Activos Fijos"/>
      <sheetName val="CAPM"/>
      <sheetName val="PIB IEM-4.3.2"/>
      <sheetName val="INF - TAR"/>
      <sheetName val="Listas"/>
      <sheetName val=" Depreciacion"/>
      <sheetName val="SENSIBILIDAD"/>
      <sheetName val="Prestamos (2)"/>
      <sheetName val="Prestamos"/>
      <sheetName val="I.I"/>
      <sheetName val="Comprobación"/>
      <sheetName val="Valoración "/>
      <sheetName val="Factibilidad"/>
      <sheetName val="RR"/>
      <sheetName val="Ind. Fact (2)"/>
      <sheetName val="Ind. Fact"/>
      <sheetName val="FLUJO PRO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O"/>
      <sheetName val="M.OBRA"/>
      <sheetName val="MATERIAL"/>
      <sheetName val="TRANSPORTE"/>
      <sheetName val="PARAMTR"/>
      <sheetName val="Tramos"/>
      <sheetName val="PRESUP(14)T1"/>
      <sheetName val="PRESUP(14)T2"/>
      <sheetName val="PRESUP(14)T3"/>
      <sheetName val="PRESUP(14)T4"/>
      <sheetName val="PRESUP(14)T5"/>
      <sheetName val="PRESUP(14)T6"/>
      <sheetName val="PRESUP(14)T7"/>
      <sheetName val="PRESUP(14)T8"/>
      <sheetName val="PRESUP(15-16)T1"/>
      <sheetName val="PRESUP(15-16)T2"/>
      <sheetName val="PRESUP(15-16)T3"/>
      <sheetName val="PRESUP(15-16)T4"/>
      <sheetName val="PRESUP(15-16)T5"/>
      <sheetName val="PRESUP(15)T6OP"/>
      <sheetName val="PRESUP(15-16)T6"/>
      <sheetName val="PRESUP(15-16)T7"/>
      <sheetName val="PRESUP(15-16)T8"/>
      <sheetName val="PRESUP(18)"/>
      <sheetName val="FOR20"/>
      <sheetName val="FOR17"/>
      <sheetName val="PRESUP(15-16)Total"/>
      <sheetName val="PRESUP(total)"/>
      <sheetName val="CRONG(total) (2)"/>
      <sheetName val="Pres. Port-Manta Hº "/>
      <sheetName val="CRONG Vs ejecu"/>
      <sheetName val="CRONG(total)"/>
      <sheetName val="CRONG(29)T1"/>
      <sheetName val="CRONG(29)T2"/>
      <sheetName val="CRONG(29)T3"/>
      <sheetName val="CRONG(29)T4"/>
      <sheetName val="CRONG(29)T5"/>
      <sheetName val="CRONG(29)T6"/>
      <sheetName val="CRONG(29)T7"/>
      <sheetName val="CRONG(29)T8"/>
      <sheetName val="CRONG(29)ORO"/>
      <sheetName val="NO1"/>
      <sheetName val="CRORUT 1er semestre"/>
      <sheetName val="CRORUT Vs. Ejecu"/>
      <sheetName val="CRORUT1"/>
      <sheetName val="FOR11"/>
      <sheetName val="RESUMENT"/>
      <sheetName val="RESUMEN R"/>
      <sheetName val="HOJA"/>
      <sheetName val="1 P.U Roza a mano"/>
      <sheetName val="2 P.U expropiacio-indeminiza"/>
      <sheetName val="3"/>
      <sheetName val="4"/>
      <sheetName val="5"/>
      <sheetName val="6"/>
      <sheetName val="7"/>
      <sheetName val="8"/>
      <sheetName val="9"/>
      <sheetName val="9a"/>
      <sheetName val="10"/>
      <sheetName val="10a"/>
      <sheetName val="11"/>
      <sheetName val="12 P.U cunetas y encauzamientos"/>
      <sheetName val="13"/>
      <sheetName val="14"/>
      <sheetName val="15"/>
      <sheetName val="16"/>
      <sheetName val="17"/>
      <sheetName val="18"/>
      <sheetName val="19"/>
      <sheetName val="20"/>
      <sheetName val="21"/>
      <sheetName val="22"/>
      <sheetName val="23"/>
      <sheetName val="24"/>
      <sheetName val="25"/>
      <sheetName val="26"/>
      <sheetName val="27"/>
      <sheetName val="27a"/>
      <sheetName val="28"/>
      <sheetName val="29"/>
      <sheetName val="30"/>
      <sheetName val="31"/>
      <sheetName val="32"/>
      <sheetName val="33"/>
      <sheetName val="34"/>
      <sheetName val="35"/>
      <sheetName val="36"/>
      <sheetName val="37"/>
      <sheetName val="38 Bacheo asfáltico menor"/>
      <sheetName val="39"/>
      <sheetName val="40 Bacheo asfáltico mayor"/>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pavimento (Pintura amarilla)"/>
      <sheetName val="85 laterales (pintura blanca)"/>
      <sheetName val="86 pavimento (Pintura blanca)"/>
      <sheetName val="87pavimento (Pintura amarilla)2"/>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Limpieza Manual Cunetas"/>
      <sheetName val="156"/>
      <sheetName val="157"/>
      <sheetName val="158"/>
      <sheetName val="159"/>
      <sheetName val="160"/>
      <sheetName val="161"/>
      <sheetName val="162"/>
      <sheetName val="163"/>
      <sheetName val="P.U Bacheo asfáltico menor2"/>
      <sheetName val="165"/>
      <sheetName val="166"/>
      <sheetName val="167"/>
      <sheetName val="168Bacheo asfáltico mayor"/>
      <sheetName val="169"/>
      <sheetName val="170"/>
      <sheetName val="NO2"/>
      <sheetName val="NO3"/>
      <sheetName val="NO4"/>
      <sheetName val="NO5"/>
      <sheetName val="NO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PROVEEDOR"/>
      <sheetName val="SOMMERFELD"/>
      <sheetName val="BASE DE CLIENTES"/>
      <sheetName val="VENTAS"/>
      <sheetName val="COMPRAS"/>
      <sheetName val="PROYECTO"/>
      <sheetName val="PROYECTO AGOSTO"/>
      <sheetName val="PROYECTO SEPTIEMBRE"/>
      <sheetName val="PROYECTO OCTUBRE"/>
      <sheetName val="PROYECTO NOVIEMBRE"/>
      <sheetName val="PROYECTO DICIEMBRE"/>
      <sheetName val="PROYECTO ENERO 2013"/>
      <sheetName val="PROYECTO FEBRERO 2013"/>
      <sheetName val="PROYECTO MARZO 2013"/>
      <sheetName val="7.Proy en proceso"/>
      <sheetName val="BCE"/>
      <sheetName val="SOMMERFELD2"/>
      <sheetName val="RECLAMO IVA"/>
      <sheetName val="Hoja3"/>
      <sheetName val="Hoja1"/>
      <sheetName val="Hoja2"/>
      <sheetName val="PROYECTO ABRIL 2013"/>
      <sheetName val="PROYECTO MAYO 2013"/>
      <sheetName val="PROYECTO JUNIO 2013 "/>
      <sheetName val="PROYECTO JULIO 2013 "/>
      <sheetName val="PROYECTO AGOSTO 2013"/>
      <sheetName val="PROYECTO SEPTIEMBRE 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STOCK"/>
      <sheetName val="PRACTISIS DIFERENCIAS"/>
      <sheetName val="DIFERENCIAS"/>
      <sheetName val="PRACTICIS VENTAS EN FACTURAS"/>
      <sheetName val="VENTAS COSTO"/>
      <sheetName val="RECETAS"/>
    </sheetNames>
    <sheetDataSet>
      <sheetData sheetId="0"/>
      <sheetData sheetId="1"/>
      <sheetData sheetId="2"/>
      <sheetData sheetId="3"/>
      <sheetData sheetId="4"/>
      <sheetData sheetId="5"/>
      <sheetData sheetId="6"/>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IMPUESTOS"/>
      <sheetName val="BASE CLIENTES"/>
      <sheetName val="RETENCIONES (24)"/>
      <sheetName val="RETENCIONES (26)"/>
      <sheetName val="RETENCIONES (27)"/>
      <sheetName val="RETENCIONES (5)"/>
      <sheetName val="RETENCIONES (28)"/>
      <sheetName val="MULTICARGO ABRIL 2013"/>
      <sheetName val="FACTURACION"/>
      <sheetName val="RETENCIONES (10)"/>
      <sheetName val="FORMATO DE CHEQUES "/>
      <sheetName val="FACTURAS FEBRERO 2013"/>
      <sheetName val="PAGO VARIAS FACTURAS"/>
      <sheetName val="COMPROBANTE DE INGRES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sheetName val="Hoja1"/>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TOS"/>
      <sheetName val="TABLAS"/>
      <sheetName val="TABLA_INTERESES"/>
      <sheetName val="104"/>
      <sheetName val="103"/>
      <sheetName val="ND"/>
      <sheetName val="ATS"/>
      <sheetName val="RES. RET."/>
      <sheetName val="COMPRAS DETALLADAS"/>
      <sheetName val="COMPRAS RETENIDAS"/>
      <sheetName val="VENTAS DETALLADAS"/>
      <sheetName val="VENTAS RETENIDAS"/>
      <sheetName val="MAYORES CONTABLES"/>
      <sheetName val="IMPORTACIONES"/>
      <sheetName val="CONTABILIDAD"/>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INDICE"/>
      <sheetName val="Opción SIMPLIFICADA"/>
      <sheetName val="Opción DETALLADA"/>
      <sheetName val="1"/>
      <sheetName val="2"/>
      <sheetName val="3"/>
      <sheetName val="RESÚMENES"/>
      <sheetName val="a"/>
      <sheetName val="b"/>
      <sheetName val="c"/>
      <sheetName val="d"/>
      <sheetName val="e"/>
      <sheetName val="f"/>
      <sheetName val="Bal"/>
      <sheetName val="CTesorería"/>
      <sheetName val="Amortizaciones"/>
      <sheetName val="personal"/>
      <sheetName val="Pagoinversiones"/>
      <sheetName val="prestamos"/>
      <sheetName val="SB"/>
      <sheetName val="5"/>
      <sheetName val="CR"/>
      <sheetName val="Fi"/>
    </sheetNames>
    <sheetDataSet>
      <sheetData sheetId="0" refreshError="1"/>
      <sheetData sheetId="1"/>
      <sheetData sheetId="2"/>
      <sheetData sheetId="3" refreshError="1"/>
      <sheetData sheetId="4"/>
      <sheetData sheetId="5"/>
      <sheetData sheetId="6" refreshError="1"/>
      <sheetData sheetId="7" refreshError="1"/>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sheetData sheetId="21" refreshError="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PROVEEDOR"/>
      <sheetName val="SOMMERFELD"/>
      <sheetName val="BASE DE CLIENTES"/>
      <sheetName val="VENTAS"/>
      <sheetName val="COMPRAS"/>
      <sheetName val="PROYECTO"/>
      <sheetName val="PROYECTO AGOSTO"/>
      <sheetName val="PROYECTO SEPTIEMBRE"/>
      <sheetName val="PROYECTO OCTUBRE"/>
      <sheetName val="PROYECTO NOVIEMBRE"/>
      <sheetName val="PROYECTO DICIEMBRE"/>
      <sheetName val="PROYECTO ENERO 2013"/>
      <sheetName val="PROYECTO FEBRERO 2013"/>
      <sheetName val="7.Proy en proceso"/>
      <sheetName val="BCE"/>
      <sheetName val="SOMMERFELD2"/>
      <sheetName val="RECLAMO IVA"/>
      <sheetName val="Hoja3"/>
      <sheetName val="Hoja1"/>
      <sheetName val="Hoja2"/>
      <sheetName val="PROYECTO MARZO 2013"/>
      <sheetName val="PROYECTO ABRIL 2013"/>
      <sheetName val="PROYECTO MAYO 2013"/>
      <sheetName val="PROYECTO JUNIO 2013 "/>
      <sheetName val="PROYECTO JULIO 2013 "/>
      <sheetName val="PROYECTO AGOSTO 2013"/>
      <sheetName val="PROYECTO SEPTIEMBRE 2013"/>
      <sheetName val="PROYECTO OCTUBRE 2013"/>
      <sheetName val="PROYECTO NOVIEMBRE 2013 "/>
      <sheetName val="COMISIONES JUNIO - OCTUBRE TAME"/>
      <sheetName val="PROYECTO DICIEMBRE 2013"/>
      <sheetName val="PROYECTO ENERO 2014"/>
      <sheetName val="PROYECTO FEBRERO 2014"/>
      <sheetName val="PROYECTO MARZO 2014"/>
      <sheetName val="PROYECTO ABRIL 2014"/>
      <sheetName val="PROYECTO MAYO 2014"/>
      <sheetName val="PROYECTO JUNIO 2014"/>
      <sheetName val="PROYECTO JULIO 2014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EBRERO"/>
      <sheetName val="TABLAS"/>
      <sheetName val="TABLA_INTERESES"/>
      <sheetName val="ANEXO"/>
      <sheetName val="104"/>
      <sheetName val="103"/>
      <sheetName val="DATOS"/>
      <sheetName val="Hoja2"/>
      <sheetName val="CARTERAS 07"/>
      <sheetName val="VENTAS"/>
    </sheetNames>
    <sheetDataSet>
      <sheetData sheetId="0" refreshError="1"/>
      <sheetData sheetId="1" refreshError="1"/>
      <sheetData sheetId="2"/>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CLIENTES"/>
      <sheetName val="RESUMEN IMPUESTOS"/>
      <sheetName val="PLAN DE CUENTAS"/>
      <sheetName val="VTAS"/>
      <sheetName val="COMPRAS"/>
      <sheetName val="RETENCIONES (24)"/>
      <sheetName val="RETENCIONES (26)"/>
      <sheetName val="RETENCIONES (27)"/>
      <sheetName val="RETENCIONES (5)"/>
      <sheetName val="RETENCIONES (28)"/>
      <sheetName val="MULTICARGO ABRIL 2013"/>
      <sheetName val="FACTURACION"/>
      <sheetName val="RETENCIONES (10)"/>
      <sheetName val="FORMATO DE CHEQUES "/>
      <sheetName val="FACTURAS FEBRERO 2013"/>
      <sheetName val="PAGO VARIAS FACTURAS"/>
      <sheetName val="COMPROBANTE DE INGRESO"/>
      <sheetName val="ASIENTO APERTUR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os"/>
      <sheetName val="Datos Generales"/>
      <sheetName val="DH-A"/>
      <sheetName val="DH-I Y C"/>
      <sheetName val="DH-S"/>
      <sheetName val="ESTACIONALIDAD"/>
      <sheetName val="PROYECCIONES"/>
      <sheetName val="RESULTADOS BG A"/>
      <sheetName val="RESULTADOS BG I Y C"/>
      <sheetName val="RESULTADOS BG S"/>
      <sheetName val="RESULTADOS ER A"/>
      <sheetName val="RESULTADOS ER I Y C"/>
      <sheetName val="RESULTADOS ER S"/>
      <sheetName val="RESUMEN BG Y ER"/>
      <sheetName val="VALORACION"/>
      <sheetName val="APF"/>
      <sheetName val="TABLAS AMOR"/>
      <sheetName val="RESULTADOS FCAJA (M)"/>
      <sheetName val="AC A"/>
      <sheetName val="AC I Y C"/>
      <sheetName val="AC S"/>
      <sheetName val="FProyectos"/>
      <sheetName val="RESULTADOS ANUAL FP"/>
      <sheetName val="FP CONSTRUC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S 2023"/>
      <sheetName val="APUS 2023 (2)"/>
    </sheetNames>
    <sheetDataSet>
      <sheetData sheetId="0"/>
      <sheetData sheetId="1">
        <row r="11">
          <cell r="B11" t="str">
            <v>4017</v>
          </cell>
          <cell r="C11" t="str">
            <v>ABONO ORGANICO COLOCADO</v>
          </cell>
          <cell r="D11" t="str">
            <v>Kg</v>
          </cell>
          <cell r="E11">
            <v>1</v>
          </cell>
          <cell r="F11">
            <v>1.24</v>
          </cell>
          <cell r="G11">
            <v>1.24</v>
          </cell>
        </row>
        <row r="12">
          <cell r="B12"/>
          <cell r="C12" t="str">
            <v>Mezcla en sitio con suelo existente</v>
          </cell>
          <cell r="D12"/>
          <cell r="E12"/>
          <cell r="F12"/>
          <cell r="G12"/>
        </row>
        <row r="13">
          <cell r="B13" t="str">
            <v>V100</v>
          </cell>
          <cell r="C13" t="str">
            <v>ACABADO DE LA OBRA BÁSICA EXISTENTE.</v>
          </cell>
          <cell r="D13" t="str">
            <v>m2</v>
          </cell>
          <cell r="E13">
            <v>1</v>
          </cell>
          <cell r="F13">
            <v>1.51</v>
          </cell>
          <cell r="G13">
            <v>1.51</v>
          </cell>
        </row>
        <row r="14">
          <cell r="B14"/>
          <cell r="C14" t="str">
            <v>Incluye rasanteo, conformación y compactación de la subrasante. 308-2(1).</v>
          </cell>
          <cell r="D14"/>
          <cell r="E14"/>
          <cell r="F14"/>
          <cell r="G14"/>
        </row>
        <row r="15">
          <cell r="B15" t="str">
            <v>1125</v>
          </cell>
          <cell r="C15" t="str">
            <v>ACARREO MANUAL TIERRA-CASCAJO DIST. 1.00 m</v>
          </cell>
          <cell r="D15" t="str">
            <v>m3/m</v>
          </cell>
          <cell r="E15">
            <v>1</v>
          </cell>
          <cell r="F15">
            <v>0.17</v>
          </cell>
          <cell r="G15">
            <v>0.17</v>
          </cell>
        </row>
        <row r="16">
          <cell r="B16"/>
          <cell r="C16" t="str">
            <v>Cargada manual, acarreo en carretilla,  distancia 1.00 m.</v>
          </cell>
          <cell r="D16"/>
          <cell r="E16"/>
          <cell r="F16"/>
          <cell r="G16"/>
        </row>
        <row r="17">
          <cell r="B17" t="str">
            <v>5860</v>
          </cell>
          <cell r="C17" t="str">
            <v>ACCESORIOS  PROTECTORES ANTIRROBO AC.INOX. PARA SECADOR DE MANOS</v>
          </cell>
          <cell r="D17" t="str">
            <v>u</v>
          </cell>
          <cell r="E17">
            <v>1</v>
          </cell>
          <cell r="F17">
            <v>72.78</v>
          </cell>
          <cell r="G17">
            <v>72.78</v>
          </cell>
        </row>
        <row r="18">
          <cell r="B18"/>
          <cell r="C18" t="str">
            <v>Instalado con tornillos 5/8" x 3 1/2"</v>
          </cell>
          <cell r="D18"/>
          <cell r="E18"/>
          <cell r="F18"/>
          <cell r="G18"/>
        </row>
        <row r="19">
          <cell r="B19" t="str">
            <v>0418</v>
          </cell>
          <cell r="C19" t="str">
            <v>ACCESORIOS CROMADOS DE BAÑO</v>
          </cell>
          <cell r="D19" t="str">
            <v>u</v>
          </cell>
          <cell r="E19">
            <v>1</v>
          </cell>
          <cell r="F19">
            <v>53.75</v>
          </cell>
          <cell r="G19">
            <v>53.75</v>
          </cell>
        </row>
        <row r="20">
          <cell r="B20"/>
          <cell r="C20" t="str">
            <v>Instalados, papelera, toallero, jabonera</v>
          </cell>
          <cell r="D20"/>
          <cell r="E20"/>
          <cell r="F20"/>
          <cell r="G20"/>
        </row>
        <row r="21">
          <cell r="B21" t="str">
            <v>5859</v>
          </cell>
          <cell r="C21" t="str">
            <v>ACCESORIOS PROTECTORES ANTIRROBO AC.INOX. PARA LLAVE DE LAVAMANOS</v>
          </cell>
          <cell r="D21" t="str">
            <v>u</v>
          </cell>
          <cell r="E21">
            <v>1</v>
          </cell>
          <cell r="F21">
            <v>98.99</v>
          </cell>
          <cell r="G21">
            <v>98.99</v>
          </cell>
        </row>
        <row r="22">
          <cell r="B22"/>
          <cell r="C22" t="str">
            <v>Instalado con tornillos 5/8" x 3 1/2"</v>
          </cell>
          <cell r="D22"/>
          <cell r="E22"/>
          <cell r="F22"/>
          <cell r="G22"/>
        </row>
        <row r="23">
          <cell r="B23" t="str">
            <v>5861</v>
          </cell>
          <cell r="C23" t="str">
            <v>ACCESORIOS PROTECTORES ANTIRROBO AC.INOX. PARA TAPA DE INODORO</v>
          </cell>
          <cell r="D23" t="str">
            <v>u</v>
          </cell>
          <cell r="E23">
            <v>1</v>
          </cell>
          <cell r="F23">
            <v>72.78</v>
          </cell>
          <cell r="G23">
            <v>72.78</v>
          </cell>
        </row>
        <row r="24">
          <cell r="B24"/>
          <cell r="C24" t="str">
            <v>Instalado con tornillos 5/8" x 3 1/2"</v>
          </cell>
          <cell r="D24"/>
          <cell r="E24"/>
          <cell r="F24"/>
          <cell r="G24"/>
        </row>
        <row r="25">
          <cell r="B25" t="str">
            <v>4234</v>
          </cell>
          <cell r="C25" t="str">
            <v>ACERA H.S.210 e=10cm, JUNTA FIBROLIT 8mm</v>
          </cell>
          <cell r="D25" t="str">
            <v>m2</v>
          </cell>
          <cell r="E25">
            <v>1</v>
          </cell>
          <cell r="F25">
            <v>18.43</v>
          </cell>
          <cell r="G25">
            <v>18.43</v>
          </cell>
        </row>
        <row r="26">
          <cell r="B26"/>
          <cell r="C26" t="str">
            <v>Junta fibrolit e=8mm c/2.5m,espolvoreado mortero 1:3,1/2 cania (1.55m c/m2)</v>
          </cell>
          <cell r="D26"/>
          <cell r="E26"/>
          <cell r="F26"/>
          <cell r="G26"/>
        </row>
        <row r="27">
          <cell r="B27" t="str">
            <v>V251</v>
          </cell>
          <cell r="C27" t="str">
            <v>ACERA H.S.210, e=10cm, JUNTA, MEDIA CAÑA</v>
          </cell>
          <cell r="D27" t="str">
            <v>m2</v>
          </cell>
          <cell r="E27">
            <v>1</v>
          </cell>
          <cell r="F27">
            <v>18.559999999999999</v>
          </cell>
          <cell r="G27">
            <v>18.559999999999999</v>
          </cell>
        </row>
        <row r="28">
          <cell r="B28"/>
          <cell r="C28" t="str">
            <v>610-(2)c                                Junta fibr.8mm c/2.5m,espolvor.mort.1:3</v>
          </cell>
          <cell r="D28"/>
          <cell r="E28"/>
          <cell r="F28"/>
          <cell r="G28"/>
        </row>
        <row r="29">
          <cell r="B29" t="str">
            <v>0932</v>
          </cell>
          <cell r="C29" t="str">
            <v>ACERA HORM.SIMPLE 210Kg/cm2 ESPESOR 10cm.</v>
          </cell>
          <cell r="D29" t="str">
            <v>m2</v>
          </cell>
          <cell r="E29">
            <v>1</v>
          </cell>
          <cell r="F29">
            <v>17.899999999999999</v>
          </cell>
          <cell r="G29">
            <v>17.899999999999999</v>
          </cell>
        </row>
        <row r="30">
          <cell r="B30"/>
          <cell r="C30" t="str">
            <v xml:space="preserve">Junta cada 2.5m, acabado espolvoreado mortero 1:3. </v>
          </cell>
          <cell r="D30"/>
          <cell r="E30"/>
          <cell r="F30"/>
          <cell r="G30"/>
        </row>
        <row r="31">
          <cell r="B31" t="str">
            <v>0078</v>
          </cell>
          <cell r="C31" t="str">
            <v>ACERO DE REFUERZO Fy=4200 kg/cm2.</v>
          </cell>
          <cell r="D31" t="str">
            <v>Kg</v>
          </cell>
          <cell r="E31">
            <v>1</v>
          </cell>
          <cell r="F31">
            <v>2.23</v>
          </cell>
          <cell r="G31">
            <v>2.23</v>
          </cell>
        </row>
        <row r="32">
          <cell r="B32"/>
          <cell r="C32" t="str">
            <v>Cortadora dobladora de hierro. 504(1).</v>
          </cell>
          <cell r="D32"/>
          <cell r="E32"/>
          <cell r="F32"/>
          <cell r="G32"/>
        </row>
        <row r="33">
          <cell r="B33" t="str">
            <v>8890</v>
          </cell>
          <cell r="C33" t="str">
            <v>ACERO ESTRUCTURAL A36 PARA RIELES AÉREAS MÓVILES.</v>
          </cell>
          <cell r="D33" t="str">
            <v>Kg</v>
          </cell>
          <cell r="E33">
            <v>1</v>
          </cell>
          <cell r="F33">
            <v>3.97</v>
          </cell>
          <cell r="G33">
            <v>3.97</v>
          </cell>
        </row>
        <row r="34">
          <cell r="B34"/>
          <cell r="C34" t="str">
            <v>Incluye provisión, instalación, soldadura, pintura epóxica se paga en otro rubro.</v>
          </cell>
          <cell r="D34"/>
          <cell r="E34"/>
          <cell r="F34"/>
          <cell r="G34"/>
        </row>
        <row r="35">
          <cell r="B35" t="str">
            <v>1305</v>
          </cell>
          <cell r="C35" t="str">
            <v>ACERO ESTRUCTURAL ASTM - A 572</v>
          </cell>
          <cell r="D35" t="str">
            <v>Kg</v>
          </cell>
          <cell r="E35">
            <v>1</v>
          </cell>
          <cell r="F35">
            <v>4.75</v>
          </cell>
          <cell r="G35">
            <v>4.75</v>
          </cell>
        </row>
        <row r="36">
          <cell r="B36"/>
          <cell r="C36" t="str">
            <v>Transporte, anclaje, pintura, esmalte y anticorrosivo 2 manos.</v>
          </cell>
          <cell r="D36"/>
          <cell r="E36"/>
          <cell r="F36"/>
          <cell r="G36"/>
        </row>
        <row r="37">
          <cell r="B37" t="str">
            <v>3830</v>
          </cell>
          <cell r="C37" t="str">
            <v>ACOMETIDA 2#8+1#10, MANGUERA 3/4"</v>
          </cell>
          <cell r="D37" t="str">
            <v>m</v>
          </cell>
          <cell r="E37">
            <v>1</v>
          </cell>
          <cell r="F37">
            <v>7.7</v>
          </cell>
          <cell r="G37">
            <v>7.7</v>
          </cell>
        </row>
        <row r="38">
          <cell r="B38"/>
          <cell r="C38"/>
          <cell r="D38"/>
          <cell r="E38"/>
          <cell r="F38"/>
          <cell r="G38"/>
        </row>
        <row r="39">
          <cell r="B39" t="str">
            <v>3843</v>
          </cell>
          <cell r="C39" t="str">
            <v>ACOMETIDA 3#8 TUBERIA EMT 3/4"</v>
          </cell>
          <cell r="D39" t="str">
            <v>m</v>
          </cell>
          <cell r="E39">
            <v>1</v>
          </cell>
          <cell r="F39">
            <v>11.2</v>
          </cell>
          <cell r="G39">
            <v>11.2</v>
          </cell>
        </row>
        <row r="40">
          <cell r="B40"/>
          <cell r="C40" t="str">
            <v>Cable solido #8,tub.metal.EMT 3/4",instalado.</v>
          </cell>
          <cell r="D40"/>
          <cell r="E40"/>
          <cell r="F40"/>
          <cell r="G40"/>
        </row>
        <row r="41">
          <cell r="B41" t="str">
            <v>P696</v>
          </cell>
          <cell r="C41" t="str">
            <v>ACOMETIDA 3/4" AGUA POTABLE, INC.MEDIDOR</v>
          </cell>
          <cell r="D41" t="str">
            <v>u</v>
          </cell>
          <cell r="E41">
            <v>1</v>
          </cell>
          <cell r="F41">
            <v>158.29</v>
          </cell>
          <cell r="G41">
            <v>158.29</v>
          </cell>
        </row>
        <row r="42">
          <cell r="B42"/>
          <cell r="C42" t="str">
            <v>Instalada</v>
          </cell>
          <cell r="D42"/>
          <cell r="E42"/>
          <cell r="F42"/>
          <cell r="G42"/>
        </row>
        <row r="43">
          <cell r="B43" t="str">
            <v>3010</v>
          </cell>
          <cell r="C43" t="str">
            <v>ACOMETIDA ALUMBRADO EXTERIOR TTU 2#6</v>
          </cell>
          <cell r="D43" t="str">
            <v>m</v>
          </cell>
          <cell r="E43">
            <v>1</v>
          </cell>
          <cell r="F43">
            <v>8.52</v>
          </cell>
          <cell r="G43">
            <v>8.52</v>
          </cell>
        </row>
        <row r="44">
          <cell r="B44"/>
          <cell r="C44" t="str">
            <v>2 cables TTU AWG#6. Instalado.</v>
          </cell>
          <cell r="D44"/>
          <cell r="E44"/>
          <cell r="F44"/>
          <cell r="G44"/>
        </row>
        <row r="45">
          <cell r="B45" t="str">
            <v>E096</v>
          </cell>
          <cell r="C45" t="str">
            <v>ACOMETIDA CON CONDUCTOR UNIPOLAR DE COBRE AISLADO TT U 2 # 4  AWG, (7 HILOS) 2000V 75° C.</v>
          </cell>
          <cell r="D45" t="str">
            <v>m</v>
          </cell>
          <cell r="E45">
            <v>1</v>
          </cell>
          <cell r="F45">
            <v>9.4</v>
          </cell>
          <cell r="G45">
            <v>9.4</v>
          </cell>
        </row>
        <row r="46">
          <cell r="B46"/>
          <cell r="C46" t="str">
            <v>2 cables TTU, AWG # 4 y alambre guia # 8 al 16, instalado</v>
          </cell>
          <cell r="D46"/>
          <cell r="E46"/>
          <cell r="F46"/>
          <cell r="G46"/>
        </row>
        <row r="47">
          <cell r="B47" t="str">
            <v>2786</v>
          </cell>
          <cell r="C47" t="str">
            <v>ACOMETIDA DE MEDIDORES A SUBTABLEROS 2#6 + 1#8  AWG 7 HILOS.</v>
          </cell>
          <cell r="D47" t="str">
            <v>m</v>
          </cell>
          <cell r="E47">
            <v>1</v>
          </cell>
          <cell r="F47">
            <v>8.44</v>
          </cell>
          <cell r="G47">
            <v>8.44</v>
          </cell>
        </row>
        <row r="48">
          <cell r="B48"/>
          <cell r="C48" t="str">
            <v>Dos cables # 6 más un cable # 8, 7 hilos. Instalados en manguera de 1".</v>
          </cell>
          <cell r="D48"/>
          <cell r="E48"/>
          <cell r="F48"/>
          <cell r="G48"/>
        </row>
        <row r="49">
          <cell r="B49" t="str">
            <v>2787</v>
          </cell>
          <cell r="C49" t="str">
            <v>ACOMETIDA DE SUBTABLEROS A TABLERO A TABLERO INTERNO 2#10 + 1#12 + 1#14  CON CABLE TW Y MANGUERA 3/4".</v>
          </cell>
          <cell r="D49" t="str">
            <v>m</v>
          </cell>
          <cell r="E49">
            <v>1</v>
          </cell>
          <cell r="F49">
            <v>5.26</v>
          </cell>
          <cell r="G49">
            <v>5.26</v>
          </cell>
        </row>
        <row r="50">
          <cell r="B50"/>
          <cell r="C50" t="str">
            <v>Dos cables # 10 más un cable # 12 más un cable #14 (TW) en manguera de 3/4".</v>
          </cell>
          <cell r="D50"/>
          <cell r="E50"/>
          <cell r="F50"/>
          <cell r="G50"/>
        </row>
        <row r="51">
          <cell r="B51" t="str">
            <v>0554</v>
          </cell>
          <cell r="C51" t="str">
            <v>ADITIVO ACELERANTE PLASTIFICANTE PARA LOSA</v>
          </cell>
          <cell r="D51" t="str">
            <v>Kg</v>
          </cell>
          <cell r="E51">
            <v>1</v>
          </cell>
          <cell r="F51">
            <v>5.26</v>
          </cell>
          <cell r="G51">
            <v>5.26</v>
          </cell>
        </row>
        <row r="52">
          <cell r="B52"/>
          <cell r="C52" t="str">
            <v>Colocado.</v>
          </cell>
          <cell r="D52"/>
          <cell r="E52"/>
          <cell r="F52"/>
          <cell r="G52"/>
        </row>
        <row r="53">
          <cell r="B53" t="str">
            <v>0553</v>
          </cell>
          <cell r="C53" t="str">
            <v>ADITIVO MEJORAR ADHEREN.ENTRE HORMIGONES</v>
          </cell>
          <cell r="D53" t="str">
            <v>m2</v>
          </cell>
          <cell r="E53">
            <v>1</v>
          </cell>
          <cell r="F53">
            <v>5.78</v>
          </cell>
          <cell r="G53">
            <v>5.78</v>
          </cell>
        </row>
        <row r="54">
          <cell r="B54"/>
          <cell r="C54" t="str">
            <v>Aditivo, aplicación lechada, rinde 6m2 cada litro.</v>
          </cell>
          <cell r="D54"/>
          <cell r="E54"/>
          <cell r="F54"/>
          <cell r="G54"/>
        </row>
        <row r="55">
          <cell r="B55" t="str">
            <v>P868</v>
          </cell>
          <cell r="C55" t="str">
            <v>ADOQ. GRIS NATURAL 21/27x7x7cm 400Kg/cm2, PEATONAL.</v>
          </cell>
          <cell r="D55" t="str">
            <v>m2</v>
          </cell>
          <cell r="E55">
            <v>1</v>
          </cell>
          <cell r="F55">
            <v>28.37</v>
          </cell>
          <cell r="G55">
            <v>28.37</v>
          </cell>
        </row>
        <row r="56">
          <cell r="B56"/>
          <cell r="C56" t="str">
            <v>Adoq. gris natural, cama de arena e=5cm, compact. apisonadora adoquín, emporado de arena.</v>
          </cell>
          <cell r="D56"/>
          <cell r="E56"/>
          <cell r="F56"/>
          <cell r="G56"/>
        </row>
        <row r="57">
          <cell r="B57" t="str">
            <v>P879</v>
          </cell>
          <cell r="C57" t="str">
            <v>ADOQ. HOR. TRADICION COLOR 10x20x8cm 400 kg/cm2</v>
          </cell>
          <cell r="D57" t="str">
            <v>m2</v>
          </cell>
          <cell r="E57">
            <v>1</v>
          </cell>
          <cell r="F57">
            <v>28.21</v>
          </cell>
          <cell r="G57">
            <v>28.21</v>
          </cell>
        </row>
        <row r="58">
          <cell r="B58"/>
          <cell r="C58" t="str">
            <v>Cama de arena 3cm, emporado arena, compactado con vibroapisonador.</v>
          </cell>
          <cell r="D58"/>
          <cell r="E58"/>
          <cell r="F58"/>
          <cell r="G58"/>
        </row>
        <row r="59">
          <cell r="B59" t="str">
            <v>P884</v>
          </cell>
          <cell r="C59" t="str">
            <v>ADOQ. HORM. COLOR SEGURIDAD PUPOS 30x30x6cm 400Kg/cm2, PEATONAL, INC.TRANSP. DE ADOQUIN A OBRA</v>
          </cell>
          <cell r="D59" t="str">
            <v>m2</v>
          </cell>
          <cell r="E59">
            <v>1</v>
          </cell>
          <cell r="F59">
            <v>29.23</v>
          </cell>
          <cell r="G59">
            <v>29.23</v>
          </cell>
        </row>
        <row r="60">
          <cell r="B60"/>
          <cell r="C60" t="str">
            <v>Adoq. color pupos seguridad, cama de arena e=3cm, emporado con cemento arena</v>
          </cell>
          <cell r="D60"/>
          <cell r="E60"/>
          <cell r="F60"/>
          <cell r="G60"/>
        </row>
        <row r="61">
          <cell r="B61" t="str">
            <v>V223</v>
          </cell>
          <cell r="C61" t="str">
            <v>ADOQ.DECOR.COLOR,e=6cm;400kg/cm2,PEATON.</v>
          </cell>
          <cell r="D61" t="str">
            <v>m2</v>
          </cell>
          <cell r="E61">
            <v>1</v>
          </cell>
          <cell r="F61">
            <v>27.83</v>
          </cell>
          <cell r="G61">
            <v>27.83</v>
          </cell>
        </row>
        <row r="62">
          <cell r="B62"/>
          <cell r="C62" t="str">
            <v>401-4(1)e.</v>
          </cell>
          <cell r="D62"/>
          <cell r="E62"/>
          <cell r="F62"/>
          <cell r="G62"/>
        </row>
        <row r="63">
          <cell r="B63" t="str">
            <v>2682</v>
          </cell>
          <cell r="C63" t="str">
            <v>ADOQUIN DE GRES 20x10x4cm</v>
          </cell>
          <cell r="D63" t="str">
            <v>m2</v>
          </cell>
          <cell r="E63">
            <v>1</v>
          </cell>
          <cell r="F63">
            <v>31.88</v>
          </cell>
          <cell r="G63">
            <v>31.88</v>
          </cell>
        </row>
        <row r="64">
          <cell r="B64"/>
          <cell r="C64" t="str">
            <v>Instalado con mortero 1:3, emporado</v>
          </cell>
          <cell r="D64"/>
          <cell r="E64"/>
          <cell r="F64"/>
          <cell r="G64"/>
        </row>
        <row r="65">
          <cell r="B65" t="str">
            <v>P745</v>
          </cell>
          <cell r="C65" t="str">
            <v>ADOQUIN DECOR.COLOR 15x15x6cm 400 kg/cm2</v>
          </cell>
          <cell r="D65" t="str">
            <v>m2</v>
          </cell>
          <cell r="E65">
            <v>1</v>
          </cell>
          <cell r="F65">
            <v>24.7</v>
          </cell>
          <cell r="G65">
            <v>24.7</v>
          </cell>
        </row>
        <row r="66">
          <cell r="B66"/>
          <cell r="C66" t="str">
            <v>Adoquin de 15x15x6cm,cama arena e=3cm,emporado arena-cemento</v>
          </cell>
          <cell r="D66"/>
          <cell r="E66"/>
          <cell r="F66"/>
          <cell r="G66"/>
        </row>
        <row r="67">
          <cell r="B67" t="str">
            <v>4499</v>
          </cell>
          <cell r="C67" t="str">
            <v>ADOQUIN DECORATIVO COLOR,e=8cm,400 kg/cm2,VEHIC.</v>
          </cell>
          <cell r="D67" t="str">
            <v>m2</v>
          </cell>
          <cell r="E67">
            <v>1</v>
          </cell>
          <cell r="F67">
            <v>24.72</v>
          </cell>
          <cell r="G67">
            <v>24.72</v>
          </cell>
        </row>
        <row r="68">
          <cell r="B68"/>
          <cell r="C68" t="str">
            <v>Adoq.color varias formas,cama arena e=3cm,emporado arena-cemento</v>
          </cell>
          <cell r="D68"/>
          <cell r="E68"/>
          <cell r="F68"/>
          <cell r="G68"/>
        </row>
        <row r="69">
          <cell r="B69" t="str">
            <v>P459</v>
          </cell>
          <cell r="C69" t="str">
            <v>ADOQUÍN DECORATIVO NATURAL e=6cm 400kg/cm2. INC. TRANSPORTE DE ADOQUIN A OBRA</v>
          </cell>
          <cell r="D69" t="str">
            <v>m2</v>
          </cell>
          <cell r="E69">
            <v>1</v>
          </cell>
          <cell r="F69">
            <v>24.83</v>
          </cell>
          <cell r="G69">
            <v>24.83</v>
          </cell>
        </row>
        <row r="70">
          <cell r="B70"/>
          <cell r="C70" t="str">
            <v>Cama de arena espesor 3cm, adoquín decorativo color natural. mortero seco, arena-cemento</v>
          </cell>
          <cell r="D70"/>
          <cell r="E70"/>
          <cell r="F70"/>
          <cell r="G70"/>
        </row>
        <row r="71">
          <cell r="B71" t="str">
            <v>P371</v>
          </cell>
          <cell r="C71" t="str">
            <v>ADOQUIN ECOLOGIGO 40x20x8cm COLOR ROMBOS 400kg/cm2.</v>
          </cell>
          <cell r="D71" t="str">
            <v>m2</v>
          </cell>
          <cell r="E71">
            <v>1</v>
          </cell>
          <cell r="F71">
            <v>27.13</v>
          </cell>
          <cell r="G71">
            <v>27.13</v>
          </cell>
        </row>
        <row r="72">
          <cell r="B72"/>
          <cell r="C72" t="str">
            <v>Cama de arena 3cm, emporado arena cemento.</v>
          </cell>
          <cell r="D72"/>
          <cell r="E72"/>
          <cell r="F72"/>
          <cell r="G72"/>
        </row>
        <row r="73">
          <cell r="B73" t="str">
            <v>P675</v>
          </cell>
          <cell r="C73" t="str">
            <v>ADOQUÍN HORM. COLOR TIPO PAVE 10cm 400kg/cm2</v>
          </cell>
          <cell r="D73" t="str">
            <v>m2</v>
          </cell>
          <cell r="E73">
            <v>1</v>
          </cell>
          <cell r="F73">
            <v>40.450000000000003</v>
          </cell>
          <cell r="G73">
            <v>40.450000000000003</v>
          </cell>
        </row>
        <row r="74">
          <cell r="B74"/>
          <cell r="C74" t="str">
            <v>Adoquín especial tipo PAVE, cama de arena 3cm. emporado con cemento, arena</v>
          </cell>
          <cell r="D74"/>
          <cell r="E74"/>
          <cell r="F74"/>
          <cell r="G74"/>
        </row>
        <row r="75">
          <cell r="B75" t="str">
            <v>P882</v>
          </cell>
          <cell r="C75" t="str">
            <v>ADOQUÍN HORM. COLOR TIPO ESPAÑOL 30x60x8cm 400kg/cm2</v>
          </cell>
          <cell r="D75" t="str">
            <v>m2</v>
          </cell>
          <cell r="E75">
            <v>1</v>
          </cell>
          <cell r="F75">
            <v>29.7</v>
          </cell>
          <cell r="G75">
            <v>29.7</v>
          </cell>
        </row>
        <row r="76">
          <cell r="B76"/>
          <cell r="C76" t="str">
            <v>Adoquín especial tipo español, cama de arena 3cm. emporado con cemento, arena</v>
          </cell>
          <cell r="D76"/>
          <cell r="E76"/>
          <cell r="F76"/>
          <cell r="G76"/>
        </row>
        <row r="77">
          <cell r="B77" t="str">
            <v>P673</v>
          </cell>
          <cell r="C77" t="str">
            <v>ADOQUIN HORM.COLOR 30x30x6cm 400kg/cm2</v>
          </cell>
          <cell r="D77" t="str">
            <v>m2</v>
          </cell>
          <cell r="E77">
            <v>1</v>
          </cell>
          <cell r="F77">
            <v>29.48</v>
          </cell>
          <cell r="G77">
            <v>29.48</v>
          </cell>
        </row>
        <row r="78">
          <cell r="B78"/>
          <cell r="C78" t="str">
            <v>Adoquin especial tipo español, cama de arena 3cm, emporado con cemento arena. Inc. transporte de adoq. a la obra</v>
          </cell>
          <cell r="D78"/>
          <cell r="E78"/>
          <cell r="F78"/>
          <cell r="G78"/>
        </row>
        <row r="79">
          <cell r="B79" t="str">
            <v>P792</v>
          </cell>
          <cell r="C79" t="str">
            <v>ADOQUIN HORM.GRIS 30x30x8cm 400kg/cm2.</v>
          </cell>
          <cell r="D79" t="str">
            <v>m2</v>
          </cell>
          <cell r="E79">
            <v>1</v>
          </cell>
          <cell r="F79">
            <v>22.33</v>
          </cell>
          <cell r="G79">
            <v>22.33</v>
          </cell>
        </row>
        <row r="80">
          <cell r="B80"/>
          <cell r="C80" t="str">
            <v>Adoquin especial, cama de arena 3cm.</v>
          </cell>
          <cell r="D80"/>
          <cell r="E80"/>
          <cell r="F80"/>
          <cell r="G80"/>
        </row>
        <row r="81">
          <cell r="B81" t="str">
            <v>P674</v>
          </cell>
          <cell r="C81" t="str">
            <v>ADOQUIN HORMIGON COLOR RANURADO 30x30x6cm  400 kg/cm2.</v>
          </cell>
          <cell r="D81" t="str">
            <v>m2</v>
          </cell>
          <cell r="E81">
            <v>1</v>
          </cell>
          <cell r="F81">
            <v>29.81</v>
          </cell>
          <cell r="G81">
            <v>29.81</v>
          </cell>
        </row>
        <row r="82">
          <cell r="B82"/>
          <cell r="C82" t="str">
            <v>Adoquin color ranurado para franjas de seguridad peatonal, cama arena e=3cm. Emporado con cemento y arena.</v>
          </cell>
          <cell r="D82"/>
          <cell r="E82"/>
          <cell r="F82"/>
          <cell r="G82"/>
        </row>
        <row r="83">
          <cell r="B83" t="str">
            <v>P379</v>
          </cell>
          <cell r="C83" t="str">
            <v>ADOQUIN HORMIGON GRIS NATURAL 20x20x8cm, 400 kg/cm2</v>
          </cell>
          <cell r="D83" t="str">
            <v>m2</v>
          </cell>
          <cell r="E83">
            <v>1</v>
          </cell>
          <cell r="F83">
            <v>27.26</v>
          </cell>
          <cell r="G83">
            <v>27.26</v>
          </cell>
        </row>
        <row r="84">
          <cell r="B84"/>
          <cell r="C84" t="str">
            <v>Adoquín gris natural, colocado en cama de arena e=3cm, compactadora, emporado, arena</v>
          </cell>
          <cell r="D84"/>
          <cell r="E84"/>
          <cell r="F84"/>
          <cell r="G84"/>
        </row>
        <row r="85">
          <cell r="B85" t="str">
            <v>V927</v>
          </cell>
          <cell r="C85" t="str">
            <v>ADOQUINADO VIAL HEXAGONAL BLOQUES DE HORMIGÓN f 'c=300Kg/cm2.</v>
          </cell>
          <cell r="D85" t="str">
            <v>m2</v>
          </cell>
          <cell r="E85">
            <v>1</v>
          </cell>
          <cell r="F85">
            <v>16.510000000000002</v>
          </cell>
          <cell r="G85">
            <v>16.510000000000002</v>
          </cell>
        </row>
        <row r="86">
          <cell r="B86"/>
          <cell r="C86" t="str">
            <v xml:space="preserve">Incluye transporte de adoquín a la obra, cama de arena e=3cm, emporado con cemento arena. 401-4(1)a. </v>
          </cell>
          <cell r="D86"/>
          <cell r="E86"/>
          <cell r="F86"/>
          <cell r="G86"/>
        </row>
        <row r="87">
          <cell r="B87" t="str">
            <v>V675</v>
          </cell>
          <cell r="C87" t="str">
            <v>ADOQUINADO VIAL HEXAGONAL BLOQUES HORMIGÓN  f 'c=400Kg/cm2.</v>
          </cell>
          <cell r="D87" t="str">
            <v>m2</v>
          </cell>
          <cell r="E87">
            <v>1</v>
          </cell>
          <cell r="F87">
            <v>19.46</v>
          </cell>
          <cell r="G87">
            <v>19.46</v>
          </cell>
        </row>
        <row r="88">
          <cell r="B88"/>
          <cell r="C88" t="str">
            <v>Incluye cama de arena e=3cm. 401- 4(1)c.</v>
          </cell>
          <cell r="D88"/>
          <cell r="E88"/>
          <cell r="F88"/>
          <cell r="G88"/>
        </row>
        <row r="89">
          <cell r="B89" t="str">
            <v>V676</v>
          </cell>
          <cell r="C89" t="str">
            <v>ADOQUINADO VIAL HEXAGONAL HORM. COLOR 22x24x8cm (AZUL O ROJO) f 'c=400Kg/cm2, PARA LINEAS.</v>
          </cell>
          <cell r="D89" t="str">
            <v>m2</v>
          </cell>
          <cell r="E89">
            <v>1</v>
          </cell>
          <cell r="F89">
            <v>20.84</v>
          </cell>
          <cell r="G89">
            <v>20.84</v>
          </cell>
        </row>
        <row r="90">
          <cell r="B90"/>
          <cell r="C90" t="str">
            <v>Incluye cama de arena. 401- 4(1)c.</v>
          </cell>
          <cell r="D90"/>
          <cell r="E90"/>
          <cell r="F90"/>
          <cell r="G90"/>
        </row>
        <row r="91">
          <cell r="B91" t="str">
            <v>V672</v>
          </cell>
          <cell r="C91" t="str">
            <v>ADOQUINADO VIAL HEXAGONAL HORM. GRIS f 'c=350Kg/cm2 INC. TRANSP. ADOQ.</v>
          </cell>
          <cell r="D91" t="str">
            <v>m2</v>
          </cell>
          <cell r="E91">
            <v>1</v>
          </cell>
          <cell r="F91">
            <v>17.989999999999998</v>
          </cell>
          <cell r="G91">
            <v>17.989999999999998</v>
          </cell>
        </row>
        <row r="92">
          <cell r="B92"/>
          <cell r="C92" t="str">
            <v>Incluye cama de arena e=3cm. 401-4(1).</v>
          </cell>
          <cell r="D92"/>
          <cell r="E92"/>
          <cell r="F92"/>
          <cell r="G92"/>
        </row>
        <row r="93">
          <cell r="B93" t="str">
            <v>V011</v>
          </cell>
          <cell r="C93" t="str">
            <v>AGUA PARA CONTROL DE POLVO CON CAMION CISTERNA.</v>
          </cell>
          <cell r="D93" t="str">
            <v>m3</v>
          </cell>
          <cell r="E93">
            <v>1</v>
          </cell>
          <cell r="F93">
            <v>6.07</v>
          </cell>
          <cell r="G93">
            <v>6.07</v>
          </cell>
        </row>
        <row r="94">
          <cell r="B94"/>
          <cell r="C94" t="str">
            <v>205-(1)</v>
          </cell>
          <cell r="D94"/>
          <cell r="E94"/>
          <cell r="F94"/>
          <cell r="G94"/>
        </row>
        <row r="95">
          <cell r="B95" t="str">
            <v>1525</v>
          </cell>
          <cell r="C95" t="str">
            <v>ALAMBRE No. 16 GUIA INSTALACIONES</v>
          </cell>
          <cell r="D95" t="str">
            <v>m</v>
          </cell>
          <cell r="E95">
            <v>1</v>
          </cell>
          <cell r="F95">
            <v>0.17</v>
          </cell>
          <cell r="G95">
            <v>0.17</v>
          </cell>
        </row>
        <row r="96">
          <cell r="B96"/>
          <cell r="C96"/>
          <cell r="D96"/>
          <cell r="E96"/>
          <cell r="F96"/>
          <cell r="G96"/>
        </row>
        <row r="97">
          <cell r="B97" t="str">
            <v>4588</v>
          </cell>
          <cell r="C97" t="str">
            <v>ALCANTAR.METAL.PM-100 d=1m e=2.5mm GALV.</v>
          </cell>
          <cell r="D97" t="str">
            <v>m</v>
          </cell>
          <cell r="E97">
            <v>1</v>
          </cell>
          <cell r="F97">
            <v>294.95999999999998</v>
          </cell>
          <cell r="G97">
            <v>294.95999999999998</v>
          </cell>
        </row>
        <row r="98">
          <cell r="B98"/>
          <cell r="C98" t="str">
            <v>Empernable, armado, pernos</v>
          </cell>
          <cell r="D98"/>
          <cell r="E98"/>
          <cell r="F98"/>
          <cell r="G98"/>
        </row>
        <row r="99">
          <cell r="B99" t="str">
            <v>2512</v>
          </cell>
          <cell r="C99" t="str">
            <v>ALCANTARILLA MET.CIR.EMP. d=1.5m e=3.5mm</v>
          </cell>
          <cell r="D99" t="str">
            <v>m</v>
          </cell>
          <cell r="E99">
            <v>1</v>
          </cell>
          <cell r="F99">
            <v>605.46</v>
          </cell>
          <cell r="G99">
            <v>605.46</v>
          </cell>
        </row>
        <row r="100">
          <cell r="B100"/>
          <cell r="C100" t="str">
            <v>Tipo PM-100,incluye transporte e instalacion</v>
          </cell>
          <cell r="D100"/>
          <cell r="E100"/>
          <cell r="F100"/>
          <cell r="G100"/>
        </row>
        <row r="101">
          <cell r="B101" t="str">
            <v>D030</v>
          </cell>
          <cell r="C101" t="str">
            <v>ALCORQUE 1.00x1.50m CON BORD.PREF.DE 50x25x8cm INC.ARBOL DE 2.50m ALTO Y 5cm DE DAP (DIAM.A LA  ALTURA DEL PECHO) ESPECIES NATIVAS O EXÓTICAS</v>
          </cell>
          <cell r="D101" t="str">
            <v>u</v>
          </cell>
          <cell r="E101">
            <v>1</v>
          </cell>
          <cell r="F101">
            <v>298.75</v>
          </cell>
          <cell r="G101">
            <v>298.75</v>
          </cell>
        </row>
        <row r="102">
          <cell r="B102"/>
          <cell r="C102" t="str">
            <v>Incluye corte, picada, retiro de concreto,excav.replant. 5cm.Hueco 80x80x50cm para siembra de árbol,tierra,hgidrogel,tutures,plantación de árbol.Retiro de escombros y desalojo</v>
          </cell>
          <cell r="D102"/>
          <cell r="E102"/>
          <cell r="F102"/>
          <cell r="G102"/>
        </row>
        <row r="103">
          <cell r="B103" t="str">
            <v>D042</v>
          </cell>
          <cell r="C103" t="str">
            <v>ALCORQUE 1.00x1.50m CON BORD.PREF.DE 50x25x8cm INC.ARBOL DE 2.50m ALTO Y 5cm DE DAP (DIAM.A LA  ALTURA DEL PECHO) MAGNOLIAS O ARUPOS</v>
          </cell>
          <cell r="D103" t="str">
            <v>u</v>
          </cell>
          <cell r="E103">
            <v>1</v>
          </cell>
          <cell r="F103">
            <v>382.75</v>
          </cell>
          <cell r="G103">
            <v>382.75</v>
          </cell>
        </row>
        <row r="104">
          <cell r="B104"/>
          <cell r="C104" t="str">
            <v>Incluye corte, picada, retiro de concreto,excav.replant. 5cm.Hueco 80x80x50cm para siembra de árbol,tierra,hgidrogel,tutures,plantación de árbol.Retiro de escombros y desalojo</v>
          </cell>
          <cell r="D104"/>
          <cell r="E104"/>
          <cell r="F104"/>
          <cell r="G104"/>
        </row>
        <row r="105">
          <cell r="B105" t="str">
            <v>D044</v>
          </cell>
          <cell r="C105" t="str">
            <v>ALCORQUE 1.00x1.50m PARA PLANTACION DE ARBOL URBANO</v>
          </cell>
          <cell r="D105" t="str">
            <v>u</v>
          </cell>
          <cell r="E105">
            <v>1</v>
          </cell>
          <cell r="F105">
            <v>43.58</v>
          </cell>
          <cell r="G105">
            <v>43.58</v>
          </cell>
        </row>
        <row r="106">
          <cell r="B106"/>
          <cell r="C106" t="str">
            <v>Incluye corte, picada, retiro de concreto,excav.Hueco 80x80x50cm para siembra de árbol,resana de filos de corte de hormigón.Retiro de escombros y desalojo</v>
          </cell>
          <cell r="D106"/>
          <cell r="E106"/>
          <cell r="F106"/>
          <cell r="G106"/>
        </row>
        <row r="107">
          <cell r="B107" t="str">
            <v>D031</v>
          </cell>
          <cell r="C107" t="str">
            <v>ALCORQUE 1.20x1.80m CON BORD.PREF.DE 50x25x8cm INC.ARBOL DE 2.50m ALTO Y 5cm DE DAP (DIAM.A LA  ALTURA DEL PECHO) ESPECIES NATIVAS O EXÓTICAS</v>
          </cell>
          <cell r="D107" t="str">
            <v>u</v>
          </cell>
          <cell r="E107">
            <v>1</v>
          </cell>
          <cell r="F107">
            <v>349.46</v>
          </cell>
          <cell r="G107">
            <v>349.46</v>
          </cell>
        </row>
        <row r="108">
          <cell r="B108"/>
          <cell r="C108" t="str">
            <v>Incluye corte, picada, retiro de concreto,excav.replant. 5cm.Hueco 80x80x50cm para siembra de árbol,tierra,hgidrogel,tutures,plantación de árbol.Retiro de escombros y desalojo</v>
          </cell>
          <cell r="D108"/>
          <cell r="E108"/>
          <cell r="F108"/>
          <cell r="G108"/>
        </row>
        <row r="109">
          <cell r="B109" t="str">
            <v>D043</v>
          </cell>
          <cell r="C109" t="str">
            <v>ALCORQUE 1.20x1.80m CON BORD.PREF.DE 50x25x8cm INC.ARBOL DE 2.50m ALTO Y 5cm DE DAP (DIAM.A LA  ALTURA DEL PECHO) MAGNOLIAS O ARUPOS</v>
          </cell>
          <cell r="D109" t="str">
            <v>u</v>
          </cell>
          <cell r="E109">
            <v>1</v>
          </cell>
          <cell r="F109">
            <v>433.46</v>
          </cell>
          <cell r="G109">
            <v>433.46</v>
          </cell>
        </row>
        <row r="110">
          <cell r="B110"/>
          <cell r="C110" t="str">
            <v>Incluye corte, picada, retiro de concreto,excav.replant. 5cm.Hueco 80x80x50cm para siembra de árbol,tierra,hgidrogel,tutures,plantación de árbol.Retiro de escombros y desalojo</v>
          </cell>
          <cell r="D110"/>
          <cell r="E110"/>
          <cell r="F110"/>
          <cell r="G110"/>
        </row>
        <row r="111">
          <cell r="B111" t="str">
            <v>D045</v>
          </cell>
          <cell r="C111" t="str">
            <v>ALCORQUE 1.20x1.80m PARA PLANTACION DE ARBOL URBANO</v>
          </cell>
          <cell r="D111" t="str">
            <v>u</v>
          </cell>
          <cell r="E111">
            <v>1</v>
          </cell>
          <cell r="F111">
            <v>53.8</v>
          </cell>
          <cell r="G111">
            <v>53.8</v>
          </cell>
        </row>
        <row r="112">
          <cell r="B112"/>
          <cell r="C112" t="str">
            <v>Incluye corte, picada, retiro de concreto,excav.Hueco 80x80x50cm para siembra de árbol,resana de filos de corte de hormigón.Retiro de escombros y desalojo</v>
          </cell>
          <cell r="D112"/>
          <cell r="E112"/>
          <cell r="F112"/>
          <cell r="G112"/>
        </row>
        <row r="113">
          <cell r="B113" t="str">
            <v>0323</v>
          </cell>
          <cell r="C113" t="str">
            <v>ALDABA COMUN 114mm, TORNILLOS</v>
          </cell>
          <cell r="D113" t="str">
            <v>u</v>
          </cell>
          <cell r="E113">
            <v>1</v>
          </cell>
          <cell r="F113">
            <v>5.12</v>
          </cell>
          <cell r="G113">
            <v>5.12</v>
          </cell>
        </row>
        <row r="114">
          <cell r="B114"/>
          <cell r="C114" t="str">
            <v>Colocada.</v>
          </cell>
          <cell r="D114"/>
          <cell r="E114"/>
          <cell r="F114"/>
          <cell r="G114"/>
        </row>
        <row r="115">
          <cell r="B115" t="str">
            <v>0107</v>
          </cell>
          <cell r="C115" t="str">
            <v>ALERO 1/2 DUELA EUCALIPTO Y CANECILLO C.</v>
          </cell>
          <cell r="D115" t="str">
            <v>m</v>
          </cell>
          <cell r="E115">
            <v>1</v>
          </cell>
          <cell r="F115">
            <v>27.2</v>
          </cell>
          <cell r="G115">
            <v>27.2</v>
          </cell>
        </row>
        <row r="116">
          <cell r="B116"/>
          <cell r="C116" t="str">
            <v>Tratada con preservante, clavos, ancho=0.30m.</v>
          </cell>
          <cell r="D116"/>
          <cell r="E116"/>
          <cell r="F116"/>
          <cell r="G116"/>
        </row>
        <row r="117">
          <cell r="B117" t="str">
            <v>P529</v>
          </cell>
          <cell r="C117" t="str">
            <v>ALISADO DE PISO CON ENDURECEDOR GRIS O A COLOR.</v>
          </cell>
          <cell r="D117" t="str">
            <v>m2</v>
          </cell>
          <cell r="E117">
            <v>1</v>
          </cell>
          <cell r="F117">
            <v>5.98</v>
          </cell>
          <cell r="G117">
            <v>5.98</v>
          </cell>
        </row>
        <row r="118">
          <cell r="B118"/>
          <cell r="C118" t="str">
            <v>Con helicóptero.</v>
          </cell>
          <cell r="D118"/>
          <cell r="E118"/>
          <cell r="F118"/>
          <cell r="G118"/>
        </row>
        <row r="119">
          <cell r="B119" t="str">
            <v>2979</v>
          </cell>
          <cell r="C119" t="str">
            <v>ALISADO PISO CON CEMENTO GRIS</v>
          </cell>
          <cell r="D119" t="str">
            <v>m2</v>
          </cell>
          <cell r="E119">
            <v>1</v>
          </cell>
          <cell r="F119">
            <v>3.97</v>
          </cell>
          <cell r="G119">
            <v>3.97</v>
          </cell>
        </row>
        <row r="120">
          <cell r="B120"/>
          <cell r="C120" t="str">
            <v>Alisado con cemento gris, con helicoptero.</v>
          </cell>
          <cell r="D120"/>
          <cell r="E120"/>
          <cell r="F120"/>
          <cell r="G120"/>
        </row>
        <row r="121">
          <cell r="B121" t="str">
            <v>2475</v>
          </cell>
          <cell r="C121" t="str">
            <v>ALISADO PISO ENDUREC.SUPERF.CUARZO COLOR</v>
          </cell>
          <cell r="D121" t="str">
            <v>m2</v>
          </cell>
          <cell r="E121">
            <v>1</v>
          </cell>
          <cell r="F121">
            <v>12.61</v>
          </cell>
          <cell r="G121">
            <v>12.61</v>
          </cell>
        </row>
        <row r="122">
          <cell r="B122"/>
          <cell r="C122" t="str">
            <v>Aditivo,endurecedor superf.piso con agreg.cuarzo de color 5kg/m2,con helicoptero</v>
          </cell>
          <cell r="D122"/>
          <cell r="E122"/>
          <cell r="F122"/>
          <cell r="G122"/>
        </row>
        <row r="123">
          <cell r="B123" t="str">
            <v>2508</v>
          </cell>
          <cell r="C123" t="str">
            <v>ALQUILER ANDAMIOS METALICOS 1 MODULO</v>
          </cell>
          <cell r="D123" t="str">
            <v>u/mes</v>
          </cell>
          <cell r="E123">
            <v>1</v>
          </cell>
          <cell r="F123">
            <v>22.18</v>
          </cell>
          <cell r="G123">
            <v>22.18</v>
          </cell>
        </row>
        <row r="124">
          <cell r="B124"/>
          <cell r="C124" t="str">
            <v>Incluye módulo metálico completo altura 1.70m, no incluye plataforma.</v>
          </cell>
          <cell r="D124"/>
          <cell r="E124"/>
          <cell r="F124"/>
          <cell r="G124"/>
        </row>
        <row r="125">
          <cell r="B125" t="str">
            <v>V020</v>
          </cell>
          <cell r="C125" t="str">
            <v>ALQUILER DE BATERÍA SANITARIA (CAMPAMENTO, OFICINA, BODEGAS).</v>
          </cell>
          <cell r="D125" t="str">
            <v>u/mes</v>
          </cell>
          <cell r="E125">
            <v>1</v>
          </cell>
          <cell r="F125">
            <v>685.73</v>
          </cell>
          <cell r="G125">
            <v>685.73</v>
          </cell>
        </row>
        <row r="126">
          <cell r="B126"/>
          <cell r="C126" t="str">
            <v>Mantenimiento semanal. Incluye transporte, instalación y desmontaje. 201-(1)3.</v>
          </cell>
          <cell r="D126"/>
          <cell r="E126"/>
          <cell r="F126"/>
          <cell r="G126"/>
        </row>
        <row r="127">
          <cell r="B127" t="str">
            <v>2507</v>
          </cell>
          <cell r="C127" t="str">
            <v>ALQUILER DE CANASTILLA COLGANTE 2 POLEAS Y LINEA DE VIDA.</v>
          </cell>
          <cell r="D127" t="str">
            <v>u/mes</v>
          </cell>
          <cell r="E127">
            <v>1</v>
          </cell>
          <cell r="F127">
            <v>224.82</v>
          </cell>
          <cell r="G127">
            <v>224.82</v>
          </cell>
        </row>
        <row r="128">
          <cell r="B128"/>
          <cell r="C128" t="str">
            <v>Piso metálico y protecciones laterales 0.80x3.00 m, h=70 m.</v>
          </cell>
          <cell r="D128"/>
          <cell r="E128"/>
          <cell r="F128"/>
          <cell r="G128"/>
        </row>
        <row r="129">
          <cell r="B129" t="str">
            <v>2511</v>
          </cell>
          <cell r="C129" t="str">
            <v>ALQUILER DE PLATAF.PARA ANDAMIAJE METAL.</v>
          </cell>
          <cell r="D129" t="str">
            <v>u/mes</v>
          </cell>
          <cell r="E129">
            <v>1</v>
          </cell>
          <cell r="F129">
            <v>14.46</v>
          </cell>
          <cell r="G129">
            <v>14.46</v>
          </cell>
        </row>
        <row r="130">
          <cell r="B130"/>
          <cell r="C130" t="str">
            <v>Tablon ancho 28cm, largo 2.40m y espesor 4cm.</v>
          </cell>
          <cell r="D130"/>
          <cell r="E130"/>
          <cell r="F130"/>
          <cell r="G130"/>
        </row>
        <row r="131">
          <cell r="B131" t="str">
            <v>1998</v>
          </cell>
          <cell r="C131" t="str">
            <v>ALZADA POZO DE REVISIÓN D=1.00m E=0.20m</v>
          </cell>
          <cell r="D131" t="str">
            <v>m</v>
          </cell>
          <cell r="E131">
            <v>1</v>
          </cell>
          <cell r="F131">
            <v>203.77</v>
          </cell>
          <cell r="G131">
            <v>203.77</v>
          </cell>
        </row>
        <row r="132">
          <cell r="B132"/>
          <cell r="C132" t="str">
            <v>Hormigón simple 210Kg/cm2, encofrado metálico, incluye armadura, no incluye cerco y tapa.</v>
          </cell>
          <cell r="D132"/>
          <cell r="E132"/>
          <cell r="F132"/>
          <cell r="G132"/>
        </row>
        <row r="133">
          <cell r="B133" t="str">
            <v>2608</v>
          </cell>
          <cell r="C133" t="str">
            <v>ALZADA POZO DE REVISIÓN O SUMIDERO.</v>
          </cell>
          <cell r="D133" t="str">
            <v>u</v>
          </cell>
          <cell r="E133">
            <v>1</v>
          </cell>
          <cell r="F133">
            <v>73</v>
          </cell>
          <cell r="G133">
            <v>73</v>
          </cell>
        </row>
        <row r="134">
          <cell r="B134"/>
          <cell r="C134" t="str">
            <v>Picada asfalto y hormigoón, alzada H.S. f 'c=210kg/cm2. Incluye instalación de cerco, tapa, rejill  existente.</v>
          </cell>
          <cell r="D134"/>
          <cell r="E134"/>
          <cell r="F134"/>
          <cell r="G134"/>
        </row>
        <row r="135">
          <cell r="B135" t="str">
            <v>4501</v>
          </cell>
          <cell r="C135" t="str">
            <v>ALZADA SUMIDERO HORM.SIMPLE 180kg/cm2</v>
          </cell>
          <cell r="D135" t="str">
            <v>u</v>
          </cell>
          <cell r="E135">
            <v>1</v>
          </cell>
          <cell r="F135">
            <v>19.82</v>
          </cell>
          <cell r="G135">
            <v>19.82</v>
          </cell>
        </row>
        <row r="136">
          <cell r="B136"/>
          <cell r="C136" t="str">
            <v>Retiro de cerco y rejilla existente, alzada altura variable, incluye encofrado.</v>
          </cell>
          <cell r="D136"/>
          <cell r="E136"/>
          <cell r="F136"/>
          <cell r="G136"/>
        </row>
        <row r="137">
          <cell r="B137" t="str">
            <v>5118</v>
          </cell>
          <cell r="C137" t="str">
            <v>ANCLAJE COLUMNA METAL. A COLUM.HORMIGON</v>
          </cell>
          <cell r="D137" t="str">
            <v>u</v>
          </cell>
          <cell r="E137">
            <v>1</v>
          </cell>
          <cell r="F137">
            <v>36.909999999999997</v>
          </cell>
          <cell r="G137">
            <v>36.909999999999997</v>
          </cell>
        </row>
        <row r="138">
          <cell r="B138"/>
          <cell r="C138" t="str">
            <v>Picada horm., placa 30x30x6mm, 6 d=14mm, 4 d=14mm. cor. suel., h.s.210 Kg/cm2, 40x40x10cm, adit.</v>
          </cell>
          <cell r="D138"/>
          <cell r="E138"/>
          <cell r="F138"/>
          <cell r="G138"/>
        </row>
        <row r="139">
          <cell r="B139" t="str">
            <v>5152</v>
          </cell>
          <cell r="C139" t="str">
            <v>ANCLAJE EN CONGLOMERADO CON PERNO AUTOPERFORANTE DIAM.EXT.=32mm. INCLUYE INYECC. DE MORTERO EXPANSIVO.</v>
          </cell>
          <cell r="D139" t="str">
            <v>m</v>
          </cell>
          <cell r="E139">
            <v>1</v>
          </cell>
          <cell r="F139">
            <v>89.46</v>
          </cell>
          <cell r="G139">
            <v>89.46</v>
          </cell>
        </row>
        <row r="140">
          <cell r="B140"/>
          <cell r="C140" t="str">
            <v>Incluye perforación diam. = 32mm, planchuela cónica R32 (Int.36mm) 200x200x10mm A36, tuerca R32 L=65mm cabeza hexag. 47mm, mortero expansivo, aditivo superplastificante, perforación y anclaje en talud, canastilla y equipo de seguridad.</v>
          </cell>
          <cell r="D140"/>
          <cell r="E140"/>
          <cell r="F140"/>
          <cell r="G140"/>
        </row>
        <row r="141">
          <cell r="B141" t="str">
            <v>4115</v>
          </cell>
          <cell r="C141" t="str">
            <v>ANILLO PARA TABLERO DE BASKET EXISTENTE</v>
          </cell>
          <cell r="D141" t="str">
            <v>u</v>
          </cell>
          <cell r="E141">
            <v>1</v>
          </cell>
          <cell r="F141">
            <v>39.5</v>
          </cell>
          <cell r="G141">
            <v>39.5</v>
          </cell>
        </row>
        <row r="142">
          <cell r="B142"/>
          <cell r="C142" t="str">
            <v>Tol acero negro 0.30x0.15x6mm, 4 pernos 3/8"x2", hierro fi=5/8" anillo.</v>
          </cell>
          <cell r="D142"/>
          <cell r="E142"/>
          <cell r="F142"/>
          <cell r="G142"/>
        </row>
        <row r="143">
          <cell r="B143" t="str">
            <v>1930</v>
          </cell>
          <cell r="C143" t="str">
            <v>ANTEPECHO REVESTIMIENTO ALUMINIO BRONCE.</v>
          </cell>
          <cell r="D143" t="str">
            <v>m2</v>
          </cell>
          <cell r="E143">
            <v>1</v>
          </cell>
          <cell r="F143">
            <v>95.56</v>
          </cell>
          <cell r="G143">
            <v>95.56</v>
          </cell>
        </row>
        <row r="144">
          <cell r="B144"/>
          <cell r="C144" t="str">
            <v>Revestimiento aluminio bronce instalado.</v>
          </cell>
          <cell r="D144"/>
          <cell r="E144"/>
          <cell r="F144"/>
          <cell r="G144"/>
        </row>
        <row r="145">
          <cell r="B145" t="str">
            <v>2062</v>
          </cell>
          <cell r="C145" t="str">
            <v>APLIQUE DE PARED TIPO FAROL.</v>
          </cell>
          <cell r="D145" t="str">
            <v>u</v>
          </cell>
          <cell r="E145">
            <v>1</v>
          </cell>
          <cell r="F145">
            <v>52.21</v>
          </cell>
          <cell r="G145">
            <v>52.21</v>
          </cell>
        </row>
        <row r="146">
          <cell r="B146"/>
          <cell r="C146" t="str">
            <v>Incluye soporte luminaria instalación, no incluye foco, ni cable.</v>
          </cell>
          <cell r="D146"/>
          <cell r="E146"/>
          <cell r="F146"/>
          <cell r="G146"/>
        </row>
        <row r="147">
          <cell r="B147" t="str">
            <v>5048</v>
          </cell>
          <cell r="C147" t="str">
            <v>APUNTALAMIENTO DE LOSA  CON TABLON Y PINGOS ALTURA VARIABLE.</v>
          </cell>
          <cell r="D147" t="str">
            <v>m2</v>
          </cell>
          <cell r="E147">
            <v>1</v>
          </cell>
          <cell r="F147">
            <v>6.86</v>
          </cell>
          <cell r="G147">
            <v>6.86</v>
          </cell>
        </row>
        <row r="148">
          <cell r="B148"/>
          <cell r="C148" t="str">
            <v>Altura variable, apuntalado con pingos y tablones.</v>
          </cell>
          <cell r="D148"/>
          <cell r="E148"/>
          <cell r="F148"/>
          <cell r="G148"/>
        </row>
        <row r="149">
          <cell r="B149" t="str">
            <v>D004</v>
          </cell>
          <cell r="C149" t="str">
            <v>ÁRBOLES GRANDES GRUPO 1 DE 1.00 A 1.50m (PROMEDIO) EN SITIO.</v>
          </cell>
          <cell r="D149" t="str">
            <v>u</v>
          </cell>
          <cell r="E149">
            <v>1</v>
          </cell>
          <cell r="F149">
            <v>15.26</v>
          </cell>
          <cell r="G149">
            <v>15.26</v>
          </cell>
        </row>
        <row r="150">
          <cell r="B150"/>
          <cell r="C150" t="str">
            <v>Inc. excavación de hueco, transporte y sembrado. No inc. abono. (Especies: arrayán, cholan, llin llin, sauce llorón y piramidal, pumamaqui, guabo, higo, cipres azul).</v>
          </cell>
          <cell r="D150"/>
          <cell r="E150"/>
          <cell r="F150"/>
          <cell r="G150"/>
        </row>
        <row r="151">
          <cell r="B151" t="str">
            <v>D005</v>
          </cell>
          <cell r="C151" t="str">
            <v>ÁRBOLES GRANDES GRUPO 2 DE 1.51 A 1.70m (PROMEDIO) EN SITIO.</v>
          </cell>
          <cell r="D151" t="str">
            <v>u</v>
          </cell>
          <cell r="E151">
            <v>1</v>
          </cell>
          <cell r="F151">
            <v>15.94</v>
          </cell>
          <cell r="G151">
            <v>15.94</v>
          </cell>
        </row>
        <row r="152">
          <cell r="B152"/>
          <cell r="C152" t="str">
            <v>Inc. excavación de hueco, transporte y sembrado. No inc. abono. (Especies: molle, yaloman, flor de mayo, trueno árbol, pino vela, ficus).</v>
          </cell>
          <cell r="D152"/>
          <cell r="E152"/>
          <cell r="F152"/>
          <cell r="G152"/>
        </row>
        <row r="153">
          <cell r="B153" t="str">
            <v>D006</v>
          </cell>
          <cell r="C153" t="str">
            <v>ÁRBOLES GRANDES GRUPO ESPECIAL 1 DE 1.00 A 3.00m (PROMEDIO) EN SITIO.</v>
          </cell>
          <cell r="D153" t="str">
            <v>u</v>
          </cell>
          <cell r="E153">
            <v>1</v>
          </cell>
          <cell r="F153">
            <v>26.6</v>
          </cell>
          <cell r="G153">
            <v>26.6</v>
          </cell>
        </row>
        <row r="154">
          <cell r="B154"/>
          <cell r="C154" t="str">
            <v>Inc. excavación de hueco, transporte y sembrado. No inc. abono. (Especies: arupo rosado, arupo blanco, eugenia, ciprés limón, pino araucaria).</v>
          </cell>
          <cell r="D154"/>
          <cell r="E154"/>
          <cell r="F154"/>
          <cell r="G154"/>
        </row>
        <row r="155">
          <cell r="B155" t="str">
            <v>D007</v>
          </cell>
          <cell r="C155" t="str">
            <v>ÁRBOLES GRANDES GRUPO ESPECIAL 2 DE 1.50 A 5.00m (PROMEDIO) EN SITIO.</v>
          </cell>
          <cell r="D155" t="str">
            <v>u</v>
          </cell>
          <cell r="E155">
            <v>1</v>
          </cell>
          <cell r="F155">
            <v>35.229999999999997</v>
          </cell>
          <cell r="G155">
            <v>35.229999999999997</v>
          </cell>
        </row>
        <row r="156">
          <cell r="B156"/>
          <cell r="C156" t="str">
            <v>Inc. excavación de hueco, transporte y sembrado. No inc. abono. (Especies: arupo rosado, jacarandá, álamo verde y plateado, mandarina, limón, pino vela).</v>
          </cell>
          <cell r="D156"/>
          <cell r="E156"/>
          <cell r="F156"/>
          <cell r="G156"/>
        </row>
        <row r="157">
          <cell r="B157" t="str">
            <v>D011</v>
          </cell>
          <cell r="C157" t="str">
            <v>ARBUSTO GRANDE VARIAS ESPECIES GRUPO 2 DE 1.51 A 2.50m (PROMEDIO) EN SITIO.</v>
          </cell>
          <cell r="D157" t="str">
            <v>u</v>
          </cell>
          <cell r="E157">
            <v>1</v>
          </cell>
          <cell r="F157">
            <v>35.340000000000003</v>
          </cell>
          <cell r="G157">
            <v>35.340000000000003</v>
          </cell>
        </row>
        <row r="158">
          <cell r="B158"/>
          <cell r="C158" t="str">
            <v>Inc. excavación de hueco, transporte y sembrado. No inc. abono. (Especies: guanto, sandalla, lechero rojo, cepillo, acacia amarilla, eugenia piramidal, yuco, cactus de San Pedro).</v>
          </cell>
          <cell r="D158"/>
          <cell r="E158"/>
          <cell r="F158"/>
          <cell r="G158"/>
        </row>
        <row r="159">
          <cell r="B159" t="str">
            <v>D010</v>
          </cell>
          <cell r="C159" t="str">
            <v>ARBUSTO PEQUEÑO VARIAS ESPECIES GRUPO 1 DE 0.50 A 1.50m (PROMEDIO) EN SITIO.</v>
          </cell>
          <cell r="D159" t="str">
            <v>u</v>
          </cell>
          <cell r="E159">
            <v>1</v>
          </cell>
          <cell r="F159">
            <v>15.13</v>
          </cell>
          <cell r="G159">
            <v>15.13</v>
          </cell>
        </row>
        <row r="160">
          <cell r="B160"/>
          <cell r="C160" t="str">
            <v>Inc. excavación de hueco, transporte y sembrado. No inc. abono. (Especies: bugambilla, cucarda, farol chino, corazón herio, momosa. lechero, yuco, bambú, papiro, etc).</v>
          </cell>
          <cell r="D160"/>
          <cell r="E160"/>
          <cell r="F160"/>
          <cell r="G160"/>
        </row>
        <row r="161">
          <cell r="B161" t="str">
            <v>V027</v>
          </cell>
          <cell r="C161" t="str">
            <v>AREA ENCESPADA (ENCHAMBADA)</v>
          </cell>
          <cell r="D161" t="str">
            <v>m2</v>
          </cell>
          <cell r="E161">
            <v>1</v>
          </cell>
          <cell r="F161">
            <v>5.62</v>
          </cell>
          <cell r="G161">
            <v>5.62</v>
          </cell>
        </row>
        <row r="162">
          <cell r="B162"/>
          <cell r="C162" t="str">
            <v>206(3)                                  Transporte 10Km, coloc.chamba, mantenimiento</v>
          </cell>
          <cell r="D162"/>
          <cell r="E162"/>
          <cell r="F162"/>
          <cell r="G162"/>
        </row>
        <row r="163">
          <cell r="B163" t="str">
            <v>V908</v>
          </cell>
          <cell r="C163" t="str">
            <v>ARENA PARA PROTECCIÓN Y SECADO.</v>
          </cell>
          <cell r="D163" t="str">
            <v>m3</v>
          </cell>
          <cell r="E163">
            <v>1</v>
          </cell>
          <cell r="F163">
            <v>28.88</v>
          </cell>
          <cell r="G163">
            <v>28.88</v>
          </cell>
        </row>
        <row r="164">
          <cell r="B164"/>
          <cell r="C164" t="str">
            <v>Incluye transporte. 405-1 (2).</v>
          </cell>
          <cell r="D164"/>
          <cell r="E164"/>
          <cell r="F164"/>
          <cell r="G164"/>
        </row>
        <row r="165">
          <cell r="B165" t="str">
            <v>5652</v>
          </cell>
          <cell r="C165" t="str">
            <v>ARMADURA EN ACERO fy=4200 kg/cm2 PARA PILOTES PREBARRENADOS, CUALQUIER DIAMETRO</v>
          </cell>
          <cell r="D165" t="str">
            <v>Kg</v>
          </cell>
          <cell r="E165">
            <v>1</v>
          </cell>
          <cell r="F165">
            <v>3.49</v>
          </cell>
          <cell r="G165">
            <v>3.49</v>
          </cell>
        </row>
        <row r="166">
          <cell r="B166"/>
          <cell r="C166" t="str">
            <v>Preparación de armadura en el ext. Para luego se colocada en la perforación ya realizada, incluye equipo de soldadura</v>
          </cell>
          <cell r="D166"/>
          <cell r="E166"/>
          <cell r="F166"/>
          <cell r="G166"/>
        </row>
        <row r="167">
          <cell r="B167" t="str">
            <v>1300</v>
          </cell>
          <cell r="C167" t="str">
            <v>ARREGLO MALLA DE CERRAMIENTO EXISTENTE</v>
          </cell>
          <cell r="D167" t="str">
            <v>m2</v>
          </cell>
          <cell r="E167">
            <v>1</v>
          </cell>
          <cell r="F167">
            <v>2.15</v>
          </cell>
          <cell r="G167">
            <v>2.15</v>
          </cell>
        </row>
        <row r="168">
          <cell r="B168"/>
          <cell r="C168" t="str">
            <v>corte de malla sobrante,doblar y amarrarfilo malla superior con alambre galvan.</v>
          </cell>
          <cell r="D168"/>
          <cell r="E168"/>
          <cell r="F168"/>
          <cell r="G168"/>
        </row>
        <row r="169">
          <cell r="B169" t="str">
            <v>4154</v>
          </cell>
          <cell r="C169" t="str">
            <v>ASIENTO DE SUBE Y BAJA, REPOSICION</v>
          </cell>
          <cell r="D169" t="str">
            <v>u</v>
          </cell>
          <cell r="E169">
            <v>1</v>
          </cell>
          <cell r="F169">
            <v>20.48</v>
          </cell>
          <cell r="G169">
            <v>20.48</v>
          </cell>
        </row>
        <row r="170">
          <cell r="B170"/>
          <cell r="C170" t="str">
            <v>Retiro asiento existente, colocación tol galv. 1.4mm, acero refuerzo, suelda.</v>
          </cell>
          <cell r="D170"/>
          <cell r="E170"/>
          <cell r="F170"/>
          <cell r="G170"/>
        </row>
        <row r="171">
          <cell r="B171" t="str">
            <v>V909</v>
          </cell>
          <cell r="C171" t="str">
            <v>ASFALTO DILUIDO RC - 250  PARA RIEGO ADHERENCIA.</v>
          </cell>
          <cell r="D171" t="str">
            <v>l</v>
          </cell>
          <cell r="E171">
            <v>1</v>
          </cell>
          <cell r="F171">
            <v>0.65</v>
          </cell>
          <cell r="G171">
            <v>0.65</v>
          </cell>
        </row>
        <row r="172">
          <cell r="B172"/>
          <cell r="C172" t="str">
            <v>405-2(1). De 0.15 a 0.45 lt/m2.</v>
          </cell>
          <cell r="D172"/>
          <cell r="E172"/>
          <cell r="F172"/>
          <cell r="G172"/>
        </row>
        <row r="173">
          <cell r="B173" t="str">
            <v>4519</v>
          </cell>
          <cell r="C173" t="str">
            <v>AUMENTO BORDILLO CALZADA h=15cm x PROM. 17.5cm.</v>
          </cell>
          <cell r="D173" t="str">
            <v>m</v>
          </cell>
          <cell r="E173">
            <v>1</v>
          </cell>
          <cell r="F173">
            <v>14.57</v>
          </cell>
          <cell r="G173">
            <v>14.57</v>
          </cell>
        </row>
        <row r="174">
          <cell r="B174"/>
          <cell r="C174" t="str">
            <v>Picada, limpieza, encofrado, aditi. adheren. (lechada), hormigón 180 Kg/cm2, 3 anclajes c/m, varilla 12mm, desalojo de escombros.</v>
          </cell>
          <cell r="D174"/>
          <cell r="E174"/>
          <cell r="F174"/>
          <cell r="G174"/>
        </row>
        <row r="175">
          <cell r="B175" t="str">
            <v>5130</v>
          </cell>
          <cell r="C175" t="str">
            <v>BACHEO ASFALTICO EN FRIO (SIN MEZCLA).</v>
          </cell>
          <cell r="D175" t="str">
            <v>m3</v>
          </cell>
          <cell r="E175">
            <v>1</v>
          </cell>
          <cell r="F175">
            <v>138.46</v>
          </cell>
          <cell r="G175">
            <v>138.46</v>
          </cell>
        </row>
        <row r="176">
          <cell r="B176"/>
          <cell r="C176" t="str">
            <v>Conformación del bache, imprimación, reposición de asfalto, compactación rodillo, desalojo de escombros. 405-5(E).</v>
          </cell>
          <cell r="D176"/>
          <cell r="E176"/>
          <cell r="F176"/>
          <cell r="G176"/>
        </row>
        <row r="177">
          <cell r="B177" t="str">
            <v>V092</v>
          </cell>
          <cell r="C177" t="str">
            <v>BACHEO CON MEZ.ASF.CAL(SIN MAT.NI TRAN.)</v>
          </cell>
          <cell r="D177" t="str">
            <v>m3</v>
          </cell>
          <cell r="E177">
            <v>1</v>
          </cell>
          <cell r="F177">
            <v>155.69</v>
          </cell>
          <cell r="G177">
            <v>155.69</v>
          </cell>
        </row>
        <row r="178">
          <cell r="B178"/>
          <cell r="C178" t="str">
            <v>Material proporcionado por la EPMMOP, incluye imprimación, reposición de asfalto, compactación con rodillo, desalojo de escombros.</v>
          </cell>
          <cell r="D178"/>
          <cell r="E178"/>
          <cell r="F178"/>
          <cell r="G178"/>
        </row>
        <row r="179">
          <cell r="B179" t="str">
            <v>V135</v>
          </cell>
          <cell r="C179" t="str">
            <v>BACHEO CON MEZCLA ASFALTICA EN CALIENTE CON EQUIPO LIVIANO.</v>
          </cell>
          <cell r="D179" t="str">
            <v>m3</v>
          </cell>
          <cell r="E179">
            <v>1</v>
          </cell>
          <cell r="F179">
            <v>253.07</v>
          </cell>
          <cell r="G179">
            <v>253.07</v>
          </cell>
        </row>
        <row r="180">
          <cell r="B180"/>
          <cell r="C180" t="str">
            <v>Incluye transporte de mezcla asfáltica a la obra, cuadrado del área a bachar, tendido y compactado, desalojo de escombros, Incluye riego de adherencia "imprimación". 111E</v>
          </cell>
          <cell r="D180"/>
          <cell r="E180"/>
          <cell r="F180"/>
          <cell r="G180"/>
        </row>
        <row r="181">
          <cell r="B181" t="str">
            <v>V132</v>
          </cell>
          <cell r="C181" t="str">
            <v>BACHEO CON MEZCLA ASFALTICA EN CALIENTE CON EQUIPO PESADO.</v>
          </cell>
          <cell r="D181" t="str">
            <v>m3</v>
          </cell>
          <cell r="E181">
            <v>1</v>
          </cell>
          <cell r="F181">
            <v>241.12</v>
          </cell>
          <cell r="G181">
            <v>241.12</v>
          </cell>
        </row>
        <row r="182">
          <cell r="B182"/>
          <cell r="C182" t="str">
            <v>Incluye transporte de mezcla asfáltica a la obra, cuadrado del área a bachar, tendido y compactado, desalojo de escombros, Incluye riego de adherencia "imprimación". 111E</v>
          </cell>
          <cell r="D182"/>
          <cell r="E182"/>
          <cell r="F182"/>
          <cell r="G182"/>
        </row>
        <row r="183">
          <cell r="B183" t="str">
            <v>V134</v>
          </cell>
          <cell r="C183" t="str">
            <v>BACHEO POR INYECCIÓN CON EMULSIÓN.</v>
          </cell>
          <cell r="D183" t="str">
            <v>m2</v>
          </cell>
          <cell r="E183">
            <v>1</v>
          </cell>
          <cell r="F183">
            <v>4.0999999999999996</v>
          </cell>
          <cell r="G183">
            <v>4.0999999999999996</v>
          </cell>
        </row>
        <row r="184">
          <cell r="B184"/>
          <cell r="C184" t="str">
            <v>Espes. prom. 4cm, limp. y bacheo con bachad.</v>
          </cell>
          <cell r="D184"/>
          <cell r="E184"/>
          <cell r="F184"/>
          <cell r="G184"/>
        </row>
        <row r="185">
          <cell r="B185" t="str">
            <v>1348</v>
          </cell>
          <cell r="C185" t="str">
            <v>BAJANTE LLUVIA PVC 4" PINTADO</v>
          </cell>
          <cell r="D185" t="str">
            <v>m</v>
          </cell>
          <cell r="E185">
            <v>1</v>
          </cell>
          <cell r="F185">
            <v>14.06</v>
          </cell>
          <cell r="G185">
            <v>14.06</v>
          </cell>
        </row>
        <row r="186">
          <cell r="B186"/>
          <cell r="C186" t="str">
            <v>PVC desague, ganchos de empotramiento,  pintura esmalte dos manos</v>
          </cell>
          <cell r="D186"/>
          <cell r="E186"/>
          <cell r="F186"/>
          <cell r="G186"/>
        </row>
        <row r="187">
          <cell r="B187" t="str">
            <v>P492</v>
          </cell>
          <cell r="C187" t="str">
            <v>BANCA CON ESPALDAR L=2.2m MADERA INMUNIZADA.</v>
          </cell>
          <cell r="D187" t="str">
            <v>u</v>
          </cell>
          <cell r="E187">
            <v>1</v>
          </cell>
          <cell r="F187">
            <v>317.2</v>
          </cell>
          <cell r="G187">
            <v>317.2</v>
          </cell>
        </row>
        <row r="188">
          <cell r="B188"/>
          <cell r="C188" t="str">
            <v>2 parantes de soporte espaldar 2.20m, 2 parantes asiento 1.9m largo. Instalado.</v>
          </cell>
          <cell r="D188"/>
          <cell r="E188"/>
          <cell r="F188"/>
          <cell r="G188"/>
        </row>
        <row r="189">
          <cell r="B189" t="str">
            <v>0706</v>
          </cell>
          <cell r="C189" t="str">
            <v>BANCA H.A. 210Kg/cm2,ESPALDAR, L=1.5 A=45 H=80cm</v>
          </cell>
          <cell r="D189" t="str">
            <v>u</v>
          </cell>
          <cell r="E189">
            <v>1</v>
          </cell>
          <cell r="F189">
            <v>201.49</v>
          </cell>
          <cell r="G189">
            <v>201.49</v>
          </cell>
        </row>
        <row r="190">
          <cell r="B190"/>
          <cell r="C190" t="str">
            <v>Excavación, encof. cimi. hc.30x30, est. banca H. A. 210Kg/cm2, espolvoreado, pintura esmalte 2 manos.</v>
          </cell>
          <cell r="D190"/>
          <cell r="E190"/>
          <cell r="F190"/>
          <cell r="G190"/>
        </row>
        <row r="191">
          <cell r="B191" t="str">
            <v>P855</v>
          </cell>
          <cell r="C191" t="str">
            <v>BALANCIN NORMA ASTM F2276 POSTE 114x3 PERNO TORX INOX RECUBRIMIENTO INTEGRAL DÚPLEX DECAPADO GALVANIZADO PINTURA ELECTROSTÁTICA</v>
          </cell>
          <cell r="D191" t="str">
            <v>u</v>
          </cell>
          <cell r="E191">
            <v>1</v>
          </cell>
          <cell r="F191">
            <v>878.66</v>
          </cell>
          <cell r="G191">
            <v>878.66</v>
          </cell>
        </row>
        <row r="192">
          <cell r="B192"/>
          <cell r="C192" t="str">
            <v>Eq.ejerc.cintura poste TR114x3 apoyapies TR50x3, placa base 10 placa pivote 6 eje galv 20 cubreperno ø50 cubrebase ø275 certificado ASTM F2276 anc.4 varilla dado 50x50x95cm HS210kg/cm2,20 tuerca nivelación y seguridad ¾ regaton.50 y 114.inst.</v>
          </cell>
          <cell r="D192"/>
          <cell r="E192"/>
          <cell r="F192"/>
          <cell r="G192"/>
        </row>
        <row r="193">
          <cell r="B193" t="str">
            <v>P596</v>
          </cell>
          <cell r="C193" t="str">
            <v>BANCA HORMIGÓN ARMADO SIN  ESPALDAR a=0.60cm; h=45cm</v>
          </cell>
          <cell r="D193" t="str">
            <v>m</v>
          </cell>
          <cell r="E193">
            <v>1</v>
          </cell>
          <cell r="F193">
            <v>144.36000000000001</v>
          </cell>
          <cell r="G193">
            <v>144.36000000000001</v>
          </cell>
        </row>
        <row r="194">
          <cell r="B194"/>
          <cell r="C194" t="str">
            <v>Incluye excav. para muretes empotrado 20cm y cada 1.00m, y asiento e=10cm, H.S.180 kg/cm2, acero varilla de 10mm y encofrado.</v>
          </cell>
          <cell r="D194"/>
          <cell r="E194"/>
          <cell r="F194"/>
          <cell r="G194"/>
        </row>
        <row r="195">
          <cell r="B195" t="str">
            <v>0709</v>
          </cell>
          <cell r="C195" t="str">
            <v>BANCA JARDIN CORRIDA L=1.0m a=0.60m</v>
          </cell>
          <cell r="D195" t="str">
            <v>m</v>
          </cell>
          <cell r="E195">
            <v>1</v>
          </cell>
          <cell r="F195">
            <v>146.4</v>
          </cell>
          <cell r="G195">
            <v>146.4</v>
          </cell>
        </row>
        <row r="196">
          <cell r="B196"/>
          <cell r="C196" t="str">
            <v>Pintada, hormigón simple.</v>
          </cell>
          <cell r="D196"/>
          <cell r="E196"/>
          <cell r="F196"/>
          <cell r="G196"/>
        </row>
        <row r="197">
          <cell r="B197" t="str">
            <v>P597</v>
          </cell>
          <cell r="C197" t="str">
            <v>BANCA RECT.SIN ESPALDAR DE CONCRETO DURABLE,L=1.80m,A=0.45m,h=0.45m.RESIT. A LA COMPRES. DE 25 MP A 28 DIAS</v>
          </cell>
          <cell r="D197" t="str">
            <v>u</v>
          </cell>
          <cell r="E197">
            <v>1</v>
          </cell>
          <cell r="F197">
            <v>590.39</v>
          </cell>
          <cell r="G197">
            <v>590.39</v>
          </cell>
        </row>
        <row r="198">
          <cell r="B198"/>
          <cell r="C198" t="str">
            <v>Banca prefabricada en concreto durable,resit.de bajo mant.concreto reforz.con fibras sintet.sin refuerzos para evita corrosión, resitent. a la compr. de 25MP a 28 días,contar con protecc.contra agent.contam.con sellos silianos y siloxanos, instalada.</v>
          </cell>
          <cell r="D198"/>
          <cell r="E198"/>
          <cell r="F198"/>
          <cell r="G198"/>
        </row>
        <row r="199">
          <cell r="B199" t="str">
            <v>0707</v>
          </cell>
          <cell r="C199" t="str">
            <v>BANCA SIN ESPALDAR L=1.5m, a=45cm</v>
          </cell>
          <cell r="D199" t="str">
            <v>u</v>
          </cell>
          <cell r="E199">
            <v>1</v>
          </cell>
          <cell r="F199">
            <v>133.79</v>
          </cell>
          <cell r="G199">
            <v>133.79</v>
          </cell>
        </row>
        <row r="200">
          <cell r="B200"/>
          <cell r="C200" t="str">
            <v>Hormigón armado, hormigón cilopeo, pintura.</v>
          </cell>
          <cell r="D200"/>
          <cell r="E200"/>
          <cell r="F200"/>
          <cell r="G200"/>
        </row>
        <row r="201">
          <cell r="B201" t="str">
            <v>0715</v>
          </cell>
          <cell r="C201" t="str">
            <v>BARDA HORMIGON 180kg/cm2 b=40cm h=10cm</v>
          </cell>
          <cell r="D201" t="str">
            <v>m</v>
          </cell>
          <cell r="E201">
            <v>1</v>
          </cell>
          <cell r="F201">
            <v>12.73</v>
          </cell>
          <cell r="G201">
            <v>12.73</v>
          </cell>
        </row>
        <row r="202">
          <cell r="B202"/>
          <cell r="C202" t="str">
            <v>Hormigón simple 180 kg/cm2, incluido encofrado volados y andamios.</v>
          </cell>
          <cell r="D202"/>
          <cell r="E202"/>
          <cell r="F202"/>
          <cell r="G202"/>
        </row>
        <row r="203">
          <cell r="B203" t="str">
            <v>4331</v>
          </cell>
          <cell r="C203" t="str">
            <v>BARDA METAL. VARILLA LISA ALT.LIBRE 0.5m</v>
          </cell>
          <cell r="D203" t="str">
            <v>m</v>
          </cell>
          <cell r="E203">
            <v>1</v>
          </cell>
          <cell r="F203">
            <v>25.16</v>
          </cell>
          <cell r="G203">
            <v>25.16</v>
          </cell>
        </row>
        <row r="204">
          <cell r="B204"/>
          <cell r="C204" t="str">
            <v>Varilla 14mm dob., platina 25x3,pintura uniprimer.esmalte 2 manos,no cimentacion</v>
          </cell>
          <cell r="D204"/>
          <cell r="E204"/>
          <cell r="F204"/>
          <cell r="G204"/>
        </row>
        <row r="205">
          <cell r="B205" t="str">
            <v>4333</v>
          </cell>
          <cell r="C205" t="str">
            <v>BARDA METALICA VARILLA DOBL. ALT. LIBRE 0.50m.</v>
          </cell>
          <cell r="D205" t="str">
            <v>m</v>
          </cell>
          <cell r="E205">
            <v>1</v>
          </cell>
          <cell r="F205">
            <v>33.31</v>
          </cell>
          <cell r="G205">
            <v>33.31</v>
          </cell>
        </row>
        <row r="206">
          <cell r="B206"/>
          <cell r="C206" t="str">
            <v>Varilla 15mm dob., platina 25x3, pintura secado rápido, esmalte 2 manos, no incluye cimentación.</v>
          </cell>
          <cell r="D206"/>
          <cell r="E206"/>
          <cell r="F206"/>
          <cell r="G206"/>
        </row>
        <row r="207">
          <cell r="B207" t="str">
            <v>7049</v>
          </cell>
          <cell r="C207" t="str">
            <v>BARNIZ ANTIGRAFFITI, TRANSPARENTE, SEMISATINADO O MATE</v>
          </cell>
          <cell r="D207" t="str">
            <v>m2</v>
          </cell>
          <cell r="E207">
            <v>1</v>
          </cell>
          <cell r="F207">
            <v>7.03</v>
          </cell>
          <cell r="G207">
            <v>7.03</v>
          </cell>
        </row>
        <row r="208">
          <cell r="B208"/>
          <cell r="C208" t="str">
            <v>Barniz a base de resinas acrílicas transparente, satinado, semisatinado o mate de componente para la protección sacrificable de superficies contra pintadas de graffitis. 2 manos (R=40m2/gl)</v>
          </cell>
          <cell r="D208"/>
          <cell r="E208"/>
          <cell r="F208"/>
          <cell r="G208"/>
        </row>
        <row r="209">
          <cell r="B209" t="str">
            <v>4498</v>
          </cell>
          <cell r="C209" t="str">
            <v>BARRA ROSCABLE ECER.INOX.14mm,INC.TUERCA</v>
          </cell>
          <cell r="D209" t="str">
            <v>m</v>
          </cell>
          <cell r="E209">
            <v>1</v>
          </cell>
          <cell r="F209">
            <v>29.14</v>
          </cell>
          <cell r="G209">
            <v>29.14</v>
          </cell>
        </row>
        <row r="210">
          <cell r="B210"/>
          <cell r="C210" t="str">
            <v>Incluye arandelas y tuercas, soldadas si es el caso</v>
          </cell>
          <cell r="D210"/>
          <cell r="E210"/>
          <cell r="F210"/>
          <cell r="G210"/>
        </row>
        <row r="211">
          <cell r="B211" t="str">
            <v>0215</v>
          </cell>
          <cell r="C211" t="str">
            <v>BARREDERA DE CERAMICA CORTADA 10x30cm</v>
          </cell>
          <cell r="D211" t="str">
            <v>m</v>
          </cell>
          <cell r="E211">
            <v>1</v>
          </cell>
          <cell r="F211">
            <v>4.9800000000000004</v>
          </cell>
          <cell r="G211">
            <v>4.9800000000000004</v>
          </cell>
        </row>
        <row r="212">
          <cell r="B212"/>
          <cell r="C212" t="str">
            <v>Mortero 1:3, cemento portland blanco,carbonato de calcio, arena, ceram. calidad superior.</v>
          </cell>
          <cell r="D212"/>
          <cell r="E212"/>
          <cell r="F212"/>
          <cell r="G212"/>
        </row>
        <row r="213">
          <cell r="B213" t="str">
            <v>1834</v>
          </cell>
          <cell r="C213" t="str">
            <v>BARREDERA DE CERAMICA DE COLOR CORTADA 10x45cm CALIDAD SUPERIOR</v>
          </cell>
          <cell r="D213" t="str">
            <v>m</v>
          </cell>
          <cell r="E213">
            <v>1</v>
          </cell>
          <cell r="F213">
            <v>5.63</v>
          </cell>
          <cell r="G213">
            <v>5.63</v>
          </cell>
        </row>
        <row r="214">
          <cell r="B214"/>
          <cell r="C214" t="str">
            <v>Instalado con mortero adhesivo</v>
          </cell>
          <cell r="D214"/>
          <cell r="E214"/>
          <cell r="F214"/>
          <cell r="G214"/>
        </row>
        <row r="215">
          <cell r="B215" t="str">
            <v>0580</v>
          </cell>
          <cell r="C215" t="str">
            <v>BARREDERA DE LAUREL LACADA 2 MANOS</v>
          </cell>
          <cell r="D215" t="str">
            <v>m</v>
          </cell>
          <cell r="E215">
            <v>1</v>
          </cell>
          <cell r="F215">
            <v>3.42</v>
          </cell>
          <cell r="G215">
            <v>3.42</v>
          </cell>
        </row>
        <row r="216">
          <cell r="B216"/>
          <cell r="C216" t="str">
            <v>Barredera de laurel de 8x1.2cm, 2 manos de laca.</v>
          </cell>
          <cell r="D216"/>
          <cell r="E216"/>
          <cell r="F216"/>
          <cell r="G216"/>
        </row>
        <row r="217">
          <cell r="B217" t="str">
            <v>0581</v>
          </cell>
          <cell r="C217" t="str">
            <v>BARREDERA DE LAUREL, PINTURA ESMALTE</v>
          </cell>
          <cell r="D217" t="str">
            <v>m</v>
          </cell>
          <cell r="E217">
            <v>1</v>
          </cell>
          <cell r="F217">
            <v>4.13</v>
          </cell>
          <cell r="G217">
            <v>4.13</v>
          </cell>
        </row>
        <row r="218">
          <cell r="B218"/>
          <cell r="C218" t="str">
            <v>2 manos, colocada.</v>
          </cell>
          <cell r="D218"/>
          <cell r="E218"/>
          <cell r="F218"/>
          <cell r="G218"/>
        </row>
        <row r="219">
          <cell r="B219" t="str">
            <v>1833</v>
          </cell>
          <cell r="C219" t="str">
            <v>BARREDERA DE PORCELANATO CORTADA 9x3cm.</v>
          </cell>
          <cell r="D219" t="str">
            <v>m</v>
          </cell>
          <cell r="E219">
            <v>1</v>
          </cell>
          <cell r="F219">
            <v>6.79</v>
          </cell>
          <cell r="G219">
            <v>6.79</v>
          </cell>
        </row>
        <row r="220">
          <cell r="B220"/>
          <cell r="C220" t="str">
            <v>Mortero 1:3, cemento portland blanco, carbonato de calcio, arena, porcelanato.</v>
          </cell>
          <cell r="D220"/>
          <cell r="E220"/>
          <cell r="F220"/>
          <cell r="G220"/>
        </row>
        <row r="221">
          <cell r="B221" t="str">
            <v>V026</v>
          </cell>
          <cell r="C221" t="str">
            <v>BASE ASFALT. CON MAT.DE FRESADO (SUMINISTRADO POR LA EPMMOP) MEZCLADO EN OBRA CON ASFALTO AC-20</v>
          </cell>
          <cell r="D221" t="str">
            <v>m3</v>
          </cell>
          <cell r="E221">
            <v>1</v>
          </cell>
          <cell r="F221">
            <v>52.78</v>
          </cell>
          <cell r="G221">
            <v>52.78</v>
          </cell>
        </row>
        <row r="222">
          <cell r="B222"/>
          <cell r="C222" t="str">
            <v>Tendido, compactado y cubicado en obra 405-4 (1).</v>
          </cell>
          <cell r="D222"/>
          <cell r="E222"/>
          <cell r="F222"/>
          <cell r="G222"/>
        </row>
        <row r="223">
          <cell r="B223" t="str">
            <v>V800</v>
          </cell>
          <cell r="C223" t="str">
            <v>BASE CLASE 2 - SIN TRANSPORTE .</v>
          </cell>
          <cell r="D223" t="str">
            <v>m3</v>
          </cell>
          <cell r="E223">
            <v>1</v>
          </cell>
          <cell r="F223">
            <v>14.38</v>
          </cell>
          <cell r="G223">
            <v>14.38</v>
          </cell>
        </row>
        <row r="224">
          <cell r="B224"/>
          <cell r="C224" t="str">
            <v>Incluye tendido y compactación. 404-1(E).</v>
          </cell>
          <cell r="D224"/>
          <cell r="E224"/>
          <cell r="F224"/>
          <cell r="G224"/>
        </row>
        <row r="225">
          <cell r="B225" t="str">
            <v>4590</v>
          </cell>
          <cell r="C225" t="str">
            <v>BASE CLASE 2 ESTABILIZADA AL 8%.CEMENTO PORTLAND EN SITIO</v>
          </cell>
          <cell r="D225" t="str">
            <v>m3</v>
          </cell>
          <cell r="E225">
            <v>1</v>
          </cell>
          <cell r="F225">
            <v>55.8</v>
          </cell>
          <cell r="G225">
            <v>55.8</v>
          </cell>
        </row>
        <row r="226">
          <cell r="B226"/>
          <cell r="C226" t="str">
            <v xml:space="preserve">404-2(1) Esp.MOP-001-F2002,tendido,conformación,compactación,estabilizado al 8% cemento, no incluye transp. de Base clase 2 de mina al sitio de la obra   </v>
          </cell>
          <cell r="D226"/>
          <cell r="E226"/>
          <cell r="F226"/>
          <cell r="G226"/>
        </row>
        <row r="227">
          <cell r="B227" t="str">
            <v>0916</v>
          </cell>
          <cell r="C227" t="str">
            <v>BASE CLASE 2 TRANSPORTE 30km</v>
          </cell>
          <cell r="D227" t="str">
            <v>m3</v>
          </cell>
          <cell r="E227">
            <v>1</v>
          </cell>
          <cell r="F227">
            <v>28.13</v>
          </cell>
          <cell r="G227">
            <v>28.13</v>
          </cell>
        </row>
        <row r="228">
          <cell r="B228"/>
          <cell r="C228" t="str">
            <v>Estricto cumplimiento esp. MOP-001-F2002,tendido y compactado.</v>
          </cell>
          <cell r="D228"/>
          <cell r="E228"/>
          <cell r="F228"/>
          <cell r="G228"/>
        </row>
        <row r="229">
          <cell r="B229" t="str">
            <v>V802</v>
          </cell>
          <cell r="C229" t="str">
            <v>BASE CLASE 3 - SIN TRANSPORTE</v>
          </cell>
          <cell r="D229" t="str">
            <v>m3</v>
          </cell>
          <cell r="E229">
            <v>1</v>
          </cell>
          <cell r="F229">
            <v>12.76</v>
          </cell>
          <cell r="G229">
            <v>12.76</v>
          </cell>
        </row>
        <row r="230">
          <cell r="B230"/>
          <cell r="C230" t="str">
            <v>Incluye tendido y compactación 404-1(E)</v>
          </cell>
          <cell r="D230"/>
          <cell r="E230"/>
          <cell r="F230"/>
          <cell r="G230"/>
        </row>
        <row r="231">
          <cell r="B231" t="str">
            <v>0730</v>
          </cell>
          <cell r="C231" t="str">
            <v>BASURERO TOOL GALV.1.4mm, TUBO 1 1/2"</v>
          </cell>
          <cell r="D231" t="str">
            <v>u</v>
          </cell>
          <cell r="E231">
            <v>1</v>
          </cell>
          <cell r="F231">
            <v>143.16</v>
          </cell>
          <cell r="G231">
            <v>143.16</v>
          </cell>
        </row>
        <row r="232">
          <cell r="B232"/>
          <cell r="C232" t="str">
            <v>Columna 20x20x60cm</v>
          </cell>
          <cell r="D232"/>
          <cell r="E232"/>
          <cell r="F232"/>
          <cell r="G232"/>
        </row>
        <row r="233">
          <cell r="B233" t="str">
            <v>P688</v>
          </cell>
          <cell r="C233" t="str">
            <v>BASURERO-TACHO AC.INOX.304 RED.d=41cm CON VISERA</v>
          </cell>
          <cell r="D233" t="str">
            <v>u</v>
          </cell>
          <cell r="E233">
            <v>1</v>
          </cell>
          <cell r="F233">
            <v>276.77</v>
          </cell>
          <cell r="G233">
            <v>276.77</v>
          </cell>
        </row>
        <row r="234">
          <cell r="B234"/>
          <cell r="C234" t="str">
            <v>Instalado con pernos,lamina acero inoxidable 1mm,acabado cromado</v>
          </cell>
          <cell r="D234"/>
          <cell r="E234"/>
          <cell r="F234"/>
          <cell r="G234"/>
        </row>
        <row r="235">
          <cell r="B235" t="str">
            <v>1210</v>
          </cell>
          <cell r="C235" t="str">
            <v>BERMA DE HORMIGÓN SIMPLE f 'c=180Kg/cm2, H=15cm,  A=10cm.</v>
          </cell>
          <cell r="D235" t="str">
            <v>m</v>
          </cell>
          <cell r="E235">
            <v>1</v>
          </cell>
          <cell r="F235">
            <v>8.57</v>
          </cell>
          <cell r="G235">
            <v>8.57</v>
          </cell>
        </row>
        <row r="236">
          <cell r="B236"/>
          <cell r="C236" t="str">
            <v>Sin encofrado.</v>
          </cell>
          <cell r="D236"/>
          <cell r="E236"/>
          <cell r="F236"/>
          <cell r="G236"/>
        </row>
        <row r="237">
          <cell r="B237" t="str">
            <v>0900</v>
          </cell>
          <cell r="C237" t="str">
            <v>BERMA H.S. f 'c=210kg/cm2 h=30cm b=15cm, ENCOFRADO.</v>
          </cell>
          <cell r="D237" t="str">
            <v>m</v>
          </cell>
          <cell r="E237">
            <v>1</v>
          </cell>
          <cell r="F237">
            <v>14.05</v>
          </cell>
          <cell r="G237">
            <v>14.05</v>
          </cell>
        </row>
        <row r="238">
          <cell r="B238"/>
          <cell r="C238" t="str">
            <v>Hormigón simple f 'c= 210kg/cm2, tabla monte. 610-(1)b.</v>
          </cell>
          <cell r="D238"/>
          <cell r="E238"/>
          <cell r="F238"/>
          <cell r="G238"/>
        </row>
        <row r="239">
          <cell r="B239" t="str">
            <v>V900</v>
          </cell>
          <cell r="C239" t="str">
            <v>BERMA H.S. f´c=350kg/cm2 h=30cm b=15cm, ENCOFRADO</v>
          </cell>
          <cell r="D239" t="str">
            <v>m</v>
          </cell>
          <cell r="E239">
            <v>1</v>
          </cell>
          <cell r="F239">
            <v>15.82</v>
          </cell>
          <cell r="G239">
            <v>15.82</v>
          </cell>
        </row>
        <row r="240">
          <cell r="B240"/>
          <cell r="C240" t="str">
            <v>Hormigón simple f´c=350kg/cm2, encofrado tabla monte. 610-(1)c</v>
          </cell>
          <cell r="D240"/>
          <cell r="E240"/>
          <cell r="F240"/>
          <cell r="G240"/>
        </row>
        <row r="241">
          <cell r="B241" t="str">
            <v>1505</v>
          </cell>
          <cell r="C241" t="str">
            <v>BLOQUE ALIVIANADO LOSA 15x20x40cm.</v>
          </cell>
          <cell r="D241" t="str">
            <v>u</v>
          </cell>
          <cell r="E241">
            <v>1</v>
          </cell>
          <cell r="F241">
            <v>0.53</v>
          </cell>
          <cell r="G241">
            <v>0.53</v>
          </cell>
        </row>
        <row r="242">
          <cell r="B242"/>
          <cell r="C242" t="str">
            <v>Colocado.</v>
          </cell>
          <cell r="D242"/>
          <cell r="E242"/>
          <cell r="F242"/>
          <cell r="G242"/>
        </row>
        <row r="243">
          <cell r="B243" t="str">
            <v>P804</v>
          </cell>
          <cell r="C243" t="str">
            <v>BOLARDO PIED.ANDES.D=25cm H=40cm,ANCLAJE</v>
          </cell>
          <cell r="D243" t="str">
            <v>u</v>
          </cell>
          <cell r="E243">
            <v>1</v>
          </cell>
          <cell r="F243">
            <v>107.44</v>
          </cell>
          <cell r="G243">
            <v>107.44</v>
          </cell>
        </row>
        <row r="244">
          <cell r="B244"/>
          <cell r="C244" t="str">
            <v>instalación en dado H.S.210 kg/cm2,de30x30x30cm.,bolar.incl.anclaje,varilla 10mm</v>
          </cell>
          <cell r="D244"/>
          <cell r="E244"/>
          <cell r="F244"/>
          <cell r="G244"/>
        </row>
        <row r="245">
          <cell r="B245" t="str">
            <v>1571</v>
          </cell>
          <cell r="C245" t="str">
            <v>BOLARDO TUBO RED. 4" CINTA REFLECTIVA h=90cm</v>
          </cell>
          <cell r="D245" t="str">
            <v>u</v>
          </cell>
          <cell r="E245">
            <v>1</v>
          </cell>
          <cell r="F245">
            <v>56.5</v>
          </cell>
          <cell r="G245">
            <v>56.5</v>
          </cell>
        </row>
        <row r="246">
          <cell r="B246"/>
          <cell r="C246" t="str">
            <v>Tubo negro 4" relleno hormigón simple 210kg/cm2, dado 30x30x20cm. Instalado.</v>
          </cell>
          <cell r="D246"/>
          <cell r="E246"/>
          <cell r="F246"/>
          <cell r="G246"/>
        </row>
        <row r="247">
          <cell r="B247" t="str">
            <v>P743</v>
          </cell>
          <cell r="C247" t="str">
            <v>BOLARDO TUBO RED.4" CINTA REFLECT.h=60cm</v>
          </cell>
          <cell r="D247" t="str">
            <v>u</v>
          </cell>
          <cell r="E247">
            <v>1</v>
          </cell>
          <cell r="F247">
            <v>37.630000000000003</v>
          </cell>
          <cell r="G247">
            <v>37.630000000000003</v>
          </cell>
        </row>
        <row r="248">
          <cell r="B248"/>
          <cell r="C248" t="str">
            <v>Tubo negro 4" relleno hormigon simple 210kg/cm2,dado de 30x30x20cm,instalado</v>
          </cell>
          <cell r="D248"/>
          <cell r="E248"/>
          <cell r="F248"/>
          <cell r="G248"/>
        </row>
        <row r="249">
          <cell r="B249" t="str">
            <v>S117</v>
          </cell>
          <cell r="C249" t="str">
            <v>BOLARDO, POSTE DELINEADOR ABATIB.FLEXIBLE PLAST. h=75cm, INST. CON PERNOS.</v>
          </cell>
          <cell r="D249" t="str">
            <v>u</v>
          </cell>
          <cell r="E249">
            <v>1</v>
          </cell>
          <cell r="F249">
            <v>58.6</v>
          </cell>
          <cell r="G249">
            <v>58.6</v>
          </cell>
        </row>
        <row r="250">
          <cell r="B250"/>
          <cell r="C250" t="str">
            <v>Poste plástico b=20cm, h=75cm, diám.=8cm, con bandas reflectivas. Instalado con pernos.</v>
          </cell>
          <cell r="D250"/>
          <cell r="E250"/>
          <cell r="F250"/>
          <cell r="G250"/>
        </row>
        <row r="251">
          <cell r="B251" t="str">
            <v>0459</v>
          </cell>
          <cell r="C251" t="str">
            <v>BOM.CENT.HIDR.ELEC. 7.5 HP 220/440V TRIFÁSICA</v>
          </cell>
          <cell r="D251" t="str">
            <v>u</v>
          </cell>
          <cell r="E251">
            <v>1</v>
          </cell>
          <cell r="F251">
            <v>4098.49</v>
          </cell>
          <cell r="G251">
            <v>4098.49</v>
          </cell>
        </row>
        <row r="252">
          <cell r="B252"/>
          <cell r="C252" t="str">
            <v>ADT=45m, trifásica, tanq. pres 120Gl, válvula 2", manómetro y demás acc. INST.</v>
          </cell>
          <cell r="D252"/>
          <cell r="E252"/>
          <cell r="F252"/>
          <cell r="G252"/>
        </row>
        <row r="253">
          <cell r="B253" t="str">
            <v>0455</v>
          </cell>
          <cell r="C253" t="str">
            <v>BOMBA DE 2HP Y TANQUE HIDRONEUMATICO 86.7 GALONES, INST.</v>
          </cell>
          <cell r="D253" t="str">
            <v>u</v>
          </cell>
          <cell r="E253">
            <v>1</v>
          </cell>
          <cell r="F253">
            <v>2406.7800000000002</v>
          </cell>
          <cell r="G253">
            <v>2406.7800000000002</v>
          </cell>
        </row>
        <row r="254">
          <cell r="B254"/>
          <cell r="C254" t="str">
            <v>Bomba centrifuga 2HP 1.25x1.5-110/220V, 4.38 día y tanque hidroneumatico precarg. 86.7GL. Inst.</v>
          </cell>
          <cell r="D254"/>
          <cell r="E254"/>
          <cell r="F254"/>
          <cell r="G254"/>
        </row>
        <row r="255">
          <cell r="B255" t="str">
            <v>0458</v>
          </cell>
          <cell r="C255" t="str">
            <v>BOMBA DE AGUA - ALQUILER</v>
          </cell>
          <cell r="D255" t="str">
            <v>h</v>
          </cell>
          <cell r="E255">
            <v>1</v>
          </cell>
          <cell r="F255">
            <v>6.42</v>
          </cell>
          <cell r="G255">
            <v>6.42</v>
          </cell>
        </row>
        <row r="256">
          <cell r="B256"/>
          <cell r="C256" t="str">
            <v>1000 litros/minuto</v>
          </cell>
          <cell r="D256"/>
          <cell r="E256"/>
          <cell r="F256"/>
          <cell r="G256"/>
        </row>
        <row r="257">
          <cell r="B257" t="str">
            <v>1276</v>
          </cell>
          <cell r="C257" t="str">
            <v>BOQUILLA DE BAQUELITA</v>
          </cell>
          <cell r="D257" t="str">
            <v>u</v>
          </cell>
          <cell r="E257">
            <v>1</v>
          </cell>
          <cell r="F257">
            <v>1.72</v>
          </cell>
          <cell r="G257">
            <v>1.72</v>
          </cell>
        </row>
        <row r="258">
          <cell r="B258"/>
          <cell r="C258" t="str">
            <v>Sin cable, instalada.</v>
          </cell>
          <cell r="D258"/>
          <cell r="E258"/>
          <cell r="F258"/>
          <cell r="G258"/>
        </row>
        <row r="259">
          <cell r="B259" t="str">
            <v>0688</v>
          </cell>
          <cell r="C259" t="str">
            <v>BORDILLO EN CURVA HORMIGÓN SIMPLE 180kg/cm2 h=50cm.</v>
          </cell>
          <cell r="D259" t="str">
            <v>m</v>
          </cell>
          <cell r="E259">
            <v>1</v>
          </cell>
          <cell r="F259">
            <v>22.19</v>
          </cell>
          <cell r="G259">
            <v>22.19</v>
          </cell>
        </row>
        <row r="260">
          <cell r="B260"/>
          <cell r="C260" t="str">
            <v>bM=20cm, bm=15cm, rad.menor 10m, inc. encof., inc.excavación. 610-(1)g Espec.MOP-001-F2002</v>
          </cell>
          <cell r="D260"/>
          <cell r="E260"/>
          <cell r="F260"/>
          <cell r="G260"/>
        </row>
        <row r="261">
          <cell r="B261" t="str">
            <v>2635</v>
          </cell>
          <cell r="C261" t="str">
            <v>BORDILLO H.S. fc=180kg/cm2 H=25cm B=20cm.</v>
          </cell>
          <cell r="D261" t="str">
            <v>m</v>
          </cell>
          <cell r="E261">
            <v>1</v>
          </cell>
          <cell r="F261">
            <v>12.46</v>
          </cell>
          <cell r="G261">
            <v>12.46</v>
          </cell>
        </row>
        <row r="262">
          <cell r="B262"/>
          <cell r="C262" t="str">
            <v>Hormig¢n simple 180 kg/cm2, incluye excavacion y encofrado metalico.</v>
          </cell>
          <cell r="D262"/>
          <cell r="E262"/>
          <cell r="F262"/>
          <cell r="G262"/>
        </row>
        <row r="263">
          <cell r="B263" t="str">
            <v>0680</v>
          </cell>
          <cell r="C263" t="str">
            <v>BORDILLO HORM.S.180kg/cm2 h=20cm b=10cm</v>
          </cell>
          <cell r="D263" t="str">
            <v>m</v>
          </cell>
          <cell r="E263">
            <v>1</v>
          </cell>
          <cell r="F263">
            <v>10.15</v>
          </cell>
          <cell r="G263">
            <v>10.15</v>
          </cell>
        </row>
        <row r="264">
          <cell r="B264"/>
          <cell r="C264" t="str">
            <v>Incluye excavación y encofrado. Especificaciones MOP-001-F2002. 610-(1)c.</v>
          </cell>
          <cell r="D264"/>
          <cell r="E264"/>
          <cell r="F264"/>
          <cell r="G264"/>
        </row>
        <row r="265">
          <cell r="B265" t="str">
            <v>0681</v>
          </cell>
          <cell r="C265" t="str">
            <v>BORDILLO HORM.S.180kg/cm2 h=25cm b=15cm</v>
          </cell>
          <cell r="D265" t="str">
            <v>m</v>
          </cell>
          <cell r="E265">
            <v>1</v>
          </cell>
          <cell r="F265">
            <v>12.79</v>
          </cell>
          <cell r="G265">
            <v>12.79</v>
          </cell>
        </row>
        <row r="266">
          <cell r="B266"/>
          <cell r="C266" t="str">
            <v>Incluye excavacion y encofrado. Especificaciones MOP-001-F2002. 610-(1)d .</v>
          </cell>
          <cell r="D266"/>
          <cell r="E266"/>
          <cell r="F266"/>
          <cell r="G266"/>
        </row>
        <row r="267">
          <cell r="B267" t="str">
            <v>0682</v>
          </cell>
          <cell r="C267" t="str">
            <v>BORDILLO HORM.S.180kg/cm2 h=30cm b=10cm</v>
          </cell>
          <cell r="D267" t="str">
            <v>m</v>
          </cell>
          <cell r="E267">
            <v>1</v>
          </cell>
          <cell r="F267">
            <v>12.43</v>
          </cell>
          <cell r="G267">
            <v>12.43</v>
          </cell>
        </row>
        <row r="268">
          <cell r="B268"/>
          <cell r="C268" t="str">
            <v>Incluye excavación y encofrado. Especificaciones MOP-001-F2002. 610-(1)e.</v>
          </cell>
          <cell r="D268"/>
          <cell r="E268"/>
          <cell r="F268"/>
          <cell r="G268"/>
        </row>
        <row r="269">
          <cell r="B269" t="str">
            <v>0683</v>
          </cell>
          <cell r="C269" t="str">
            <v>BORDILLO HORM.S.180kg/cm2 h=35cm b=15cm</v>
          </cell>
          <cell r="D269" t="str">
            <v>m</v>
          </cell>
          <cell r="E269">
            <v>1</v>
          </cell>
          <cell r="F269">
            <v>14.59</v>
          </cell>
          <cell r="G269">
            <v>14.59</v>
          </cell>
        </row>
        <row r="270">
          <cell r="B270"/>
          <cell r="C270" t="str">
            <v>Incluye excavación y encofrado. Especificaciones MOP-001-F2002. 610-(1)f.</v>
          </cell>
          <cell r="D270"/>
          <cell r="E270"/>
          <cell r="F270"/>
          <cell r="G270"/>
        </row>
        <row r="271">
          <cell r="B271" t="str">
            <v>0929</v>
          </cell>
          <cell r="C271" t="str">
            <v>BORDILLO HORMIGÓN SIMPLE f 'c = 180kg/cm2, h=50cm.</v>
          </cell>
          <cell r="D271" t="str">
            <v>m</v>
          </cell>
          <cell r="E271">
            <v>1</v>
          </cell>
          <cell r="F271">
            <v>20.079999999999998</v>
          </cell>
          <cell r="G271">
            <v>20.079999999999998</v>
          </cell>
        </row>
        <row r="272">
          <cell r="B272"/>
          <cell r="C272" t="str">
            <v>bM=20cm, bm=15cm. Incluye encofrado, excavación y desalojo. 610 (1) A.</v>
          </cell>
          <cell r="D272"/>
          <cell r="E272"/>
          <cell r="F272"/>
          <cell r="G272"/>
        </row>
        <row r="273">
          <cell r="B273" t="str">
            <v>0952</v>
          </cell>
          <cell r="C273" t="str">
            <v>BORDILLO HORMIGÓN 180Kg/cm2 h=50cm, SIN EXCAVACIÓN.</v>
          </cell>
          <cell r="D273" t="str">
            <v>m</v>
          </cell>
          <cell r="E273">
            <v>1</v>
          </cell>
          <cell r="F273">
            <v>18.68</v>
          </cell>
          <cell r="G273">
            <v>18.68</v>
          </cell>
        </row>
        <row r="274">
          <cell r="B274"/>
          <cell r="C274" t="str">
            <v>bM=20cm, bm=15cm incluye encofrado y no excavación.</v>
          </cell>
          <cell r="D274"/>
          <cell r="E274"/>
          <cell r="F274"/>
          <cell r="G274"/>
        </row>
        <row r="275">
          <cell r="B275" t="str">
            <v>1601</v>
          </cell>
          <cell r="C275" t="str">
            <v>BORDILLO LIVIANO PREFABRICADO 100x25x6cm</v>
          </cell>
          <cell r="D275" t="str">
            <v>m</v>
          </cell>
          <cell r="E275">
            <v>1</v>
          </cell>
          <cell r="F275">
            <v>10.54</v>
          </cell>
          <cell r="G275">
            <v>10.54</v>
          </cell>
        </row>
        <row r="276">
          <cell r="B276"/>
          <cell r="C276" t="str">
            <v>Instalado con mortero 1:3</v>
          </cell>
          <cell r="D276"/>
          <cell r="E276"/>
          <cell r="F276"/>
          <cell r="G276"/>
        </row>
        <row r="277">
          <cell r="B277" t="str">
            <v>4580</v>
          </cell>
          <cell r="C277" t="str">
            <v>BORDILLO LIVIANO PREFABRICADO 100x25x8cm</v>
          </cell>
          <cell r="D277" t="str">
            <v>m</v>
          </cell>
          <cell r="E277">
            <v>1</v>
          </cell>
          <cell r="F277">
            <v>12.68</v>
          </cell>
          <cell r="G277">
            <v>12.68</v>
          </cell>
        </row>
        <row r="278">
          <cell r="B278"/>
          <cell r="C278" t="str">
            <v>instalado con mortero 1:3</v>
          </cell>
          <cell r="D278"/>
          <cell r="E278"/>
          <cell r="F278"/>
          <cell r="G278"/>
        </row>
        <row r="279">
          <cell r="B279" t="str">
            <v>4582</v>
          </cell>
          <cell r="C279" t="str">
            <v>BORDILLO PESADO A GRIS PREFABRICADO 100x50x15cm</v>
          </cell>
          <cell r="D279" t="str">
            <v>m</v>
          </cell>
          <cell r="E279">
            <v>1</v>
          </cell>
          <cell r="F279">
            <v>21.34</v>
          </cell>
          <cell r="G279">
            <v>21.34</v>
          </cell>
        </row>
        <row r="280">
          <cell r="B280"/>
          <cell r="C280" t="str">
            <v>Instalado con mortero 1:3.</v>
          </cell>
          <cell r="D280"/>
          <cell r="E280"/>
          <cell r="F280"/>
          <cell r="G280"/>
        </row>
        <row r="281">
          <cell r="B281" t="str">
            <v>4579</v>
          </cell>
          <cell r="C281" t="str">
            <v>BORDILLO PESADO PREFABRICADO 100x30x15cm</v>
          </cell>
          <cell r="D281" t="str">
            <v>m</v>
          </cell>
          <cell r="E281">
            <v>1</v>
          </cell>
          <cell r="F281">
            <v>18.47</v>
          </cell>
          <cell r="G281">
            <v>18.47</v>
          </cell>
        </row>
        <row r="282">
          <cell r="B282"/>
          <cell r="C282" t="str">
            <v>instalado con mortero 1:3</v>
          </cell>
          <cell r="D282"/>
          <cell r="E282"/>
          <cell r="F282"/>
          <cell r="G282"/>
        </row>
        <row r="283">
          <cell r="B283" t="str">
            <v>P794</v>
          </cell>
          <cell r="C283" t="str">
            <v>BORDILLO PIEDRA AND.LISO T.ACERA 15x35cm</v>
          </cell>
          <cell r="D283" t="str">
            <v>m</v>
          </cell>
          <cell r="E283">
            <v>1</v>
          </cell>
          <cell r="F283">
            <v>57.25</v>
          </cell>
          <cell r="G283">
            <v>57.25</v>
          </cell>
        </row>
        <row r="284">
          <cell r="B284"/>
          <cell r="C284" t="str">
            <v>Perfilada,instalada con mortero en uniones, h=35cm, a=15cm, color gris oscuro</v>
          </cell>
          <cell r="D284"/>
          <cell r="E284"/>
          <cell r="F284"/>
          <cell r="G284"/>
        </row>
        <row r="285">
          <cell r="B285" t="str">
            <v>3730</v>
          </cell>
          <cell r="C285" t="str">
            <v>BRAZO METÁLICO 1.5m PARA LUMINARIA LED 172W.</v>
          </cell>
          <cell r="D285" t="str">
            <v>u</v>
          </cell>
          <cell r="E285">
            <v>1</v>
          </cell>
          <cell r="F285">
            <v>64</v>
          </cell>
          <cell r="G285">
            <v>64</v>
          </cell>
        </row>
        <row r="286">
          <cell r="B286"/>
          <cell r="C286" t="str">
            <v>Brazo metálico resistente al sol y lluvia que debe calzar en la luminaria.</v>
          </cell>
          <cell r="D286"/>
          <cell r="E286"/>
          <cell r="F286"/>
          <cell r="G286"/>
        </row>
        <row r="287">
          <cell r="B287" t="str">
            <v>3732</v>
          </cell>
          <cell r="C287" t="str">
            <v>BRAZO METÁLICO EN ACERO GALVANIZADO PARA SOPORTE DE UNA LUMINARIA, INCLUYE ACCESORIOS DE SUJECIÓN.</v>
          </cell>
          <cell r="D287" t="str">
            <v>u</v>
          </cell>
          <cell r="E287">
            <v>1</v>
          </cell>
          <cell r="F287">
            <v>76.959999999999994</v>
          </cell>
          <cell r="G287">
            <v>76.959999999999994</v>
          </cell>
        </row>
        <row r="288">
          <cell r="B288"/>
          <cell r="C288" t="str">
            <v>Brazo metálico resistente al sol y lluvia que debe calzar en la luminaria.</v>
          </cell>
          <cell r="D288"/>
          <cell r="E288"/>
          <cell r="F288"/>
          <cell r="G288"/>
        </row>
        <row r="289">
          <cell r="B289" t="str">
            <v>3662</v>
          </cell>
          <cell r="C289" t="str">
            <v>BREAKER 1 POLO 20 AMPERIOS, ENCHUFABLE.</v>
          </cell>
          <cell r="D289" t="str">
            <v>u</v>
          </cell>
          <cell r="E289">
            <v>1</v>
          </cell>
          <cell r="F289">
            <v>16.98</v>
          </cell>
          <cell r="G289">
            <v>16.98</v>
          </cell>
        </row>
        <row r="290">
          <cell r="B290"/>
          <cell r="C290" t="str">
            <v>Provisión e instalación.</v>
          </cell>
          <cell r="D290"/>
          <cell r="E290"/>
          <cell r="F290"/>
          <cell r="G290"/>
        </row>
        <row r="291">
          <cell r="B291" t="str">
            <v>0508</v>
          </cell>
          <cell r="C291" t="str">
            <v>BREAKER 1 POLO SD 10 - 30 AMP.</v>
          </cell>
          <cell r="D291" t="str">
            <v>u</v>
          </cell>
          <cell r="E291">
            <v>1</v>
          </cell>
          <cell r="F291">
            <v>9.42</v>
          </cell>
          <cell r="G291">
            <v>9.42</v>
          </cell>
        </row>
        <row r="292">
          <cell r="B292"/>
          <cell r="C292" t="str">
            <v>Instalado.</v>
          </cell>
          <cell r="D292"/>
          <cell r="E292"/>
          <cell r="F292"/>
          <cell r="G292"/>
        </row>
        <row r="293">
          <cell r="B293" t="str">
            <v>3679</v>
          </cell>
          <cell r="C293" t="str">
            <v>BREAKER 2 POLOS 20A, ENCHUFABLE.</v>
          </cell>
          <cell r="D293" t="str">
            <v>u</v>
          </cell>
          <cell r="E293">
            <v>1</v>
          </cell>
          <cell r="F293">
            <v>93.98</v>
          </cell>
          <cell r="G293">
            <v>93.98</v>
          </cell>
        </row>
        <row r="294">
          <cell r="B294"/>
          <cell r="C294" t="str">
            <v>Instalados, automaticos con disposit.termomagnético acc.rápida de al menos 1000 A.</v>
          </cell>
          <cell r="D294"/>
          <cell r="E294"/>
          <cell r="F294"/>
          <cell r="G294"/>
        </row>
        <row r="295">
          <cell r="B295" t="str">
            <v>3658</v>
          </cell>
          <cell r="C295" t="str">
            <v>BREAKER 2 POLOS 50 AMPERIOS, ENCHUFABLE.</v>
          </cell>
          <cell r="D295" t="str">
            <v>u</v>
          </cell>
          <cell r="E295">
            <v>1</v>
          </cell>
          <cell r="F295">
            <v>35.92</v>
          </cell>
          <cell r="G295">
            <v>35.92</v>
          </cell>
        </row>
        <row r="296">
          <cell r="B296"/>
          <cell r="C296" t="str">
            <v>Provisión e instalación.</v>
          </cell>
          <cell r="D296"/>
          <cell r="E296"/>
          <cell r="F296"/>
          <cell r="G296"/>
        </row>
        <row r="297">
          <cell r="B297" t="str">
            <v>E119</v>
          </cell>
          <cell r="C297" t="str">
            <v>CABLE ALUMINIO TTU # 6</v>
          </cell>
          <cell r="D297" t="str">
            <v>m</v>
          </cell>
          <cell r="E297">
            <v>1</v>
          </cell>
          <cell r="F297">
            <v>3.1</v>
          </cell>
          <cell r="G297">
            <v>3.1</v>
          </cell>
        </row>
        <row r="298">
          <cell r="B298"/>
          <cell r="C298" t="str">
            <v>Instalado</v>
          </cell>
          <cell r="D298"/>
          <cell r="E298"/>
          <cell r="F298"/>
          <cell r="G298"/>
        </row>
        <row r="299">
          <cell r="B299" t="str">
            <v>E120</v>
          </cell>
          <cell r="C299" t="str">
            <v>CABLE ALUMINIO TTU # 8</v>
          </cell>
          <cell r="D299" t="str">
            <v>m</v>
          </cell>
          <cell r="E299">
            <v>1</v>
          </cell>
          <cell r="F299">
            <v>6.18</v>
          </cell>
          <cell r="G299">
            <v>6.18</v>
          </cell>
        </row>
        <row r="300">
          <cell r="B300"/>
          <cell r="C300" t="str">
            <v>Instalado</v>
          </cell>
          <cell r="D300"/>
          <cell r="E300"/>
          <cell r="F300"/>
          <cell r="G300"/>
        </row>
        <row r="301">
          <cell r="B301" t="str">
            <v>P525</v>
          </cell>
          <cell r="C301" t="str">
            <v>CABLE AWG 3#6 + 1#8 7 HILOS, MANGUERA 2"</v>
          </cell>
          <cell r="D301" t="str">
            <v>m</v>
          </cell>
          <cell r="E301">
            <v>1</v>
          </cell>
          <cell r="F301">
            <v>14.51</v>
          </cell>
          <cell r="G301">
            <v>14.51</v>
          </cell>
        </row>
        <row r="302">
          <cell r="B302"/>
          <cell r="C302" t="str">
            <v>Manguera para cableado electrico 2",instalado</v>
          </cell>
          <cell r="D302"/>
          <cell r="E302"/>
          <cell r="F302"/>
          <cell r="G302"/>
        </row>
        <row r="303">
          <cell r="B303" t="str">
            <v>1738</v>
          </cell>
          <cell r="C303" t="str">
            <v>CABLE COBRE DESNUDO # 2</v>
          </cell>
          <cell r="D303" t="str">
            <v>m</v>
          </cell>
          <cell r="E303">
            <v>1</v>
          </cell>
          <cell r="F303">
            <v>4.4400000000000004</v>
          </cell>
          <cell r="G303">
            <v>4.4400000000000004</v>
          </cell>
        </row>
        <row r="304">
          <cell r="B304"/>
          <cell r="C304" t="str">
            <v>Instalado, no incluye conducto</v>
          </cell>
          <cell r="D304"/>
          <cell r="E304"/>
          <cell r="F304"/>
          <cell r="G304"/>
        </row>
        <row r="305">
          <cell r="B305" t="str">
            <v>4271</v>
          </cell>
          <cell r="C305" t="str">
            <v>CABLE DE ACERO GALVANIZADO 3/8"</v>
          </cell>
          <cell r="D305" t="str">
            <v>m</v>
          </cell>
          <cell r="E305">
            <v>1</v>
          </cell>
          <cell r="F305">
            <v>3.56</v>
          </cell>
          <cell r="G305">
            <v>3.56</v>
          </cell>
        </row>
        <row r="306">
          <cell r="B306"/>
          <cell r="C306" t="str">
            <v>No incluye materiales de grillete ni templador, instalado</v>
          </cell>
          <cell r="D306"/>
          <cell r="E306"/>
          <cell r="F306"/>
          <cell r="G306"/>
        </row>
        <row r="307">
          <cell r="B307" t="str">
            <v>2316</v>
          </cell>
          <cell r="C307" t="str">
            <v>CABLE DE INCENDIO 2x16 ANTIFLAMA  AWG</v>
          </cell>
          <cell r="D307" t="str">
            <v>m</v>
          </cell>
          <cell r="E307">
            <v>1</v>
          </cell>
          <cell r="F307">
            <v>1.44</v>
          </cell>
          <cell r="G307">
            <v>1.44</v>
          </cell>
        </row>
        <row r="308">
          <cell r="B308"/>
          <cell r="C308" t="str">
            <v>Instalado</v>
          </cell>
          <cell r="D308"/>
          <cell r="E308"/>
          <cell r="F308"/>
          <cell r="G308"/>
        </row>
        <row r="309">
          <cell r="B309" t="str">
            <v>P270</v>
          </cell>
          <cell r="C309" t="str">
            <v>CABLE ELECT. TW 2#12</v>
          </cell>
          <cell r="D309" t="str">
            <v>m</v>
          </cell>
          <cell r="E309">
            <v>1</v>
          </cell>
          <cell r="F309">
            <v>2.04</v>
          </cell>
          <cell r="G309">
            <v>2.04</v>
          </cell>
        </row>
        <row r="310">
          <cell r="B310"/>
          <cell r="C310" t="str">
            <v>Instalado</v>
          </cell>
          <cell r="D310"/>
          <cell r="E310"/>
          <cell r="F310"/>
          <cell r="G310"/>
        </row>
        <row r="311">
          <cell r="B311" t="str">
            <v>0478</v>
          </cell>
          <cell r="C311" t="str">
            <v>CABLE ELECTRICO 2#12 SOLIDO</v>
          </cell>
          <cell r="D311" t="str">
            <v>m</v>
          </cell>
          <cell r="E311">
            <v>1</v>
          </cell>
          <cell r="F311">
            <v>2.04</v>
          </cell>
          <cell r="G311">
            <v>2.04</v>
          </cell>
        </row>
        <row r="312">
          <cell r="B312"/>
          <cell r="C312" t="str">
            <v>Incluye cable, no incluye manguera</v>
          </cell>
          <cell r="D312"/>
          <cell r="E312"/>
          <cell r="F312"/>
          <cell r="G312"/>
        </row>
        <row r="313">
          <cell r="B313" t="str">
            <v>2071</v>
          </cell>
          <cell r="C313" t="str">
            <v>CABLE ELECTRICO TTU 2#8, MANGUERA PVC 2"</v>
          </cell>
          <cell r="D313" t="str">
            <v>m</v>
          </cell>
          <cell r="E313">
            <v>1</v>
          </cell>
          <cell r="F313">
            <v>6.56</v>
          </cell>
          <cell r="G313">
            <v>6.56</v>
          </cell>
        </row>
        <row r="314">
          <cell r="B314"/>
          <cell r="C314" t="str">
            <v>Empotrado.</v>
          </cell>
          <cell r="D314"/>
          <cell r="E314"/>
          <cell r="F314"/>
          <cell r="G314"/>
        </row>
        <row r="315">
          <cell r="B315" t="str">
            <v>1289</v>
          </cell>
          <cell r="C315" t="str">
            <v>CABLE ELECTRICO TW 1#12</v>
          </cell>
          <cell r="D315" t="str">
            <v>m</v>
          </cell>
          <cell r="E315">
            <v>1</v>
          </cell>
          <cell r="F315">
            <v>1.18</v>
          </cell>
          <cell r="G315">
            <v>1.18</v>
          </cell>
        </row>
        <row r="316">
          <cell r="B316"/>
          <cell r="C316" t="str">
            <v>no incluye tuberia, instalacion de cable</v>
          </cell>
          <cell r="D316"/>
          <cell r="E316"/>
          <cell r="F316"/>
          <cell r="G316"/>
        </row>
        <row r="317">
          <cell r="B317" t="str">
            <v>0464</v>
          </cell>
          <cell r="C317" t="str">
            <v>CABLE ELECTRICO TW 2#10, MANGUERA</v>
          </cell>
          <cell r="D317" t="str">
            <v>m</v>
          </cell>
          <cell r="E317">
            <v>1</v>
          </cell>
          <cell r="F317">
            <v>3.56</v>
          </cell>
          <cell r="G317">
            <v>3.56</v>
          </cell>
        </row>
        <row r="318">
          <cell r="B318"/>
          <cell r="C318" t="str">
            <v>Empotrado.</v>
          </cell>
          <cell r="D318"/>
          <cell r="E318"/>
          <cell r="F318"/>
          <cell r="G318"/>
        </row>
        <row r="319">
          <cell r="B319" t="str">
            <v>0467</v>
          </cell>
          <cell r="C319" t="str">
            <v>CABLE ELECTRICO TW 2#10, TUBO PVC PESADO 1/2"</v>
          </cell>
          <cell r="D319" t="str">
            <v>m</v>
          </cell>
          <cell r="E319">
            <v>1</v>
          </cell>
          <cell r="F319">
            <v>3.98</v>
          </cell>
          <cell r="G319">
            <v>3.98</v>
          </cell>
        </row>
        <row r="320">
          <cell r="B320"/>
          <cell r="C320" t="str">
            <v>Empotrado.</v>
          </cell>
          <cell r="D320"/>
          <cell r="E320"/>
          <cell r="F320"/>
          <cell r="G320"/>
        </row>
        <row r="321">
          <cell r="B321" t="str">
            <v>0463</v>
          </cell>
          <cell r="C321" t="str">
            <v>CABLE ELECTRICO TW 2#12, MANGUERA</v>
          </cell>
          <cell r="D321" t="str">
            <v>m</v>
          </cell>
          <cell r="E321">
            <v>1</v>
          </cell>
          <cell r="F321">
            <v>2.7</v>
          </cell>
          <cell r="G321">
            <v>2.7</v>
          </cell>
        </row>
        <row r="322">
          <cell r="B322"/>
          <cell r="C322" t="str">
            <v>Empotrado.</v>
          </cell>
          <cell r="D322"/>
          <cell r="E322"/>
          <cell r="F322"/>
          <cell r="G322"/>
        </row>
        <row r="323">
          <cell r="B323" t="str">
            <v>0466</v>
          </cell>
          <cell r="C323" t="str">
            <v>CABLE ELECTRICO TW 2#12, TUBO PVC PESADO 1/2"</v>
          </cell>
          <cell r="D323" t="str">
            <v>m</v>
          </cell>
          <cell r="E323">
            <v>1</v>
          </cell>
          <cell r="F323">
            <v>3.13</v>
          </cell>
          <cell r="G323">
            <v>3.13</v>
          </cell>
        </row>
        <row r="324">
          <cell r="B324"/>
          <cell r="C324" t="str">
            <v>Empotrado.</v>
          </cell>
          <cell r="D324"/>
          <cell r="E324"/>
          <cell r="F324"/>
          <cell r="G324"/>
        </row>
        <row r="325">
          <cell r="B325" t="str">
            <v>4117</v>
          </cell>
          <cell r="C325" t="str">
            <v>CABLE ELECTRICO TW 2#14, TUBO PVC PESADO 1/2"</v>
          </cell>
          <cell r="D325" t="str">
            <v>m</v>
          </cell>
          <cell r="E325">
            <v>1</v>
          </cell>
          <cell r="F325">
            <v>2.68</v>
          </cell>
          <cell r="G325">
            <v>2.68</v>
          </cell>
        </row>
        <row r="326">
          <cell r="B326"/>
          <cell r="C326" t="str">
            <v>Empotrado.</v>
          </cell>
          <cell r="D326"/>
          <cell r="E326"/>
          <cell r="F326"/>
          <cell r="G326"/>
        </row>
        <row r="327">
          <cell r="B327" t="str">
            <v>P308</v>
          </cell>
          <cell r="C327" t="str">
            <v>CABLE ELECTRICO TW 2#14,NO INCL.TUBERIA</v>
          </cell>
          <cell r="D327" t="str">
            <v>m</v>
          </cell>
          <cell r="E327">
            <v>1</v>
          </cell>
          <cell r="F327">
            <v>1.42</v>
          </cell>
          <cell r="G327">
            <v>1.42</v>
          </cell>
        </row>
        <row r="328">
          <cell r="B328"/>
          <cell r="C328" t="str">
            <v>tuberia existente, instalado.</v>
          </cell>
          <cell r="D328"/>
          <cell r="E328"/>
          <cell r="F328"/>
          <cell r="G328"/>
        </row>
        <row r="329">
          <cell r="B329" t="str">
            <v>0465</v>
          </cell>
          <cell r="C329" t="str">
            <v>CABLE ELECTRICO TW 3#8 MANGUERA 3/4"</v>
          </cell>
          <cell r="D329" t="str">
            <v>m</v>
          </cell>
          <cell r="E329">
            <v>1</v>
          </cell>
          <cell r="F329">
            <v>7.48</v>
          </cell>
          <cell r="G329">
            <v>7.48</v>
          </cell>
        </row>
        <row r="330">
          <cell r="B330"/>
          <cell r="C330" t="str">
            <v>Empotrado.</v>
          </cell>
          <cell r="D330"/>
          <cell r="E330"/>
          <cell r="F330"/>
          <cell r="G330"/>
        </row>
        <row r="331">
          <cell r="B331" t="str">
            <v>1282</v>
          </cell>
          <cell r="C331" t="str">
            <v>CABLE MULTICONDUCTOR 4x4 TC AWG</v>
          </cell>
          <cell r="D331" t="str">
            <v>m</v>
          </cell>
          <cell r="E331">
            <v>1</v>
          </cell>
          <cell r="F331">
            <v>2.81</v>
          </cell>
          <cell r="G331">
            <v>2.81</v>
          </cell>
        </row>
        <row r="332">
          <cell r="B332"/>
          <cell r="C332" t="str">
            <v>No incluye tuberia, cable instalado.</v>
          </cell>
          <cell r="D332"/>
          <cell r="E332"/>
          <cell r="F332"/>
          <cell r="G332"/>
        </row>
        <row r="333">
          <cell r="B333" t="str">
            <v>3556</v>
          </cell>
          <cell r="C333" t="str">
            <v>CABLE SOLIDO TW # 10</v>
          </cell>
          <cell r="D333" t="str">
            <v>m</v>
          </cell>
          <cell r="E333">
            <v>1</v>
          </cell>
          <cell r="F333">
            <v>1.56</v>
          </cell>
          <cell r="G333">
            <v>1.56</v>
          </cell>
        </row>
        <row r="334">
          <cell r="B334"/>
          <cell r="C334" t="str">
            <v>instalaci¢n de cable, no incluye tuberia ni alambre guia.</v>
          </cell>
          <cell r="D334"/>
          <cell r="E334"/>
          <cell r="F334"/>
          <cell r="G334"/>
        </row>
        <row r="335">
          <cell r="B335" t="str">
            <v>0472</v>
          </cell>
          <cell r="C335" t="str">
            <v>CABLE TELEFONICO 2#20, TUBO PVC PESADO 1/2"</v>
          </cell>
          <cell r="D335" t="str">
            <v>m</v>
          </cell>
          <cell r="E335">
            <v>1</v>
          </cell>
          <cell r="F335">
            <v>1.92</v>
          </cell>
          <cell r="G335">
            <v>1.92</v>
          </cell>
        </row>
        <row r="336">
          <cell r="B336"/>
          <cell r="C336"/>
          <cell r="D336"/>
          <cell r="E336"/>
          <cell r="F336"/>
          <cell r="G336"/>
        </row>
        <row r="337">
          <cell r="B337" t="str">
            <v>0471</v>
          </cell>
          <cell r="C337" t="str">
            <v>CABLE TELEFONICO AWG 2X17, TUBO PVC PESADO 1/2"</v>
          </cell>
          <cell r="D337" t="str">
            <v>m</v>
          </cell>
          <cell r="E337">
            <v>1</v>
          </cell>
          <cell r="F337">
            <v>1.74</v>
          </cell>
          <cell r="G337">
            <v>1.74</v>
          </cell>
        </row>
        <row r="338">
          <cell r="B338"/>
          <cell r="C338" t="str">
            <v>Empotrado.</v>
          </cell>
          <cell r="D338"/>
          <cell r="E338"/>
          <cell r="F338"/>
          <cell r="G338"/>
        </row>
        <row r="339">
          <cell r="B339" t="str">
            <v>2704</v>
          </cell>
          <cell r="C339" t="str">
            <v>CABLE TTU AWG 2/0 AWG 2000 V.</v>
          </cell>
          <cell r="D339" t="str">
            <v>m</v>
          </cell>
          <cell r="E339">
            <v>1</v>
          </cell>
          <cell r="F339">
            <v>17.829999999999998</v>
          </cell>
          <cell r="G339">
            <v>17.829999999999998</v>
          </cell>
        </row>
        <row r="340">
          <cell r="B340"/>
          <cell r="C340" t="str">
            <v>Instalado en tuneles, conductor aislado con polietileno, Cu suave 7 hilos.no incluye conducto.</v>
          </cell>
          <cell r="D340"/>
          <cell r="E340"/>
          <cell r="F340"/>
          <cell r="G340"/>
        </row>
        <row r="341">
          <cell r="B341" t="str">
            <v>2744</v>
          </cell>
          <cell r="C341" t="str">
            <v>CABLE TTU AWG 4/0 AWG 2000 V.</v>
          </cell>
          <cell r="D341" t="str">
            <v>m</v>
          </cell>
          <cell r="E341">
            <v>1</v>
          </cell>
          <cell r="F341">
            <v>24.07</v>
          </cell>
          <cell r="G341">
            <v>24.07</v>
          </cell>
        </row>
        <row r="342">
          <cell r="B342"/>
          <cell r="C342" t="str">
            <v>Instalado en tuneles, conductor aislado con polietileno, Cu suave 7 hilos.</v>
          </cell>
          <cell r="D342"/>
          <cell r="E342"/>
          <cell r="F342"/>
          <cell r="G342"/>
        </row>
        <row r="343">
          <cell r="B343" t="str">
            <v>1704</v>
          </cell>
          <cell r="C343" t="str">
            <v>CABLE UTP CAT 6.</v>
          </cell>
          <cell r="D343" t="str">
            <v>m</v>
          </cell>
          <cell r="E343">
            <v>1</v>
          </cell>
          <cell r="F343">
            <v>5</v>
          </cell>
          <cell r="G343">
            <v>5</v>
          </cell>
        </row>
        <row r="344">
          <cell r="B344"/>
          <cell r="C344" t="str">
            <v>Instalado en tubería EMT de 1/2" metálica.</v>
          </cell>
          <cell r="D344"/>
          <cell r="E344"/>
          <cell r="F344"/>
          <cell r="G344"/>
        </row>
        <row r="345">
          <cell r="B345" t="str">
            <v>4330</v>
          </cell>
          <cell r="C345" t="str">
            <v>CADENA GALVANIZADA 1/2".</v>
          </cell>
          <cell r="D345" t="str">
            <v>m</v>
          </cell>
          <cell r="E345">
            <v>1</v>
          </cell>
          <cell r="F345">
            <v>24</v>
          </cell>
          <cell r="G345">
            <v>24</v>
          </cell>
        </row>
        <row r="346">
          <cell r="B346"/>
          <cell r="C346" t="str">
            <v>Instalada, varios usos.</v>
          </cell>
          <cell r="D346"/>
          <cell r="E346"/>
          <cell r="F346"/>
          <cell r="G346"/>
        </row>
        <row r="347">
          <cell r="B347" t="str">
            <v>3790</v>
          </cell>
          <cell r="C347" t="str">
            <v>CAJA  H.ARMADO DE REVISIÓN 80x80x80, fc=240kg/cm2 (CONECTIVIDAD)</v>
          </cell>
          <cell r="D347" t="str">
            <v>u</v>
          </cell>
          <cell r="E347">
            <v>1</v>
          </cell>
          <cell r="F347">
            <v>376.75</v>
          </cell>
          <cell r="G347">
            <v>376.75</v>
          </cell>
        </row>
        <row r="348">
          <cell r="B348"/>
          <cell r="C348" t="str">
            <v>Muro H.A. fc=240kg/cm2, e=10cm. Incluye tapa e=5cm con ángulo para filo en tapa y caja.</v>
          </cell>
          <cell r="D348"/>
          <cell r="E348"/>
          <cell r="F348"/>
          <cell r="G348"/>
        </row>
        <row r="349">
          <cell r="B349" t="str">
            <v>P117</v>
          </cell>
          <cell r="C349" t="str">
            <v>CAJA CONTACTOR Y FOTOCELULA CONTR.ILUM.</v>
          </cell>
          <cell r="D349" t="str">
            <v>u</v>
          </cell>
          <cell r="E349">
            <v>1</v>
          </cell>
          <cell r="F349">
            <v>219.42</v>
          </cell>
          <cell r="G349">
            <v>219.42</v>
          </cell>
        </row>
        <row r="350">
          <cell r="B350"/>
          <cell r="C350" t="str">
            <v>montaje e instalacion, incluye accesorios abrazaderas</v>
          </cell>
          <cell r="D350"/>
          <cell r="E350"/>
          <cell r="F350"/>
          <cell r="G350"/>
        </row>
        <row r="351">
          <cell r="B351" t="str">
            <v>D019</v>
          </cell>
          <cell r="C351" t="str">
            <v>CAJA DE HORMIGÓN PARA  ÁRBOL 0.9x0.9x1.0m SIN PISO.</v>
          </cell>
          <cell r="D351" t="str">
            <v>u</v>
          </cell>
          <cell r="E351">
            <v>1</v>
          </cell>
          <cell r="F351">
            <v>111.36</v>
          </cell>
          <cell r="G351">
            <v>111.36</v>
          </cell>
        </row>
        <row r="352">
          <cell r="B352"/>
          <cell r="C352" t="str">
            <v>Sin piso,hormigón armado, malla electrosoldada 100x100x5mm, pared 8cm H.S. f 'c=180kg/cm2.</v>
          </cell>
          <cell r="D352"/>
          <cell r="E352"/>
          <cell r="F352"/>
          <cell r="G352"/>
        </row>
        <row r="353">
          <cell r="B353" t="str">
            <v>0359</v>
          </cell>
          <cell r="C353" t="str">
            <v>CAJA DE REVISIÓN 0.6x0.6x1m, LIBRE, TAPA.</v>
          </cell>
          <cell r="D353" t="str">
            <v>u</v>
          </cell>
          <cell r="E353">
            <v>1</v>
          </cell>
          <cell r="F353">
            <v>156.84</v>
          </cell>
          <cell r="G353">
            <v>156.84</v>
          </cell>
        </row>
        <row r="354">
          <cell r="B354"/>
          <cell r="C354" t="str">
            <v>Base.15m, tapa. H. S. f'c=180kg/cm2, ladrillo mortero 1:5, enlucido 1:3, ref. acero, ángulo.</v>
          </cell>
          <cell r="D354"/>
          <cell r="E354"/>
          <cell r="F354"/>
          <cell r="G354"/>
        </row>
        <row r="355">
          <cell r="B355" t="str">
            <v>0371</v>
          </cell>
          <cell r="C355" t="str">
            <v>CAJA DE REVISION 60x60x80cm (SIN TAPA)</v>
          </cell>
          <cell r="D355" t="str">
            <v>u</v>
          </cell>
          <cell r="E355">
            <v>1</v>
          </cell>
          <cell r="F355">
            <v>65.28</v>
          </cell>
          <cell r="G355">
            <v>65.28</v>
          </cell>
        </row>
        <row r="356">
          <cell r="B356"/>
          <cell r="C356" t="str">
            <v>Replantillo, ladrillo mambron, enlucido</v>
          </cell>
          <cell r="D356"/>
          <cell r="E356"/>
          <cell r="F356"/>
          <cell r="G356"/>
        </row>
        <row r="357">
          <cell r="B357" t="str">
            <v>0370</v>
          </cell>
          <cell r="C357" t="str">
            <v>CAJA DE REVISION 60x60x80cm LIBRES, TAPA</v>
          </cell>
          <cell r="D357" t="str">
            <v>u</v>
          </cell>
          <cell r="E357">
            <v>1</v>
          </cell>
          <cell r="F357">
            <v>92.76</v>
          </cell>
          <cell r="G357">
            <v>92.76</v>
          </cell>
        </row>
        <row r="358">
          <cell r="B358"/>
          <cell r="C358" t="str">
            <v>Replant. contrapiso emp.=13cm, ladrillo comun enlucido,angulo filo tapa y caja</v>
          </cell>
          <cell r="D358"/>
          <cell r="E358"/>
          <cell r="F358"/>
          <cell r="G358"/>
        </row>
        <row r="359">
          <cell r="B359" t="str">
            <v>7009</v>
          </cell>
          <cell r="C359" t="str">
            <v>CAJA DE REVISIÓN DE 0.30x0.30m H.S. TAPA DE H.A.</v>
          </cell>
          <cell r="D359" t="str">
            <v>u</v>
          </cell>
          <cell r="E359">
            <v>1</v>
          </cell>
          <cell r="F359">
            <v>57.41</v>
          </cell>
          <cell r="G359">
            <v>57.41</v>
          </cell>
        </row>
        <row r="360">
          <cell r="B360"/>
          <cell r="C360" t="str">
            <v>H.S. 180kg/cm2, e=10cm, excavación, encofrado, tapa H.A. e=5cm, angulo 50x3mm, marco y tapa</v>
          </cell>
          <cell r="D360"/>
          <cell r="E360"/>
          <cell r="F360"/>
          <cell r="G360"/>
        </row>
        <row r="361">
          <cell r="B361" t="str">
            <v>1391</v>
          </cell>
          <cell r="C361" t="str">
            <v>CAJA DE REVISIÓN ELÉCTRICA 0.8x0.8x1m H.S.180Kg/cm2.</v>
          </cell>
          <cell r="D361" t="str">
            <v>m</v>
          </cell>
          <cell r="E361">
            <v>1</v>
          </cell>
          <cell r="F361">
            <v>139.63</v>
          </cell>
          <cell r="G361">
            <v>139.63</v>
          </cell>
        </row>
        <row r="362">
          <cell r="B362"/>
          <cell r="C362" t="str">
            <v>Piso y pared hormigón simple 180Kg/cm2 e=10cm, inc.tabl., tapa h.a., ang.50x3mm tapa, caja.</v>
          </cell>
          <cell r="D362"/>
          <cell r="E362"/>
          <cell r="F362"/>
          <cell r="G362"/>
        </row>
        <row r="363">
          <cell r="B363" t="str">
            <v>0768</v>
          </cell>
          <cell r="C363" t="str">
            <v>CAJA DE REVISION ELECTRICA 30x30x30cm</v>
          </cell>
          <cell r="D363" t="str">
            <v>u</v>
          </cell>
          <cell r="E363">
            <v>1</v>
          </cell>
          <cell r="F363">
            <v>35.35</v>
          </cell>
          <cell r="G363">
            <v>35.35</v>
          </cell>
        </row>
        <row r="364">
          <cell r="B364"/>
          <cell r="C364" t="str">
            <v>Ladrillo, tapa 40x40cm.</v>
          </cell>
          <cell r="D364"/>
          <cell r="E364"/>
          <cell r="F364"/>
          <cell r="G364"/>
        </row>
        <row r="365">
          <cell r="B365" t="str">
            <v>1749</v>
          </cell>
          <cell r="C365" t="str">
            <v>CAJA METALICA 12x12cm INSTAL.ELECTRICAS</v>
          </cell>
          <cell r="D365" t="str">
            <v>u</v>
          </cell>
          <cell r="E365">
            <v>1</v>
          </cell>
          <cell r="F365">
            <v>10.38</v>
          </cell>
          <cell r="G365">
            <v>10.38</v>
          </cell>
        </row>
        <row r="366">
          <cell r="B366"/>
          <cell r="C366" t="str">
            <v>Pintada,instalada,con tapa.</v>
          </cell>
          <cell r="D366"/>
          <cell r="E366"/>
          <cell r="F366"/>
          <cell r="G366"/>
        </row>
        <row r="367">
          <cell r="B367" t="str">
            <v>1748</v>
          </cell>
          <cell r="C367" t="str">
            <v>CAJA METALICA 20x20x10cm INSTAL.ELECTR.</v>
          </cell>
          <cell r="D367" t="str">
            <v>u</v>
          </cell>
          <cell r="E367">
            <v>1</v>
          </cell>
          <cell r="F367">
            <v>11.41</v>
          </cell>
          <cell r="G367">
            <v>11.41</v>
          </cell>
        </row>
        <row r="368">
          <cell r="B368"/>
          <cell r="C368" t="str">
            <v>Pintada, instalada, con tapa</v>
          </cell>
          <cell r="D368"/>
          <cell r="E368"/>
          <cell r="F368"/>
          <cell r="G368"/>
        </row>
        <row r="369">
          <cell r="B369" t="str">
            <v>1729</v>
          </cell>
          <cell r="C369" t="str">
            <v>CAJA METÁLICA 30x30x10cm INSTAL. ELÉCTRICAS</v>
          </cell>
          <cell r="D369" t="str">
            <v>u</v>
          </cell>
          <cell r="E369">
            <v>1</v>
          </cell>
          <cell r="F369">
            <v>16.38</v>
          </cell>
          <cell r="G369">
            <v>16.38</v>
          </cell>
        </row>
        <row r="370">
          <cell r="B370"/>
          <cell r="C370" t="str">
            <v>Pintada, instalada, con tapa. INC. Acc. de instalación.</v>
          </cell>
          <cell r="D370"/>
          <cell r="E370"/>
          <cell r="F370"/>
          <cell r="G370"/>
        </row>
        <row r="371">
          <cell r="B371" t="str">
            <v>P309</v>
          </cell>
          <cell r="C371" t="str">
            <v>CAJA OCTOGONAL CHICA</v>
          </cell>
          <cell r="D371" t="str">
            <v>u</v>
          </cell>
          <cell r="E371">
            <v>1</v>
          </cell>
          <cell r="F371">
            <v>1.08</v>
          </cell>
          <cell r="G371">
            <v>1.08</v>
          </cell>
        </row>
        <row r="372">
          <cell r="B372"/>
          <cell r="C372" t="str">
            <v>Instalada</v>
          </cell>
          <cell r="D372"/>
          <cell r="E372"/>
          <cell r="F372"/>
          <cell r="G372"/>
        </row>
        <row r="373">
          <cell r="B373" t="str">
            <v>3075</v>
          </cell>
          <cell r="C373" t="str">
            <v>CAJA OCTOGONAL DE PASO PARA TUBERÍA EMT 10x10cm.</v>
          </cell>
          <cell r="D373" t="str">
            <v>u</v>
          </cell>
          <cell r="E373">
            <v>1</v>
          </cell>
          <cell r="F373">
            <v>1.08</v>
          </cell>
          <cell r="G373">
            <v>1.08</v>
          </cell>
        </row>
        <row r="374">
          <cell r="B374"/>
          <cell r="C374" t="str">
            <v>Instalado.</v>
          </cell>
          <cell r="D374"/>
          <cell r="E374"/>
          <cell r="F374"/>
          <cell r="G374"/>
        </row>
        <row r="375">
          <cell r="B375" t="str">
            <v>0640</v>
          </cell>
          <cell r="C375" t="str">
            <v>CAJA RECOLEC.AGUA 40x40cm CON REJILLA</v>
          </cell>
          <cell r="D375" t="str">
            <v>u</v>
          </cell>
          <cell r="E375">
            <v>1</v>
          </cell>
          <cell r="F375">
            <v>30.58</v>
          </cell>
          <cell r="G375">
            <v>30.58</v>
          </cell>
        </row>
        <row r="376">
          <cell r="B376"/>
          <cell r="C376" t="str">
            <v>Hormigón Simple f 'c=180 kg/cm2, e=10cm, excavación, encofrado.</v>
          </cell>
          <cell r="D376"/>
          <cell r="E376"/>
          <cell r="F376"/>
          <cell r="G376"/>
        </row>
        <row r="377">
          <cell r="B377" t="str">
            <v>P310</v>
          </cell>
          <cell r="C377" t="str">
            <v>CAJA RECTANGULAR BAJA</v>
          </cell>
          <cell r="D377" t="str">
            <v>u</v>
          </cell>
          <cell r="E377">
            <v>1</v>
          </cell>
          <cell r="F377">
            <v>1.02</v>
          </cell>
          <cell r="G377">
            <v>1.02</v>
          </cell>
        </row>
        <row r="378">
          <cell r="B378"/>
          <cell r="C378" t="str">
            <v>Instalada</v>
          </cell>
          <cell r="D378"/>
          <cell r="E378"/>
          <cell r="F378"/>
          <cell r="G378"/>
        </row>
        <row r="379">
          <cell r="B379" t="str">
            <v>0360</v>
          </cell>
          <cell r="C379" t="str">
            <v>CAJA REVISION 0.60x0.60x1.20m LIBRE, TAPA, BASE 0.15m H.S.180kg/cm2, PAREDES DE LADRILLOPCQ</v>
          </cell>
          <cell r="D379" t="str">
            <v>u</v>
          </cell>
          <cell r="E379">
            <v>1</v>
          </cell>
          <cell r="F379">
            <v>167.34</v>
          </cell>
          <cell r="G379">
            <v>167.34</v>
          </cell>
        </row>
        <row r="380">
          <cell r="B380"/>
          <cell r="C380" t="str">
            <v>Base 0.15m,tapa 0.07m,f'c=180kg/cm2,ladrillo mortero 1:5,enlucido 1:3,refuerzo acero angulo 50x4mm</v>
          </cell>
          <cell r="D380"/>
          <cell r="E380"/>
          <cell r="F380"/>
          <cell r="G380"/>
        </row>
        <row r="381">
          <cell r="B381" t="str">
            <v>0365</v>
          </cell>
          <cell r="C381" t="str">
            <v>CAJA REVISION 0.6x0.6x1m HOR.SIMP. 180</v>
          </cell>
          <cell r="D381" t="str">
            <v>m</v>
          </cell>
          <cell r="E381">
            <v>1</v>
          </cell>
          <cell r="F381">
            <v>199.69</v>
          </cell>
          <cell r="G381">
            <v>199.69</v>
          </cell>
        </row>
        <row r="382">
          <cell r="B382"/>
          <cell r="C382" t="str">
            <v>replan.140 e=10cm,pared h.s.180 e=15cm,encof.tablero tapa,angulo 50x3 tapa,caja</v>
          </cell>
          <cell r="D382"/>
          <cell r="E382"/>
          <cell r="F382"/>
          <cell r="G382"/>
        </row>
        <row r="383">
          <cell r="B383" t="str">
            <v>P543</v>
          </cell>
          <cell r="C383" t="str">
            <v>CAJA REVISION 1.00x1.00m HORMIGON SIMPLE fc=180 kg/cm2</v>
          </cell>
          <cell r="D383" t="str">
            <v>m</v>
          </cell>
          <cell r="E383">
            <v>1</v>
          </cell>
          <cell r="F383">
            <v>196.61</v>
          </cell>
          <cell r="G383">
            <v>196.61</v>
          </cell>
        </row>
        <row r="384">
          <cell r="B384"/>
          <cell r="C384" t="str">
            <v>Replantilo fc=140kg/cm2 e=10cm,pared h.s. fc=180kg-cm2, e=15cm,encof.tablero tapa,angulo 50x3mm</v>
          </cell>
          <cell r="D384"/>
          <cell r="E384"/>
          <cell r="F384"/>
          <cell r="G384"/>
        </row>
        <row r="385">
          <cell r="B385" t="str">
            <v>4530</v>
          </cell>
          <cell r="C385" t="str">
            <v>CAJA REVISION 60x60 LIBRES SIN TAPA</v>
          </cell>
          <cell r="D385" t="str">
            <v>m</v>
          </cell>
          <cell r="E385">
            <v>1</v>
          </cell>
          <cell r="F385">
            <v>90.4</v>
          </cell>
          <cell r="G385">
            <v>90.4</v>
          </cell>
        </row>
        <row r="386">
          <cell r="B386"/>
          <cell r="C386" t="str">
            <v>pared horm. 180 kg/cm2 e=10cm,encofrado,mat. granular e=5cm, fondo caja.sin tapa</v>
          </cell>
          <cell r="D386"/>
          <cell r="E386"/>
          <cell r="F386"/>
          <cell r="G386"/>
        </row>
        <row r="387">
          <cell r="B387" t="str">
            <v>0374</v>
          </cell>
          <cell r="C387" t="str">
            <v>CAJA REVISION 60x60cm LIBRES, TAPA H.A.</v>
          </cell>
          <cell r="D387" t="str">
            <v>m</v>
          </cell>
          <cell r="E387">
            <v>1</v>
          </cell>
          <cell r="F387">
            <v>146.34</v>
          </cell>
          <cell r="G387">
            <v>146.34</v>
          </cell>
        </row>
        <row r="388">
          <cell r="B388"/>
          <cell r="C388" t="str">
            <v>Replantillo 10cm,ladrillo mambron,enlucido,angulo filo caja y tapa horm.a.,e=5cm</v>
          </cell>
          <cell r="D388"/>
          <cell r="E388"/>
          <cell r="F388"/>
          <cell r="G388"/>
        </row>
        <row r="389">
          <cell r="B389" t="str">
            <v>0373</v>
          </cell>
          <cell r="C389" t="str">
            <v>CAJA REVISION 60x60x120cm.LIBRES,TAPA HA</v>
          </cell>
          <cell r="D389" t="str">
            <v>u</v>
          </cell>
          <cell r="E389">
            <v>1</v>
          </cell>
          <cell r="F389">
            <v>148.25</v>
          </cell>
          <cell r="G389">
            <v>148.25</v>
          </cell>
        </row>
        <row r="390">
          <cell r="B390"/>
          <cell r="C390" t="str">
            <v>Replantillo, ladrillo mambr¢n enlucido, angulo filo caja y tapa h.a. e=6cm.excav</v>
          </cell>
          <cell r="D390"/>
          <cell r="E390"/>
          <cell r="F390"/>
          <cell r="G390"/>
        </row>
        <row r="391">
          <cell r="B391" t="str">
            <v>0366</v>
          </cell>
          <cell r="C391" t="str">
            <v>CAJA REVISION 60x60x60cm, TAPA</v>
          </cell>
          <cell r="D391" t="str">
            <v>u</v>
          </cell>
          <cell r="E391">
            <v>1</v>
          </cell>
          <cell r="F391">
            <v>69.900000000000006</v>
          </cell>
          <cell r="G391">
            <v>69.900000000000006</v>
          </cell>
        </row>
        <row r="392">
          <cell r="B392"/>
          <cell r="C392" t="str">
            <v>Tapa hormigon,horm.simple 180kg/cm2,angulo 50x3mm</v>
          </cell>
          <cell r="D392"/>
          <cell r="E392"/>
          <cell r="F392"/>
          <cell r="G392"/>
        </row>
        <row r="393">
          <cell r="B393" t="str">
            <v>0358</v>
          </cell>
          <cell r="C393" t="str">
            <v>CAJA REVISION 60x60x80cm, LIBRES, TAPA</v>
          </cell>
          <cell r="D393" t="str">
            <v>u</v>
          </cell>
          <cell r="E393">
            <v>1</v>
          </cell>
          <cell r="F393">
            <v>135.49</v>
          </cell>
          <cell r="G393">
            <v>135.49</v>
          </cell>
        </row>
        <row r="394">
          <cell r="B394"/>
          <cell r="C394" t="str">
            <v>Base.15m,tapa.07m,f'c=180kg/cm2,ladrillomortero 1:5,enlucido 1:3,ref.acero,angul</v>
          </cell>
          <cell r="D394"/>
          <cell r="E394"/>
          <cell r="F394"/>
          <cell r="G394"/>
        </row>
        <row r="395">
          <cell r="B395" t="str">
            <v>0367</v>
          </cell>
          <cell r="C395" t="str">
            <v>CAJA REVISIÓN 80x80x60cm, PLETINA, TAPA.</v>
          </cell>
          <cell r="D395" t="str">
            <v>u</v>
          </cell>
          <cell r="E395">
            <v>1</v>
          </cell>
          <cell r="F395">
            <v>92.15</v>
          </cell>
          <cell r="G395">
            <v>92.15</v>
          </cell>
        </row>
        <row r="396">
          <cell r="B396"/>
          <cell r="C396" t="str">
            <v>Tapa hormigón.</v>
          </cell>
          <cell r="D396"/>
          <cell r="E396"/>
          <cell r="F396"/>
          <cell r="G396"/>
        </row>
        <row r="397">
          <cell r="B397" t="str">
            <v>1458</v>
          </cell>
          <cell r="C397" t="str">
            <v>CAJETIN METAL. CONT. INCENDIO, IMPLEMENTOS.</v>
          </cell>
          <cell r="D397" t="str">
            <v>u</v>
          </cell>
          <cell r="E397">
            <v>1</v>
          </cell>
          <cell r="F397">
            <v>501.59</v>
          </cell>
          <cell r="G397">
            <v>501.59</v>
          </cell>
        </row>
        <row r="398">
          <cell r="B398"/>
          <cell r="C398" t="str">
            <v>0.70x0.70m, rojo, chapa, válvula, manguera,  piton, hacha, extinguidor 10lbs.</v>
          </cell>
          <cell r="D398"/>
          <cell r="E398"/>
          <cell r="F398"/>
          <cell r="G398"/>
        </row>
        <row r="399">
          <cell r="B399" t="str">
            <v>P849</v>
          </cell>
          <cell r="C399" t="str">
            <v>CAMINADORA, NORMA ASTM F2276 POSTE 114x3 PERNO TORX INOX RECUBRIMIENTO INTEGRAL DÚPLEX DECAPADO GALVANIZADO PINTURA ELECTROSTÁTICA</v>
          </cell>
          <cell r="D399" t="str">
            <v>u</v>
          </cell>
          <cell r="E399">
            <v>1</v>
          </cell>
          <cell r="F399">
            <v>1050.19</v>
          </cell>
          <cell r="G399">
            <v>1050.19</v>
          </cell>
        </row>
        <row r="400">
          <cell r="B400"/>
          <cell r="C400" t="str">
            <v>Eq.de ejerc.de piernas poste TR114x3 patines TR 50x3mm y plac.red.8mm, manub.TR 50x2mm eje galv 25 cubreper.ø50 cubrebase ø275 certif. ASTM F2276 ancl.4 varilla dado 50x50x95cm HS 210kg/cm2,20 tuerca nivelación y seguridad ¾ regaton.50 y 114.inst</v>
          </cell>
          <cell r="D400"/>
          <cell r="E400"/>
          <cell r="F400"/>
          <cell r="G400"/>
        </row>
        <row r="401">
          <cell r="B401" t="str">
            <v>1856</v>
          </cell>
          <cell r="C401" t="str">
            <v>CANAL 15x15cm TOL GALVANIZADO 0.7mm</v>
          </cell>
          <cell r="D401" t="str">
            <v>m</v>
          </cell>
          <cell r="E401">
            <v>1</v>
          </cell>
          <cell r="F401">
            <v>17.989999999999998</v>
          </cell>
          <cell r="G401">
            <v>17.989999999999998</v>
          </cell>
        </row>
        <row r="402">
          <cell r="B402"/>
          <cell r="C402" t="str">
            <v>Canal recol. aguas lluvias, desarrollo 60cm, incl.piton 4", pint. esmalte, sujeción.</v>
          </cell>
          <cell r="D402"/>
          <cell r="E402"/>
          <cell r="F402"/>
          <cell r="G402"/>
        </row>
        <row r="403">
          <cell r="B403" t="str">
            <v>1650</v>
          </cell>
          <cell r="C403" t="str">
            <v>CANAL AGUA LL.TOL GAL. e=0.7mm DES.1.22m</v>
          </cell>
          <cell r="D403" t="str">
            <v>m</v>
          </cell>
          <cell r="E403">
            <v>1</v>
          </cell>
          <cell r="F403">
            <v>22.15</v>
          </cell>
          <cell r="G403">
            <v>22.15</v>
          </cell>
        </row>
        <row r="404">
          <cell r="B404"/>
          <cell r="C404" t="str">
            <v>Instalado con remaches</v>
          </cell>
          <cell r="D404"/>
          <cell r="E404"/>
          <cell r="F404"/>
          <cell r="G404"/>
        </row>
        <row r="405">
          <cell r="B405" t="str">
            <v>1859</v>
          </cell>
          <cell r="C405" t="str">
            <v>CANAL AGUA LLUVIA TOL GALV. e=1/40" DES.=1m.</v>
          </cell>
          <cell r="D405" t="str">
            <v>m</v>
          </cell>
          <cell r="E405">
            <v>1</v>
          </cell>
          <cell r="F405">
            <v>21.14</v>
          </cell>
          <cell r="G405">
            <v>21.14</v>
          </cell>
        </row>
        <row r="406">
          <cell r="B406"/>
          <cell r="C406" t="str">
            <v>Instalado con remaches.</v>
          </cell>
          <cell r="D406"/>
          <cell r="E406"/>
          <cell r="F406"/>
          <cell r="G406"/>
        </row>
        <row r="407">
          <cell r="B407" t="str">
            <v>4583</v>
          </cell>
          <cell r="C407" t="str">
            <v>CANAL DE H. A. f 'c=210 kg/cm2 DE 1.30 x 1.00 m LIBRE e= 20 cm.</v>
          </cell>
          <cell r="D407" t="str">
            <v>m</v>
          </cell>
          <cell r="E407">
            <v>1</v>
          </cell>
          <cell r="F407">
            <v>508.72</v>
          </cell>
          <cell r="G407">
            <v>508.72</v>
          </cell>
        </row>
        <row r="408">
          <cell r="B408"/>
          <cell r="C408" t="str">
            <v>Incluye excavación, encofrado, tabl. contrachapado, acero de refuerzo y tapa cada 50m.</v>
          </cell>
          <cell r="D408"/>
          <cell r="E408"/>
          <cell r="F408"/>
          <cell r="G408"/>
        </row>
        <row r="409">
          <cell r="B409" t="str">
            <v>2573</v>
          </cell>
          <cell r="C409" t="str">
            <v>CANAL H.ARM.180kg/cm2 REJILLA H.F.a=60cm</v>
          </cell>
          <cell r="D409" t="str">
            <v>m</v>
          </cell>
          <cell r="E409">
            <v>1</v>
          </cell>
          <cell r="F409">
            <v>315.95</v>
          </cell>
          <cell r="G409">
            <v>315.95</v>
          </cell>
        </row>
        <row r="410">
          <cell r="B410"/>
          <cell r="C410" t="str">
            <v>Prof.0.45cm,a=36cm,e=23cm,encof.ang.100x50x6mm,rejilla apoyada IPN,ancl.a canal</v>
          </cell>
          <cell r="D410"/>
          <cell r="E410"/>
          <cell r="F410"/>
          <cell r="G410"/>
        </row>
        <row r="411">
          <cell r="B411" t="str">
            <v>1853</v>
          </cell>
          <cell r="C411" t="str">
            <v>CANAL O BAJANTE DE TOL GALV. 1/40"</v>
          </cell>
          <cell r="D411" t="str">
            <v>m</v>
          </cell>
          <cell r="E411">
            <v>1</v>
          </cell>
          <cell r="F411">
            <v>13.88</v>
          </cell>
          <cell r="G411">
            <v>13.88</v>
          </cell>
        </row>
        <row r="412">
          <cell r="B412"/>
          <cell r="C412" t="str">
            <v>Instalado, desarrollo 0.40cm, sujeción.</v>
          </cell>
          <cell r="D412"/>
          <cell r="E412"/>
          <cell r="F412"/>
          <cell r="G412"/>
        </row>
        <row r="413">
          <cell r="B413" t="str">
            <v>0639</v>
          </cell>
          <cell r="C413" t="str">
            <v>CANAL RECOLECTOR 30x20cm, HORMIGÓN SIMPLE f 'c=180Kg/cm2, REJILLA.</v>
          </cell>
          <cell r="D413" t="str">
            <v>m</v>
          </cell>
          <cell r="E413">
            <v>1</v>
          </cell>
          <cell r="F413">
            <v>43.14</v>
          </cell>
          <cell r="G413">
            <v>43.14</v>
          </cell>
        </row>
        <row r="414">
          <cell r="B414"/>
          <cell r="C414" t="str">
            <v>e=10, excavación, encofrado, m. ang.25x3mm, plat.19x3mm c/4cm, pintura anticorrosiva 2 manos, ancl., bis.1 tr.</v>
          </cell>
          <cell r="D414"/>
          <cell r="E414"/>
          <cell r="F414"/>
          <cell r="G414"/>
        </row>
        <row r="415">
          <cell r="B415" t="str">
            <v>0634</v>
          </cell>
          <cell r="C415" t="str">
            <v>CANAL RECOLECTOR SIN REJILLA 30x20cm</v>
          </cell>
          <cell r="D415" t="str">
            <v>m</v>
          </cell>
          <cell r="E415">
            <v>1</v>
          </cell>
          <cell r="F415">
            <v>21.79</v>
          </cell>
          <cell r="G415">
            <v>21.79</v>
          </cell>
        </row>
        <row r="416">
          <cell r="B416"/>
          <cell r="C416" t="str">
            <v>Hormigón Simple f 'c=180Kg/cm2, espesor 10cm, excavación, encofrado.</v>
          </cell>
          <cell r="D416"/>
          <cell r="E416"/>
          <cell r="F416"/>
          <cell r="G416"/>
        </row>
        <row r="417">
          <cell r="B417" t="str">
            <v>0637</v>
          </cell>
          <cell r="C417" t="str">
            <v>CANAL RECOLECTOR TRIANGULAR V=0.07m3</v>
          </cell>
          <cell r="D417" t="str">
            <v>m</v>
          </cell>
          <cell r="E417">
            <v>1</v>
          </cell>
          <cell r="F417">
            <v>13.43</v>
          </cell>
          <cell r="G417">
            <v>13.43</v>
          </cell>
        </row>
        <row r="418">
          <cell r="B418"/>
          <cell r="C418" t="str">
            <v>Hormigón Simple f 'c=180kg/cm2, e=10cm, excavación, encofrado.</v>
          </cell>
          <cell r="D418"/>
          <cell r="E418"/>
          <cell r="F418"/>
          <cell r="G418"/>
        </row>
        <row r="419">
          <cell r="B419" t="str">
            <v>1850</v>
          </cell>
          <cell r="C419" t="str">
            <v>CANAL T.G. 0.7mm h=21,a=50,Faldon=15cm</v>
          </cell>
          <cell r="D419" t="str">
            <v>m</v>
          </cell>
          <cell r="E419">
            <v>1</v>
          </cell>
          <cell r="F419">
            <v>21.65</v>
          </cell>
          <cell r="G419">
            <v>21.65</v>
          </cell>
        </row>
        <row r="420">
          <cell r="B420"/>
          <cell r="C420" t="str">
            <v>Apoyado sobre estruc. dos aguas,union:traslapo tranv.0.05m remache c/.1,silicon.</v>
          </cell>
          <cell r="D420"/>
          <cell r="E420"/>
          <cell r="F420"/>
          <cell r="G420"/>
        </row>
        <row r="421">
          <cell r="B421" t="str">
            <v>1854</v>
          </cell>
          <cell r="C421" t="str">
            <v>CANAL TOL GALVAN. 0.7mm h=15cm a=20cm.</v>
          </cell>
          <cell r="D421" t="str">
            <v>m</v>
          </cell>
          <cell r="E421">
            <v>1</v>
          </cell>
          <cell r="F421">
            <v>14.59</v>
          </cell>
          <cell r="G421">
            <v>14.59</v>
          </cell>
        </row>
        <row r="422">
          <cell r="B422"/>
          <cell r="C422" t="str">
            <v>Sujetado c/1.2m, desarrollo 50cm.</v>
          </cell>
          <cell r="D422"/>
          <cell r="E422"/>
          <cell r="F422"/>
          <cell r="G422"/>
        </row>
        <row r="423">
          <cell r="B423" t="str">
            <v>1855</v>
          </cell>
          <cell r="C423" t="str">
            <v>CANAL TOOL GALVAN. 0.7mm DESARROLLO 60cm</v>
          </cell>
          <cell r="D423" t="str">
            <v>m</v>
          </cell>
          <cell r="E423">
            <v>1</v>
          </cell>
          <cell r="F423">
            <v>16.96</v>
          </cell>
          <cell r="G423">
            <v>16.96</v>
          </cell>
        </row>
        <row r="424">
          <cell r="B424"/>
          <cell r="C424" t="str">
            <v>apoyado</v>
          </cell>
          <cell r="D424"/>
          <cell r="E424"/>
          <cell r="F424"/>
          <cell r="G424"/>
        </row>
        <row r="425">
          <cell r="B425" t="str">
            <v>1860</v>
          </cell>
          <cell r="C425" t="str">
            <v>CANAL TOOL GALVAN. 0.90mm DESARROLLO 60cm.</v>
          </cell>
          <cell r="D425" t="str">
            <v>m</v>
          </cell>
          <cell r="E425">
            <v>1</v>
          </cell>
          <cell r="F425">
            <v>16.489999999999998</v>
          </cell>
          <cell r="G425">
            <v>16.489999999999998</v>
          </cell>
        </row>
        <row r="426">
          <cell r="B426"/>
          <cell r="C426" t="str">
            <v>Instalado, sujecion a 2  aguas.</v>
          </cell>
          <cell r="D426"/>
          <cell r="E426"/>
          <cell r="F426"/>
          <cell r="G426"/>
        </row>
        <row r="427">
          <cell r="B427" t="str">
            <v>5483</v>
          </cell>
          <cell r="C427" t="str">
            <v>CANALETA PORTACONDUCTORES DE PLÁSTICO 40x25mm.</v>
          </cell>
          <cell r="D427" t="str">
            <v>m</v>
          </cell>
          <cell r="E427">
            <v>1</v>
          </cell>
          <cell r="F427">
            <v>8.3000000000000007</v>
          </cell>
          <cell r="G427">
            <v>8.3000000000000007</v>
          </cell>
        </row>
        <row r="428">
          <cell r="B428"/>
          <cell r="C428" t="str">
            <v>Canaleta blanca S/D de 40x25mm x 2.00m. Incluye anclaje.</v>
          </cell>
          <cell r="D428"/>
          <cell r="E428"/>
          <cell r="F428"/>
          <cell r="G428"/>
        </row>
        <row r="429">
          <cell r="B429" t="str">
            <v>4587</v>
          </cell>
          <cell r="C429" t="str">
            <v>CANALETA PREFABRICADA DE HORMIGON 30x30x8cm 400kg/cm2</v>
          </cell>
          <cell r="D429" t="str">
            <v>m</v>
          </cell>
          <cell r="E429">
            <v>1</v>
          </cell>
          <cell r="F429">
            <v>13.9</v>
          </cell>
          <cell r="G429">
            <v>13.9</v>
          </cell>
        </row>
        <row r="430">
          <cell r="B430"/>
          <cell r="C430" t="str">
            <v>Instalada con mortero 1:3</v>
          </cell>
          <cell r="D430"/>
          <cell r="E430"/>
          <cell r="F430"/>
          <cell r="G430"/>
        </row>
        <row r="431">
          <cell r="B431" t="str">
            <v>0331</v>
          </cell>
          <cell r="C431" t="str">
            <v>CANALIZACION PVC NORMAL 110mm</v>
          </cell>
          <cell r="D431" t="str">
            <v>m</v>
          </cell>
          <cell r="E431">
            <v>1</v>
          </cell>
          <cell r="F431">
            <v>11.83</v>
          </cell>
          <cell r="G431">
            <v>11.83</v>
          </cell>
        </row>
        <row r="432">
          <cell r="B432"/>
          <cell r="C432" t="str">
            <v>Desagües.</v>
          </cell>
          <cell r="D432"/>
          <cell r="E432"/>
          <cell r="F432"/>
          <cell r="G432"/>
        </row>
        <row r="433">
          <cell r="B433" t="str">
            <v>0328</v>
          </cell>
          <cell r="C433" t="str">
            <v>CANALIZACION PVC NORMAL 160mm</v>
          </cell>
          <cell r="D433" t="str">
            <v>m</v>
          </cell>
          <cell r="E433">
            <v>1</v>
          </cell>
          <cell r="F433">
            <v>18.95</v>
          </cell>
          <cell r="G433">
            <v>18.95</v>
          </cell>
        </row>
        <row r="434">
          <cell r="B434"/>
          <cell r="C434" t="str">
            <v>Desague, union tipo espiga campana, tendido</v>
          </cell>
          <cell r="D434"/>
          <cell r="E434"/>
          <cell r="F434"/>
          <cell r="G434"/>
        </row>
        <row r="435">
          <cell r="B435" t="str">
            <v>4850</v>
          </cell>
          <cell r="C435" t="str">
            <v>CANALIZACIÓN PVC NORMAL 200mm INTERIOR.</v>
          </cell>
          <cell r="D435" t="str">
            <v>m</v>
          </cell>
          <cell r="E435">
            <v>1</v>
          </cell>
          <cell r="F435">
            <v>24.22</v>
          </cell>
          <cell r="G435">
            <v>24.22</v>
          </cell>
        </row>
        <row r="436">
          <cell r="B436"/>
          <cell r="C436" t="str">
            <v>Desagüe, unión tipo espiga campana, tendido.</v>
          </cell>
          <cell r="D436"/>
          <cell r="E436"/>
          <cell r="F436"/>
          <cell r="G436"/>
        </row>
        <row r="437">
          <cell r="B437" t="str">
            <v>0329</v>
          </cell>
          <cell r="C437" t="str">
            <v>CANALIZACION PVC NORMAL 50mm</v>
          </cell>
          <cell r="D437" t="str">
            <v>m</v>
          </cell>
          <cell r="E437">
            <v>1</v>
          </cell>
          <cell r="F437">
            <v>5.75</v>
          </cell>
          <cell r="G437">
            <v>5.75</v>
          </cell>
        </row>
        <row r="438">
          <cell r="B438"/>
          <cell r="C438" t="str">
            <v>Desagües.</v>
          </cell>
          <cell r="D438"/>
          <cell r="E438"/>
          <cell r="F438"/>
          <cell r="G438"/>
        </row>
        <row r="439">
          <cell r="B439" t="str">
            <v>0330</v>
          </cell>
          <cell r="C439" t="str">
            <v>CANALIZACION PVC NORMAL 75mm</v>
          </cell>
          <cell r="D439" t="str">
            <v>m</v>
          </cell>
          <cell r="E439">
            <v>1</v>
          </cell>
          <cell r="F439">
            <v>9.4700000000000006</v>
          </cell>
          <cell r="G439">
            <v>9.4700000000000006</v>
          </cell>
        </row>
        <row r="440">
          <cell r="B440"/>
          <cell r="C440" t="str">
            <v>Desagües.</v>
          </cell>
          <cell r="D440"/>
          <cell r="E440"/>
          <cell r="F440"/>
          <cell r="G440"/>
        </row>
        <row r="441">
          <cell r="B441" t="str">
            <v>0377</v>
          </cell>
          <cell r="C441" t="str">
            <v>CANALIZACION TUBER.CEMENTO CENTRIF.15cm</v>
          </cell>
          <cell r="D441" t="str">
            <v>m</v>
          </cell>
          <cell r="E441">
            <v>1</v>
          </cell>
          <cell r="F441">
            <v>9.2799999999999994</v>
          </cell>
          <cell r="G441">
            <v>9.2799999999999994</v>
          </cell>
        </row>
        <row r="442">
          <cell r="B442"/>
          <cell r="C442" t="str">
            <v>Sin excavación.</v>
          </cell>
          <cell r="D442"/>
          <cell r="E442"/>
          <cell r="F442"/>
          <cell r="G442"/>
        </row>
        <row r="443">
          <cell r="B443" t="str">
            <v>0379</v>
          </cell>
          <cell r="C443" t="str">
            <v>CANALIZACION TUBERIA CEMENTO CENT. 25cm</v>
          </cell>
          <cell r="D443" t="str">
            <v>m</v>
          </cell>
          <cell r="E443">
            <v>1</v>
          </cell>
          <cell r="F443">
            <v>14.05</v>
          </cell>
          <cell r="G443">
            <v>14.05</v>
          </cell>
        </row>
        <row r="444">
          <cell r="B444"/>
          <cell r="C444" t="str">
            <v>Sin excavación.</v>
          </cell>
          <cell r="D444"/>
          <cell r="E444"/>
          <cell r="F444"/>
          <cell r="G444"/>
        </row>
        <row r="445">
          <cell r="B445" t="str">
            <v>V380</v>
          </cell>
          <cell r="C445" t="str">
            <v>CANALIZACION TUBERIA CEMENTO CENT. 30cm</v>
          </cell>
          <cell r="D445" t="str">
            <v>m</v>
          </cell>
          <cell r="E445">
            <v>1</v>
          </cell>
          <cell r="F445">
            <v>18.66</v>
          </cell>
          <cell r="G445">
            <v>18.66</v>
          </cell>
        </row>
        <row r="446">
          <cell r="B446"/>
          <cell r="C446" t="str">
            <v>609-(1)b.</v>
          </cell>
          <cell r="D446"/>
          <cell r="E446"/>
          <cell r="F446"/>
          <cell r="G446"/>
        </row>
        <row r="447">
          <cell r="B447" t="str">
            <v>0378</v>
          </cell>
          <cell r="C447" t="str">
            <v>CANALIZACIÓN TUBERÍA CEMENTO CENTRIF. 20cm</v>
          </cell>
          <cell r="D447" t="str">
            <v>m</v>
          </cell>
          <cell r="E447">
            <v>1</v>
          </cell>
          <cell r="F447">
            <v>12.53</v>
          </cell>
          <cell r="G447">
            <v>12.53</v>
          </cell>
        </row>
        <row r="448">
          <cell r="B448"/>
          <cell r="C448" t="str">
            <v>No incluye excavación.</v>
          </cell>
          <cell r="D448"/>
          <cell r="E448"/>
          <cell r="F448"/>
          <cell r="G448"/>
        </row>
        <row r="449">
          <cell r="B449" t="str">
            <v>0619</v>
          </cell>
          <cell r="C449" t="str">
            <v>CANCHA DEP.ACAB.ESPOLVOREADO, SUB-BASE</v>
          </cell>
          <cell r="D449" t="str">
            <v>m2</v>
          </cell>
          <cell r="E449">
            <v>1</v>
          </cell>
          <cell r="F449">
            <v>37.01</v>
          </cell>
          <cell r="G449">
            <v>37.01</v>
          </cell>
        </row>
        <row r="450">
          <cell r="B450"/>
          <cell r="C450" t="str">
            <v>Sub-base e=10cm, malla 15x15x5mm, hormigón simple 180kg/cm2 e=12cm, espolvor. 1:2.</v>
          </cell>
          <cell r="D450"/>
          <cell r="E450"/>
          <cell r="F450"/>
          <cell r="G450"/>
        </row>
        <row r="451">
          <cell r="B451" t="str">
            <v>4554</v>
          </cell>
          <cell r="C451" t="str">
            <v>CAPA DE BASE ASFÁLTICA  MEZCLADA EN PLANTA  e=7.5cm.</v>
          </cell>
          <cell r="D451" t="str">
            <v>m2</v>
          </cell>
          <cell r="E451">
            <v>1</v>
          </cell>
          <cell r="F451">
            <v>10.88</v>
          </cell>
          <cell r="G451">
            <v>10.88</v>
          </cell>
        </row>
        <row r="452">
          <cell r="B452"/>
          <cell r="C452" t="str">
            <v>Tendido, conformación y compactación. Incluye transporte de mezcla a la obra. 404-5</v>
          </cell>
          <cell r="D452"/>
          <cell r="E452"/>
          <cell r="F452"/>
          <cell r="G452"/>
        </row>
        <row r="453">
          <cell r="B453" t="str">
            <v>5636</v>
          </cell>
          <cell r="C453" t="str">
            <v>CAPA DE BASE ASFÁLTICA MEZCLADA EN PLANTA  e=12.5cm.</v>
          </cell>
          <cell r="D453" t="str">
            <v>m2</v>
          </cell>
          <cell r="E453">
            <v>1</v>
          </cell>
          <cell r="F453">
            <v>17.72</v>
          </cell>
          <cell r="G453">
            <v>17.72</v>
          </cell>
        </row>
        <row r="454">
          <cell r="B454"/>
          <cell r="C454" t="str">
            <v>Tendido, conformación y compactación.Incluye transporte de mezcla de la planta a la obra 404-5.</v>
          </cell>
          <cell r="D454"/>
          <cell r="E454"/>
          <cell r="F454"/>
          <cell r="G454"/>
        </row>
        <row r="455">
          <cell r="B455" t="str">
            <v>5638</v>
          </cell>
          <cell r="C455" t="str">
            <v>CAPA DE BASE ASFÁLTICA MEZCLADA EN PLANTA  e=10cm.</v>
          </cell>
          <cell r="D455" t="str">
            <v>m2</v>
          </cell>
          <cell r="E455">
            <v>1</v>
          </cell>
          <cell r="F455">
            <v>14.51</v>
          </cell>
          <cell r="G455">
            <v>14.51</v>
          </cell>
        </row>
        <row r="456">
          <cell r="B456"/>
          <cell r="C456" t="str">
            <v>Tendido, conformación y compactación. Incluye transporte de mezcla de la planta a la obra 404-5.</v>
          </cell>
          <cell r="D456"/>
          <cell r="E456"/>
          <cell r="F456"/>
          <cell r="G456"/>
        </row>
        <row r="457">
          <cell r="B457" t="str">
            <v>5630</v>
          </cell>
          <cell r="C457" t="str">
            <v>CAPA DE BASE ASFÁLTICA MEZCLADA EN PLANTA  e=15cm.</v>
          </cell>
          <cell r="D457" t="str">
            <v>m2</v>
          </cell>
          <cell r="E457">
            <v>1</v>
          </cell>
          <cell r="F457">
            <v>21.17</v>
          </cell>
          <cell r="G457">
            <v>21.17</v>
          </cell>
        </row>
        <row r="458">
          <cell r="B458"/>
          <cell r="C458" t="str">
            <v>Tendido, conformación y compactación. Incluye transporte de mezcla a la obra. 404-5.</v>
          </cell>
          <cell r="D458"/>
          <cell r="E458"/>
          <cell r="F458"/>
          <cell r="G458"/>
        </row>
        <row r="459">
          <cell r="B459" t="str">
            <v>5639</v>
          </cell>
          <cell r="C459" t="str">
            <v>CAPA DE BASE ASFÁLTICA MEZCLADA EN PLANTA  e=17.50cm.</v>
          </cell>
          <cell r="D459" t="str">
            <v>m2</v>
          </cell>
          <cell r="E459">
            <v>1</v>
          </cell>
          <cell r="F459">
            <v>24.31</v>
          </cell>
          <cell r="G459">
            <v>24.31</v>
          </cell>
        </row>
        <row r="460">
          <cell r="B460"/>
          <cell r="C460" t="str">
            <v>Tendido, conformación y compactación. Incluye transporte de mezcla de la planta a la obra 404-5.</v>
          </cell>
          <cell r="D460"/>
          <cell r="E460"/>
          <cell r="F460"/>
          <cell r="G460"/>
        </row>
        <row r="461">
          <cell r="B461" t="str">
            <v>5637</v>
          </cell>
          <cell r="C461" t="str">
            <v>CAPA DE BASE ASFÁLTICA MEZCLADA EN PLANTA  e=20cm.</v>
          </cell>
          <cell r="D461" t="str">
            <v>m2</v>
          </cell>
          <cell r="E461">
            <v>1</v>
          </cell>
          <cell r="F461">
            <v>27.58</v>
          </cell>
          <cell r="G461">
            <v>27.58</v>
          </cell>
        </row>
        <row r="462">
          <cell r="B462"/>
          <cell r="C462" t="str">
            <v>Tendido, conformación y compactación. Incluye transporte de mezcla de la planta a la obra 404-5.</v>
          </cell>
          <cell r="D462"/>
          <cell r="E462"/>
          <cell r="F462"/>
          <cell r="G462"/>
        </row>
        <row r="463">
          <cell r="B463" t="str">
            <v>4597</v>
          </cell>
          <cell r="C463" t="str">
            <v>CAPA DE BASE ASFÁLTICA MEZCLADA EN PLANTA  e=5cm.</v>
          </cell>
          <cell r="D463" t="str">
            <v>m2</v>
          </cell>
          <cell r="E463">
            <v>1</v>
          </cell>
          <cell r="F463">
            <v>7.75</v>
          </cell>
          <cell r="G463">
            <v>7.75</v>
          </cell>
        </row>
        <row r="464">
          <cell r="B464"/>
          <cell r="C464" t="str">
            <v>Tendido, conformación y compactación.Incluye transporte de mezcla de la planta a la obra 404-5.</v>
          </cell>
          <cell r="D464"/>
          <cell r="E464"/>
          <cell r="F464"/>
          <cell r="G464"/>
        </row>
        <row r="465">
          <cell r="B465" t="str">
            <v>5641</v>
          </cell>
          <cell r="C465" t="str">
            <v>CAPA DE BASE ASFÁLTICA MEZCLADA EN PLANTA e=22.5cm</v>
          </cell>
          <cell r="D465" t="str">
            <v>m2</v>
          </cell>
          <cell r="E465">
            <v>1</v>
          </cell>
          <cell r="F465">
            <v>31.03</v>
          </cell>
          <cell r="G465">
            <v>31.03</v>
          </cell>
        </row>
        <row r="466">
          <cell r="B466"/>
          <cell r="C466" t="str">
            <v>Tendido, conformación y compactación. Incluye transporte de mezcla de la planta a la obra 404-5.</v>
          </cell>
          <cell r="D466"/>
          <cell r="E466"/>
          <cell r="F466"/>
          <cell r="G466"/>
        </row>
        <row r="467">
          <cell r="B467" t="str">
            <v>5642</v>
          </cell>
          <cell r="C467" t="str">
            <v>CAPA DE BASE ASFÁLTICA MEZCLADA EN PLANTA e=25cm.</v>
          </cell>
          <cell r="D467" t="str">
            <v>m2</v>
          </cell>
          <cell r="E467">
            <v>1</v>
          </cell>
          <cell r="F467">
            <v>34.74</v>
          </cell>
          <cell r="G467">
            <v>34.74</v>
          </cell>
        </row>
        <row r="468">
          <cell r="B468"/>
          <cell r="C468" t="str">
            <v>Tendido, conformación y compactación. IIncluye transporte de mezcla de la planta a la obra 404-5.</v>
          </cell>
          <cell r="D468"/>
          <cell r="E468"/>
          <cell r="F468"/>
          <cell r="G468"/>
        </row>
        <row r="469">
          <cell r="B469" t="str">
            <v>5640</v>
          </cell>
          <cell r="C469" t="str">
            <v>CAPA DE BASE ASFÁLTICA MEZCLADA EN PLANTA e=27.5cm</v>
          </cell>
          <cell r="D469" t="str">
            <v>m2</v>
          </cell>
          <cell r="E469">
            <v>1</v>
          </cell>
          <cell r="F469">
            <v>38.82</v>
          </cell>
          <cell r="G469">
            <v>38.82</v>
          </cell>
        </row>
        <row r="470">
          <cell r="B470"/>
          <cell r="C470" t="str">
            <v>Tendido, conformación y compactación. Incluye transporte de mezcla de la planta a la obra 404-5.</v>
          </cell>
          <cell r="D470"/>
          <cell r="E470"/>
          <cell r="F470"/>
          <cell r="G470"/>
        </row>
        <row r="471">
          <cell r="B471" t="str">
            <v>V920</v>
          </cell>
          <cell r="C471" t="str">
            <v>CARPETA ASFALTICA EN CALIENTE e=10cm. INC.TRANSPORTE DE MEZCLA A LA OBRA.</v>
          </cell>
          <cell r="D471" t="str">
            <v>m2</v>
          </cell>
          <cell r="E471">
            <v>1</v>
          </cell>
          <cell r="F471">
            <v>15.96</v>
          </cell>
          <cell r="G471">
            <v>15.96</v>
          </cell>
        </row>
        <row r="472">
          <cell r="B472"/>
          <cell r="C472" t="str">
            <v>Mezclado en planta, tendido, conformación y compactación. Incluye transporte de mezcla de la planta a la obra. 405-5.</v>
          </cell>
          <cell r="D472"/>
          <cell r="E472"/>
          <cell r="F472"/>
          <cell r="G472"/>
        </row>
        <row r="473">
          <cell r="B473" t="str">
            <v>0923</v>
          </cell>
          <cell r="C473" t="str">
            <v>CARPETA ASFALTICA EN CALIENTE e=12.5cm.  INC.TRANSPORTE DE MEZCLA A LA OBRA</v>
          </cell>
          <cell r="D473" t="str">
            <v>m2</v>
          </cell>
          <cell r="E473">
            <v>1</v>
          </cell>
          <cell r="F473">
            <v>19.68</v>
          </cell>
          <cell r="G473">
            <v>19.68</v>
          </cell>
        </row>
        <row r="474">
          <cell r="B474"/>
          <cell r="C474" t="str">
            <v>Mezcla en planta, tendido, conformación y compactación. Incluye transporte de mezcla a la obra. 405-5.</v>
          </cell>
          <cell r="D474"/>
          <cell r="E474"/>
          <cell r="F474"/>
          <cell r="G474"/>
        </row>
        <row r="475">
          <cell r="B475" t="str">
            <v>V523</v>
          </cell>
          <cell r="C475" t="str">
            <v>CARPETA ASFALTICA EN CALIENTE e=15cm.  INC.TRANSPORTE DE MEZCLA A LA OBRA.</v>
          </cell>
          <cell r="D475" t="str">
            <v>m2</v>
          </cell>
          <cell r="E475">
            <v>1</v>
          </cell>
          <cell r="F475">
            <v>23.94</v>
          </cell>
          <cell r="G475">
            <v>23.94</v>
          </cell>
        </row>
        <row r="476">
          <cell r="B476"/>
          <cell r="C476" t="str">
            <v>Mezcla en planta, tendido, conformación y compactación. Incluye transporte de mezcla a la obra. 405-5.</v>
          </cell>
          <cell r="D476"/>
          <cell r="E476"/>
          <cell r="F476"/>
          <cell r="G476"/>
        </row>
        <row r="477">
          <cell r="B477" t="str">
            <v>2524</v>
          </cell>
          <cell r="C477" t="str">
            <v>CARPETA ASFALTICA EN CALIENTE e=17.5cm. INC.TRANSPORTE DE MEZCLA A LA OBRA.</v>
          </cell>
          <cell r="D477" t="str">
            <v>m2</v>
          </cell>
          <cell r="E477">
            <v>1</v>
          </cell>
          <cell r="F477">
            <v>27.74</v>
          </cell>
          <cell r="G477">
            <v>27.74</v>
          </cell>
        </row>
        <row r="478">
          <cell r="B478"/>
          <cell r="C478" t="str">
            <v>Mezcla en planta, tendido, conformación y compactación. Incluye transporte de mezcla a la obra. 405-5.</v>
          </cell>
          <cell r="D478"/>
          <cell r="E478"/>
          <cell r="F478"/>
          <cell r="G478"/>
        </row>
        <row r="479">
          <cell r="B479" t="str">
            <v>V924</v>
          </cell>
          <cell r="C479" t="str">
            <v>CARPETA ASFALTICA EN CALIENTE e=2.5cm. INC.TRANSPORTE DE MEZCLA A LA OBRA.</v>
          </cell>
          <cell r="D479" t="str">
            <v>m2</v>
          </cell>
          <cell r="E479">
            <v>1</v>
          </cell>
          <cell r="F479">
            <v>4.1900000000000004</v>
          </cell>
          <cell r="G479">
            <v>4.1900000000000004</v>
          </cell>
        </row>
        <row r="480">
          <cell r="B480"/>
          <cell r="C480" t="str">
            <v>Mezclado en planta, tendido, conformación y compactación. Incluye transporte de mezcla de la planta a la obra. 405-5.</v>
          </cell>
          <cell r="D480"/>
          <cell r="E480"/>
          <cell r="F480"/>
          <cell r="G480"/>
        </row>
        <row r="481">
          <cell r="B481" t="str">
            <v>V923</v>
          </cell>
          <cell r="C481" t="str">
            <v>CARPETA ASFALTICA EN CALIENTE e=20cm. INC.TRANSPORTE DE MEZCLA A LA OBRA.</v>
          </cell>
          <cell r="D481" t="str">
            <v>m2</v>
          </cell>
          <cell r="E481">
            <v>1</v>
          </cell>
          <cell r="F481">
            <v>31.92</v>
          </cell>
          <cell r="G481">
            <v>31.92</v>
          </cell>
        </row>
        <row r="482">
          <cell r="B482"/>
          <cell r="C482" t="str">
            <v>Mezcla en planta, tendido, conformación y compactación. Incluye transporte de mezcla a la obra. 405-5.</v>
          </cell>
          <cell r="D482"/>
          <cell r="E482"/>
          <cell r="F482"/>
          <cell r="G482"/>
        </row>
        <row r="483">
          <cell r="B483" t="str">
            <v>V918</v>
          </cell>
          <cell r="C483" t="str">
            <v>CARPETA ASFALTICA EN CALIENTE e=5cm. INC.TRANSPORTE DE MEZCLA A LA OBRA.</v>
          </cell>
          <cell r="D483" t="str">
            <v>m2</v>
          </cell>
          <cell r="E483">
            <v>1</v>
          </cell>
          <cell r="F483">
            <v>8.23</v>
          </cell>
          <cell r="G483">
            <v>8.23</v>
          </cell>
        </row>
        <row r="484">
          <cell r="B484"/>
          <cell r="C484" t="str">
            <v>Mezclado en planta, tendido, conformación y compactación. Incluye transporte de mezcla de la planta a la obra. 405-5.</v>
          </cell>
          <cell r="D484"/>
          <cell r="E484"/>
          <cell r="F484"/>
          <cell r="G484"/>
        </row>
        <row r="485">
          <cell r="B485" t="str">
            <v>V919</v>
          </cell>
          <cell r="C485" t="str">
            <v>CARPETA ASFALTICA EN CALIENTE e=7.5cm. INC.TRANSPORTE DE MEZCLA A LA OBRA.</v>
          </cell>
          <cell r="D485" t="str">
            <v>m2</v>
          </cell>
          <cell r="E485">
            <v>1</v>
          </cell>
          <cell r="F485">
            <v>11.98</v>
          </cell>
          <cell r="G485">
            <v>11.98</v>
          </cell>
        </row>
        <row r="486">
          <cell r="B486"/>
          <cell r="C486" t="str">
            <v>Mezclado en planta, tendido, conformación y compactación. Incluye transporte de mezcla de la planta a la obra. 405-5.</v>
          </cell>
          <cell r="D486"/>
          <cell r="E486"/>
          <cell r="F486"/>
          <cell r="G486"/>
        </row>
        <row r="487">
          <cell r="B487" t="str">
            <v>V925</v>
          </cell>
          <cell r="C487" t="str">
            <v>CARPETA ASFALTICA EN CALIENTE. e=25cm. INC.TRANSPORTE DE MEZCLA A LA OBRA.</v>
          </cell>
          <cell r="D487" t="str">
            <v>m2</v>
          </cell>
          <cell r="E487">
            <v>1</v>
          </cell>
          <cell r="F487">
            <v>39.369999999999997</v>
          </cell>
          <cell r="G487">
            <v>39.369999999999997</v>
          </cell>
        </row>
        <row r="488">
          <cell r="B488"/>
          <cell r="C488" t="str">
            <v>Mezcla en planta, tendido, conformación y compactación. Incluye transporte de mezcla a la obra. 405-5.</v>
          </cell>
          <cell r="D488"/>
          <cell r="E488"/>
          <cell r="F488"/>
          <cell r="G488"/>
        </row>
        <row r="489">
          <cell r="B489" t="str">
            <v>D028</v>
          </cell>
          <cell r="C489" t="str">
            <v>CASCAJO BLANCO PARA DECORACIÓN (h=10cm).</v>
          </cell>
          <cell r="D489" t="str">
            <v>m3</v>
          </cell>
          <cell r="E489">
            <v>1</v>
          </cell>
          <cell r="F489">
            <v>37.07</v>
          </cell>
          <cell r="G489">
            <v>37.07</v>
          </cell>
        </row>
        <row r="490">
          <cell r="B490"/>
          <cell r="C490" t="str">
            <v>Incluye transporte y colocación.</v>
          </cell>
          <cell r="D490"/>
          <cell r="E490"/>
          <cell r="F490"/>
          <cell r="G490"/>
        </row>
        <row r="491">
          <cell r="B491" t="str">
            <v>D001</v>
          </cell>
          <cell r="C491" t="str">
            <v>CASCARILLA DE COCO (h=10cm).</v>
          </cell>
          <cell r="D491" t="str">
            <v>m3</v>
          </cell>
          <cell r="E491">
            <v>1</v>
          </cell>
          <cell r="F491">
            <v>39.92</v>
          </cell>
          <cell r="G491">
            <v>39.92</v>
          </cell>
        </row>
        <row r="492">
          <cell r="B492"/>
          <cell r="C492" t="str">
            <v>036Incluye transporte y colocación.</v>
          </cell>
          <cell r="D492"/>
          <cell r="E492"/>
          <cell r="F492"/>
          <cell r="G492"/>
        </row>
        <row r="493">
          <cell r="B493" t="str">
            <v>P718</v>
          </cell>
          <cell r="C493" t="str">
            <v>CELOSÍA O PERSIANA CON TUBO CUADRADO DE 50.8mm X 50.8mm X 2.50mm 2 1/2".</v>
          </cell>
          <cell r="D493" t="str">
            <v>m</v>
          </cell>
          <cell r="E493">
            <v>1</v>
          </cell>
          <cell r="F493">
            <v>29.44</v>
          </cell>
          <cell r="G493">
            <v>29.44</v>
          </cell>
        </row>
        <row r="494">
          <cell r="B494"/>
          <cell r="C494" t="str">
            <v>Se instalara con taco expansor y tornillo de cabeza avellanada y perdida bajo el junquillo: tornillo de mínima longitud de 2 pulgada será de tipo bastidor para conformación de celosía o tipo persianas de color anodizado natural.</v>
          </cell>
          <cell r="D494"/>
          <cell r="E494"/>
          <cell r="F494"/>
          <cell r="G494"/>
        </row>
        <row r="495">
          <cell r="B495" t="str">
            <v>P719</v>
          </cell>
          <cell r="C495" t="str">
            <v>CELOSÍA O PERSIANA CON TUBO DE ALUMINIO RECTANGULAR DE 50.8mm X 38.10mm X 1.40mm X 1 1/2".</v>
          </cell>
          <cell r="D495" t="str">
            <v>m</v>
          </cell>
          <cell r="E495">
            <v>1</v>
          </cell>
          <cell r="F495">
            <v>27.01</v>
          </cell>
          <cell r="G495">
            <v>27.01</v>
          </cell>
        </row>
        <row r="496">
          <cell r="B496"/>
          <cell r="C496" t="str">
            <v>Se instalara con taco expansor y tornillo de cabeza avellanada y perdida bajo el junquillo: tornillo de mínima longitud de 2 pulgada será de tipo bastidor para conformación de celosía o tipo persianas de color anodizado natural.</v>
          </cell>
          <cell r="D496"/>
          <cell r="E496"/>
          <cell r="F496"/>
          <cell r="G496"/>
        </row>
        <row r="497">
          <cell r="B497" t="str">
            <v>P012</v>
          </cell>
          <cell r="C497" t="str">
            <v>CERÁMICA EN PARED 45x45cm COLOR CALIDAD SUPERIOR</v>
          </cell>
          <cell r="D497" t="str">
            <v>m2</v>
          </cell>
          <cell r="E497">
            <v>1</v>
          </cell>
          <cell r="F497">
            <v>31.18</v>
          </cell>
          <cell r="G497">
            <v>31.18</v>
          </cell>
        </row>
        <row r="498">
          <cell r="B498"/>
          <cell r="C498" t="str">
            <v>Instalado con adhesivo para piso</v>
          </cell>
          <cell r="D498"/>
          <cell r="E498"/>
          <cell r="F498"/>
          <cell r="G498"/>
        </row>
        <row r="499">
          <cell r="B499" t="str">
            <v>P013</v>
          </cell>
          <cell r="C499" t="str">
            <v>CERÁMICA EN PISO 45x45cm COLOR CALIDAD SUPERIOR</v>
          </cell>
          <cell r="D499" t="str">
            <v>m2</v>
          </cell>
          <cell r="E499">
            <v>1</v>
          </cell>
          <cell r="F499">
            <v>31.85</v>
          </cell>
          <cell r="G499">
            <v>31.85</v>
          </cell>
        </row>
        <row r="500">
          <cell r="B500"/>
          <cell r="C500" t="str">
            <v>Instalado con adhesivo para piso</v>
          </cell>
          <cell r="D500"/>
          <cell r="E500"/>
          <cell r="F500"/>
          <cell r="G500"/>
        </row>
        <row r="501">
          <cell r="B501" t="str">
            <v>5864</v>
          </cell>
          <cell r="C501" t="str">
            <v>CERAMICA GRIS-MOSAICO PARA PISO ANTIDESLIZANTE ALTA RESISTENCIA 60x60cm</v>
          </cell>
          <cell r="D501" t="str">
            <v>m2</v>
          </cell>
          <cell r="E501">
            <v>1</v>
          </cell>
          <cell r="F501">
            <v>28.27</v>
          </cell>
          <cell r="G501">
            <v>28.27</v>
          </cell>
        </row>
        <row r="502">
          <cell r="B502"/>
          <cell r="C502" t="str">
            <v>Instalado con mortero adhesivo para piso.</v>
          </cell>
          <cell r="D502"/>
          <cell r="E502"/>
          <cell r="F502"/>
          <cell r="G502"/>
        </row>
        <row r="503">
          <cell r="B503" t="str">
            <v>5865</v>
          </cell>
          <cell r="C503" t="str">
            <v>CERAMICA GRIS-PARA PISO ANTIDESLIZANTE ALTA RESISTENCIA 60x60cm</v>
          </cell>
          <cell r="D503" t="str">
            <v>m2</v>
          </cell>
          <cell r="E503">
            <v>1</v>
          </cell>
          <cell r="F503">
            <v>24.43</v>
          </cell>
          <cell r="G503">
            <v>24.43</v>
          </cell>
        </row>
        <row r="504">
          <cell r="B504"/>
          <cell r="C504" t="str">
            <v>Instalado con mortero adhesivo para piso</v>
          </cell>
          <cell r="D504"/>
          <cell r="E504"/>
          <cell r="F504"/>
          <cell r="G504"/>
        </row>
        <row r="505">
          <cell r="B505" t="str">
            <v>0171</v>
          </cell>
          <cell r="C505" t="str">
            <v>CERÁMICA PARA PARED 20x30cm CALIDAD SUPERIOR</v>
          </cell>
          <cell r="D505" t="str">
            <v>m2</v>
          </cell>
          <cell r="E505">
            <v>1</v>
          </cell>
          <cell r="F505">
            <v>25.22</v>
          </cell>
          <cell r="G505">
            <v>25.22</v>
          </cell>
        </row>
        <row r="506">
          <cell r="B506"/>
          <cell r="C506" t="str">
            <v>Instalado con mortero adhesivo modif. con polímeros, emporado con porcelana.</v>
          </cell>
          <cell r="D506"/>
          <cell r="E506"/>
          <cell r="F506"/>
          <cell r="G506"/>
        </row>
        <row r="507">
          <cell r="B507" t="str">
            <v>0172</v>
          </cell>
          <cell r="C507" t="str">
            <v>CERÁMICA PARA PISO 30x30cm CALIDAD SUPERIOR</v>
          </cell>
          <cell r="D507" t="str">
            <v>m2</v>
          </cell>
          <cell r="E507">
            <v>1</v>
          </cell>
          <cell r="F507">
            <v>27.2</v>
          </cell>
          <cell r="G507">
            <v>27.2</v>
          </cell>
        </row>
        <row r="508">
          <cell r="B508"/>
          <cell r="C508" t="str">
            <v>Instalado con mortero adhesivo modif. con polímeros, emporado con porcelana.</v>
          </cell>
          <cell r="D508"/>
          <cell r="E508"/>
          <cell r="F508"/>
          <cell r="G508"/>
        </row>
        <row r="509">
          <cell r="B509" t="str">
            <v>P788</v>
          </cell>
          <cell r="C509" t="str">
            <v>CERCA EUCAL.PRESERV.9-15cm H.LIB=0.80m</v>
          </cell>
          <cell r="D509" t="str">
            <v>m</v>
          </cell>
          <cell r="E509">
            <v>1</v>
          </cell>
          <cell r="F509">
            <v>43.7</v>
          </cell>
          <cell r="G509">
            <v>43.7</v>
          </cell>
        </row>
        <row r="510">
          <cell r="B510"/>
          <cell r="C510" t="str">
            <v>Mader.eucal.preser.,espiga,armado con clavos,poste clav.piso 35cm,separ.20cm eje</v>
          </cell>
          <cell r="D510"/>
          <cell r="E510"/>
          <cell r="F510"/>
          <cell r="G510"/>
        </row>
        <row r="511">
          <cell r="B511" t="str">
            <v>1979</v>
          </cell>
          <cell r="C511" t="str">
            <v>CERCHAS METÁLICAS DE SOPORTE - TUNEL</v>
          </cell>
          <cell r="D511" t="str">
            <v>Kg</v>
          </cell>
          <cell r="E511">
            <v>1</v>
          </cell>
          <cell r="F511">
            <v>2.78</v>
          </cell>
          <cell r="G511">
            <v>2.78</v>
          </cell>
        </row>
        <row r="512">
          <cell r="B512"/>
          <cell r="C512" t="str">
            <v>Para Excavación de bóvedas.</v>
          </cell>
          <cell r="D512"/>
          <cell r="E512"/>
          <cell r="F512"/>
          <cell r="G512"/>
        </row>
        <row r="513">
          <cell r="B513" t="str">
            <v>V945</v>
          </cell>
          <cell r="C513" t="str">
            <v>CERCO Y REJILLA DE HIERRO PARA SUMIDERO.</v>
          </cell>
          <cell r="D513" t="str">
            <v>u</v>
          </cell>
          <cell r="E513">
            <v>1</v>
          </cell>
          <cell r="F513">
            <v>159.34</v>
          </cell>
          <cell r="G513">
            <v>159.34</v>
          </cell>
        </row>
        <row r="514">
          <cell r="B514"/>
          <cell r="C514" t="str">
            <v>Nuevos, incluye cadena de seguridad. 609-(5)S.</v>
          </cell>
          <cell r="D514"/>
          <cell r="E514"/>
          <cell r="F514"/>
          <cell r="G514"/>
        </row>
        <row r="515">
          <cell r="B515" t="str">
            <v>2031</v>
          </cell>
          <cell r="C515" t="str">
            <v>CERCO Y TAPA DE HIERRO FUNDIDO POZO ELÉCTRICO Y CONECTIVIDAD</v>
          </cell>
          <cell r="D515" t="str">
            <v>u</v>
          </cell>
          <cell r="E515">
            <v>1</v>
          </cell>
          <cell r="F515">
            <v>176</v>
          </cell>
          <cell r="G515">
            <v>176</v>
          </cell>
        </row>
        <row r="516">
          <cell r="B516"/>
          <cell r="C516" t="str">
            <v>Diametro 60cm, instalado</v>
          </cell>
          <cell r="D516"/>
          <cell r="E516"/>
          <cell r="F516"/>
          <cell r="G516"/>
        </row>
        <row r="517">
          <cell r="B517" t="str">
            <v>V935</v>
          </cell>
          <cell r="C517" t="str">
            <v>CERCO Y TAPA DE HIERRO POZO DE REVISION</v>
          </cell>
          <cell r="D517" t="str">
            <v>u</v>
          </cell>
          <cell r="E517">
            <v>1</v>
          </cell>
          <cell r="F517">
            <v>176</v>
          </cell>
          <cell r="G517">
            <v>176</v>
          </cell>
        </row>
        <row r="518">
          <cell r="B518"/>
          <cell r="C518" t="str">
            <v>609-(5).</v>
          </cell>
          <cell r="D518"/>
          <cell r="E518"/>
          <cell r="F518"/>
          <cell r="G518"/>
        </row>
        <row r="519">
          <cell r="B519" t="str">
            <v>0316</v>
          </cell>
          <cell r="C519" t="str">
            <v>CERRADURA DE BAÑO DE POMO</v>
          </cell>
          <cell r="D519" t="str">
            <v>u</v>
          </cell>
          <cell r="E519">
            <v>1</v>
          </cell>
          <cell r="F519">
            <v>24.16</v>
          </cell>
          <cell r="G519">
            <v>24.16</v>
          </cell>
        </row>
        <row r="520">
          <cell r="B520"/>
          <cell r="C520" t="str">
            <v>Colocada.</v>
          </cell>
          <cell r="D520"/>
          <cell r="E520"/>
          <cell r="F520"/>
          <cell r="G520"/>
        </row>
        <row r="521">
          <cell r="B521" t="str">
            <v>0317</v>
          </cell>
          <cell r="C521" t="str">
            <v>CERRADURA LLAVE LLAVE - ALTA SEGURIDAD</v>
          </cell>
          <cell r="D521" t="str">
            <v>u</v>
          </cell>
          <cell r="E521">
            <v>1</v>
          </cell>
          <cell r="F521">
            <v>48.28</v>
          </cell>
          <cell r="G521">
            <v>48.28</v>
          </cell>
        </row>
        <row r="522">
          <cell r="B522"/>
          <cell r="C522" t="str">
            <v>colocada</v>
          </cell>
          <cell r="D522"/>
          <cell r="E522"/>
          <cell r="F522"/>
          <cell r="G522"/>
        </row>
        <row r="523">
          <cell r="B523" t="str">
            <v>0315</v>
          </cell>
          <cell r="C523" t="str">
            <v>CERRADURA LLAVE-SEGURO DE POMO</v>
          </cell>
          <cell r="D523" t="str">
            <v>u</v>
          </cell>
          <cell r="E523">
            <v>1</v>
          </cell>
          <cell r="F523">
            <v>30.46</v>
          </cell>
          <cell r="G523">
            <v>30.46</v>
          </cell>
        </row>
        <row r="524">
          <cell r="B524"/>
          <cell r="C524" t="str">
            <v>Colocada.</v>
          </cell>
          <cell r="D524"/>
          <cell r="E524"/>
          <cell r="F524"/>
          <cell r="G524"/>
        </row>
        <row r="525">
          <cell r="B525" t="str">
            <v>0314</v>
          </cell>
          <cell r="C525" t="str">
            <v>CERRADURA PRINCIPAL DE POMO</v>
          </cell>
          <cell r="D525" t="str">
            <v>u</v>
          </cell>
          <cell r="E525">
            <v>1</v>
          </cell>
          <cell r="F525">
            <v>43.33</v>
          </cell>
          <cell r="G525">
            <v>43.33</v>
          </cell>
        </row>
        <row r="526">
          <cell r="B526"/>
          <cell r="C526" t="str">
            <v>Colocada.</v>
          </cell>
          <cell r="D526"/>
          <cell r="E526"/>
          <cell r="F526"/>
          <cell r="G526"/>
        </row>
        <row r="527">
          <cell r="B527" t="str">
            <v>0313</v>
          </cell>
          <cell r="C527" t="str">
            <v>CERRADURA SOBREPONER 40mm ALTA SEGURIDAD</v>
          </cell>
          <cell r="D527" t="str">
            <v>u</v>
          </cell>
          <cell r="E527">
            <v>1</v>
          </cell>
          <cell r="F527">
            <v>85.03</v>
          </cell>
          <cell r="G527">
            <v>85.03</v>
          </cell>
        </row>
        <row r="528">
          <cell r="B528"/>
          <cell r="C528" t="str">
            <v>Colocada.</v>
          </cell>
          <cell r="D528"/>
          <cell r="E528"/>
          <cell r="F528"/>
          <cell r="G528"/>
        </row>
        <row r="529">
          <cell r="B529" t="str">
            <v>1347</v>
          </cell>
          <cell r="C529" t="str">
            <v>CERRAM.CERCA.PRONTO 3D COL. VERDE H=1.11m</v>
          </cell>
          <cell r="D529" t="str">
            <v>m</v>
          </cell>
          <cell r="E529">
            <v>1</v>
          </cell>
          <cell r="F529">
            <v>77.14</v>
          </cell>
          <cell r="G529">
            <v>77.14</v>
          </cell>
        </row>
        <row r="530">
          <cell r="B530"/>
          <cell r="C530" t="str">
            <v>Terreno plano, tubo acero triang.postes acero, fijaciones y accesorios instalado</v>
          </cell>
          <cell r="D530"/>
          <cell r="E530"/>
          <cell r="F530"/>
          <cell r="G530"/>
        </row>
        <row r="531">
          <cell r="B531" t="str">
            <v>1349</v>
          </cell>
          <cell r="C531" t="str">
            <v>CERRAM.CERCAPRONTO 3D COL.VERDE H=2.08m</v>
          </cell>
          <cell r="D531" t="str">
            <v>m</v>
          </cell>
          <cell r="E531">
            <v>1</v>
          </cell>
          <cell r="F531">
            <v>119.71</v>
          </cell>
          <cell r="G531">
            <v>119.71</v>
          </cell>
        </row>
        <row r="532">
          <cell r="B532"/>
          <cell r="C532" t="str">
            <v>Terreno plano,tubo acero triang.,postes acero,fijaciones y accesorios,instalado</v>
          </cell>
          <cell r="D532"/>
          <cell r="E532"/>
          <cell r="F532"/>
          <cell r="G532"/>
        </row>
        <row r="533">
          <cell r="B533" t="str">
            <v>0608</v>
          </cell>
          <cell r="C533" t="str">
            <v>CERRAM.MALLA TRIG.50/10 3.3mm H=2.0m</v>
          </cell>
          <cell r="D533" t="str">
            <v>m</v>
          </cell>
          <cell r="E533">
            <v>1</v>
          </cell>
          <cell r="F533">
            <v>65.02</v>
          </cell>
          <cell r="G533">
            <v>65.02</v>
          </cell>
        </row>
        <row r="534">
          <cell r="B534"/>
          <cell r="C534" t="str">
            <v>Tubo poste, parante c/3m y diagonal 2", travesaño 1 1/2", hierro inferior, instal.</v>
          </cell>
          <cell r="D534"/>
          <cell r="E534"/>
          <cell r="F534"/>
          <cell r="G534"/>
        </row>
        <row r="535">
          <cell r="B535" t="str">
            <v>0609</v>
          </cell>
          <cell r="C535" t="str">
            <v>CERRAM.MALLA TRIG.50/10 3.3mm H=2.5m</v>
          </cell>
          <cell r="D535" t="str">
            <v>m</v>
          </cell>
          <cell r="E535">
            <v>1</v>
          </cell>
          <cell r="F535">
            <v>76.58</v>
          </cell>
          <cell r="G535">
            <v>76.58</v>
          </cell>
        </row>
        <row r="536">
          <cell r="B536"/>
          <cell r="C536" t="str">
            <v>Tubo poste, parante c/3m y diagonal 2", travesaño 1 1/2", hierro inferior, instal.</v>
          </cell>
          <cell r="D536"/>
          <cell r="E536"/>
          <cell r="F536"/>
          <cell r="G536"/>
        </row>
        <row r="537">
          <cell r="B537" t="str">
            <v>0610</v>
          </cell>
          <cell r="C537" t="str">
            <v>CERRAM.MALLA TRIG.50/10 3.3mm H=3.0m</v>
          </cell>
          <cell r="D537" t="str">
            <v>m</v>
          </cell>
          <cell r="E537">
            <v>1</v>
          </cell>
          <cell r="F537">
            <v>91.52</v>
          </cell>
          <cell r="G537">
            <v>91.52</v>
          </cell>
        </row>
        <row r="538">
          <cell r="B538"/>
          <cell r="C538" t="str">
            <v>Tubo poste, parante c/3m y diagonal 2", travesaño 1 1/2", hierro inf., instalado.</v>
          </cell>
          <cell r="D538"/>
          <cell r="E538"/>
          <cell r="F538"/>
          <cell r="G538"/>
        </row>
        <row r="539">
          <cell r="B539" t="str">
            <v>0607</v>
          </cell>
          <cell r="C539" t="str">
            <v>CERRAM.MALLA TRIG.50/11 3.0mm H=1.5m</v>
          </cell>
          <cell r="D539" t="str">
            <v>m</v>
          </cell>
          <cell r="E539">
            <v>1</v>
          </cell>
          <cell r="F539">
            <v>45.76</v>
          </cell>
          <cell r="G539">
            <v>45.76</v>
          </cell>
        </row>
        <row r="540">
          <cell r="B540"/>
          <cell r="C540" t="str">
            <v>Tubo poste, parante 1 1/2" c/3m, travesaño 1/14", hierro inferior, instalado.</v>
          </cell>
          <cell r="D540"/>
          <cell r="E540"/>
          <cell r="F540"/>
          <cell r="G540"/>
        </row>
        <row r="541">
          <cell r="B541" t="str">
            <v>5044</v>
          </cell>
          <cell r="C541" t="str">
            <v>CERRAM.PROVISIONAL TELA EMBAL. hl=2.1m</v>
          </cell>
          <cell r="D541" t="str">
            <v>m</v>
          </cell>
          <cell r="E541">
            <v>1</v>
          </cell>
          <cell r="F541">
            <v>11.77</v>
          </cell>
          <cell r="G541">
            <v>11.77</v>
          </cell>
        </row>
        <row r="542">
          <cell r="B542"/>
          <cell r="C542" t="str">
            <v>Tabla dura, pingos 0.50m enterrado y cada 3.00m, tela plástica de embalaje.</v>
          </cell>
          <cell r="D542"/>
          <cell r="E542"/>
          <cell r="F542"/>
          <cell r="G542"/>
        </row>
        <row r="543">
          <cell r="B543" t="str">
            <v>0612</v>
          </cell>
          <cell r="C543" t="str">
            <v>CERRAMIEN.MALLA TRIG.50/10 A.PUAS H=2.5m</v>
          </cell>
          <cell r="D543" t="str">
            <v>m</v>
          </cell>
          <cell r="E543">
            <v>1</v>
          </cell>
          <cell r="F543">
            <v>80.510000000000005</v>
          </cell>
          <cell r="G543">
            <v>80.510000000000005</v>
          </cell>
        </row>
        <row r="544">
          <cell r="B544"/>
          <cell r="C544" t="str">
            <v>Tubo poste, parante c/3m, diagonal 2", traves.1 1/2", brazo 30cm, al. puas 3 hil., inst.</v>
          </cell>
          <cell r="D544"/>
          <cell r="E544"/>
          <cell r="F544"/>
          <cell r="G544"/>
        </row>
        <row r="545">
          <cell r="B545" t="str">
            <v>0602</v>
          </cell>
          <cell r="C545" t="str">
            <v>CERRAMIENTO MALLA ELECTR.10x5mm H=2.40m</v>
          </cell>
          <cell r="D545" t="str">
            <v>m</v>
          </cell>
          <cell r="E545">
            <v>1</v>
          </cell>
          <cell r="F545">
            <v>72.25</v>
          </cell>
          <cell r="G545">
            <v>72.25</v>
          </cell>
        </row>
        <row r="546">
          <cell r="B546"/>
          <cell r="C546" t="str">
            <v>Tubo poste, parante c/3m y diagonal 2", travesaño 1 1/2", instalado.</v>
          </cell>
          <cell r="D546"/>
          <cell r="E546"/>
          <cell r="F546"/>
          <cell r="G546"/>
        </row>
        <row r="547">
          <cell r="B547" t="str">
            <v>0611</v>
          </cell>
          <cell r="C547" t="str">
            <v>CERRAMIENTO MALLA TRIG.50/10 A.PUAS H=2m</v>
          </cell>
          <cell r="D547" t="str">
            <v>m</v>
          </cell>
          <cell r="E547">
            <v>1</v>
          </cell>
          <cell r="F547">
            <v>68.52</v>
          </cell>
          <cell r="G547">
            <v>68.52</v>
          </cell>
        </row>
        <row r="548">
          <cell r="B548"/>
          <cell r="C548" t="str">
            <v>Tubo poste, parante c/3m diag. 2", traves.1 1/2", brazo, alam. puas 3 hil., h.inf., inst.</v>
          </cell>
          <cell r="D548"/>
          <cell r="E548"/>
          <cell r="F548"/>
          <cell r="G548"/>
        </row>
        <row r="549">
          <cell r="B549" t="str">
            <v>0624</v>
          </cell>
          <cell r="C549" t="str">
            <v>CESPED SINTETICO INC.ARENA SILICE e=50mm</v>
          </cell>
          <cell r="D549" t="str">
            <v>m2</v>
          </cell>
          <cell r="E549">
            <v>1</v>
          </cell>
          <cell r="F549">
            <v>28.92</v>
          </cell>
          <cell r="G549">
            <v>28.92</v>
          </cell>
        </row>
        <row r="550">
          <cell r="B550"/>
          <cell r="C550" t="str">
            <v>Instalado con caucho granulado 550 pro,cinta de union y pegamento grass especial</v>
          </cell>
          <cell r="D550"/>
          <cell r="E550"/>
          <cell r="F550"/>
          <cell r="G550"/>
        </row>
        <row r="551">
          <cell r="B551" t="str">
            <v>0115</v>
          </cell>
          <cell r="C551" t="str">
            <v>CHAMPEADO FINO A MÁQUINA.</v>
          </cell>
          <cell r="D551" t="str">
            <v>m2</v>
          </cell>
          <cell r="E551">
            <v>1</v>
          </cell>
          <cell r="F551">
            <v>5.16</v>
          </cell>
          <cell r="G551">
            <v>5.16</v>
          </cell>
        </row>
        <row r="552">
          <cell r="B552"/>
          <cell r="C552" t="str">
            <v>Cemento blanco, marmolina, cementina, incluye andamiaje.</v>
          </cell>
          <cell r="D552"/>
          <cell r="E552"/>
          <cell r="F552"/>
          <cell r="G552"/>
        </row>
        <row r="553">
          <cell r="B553" t="str">
            <v>0152</v>
          </cell>
          <cell r="C553" t="str">
            <v>CHAMPEADO GRUESO A MANO MORTERO 1:3.</v>
          </cell>
          <cell r="D553" t="str">
            <v>m2</v>
          </cell>
          <cell r="E553">
            <v>1</v>
          </cell>
          <cell r="F553">
            <v>3.18</v>
          </cell>
          <cell r="G553">
            <v>3.18</v>
          </cell>
        </row>
        <row r="554">
          <cell r="B554"/>
          <cell r="C554" t="str">
            <v>No incluye andamios.</v>
          </cell>
          <cell r="D554"/>
          <cell r="E554"/>
          <cell r="F554"/>
          <cell r="G554"/>
        </row>
        <row r="555">
          <cell r="B555" t="str">
            <v>V001</v>
          </cell>
          <cell r="C555" t="str">
            <v>CHARLAS DE CONCIENTIZACION</v>
          </cell>
          <cell r="D555" t="str">
            <v>u</v>
          </cell>
          <cell r="E555">
            <v>1</v>
          </cell>
          <cell r="F555">
            <v>326.64</v>
          </cell>
          <cell r="G555">
            <v>326.64</v>
          </cell>
        </row>
        <row r="556">
          <cell r="B556"/>
          <cell r="C556" t="str">
            <v>220-(1)</v>
          </cell>
          <cell r="D556"/>
          <cell r="E556"/>
          <cell r="F556"/>
          <cell r="G556"/>
        </row>
        <row r="557">
          <cell r="B557" t="str">
            <v>P852</v>
          </cell>
          <cell r="C557" t="str">
            <v>CICLA NORMA ASTM F2276 POSTE 114x3 PERNO TORX INOX RECUBRIMIENTO INTEGRAL DÚPLEX DECAPADO GALVANIZADO PINTURA ELECTROSTÁTICA</v>
          </cell>
          <cell r="D557" t="str">
            <v>u</v>
          </cell>
          <cell r="E557">
            <v>1</v>
          </cell>
          <cell r="F557">
            <v>798.02</v>
          </cell>
          <cell r="G557">
            <v>798.02</v>
          </cell>
        </row>
        <row r="558">
          <cell r="B558"/>
          <cell r="C558" t="str">
            <v>Eq.ejerc.piernas,brazos poste TR114x3 asientos TR50x3,plac.base 10 placa eje galv.20 cubreper.ø50 cubrebase ø275 certificado ASTM F2276 anc.4 varilla dado 50x50x95cm HS210kg/cm2,20 tuerca nivelación y seguridad ¾ regaton.50 y 114.inst.</v>
          </cell>
          <cell r="D558"/>
          <cell r="E558"/>
          <cell r="F558"/>
          <cell r="G558"/>
        </row>
        <row r="559">
          <cell r="B559" t="str">
            <v>1818</v>
          </cell>
          <cell r="C559" t="str">
            <v>CIELO RASO DE GYPSUM ANTIHUMEDAD</v>
          </cell>
          <cell r="D559" t="str">
            <v>m2</v>
          </cell>
          <cell r="E559">
            <v>1</v>
          </cell>
          <cell r="F559">
            <v>17.36</v>
          </cell>
          <cell r="G559">
            <v>17.36</v>
          </cell>
        </row>
        <row r="560">
          <cell r="B560"/>
          <cell r="C560" t="str">
            <v>Plancha antihumedad 4'x8'x1/2",perfiles prim.1 5/8"x12' sec.2 1/2"x12',angulo 3/4"x10',instal</v>
          </cell>
          <cell r="D560"/>
          <cell r="E560"/>
          <cell r="F560"/>
          <cell r="G560"/>
        </row>
        <row r="561">
          <cell r="B561" t="str">
            <v>1811</v>
          </cell>
          <cell r="C561" t="str">
            <v>CIELO RASO DE GYPSUM BOARD</v>
          </cell>
          <cell r="D561" t="str">
            <v>m2</v>
          </cell>
          <cell r="E561">
            <v>1</v>
          </cell>
          <cell r="F561">
            <v>15.07</v>
          </cell>
          <cell r="G561">
            <v>15.07</v>
          </cell>
        </row>
        <row r="562">
          <cell r="B562"/>
          <cell r="C562" t="str">
            <v>Plancha 4'x8'x1/2",perfiles prim.1 5/8"x12' sec.2 1/2"x12',angulo 3/4"x10',instal</v>
          </cell>
          <cell r="D562"/>
          <cell r="E562"/>
          <cell r="F562"/>
          <cell r="G562"/>
        </row>
        <row r="563">
          <cell r="B563" t="str">
            <v>0121</v>
          </cell>
          <cell r="C563" t="str">
            <v>CIELO RASO PANEL FIBROCEL C.RASO 60.5x60.5cm e=4mm</v>
          </cell>
          <cell r="D563" t="str">
            <v>m2</v>
          </cell>
          <cell r="E563">
            <v>1</v>
          </cell>
          <cell r="F563">
            <v>21.49</v>
          </cell>
          <cell r="G563">
            <v>21.49</v>
          </cell>
        </row>
        <row r="564">
          <cell r="B564"/>
          <cell r="C564" t="str">
            <v>Suspension metalica galvan.blanca,alambre galvanizado,tornillo,taco fisher</v>
          </cell>
          <cell r="D564"/>
          <cell r="E564"/>
          <cell r="F564"/>
          <cell r="G564"/>
        </row>
        <row r="565">
          <cell r="B565" t="str">
            <v>1213</v>
          </cell>
          <cell r="C565" t="str">
            <v>CINTA FLEXIB.SELLADO JUNTAS CONSTRUCCION</v>
          </cell>
          <cell r="D565" t="str">
            <v>m</v>
          </cell>
          <cell r="E565">
            <v>1</v>
          </cell>
          <cell r="F565">
            <v>38.020000000000003</v>
          </cell>
          <cell r="G565">
            <v>38.020000000000003</v>
          </cell>
        </row>
        <row r="566">
          <cell r="B566"/>
          <cell r="C566" t="str">
            <v>Cinta PVC a=22cm, instalada</v>
          </cell>
          <cell r="D566"/>
          <cell r="E566"/>
          <cell r="F566"/>
          <cell r="G566"/>
        </row>
        <row r="567">
          <cell r="B567" t="str">
            <v>V012</v>
          </cell>
          <cell r="C567" t="str">
            <v>CINTA PLASTICA REFLECTIVA</v>
          </cell>
          <cell r="D567" t="str">
            <v>m</v>
          </cell>
          <cell r="E567">
            <v>1</v>
          </cell>
          <cell r="F567">
            <v>7.0000000000000007E-2</v>
          </cell>
          <cell r="G567">
            <v>7.0000000000000007E-2</v>
          </cell>
        </row>
        <row r="568">
          <cell r="B568"/>
          <cell r="C568" t="str">
            <v>711iiB</v>
          </cell>
          <cell r="D568"/>
          <cell r="E568"/>
          <cell r="F568"/>
          <cell r="G568"/>
        </row>
        <row r="569">
          <cell r="B569" t="str">
            <v>P621</v>
          </cell>
          <cell r="C569" t="str">
            <v>CLAPETA 0.40x0.40m ALUMINIO 5mm EMPAQUE</v>
          </cell>
          <cell r="D569" t="str">
            <v>u</v>
          </cell>
          <cell r="E569">
            <v>1</v>
          </cell>
          <cell r="F569">
            <v>66.88</v>
          </cell>
          <cell r="G569">
            <v>66.88</v>
          </cell>
        </row>
        <row r="570">
          <cell r="B570"/>
          <cell r="C570" t="str">
            <v>Aluminio de 5mm,instalado en pozo con pasador y empaque de caucho</v>
          </cell>
          <cell r="D570"/>
          <cell r="E570"/>
          <cell r="F570"/>
          <cell r="G570"/>
        </row>
        <row r="571">
          <cell r="B571" t="str">
            <v>1717</v>
          </cell>
          <cell r="C571" t="str">
            <v>CODO EMT 3/4"</v>
          </cell>
          <cell r="D571" t="str">
            <v>u</v>
          </cell>
          <cell r="E571">
            <v>1</v>
          </cell>
          <cell r="F571">
            <v>2.12</v>
          </cell>
          <cell r="G571">
            <v>2.12</v>
          </cell>
        </row>
        <row r="572">
          <cell r="B572"/>
          <cell r="C572" t="str">
            <v>Instalado.</v>
          </cell>
          <cell r="D572"/>
          <cell r="E572"/>
          <cell r="F572"/>
          <cell r="G572"/>
        </row>
        <row r="573">
          <cell r="B573" t="str">
            <v>7657</v>
          </cell>
          <cell r="C573" t="str">
            <v>CODO PVC 110mm x 45 PARA TUBER.ANILLADA</v>
          </cell>
          <cell r="D573" t="str">
            <v>u</v>
          </cell>
          <cell r="E573">
            <v>1</v>
          </cell>
          <cell r="F573">
            <v>11.84</v>
          </cell>
          <cell r="G573">
            <v>11.84</v>
          </cell>
        </row>
        <row r="574">
          <cell r="B574"/>
          <cell r="C574" t="str">
            <v>Instalado,union elastomerica,para instal.telefonicas,semaforos y electricas</v>
          </cell>
          <cell r="D574"/>
          <cell r="E574"/>
          <cell r="F574"/>
          <cell r="G574"/>
        </row>
        <row r="575">
          <cell r="B575" t="str">
            <v>7658</v>
          </cell>
          <cell r="C575" t="str">
            <v>CODO PVC 110mm x 90 GRADOS, PARA DESAGUES</v>
          </cell>
          <cell r="D575" t="str">
            <v>u</v>
          </cell>
          <cell r="E575">
            <v>1</v>
          </cell>
          <cell r="F575">
            <v>8.36</v>
          </cell>
          <cell r="G575">
            <v>8.36</v>
          </cell>
        </row>
        <row r="576">
          <cell r="B576"/>
          <cell r="C576" t="str">
            <v>Instalado con pegamento</v>
          </cell>
          <cell r="D576"/>
          <cell r="E576"/>
          <cell r="F576"/>
          <cell r="G576"/>
        </row>
        <row r="577">
          <cell r="B577" t="str">
            <v>7663</v>
          </cell>
          <cell r="C577" t="str">
            <v>CODO PVC 75mm x 90 GRADOS, PARA DESAGUES</v>
          </cell>
          <cell r="D577" t="str">
            <v>u</v>
          </cell>
          <cell r="E577">
            <v>1</v>
          </cell>
          <cell r="F577">
            <v>5.87</v>
          </cell>
          <cell r="G577">
            <v>5.87</v>
          </cell>
        </row>
        <row r="578">
          <cell r="B578"/>
          <cell r="C578" t="str">
            <v>Instalado con pegamento</v>
          </cell>
          <cell r="D578"/>
          <cell r="E578"/>
          <cell r="F578"/>
          <cell r="G578"/>
        </row>
        <row r="579">
          <cell r="B579" t="str">
            <v>3162</v>
          </cell>
          <cell r="C579" t="str">
            <v>CODO PVC PRESIÓN 1"x90 ROSCABLE.</v>
          </cell>
          <cell r="D579" t="str">
            <v>u</v>
          </cell>
          <cell r="E579">
            <v>1</v>
          </cell>
          <cell r="F579">
            <v>4.1900000000000004</v>
          </cell>
          <cell r="G579">
            <v>4.1900000000000004</v>
          </cell>
        </row>
        <row r="580">
          <cell r="B580"/>
          <cell r="C580" t="str">
            <v>Instalado.</v>
          </cell>
          <cell r="D580"/>
          <cell r="E580"/>
          <cell r="F580"/>
          <cell r="G580"/>
        </row>
        <row r="581">
          <cell r="B581" t="str">
            <v>3163</v>
          </cell>
          <cell r="C581" t="str">
            <v>CODO PVC PRESION 1/2"x90 ROSCABLE</v>
          </cell>
          <cell r="D581" t="str">
            <v>u</v>
          </cell>
          <cell r="E581">
            <v>1</v>
          </cell>
          <cell r="F581">
            <v>3.24</v>
          </cell>
          <cell r="G581">
            <v>3.24</v>
          </cell>
        </row>
        <row r="582">
          <cell r="B582"/>
          <cell r="C582" t="str">
            <v>Instalado</v>
          </cell>
          <cell r="D582"/>
          <cell r="E582"/>
          <cell r="F582"/>
          <cell r="G582"/>
        </row>
        <row r="583">
          <cell r="B583" t="str">
            <v>3108</v>
          </cell>
          <cell r="C583" t="str">
            <v>CODO PVC PRESION 50 mm x 90 C/C</v>
          </cell>
          <cell r="D583" t="str">
            <v>u</v>
          </cell>
          <cell r="E583">
            <v>1</v>
          </cell>
          <cell r="F583">
            <v>4.38</v>
          </cell>
          <cell r="G583">
            <v>4.38</v>
          </cell>
        </row>
        <row r="584">
          <cell r="B584"/>
          <cell r="C584" t="str">
            <v>Instalado.</v>
          </cell>
          <cell r="D584"/>
          <cell r="E584"/>
          <cell r="F584"/>
          <cell r="G584"/>
        </row>
        <row r="585">
          <cell r="B585" t="str">
            <v>0744</v>
          </cell>
          <cell r="C585" t="str">
            <v>COLCHON ARENA FINA</v>
          </cell>
          <cell r="D585" t="str">
            <v>m3</v>
          </cell>
          <cell r="E585">
            <v>1</v>
          </cell>
          <cell r="F585">
            <v>24.71</v>
          </cell>
          <cell r="G585">
            <v>24.71</v>
          </cell>
        </row>
        <row r="586">
          <cell r="B586"/>
          <cell r="C586" t="str">
            <v>Incluye transporte y colocada.</v>
          </cell>
          <cell r="D586"/>
          <cell r="E586"/>
          <cell r="F586"/>
          <cell r="G586"/>
        </row>
        <row r="587">
          <cell r="B587" t="str">
            <v>V518</v>
          </cell>
          <cell r="C587" t="str">
            <v>COLOCACIÓN DE SLURRY SEAL.</v>
          </cell>
          <cell r="D587" t="str">
            <v>m2</v>
          </cell>
          <cell r="E587">
            <v>1</v>
          </cell>
          <cell r="F587">
            <v>2.57</v>
          </cell>
          <cell r="G587">
            <v>2.57</v>
          </cell>
        </row>
        <row r="588">
          <cell r="B588"/>
          <cell r="C588" t="str">
            <v xml:space="preserve">Mortero asfáltico Tipo CSS-1h 62%. 405-7.1    </v>
          </cell>
          <cell r="D588"/>
          <cell r="E588"/>
          <cell r="F588"/>
          <cell r="G588"/>
        </row>
        <row r="589">
          <cell r="B589" t="str">
            <v>1803</v>
          </cell>
          <cell r="C589" t="str">
            <v>COLOCACION PLANCHAS DE ASBESTO CEMENTO</v>
          </cell>
          <cell r="D589" t="str">
            <v>m2</v>
          </cell>
          <cell r="E589">
            <v>1</v>
          </cell>
          <cell r="F589">
            <v>2.3199999999999998</v>
          </cell>
          <cell r="G589">
            <v>2.3199999999999998</v>
          </cell>
        </row>
        <row r="590">
          <cell r="B590"/>
          <cell r="C590" t="str">
            <v>no incluye plancha ni andamiaje, reposicion ganchos J 125 mm.</v>
          </cell>
          <cell r="D590"/>
          <cell r="E590"/>
          <cell r="F590"/>
          <cell r="G590"/>
        </row>
        <row r="591">
          <cell r="B591" t="str">
            <v>0837</v>
          </cell>
          <cell r="C591" t="str">
            <v>COLUMPIO 2 ELEMENTOS HIERRO GALVAN. 4"</v>
          </cell>
          <cell r="D591" t="str">
            <v>u</v>
          </cell>
          <cell r="E591">
            <v>1</v>
          </cell>
          <cell r="F591">
            <v>820.76</v>
          </cell>
          <cell r="G591">
            <v>820.76</v>
          </cell>
        </row>
        <row r="592">
          <cell r="B592"/>
          <cell r="C592" t="str">
            <v>Pintura, colocación 0.50x0.50x1 H. S. 180kg/cm2, parante relleno.</v>
          </cell>
          <cell r="D592"/>
          <cell r="E592"/>
          <cell r="F592"/>
          <cell r="G592"/>
        </row>
        <row r="593">
          <cell r="B593" t="str">
            <v>0838</v>
          </cell>
          <cell r="C593" t="str">
            <v>COLUMPIO 3 ELEMENTOS TUBO H.GALVAN. 2"</v>
          </cell>
          <cell r="D593" t="str">
            <v>u</v>
          </cell>
          <cell r="E593">
            <v>1</v>
          </cell>
          <cell r="F593">
            <v>853.1</v>
          </cell>
          <cell r="G593">
            <v>853.1</v>
          </cell>
        </row>
        <row r="594">
          <cell r="B594"/>
          <cell r="C594" t="str">
            <v>H. libre=2.50m, celosia 1/2", pintura,colocación 0.40x0.40m, hormigón simple 180kg/cm2.</v>
          </cell>
          <cell r="D594"/>
          <cell r="E594"/>
          <cell r="F594"/>
          <cell r="G594"/>
        </row>
        <row r="595">
          <cell r="B595" t="str">
            <v>4127</v>
          </cell>
          <cell r="C595" t="str">
            <v>COLUMPIO SIMPLE Y ARTIC.DOBLE ASIENTO</v>
          </cell>
          <cell r="D595" t="str">
            <v>u</v>
          </cell>
          <cell r="E595">
            <v>1</v>
          </cell>
          <cell r="F595">
            <v>672.07</v>
          </cell>
          <cell r="G595">
            <v>672.07</v>
          </cell>
        </row>
        <row r="596">
          <cell r="B596"/>
          <cell r="C596" t="str">
            <v>H. lib=1.80m, tub. gal. ISO II 3/4", 1", 2", perf. tol corr., pint., ciment.0.4x0.4x0.3, H. S. 180 Kg/cm2.</v>
          </cell>
          <cell r="D596"/>
          <cell r="E596"/>
          <cell r="F596"/>
          <cell r="G596"/>
        </row>
        <row r="597">
          <cell r="B597" t="str">
            <v>3630</v>
          </cell>
          <cell r="C597" t="str">
            <v>CONDUCTOR DE ALUMINIO 25kV XLPE #1/0 AWG.</v>
          </cell>
          <cell r="D597" t="str">
            <v>m</v>
          </cell>
          <cell r="E597">
            <v>1</v>
          </cell>
          <cell r="F597">
            <v>38.69</v>
          </cell>
          <cell r="G597">
            <v>38.69</v>
          </cell>
        </row>
        <row r="598">
          <cell r="B598"/>
          <cell r="C598" t="str">
            <v>Blando, Norma ASTM, clase B, aislado en XLPE, cubierta exterior de PVC. Instalado para acometida monofásica de medio voltaje.</v>
          </cell>
          <cell r="D598"/>
          <cell r="E598"/>
          <cell r="F598"/>
          <cell r="G598"/>
        </row>
        <row r="599">
          <cell r="B599" t="str">
            <v>3636</v>
          </cell>
          <cell r="C599" t="str">
            <v>CONDUCTOR DE ALUMINIO 600V # 6 AWG, PROTEGIDO 7 HILOS AISLADO CON CUBIERTA EXTERIOR DE PVC TIPO TTU O SUPERFLEX.</v>
          </cell>
          <cell r="D599" t="str">
            <v>m</v>
          </cell>
          <cell r="E599">
            <v>1</v>
          </cell>
          <cell r="F599">
            <v>2.15</v>
          </cell>
          <cell r="G599">
            <v>2.15</v>
          </cell>
        </row>
        <row r="600">
          <cell r="B600"/>
          <cell r="C600" t="str">
            <v>Instalado.</v>
          </cell>
          <cell r="D600"/>
          <cell r="E600"/>
          <cell r="F600"/>
          <cell r="G600"/>
        </row>
        <row r="601">
          <cell r="B601" t="str">
            <v>E130</v>
          </cell>
          <cell r="C601" t="str">
            <v>CONDUCTOR DE ALUMINIO REFORZADO TIPO ACSR #2 AWG (6/1) "APARROW"</v>
          </cell>
          <cell r="D601" t="str">
            <v>m</v>
          </cell>
          <cell r="E601">
            <v>1</v>
          </cell>
          <cell r="F601">
            <v>2.14</v>
          </cell>
          <cell r="G601">
            <v>2.14</v>
          </cell>
        </row>
        <row r="602">
          <cell r="B602"/>
          <cell r="C602" t="str">
            <v>Instalado</v>
          </cell>
          <cell r="D602"/>
          <cell r="E602"/>
          <cell r="F602"/>
          <cell r="G602"/>
        </row>
        <row r="603">
          <cell r="B603" t="str">
            <v>5478</v>
          </cell>
          <cell r="C603" t="str">
            <v>CONDUCTOR DE COBRE # 10 AWG, PROTEGIDO THHN O SUPERFLEX.</v>
          </cell>
          <cell r="D603" t="str">
            <v>m</v>
          </cell>
          <cell r="E603">
            <v>1</v>
          </cell>
          <cell r="F603">
            <v>1.67</v>
          </cell>
          <cell r="G603">
            <v>1.67</v>
          </cell>
        </row>
        <row r="604">
          <cell r="B604"/>
          <cell r="C604" t="str">
            <v>Instalado.</v>
          </cell>
          <cell r="D604"/>
          <cell r="E604"/>
          <cell r="F604"/>
          <cell r="G604"/>
        </row>
        <row r="605">
          <cell r="B605" t="str">
            <v>5476</v>
          </cell>
          <cell r="C605" t="str">
            <v>CONDUCTOR DE COBRE # 6 AWG, PROTEGIDO AISLADO CON CUBIERTA EXTERIOR DE PVC TIPO TTU O SUPERFLEX.</v>
          </cell>
          <cell r="D605" t="str">
            <v>m</v>
          </cell>
          <cell r="E605">
            <v>1</v>
          </cell>
          <cell r="F605">
            <v>3.67</v>
          </cell>
          <cell r="G605">
            <v>3.67</v>
          </cell>
        </row>
        <row r="606">
          <cell r="B606"/>
          <cell r="C606" t="str">
            <v>Instalado.</v>
          </cell>
          <cell r="D606"/>
          <cell r="E606"/>
          <cell r="F606"/>
          <cell r="G606"/>
        </row>
        <row r="607">
          <cell r="B607" t="str">
            <v>5477</v>
          </cell>
          <cell r="C607" t="str">
            <v>CONDUCTOR DE COBRE # 8 AWG, PROTEGIDO 7 HILOS AISLADO CON CUBIERTA EXTERIOR DE PVC TIPO TTU O SUPERFLEX.</v>
          </cell>
          <cell r="D607" t="str">
            <v>m</v>
          </cell>
          <cell r="E607">
            <v>1</v>
          </cell>
          <cell r="F607">
            <v>2.86</v>
          </cell>
          <cell r="G607">
            <v>2.86</v>
          </cell>
        </row>
        <row r="608">
          <cell r="B608"/>
          <cell r="C608" t="str">
            <v>Instalado.</v>
          </cell>
          <cell r="D608"/>
          <cell r="E608"/>
          <cell r="F608"/>
          <cell r="G608"/>
        </row>
        <row r="609">
          <cell r="B609" t="str">
            <v>5479</v>
          </cell>
          <cell r="C609" t="str">
            <v>CONDUCTOR DE COBRE 600V # 12 AWG, DE PVC TIPO THHN O SUPERFLEX.</v>
          </cell>
          <cell r="D609" t="str">
            <v>m</v>
          </cell>
          <cell r="E609">
            <v>1</v>
          </cell>
          <cell r="F609">
            <v>1.52</v>
          </cell>
          <cell r="G609">
            <v>1.52</v>
          </cell>
        </row>
        <row r="610">
          <cell r="B610"/>
          <cell r="C610" t="str">
            <v>Instalado.</v>
          </cell>
          <cell r="D610"/>
          <cell r="E610"/>
          <cell r="F610"/>
          <cell r="G610"/>
        </row>
        <row r="611">
          <cell r="B611" t="str">
            <v>5480</v>
          </cell>
          <cell r="C611" t="str">
            <v>CONDUCTOR DE COBRE 600V # 14 AWG, DE PVC TIPO THHN O SUPERFLEX.</v>
          </cell>
          <cell r="D611" t="str">
            <v>m</v>
          </cell>
          <cell r="E611">
            <v>1</v>
          </cell>
          <cell r="F611">
            <v>1.26</v>
          </cell>
          <cell r="G611">
            <v>1.26</v>
          </cell>
        </row>
        <row r="612">
          <cell r="B612"/>
          <cell r="C612" t="str">
            <v>Instalado.</v>
          </cell>
          <cell r="D612"/>
          <cell r="E612"/>
          <cell r="F612"/>
          <cell r="G612"/>
        </row>
        <row r="613">
          <cell r="B613" t="str">
            <v>3666</v>
          </cell>
          <cell r="C613" t="str">
            <v>CONDUCTOR DE COBRE DESNUDO # 10 AWG.</v>
          </cell>
          <cell r="D613" t="str">
            <v>m</v>
          </cell>
          <cell r="E613">
            <v>1</v>
          </cell>
          <cell r="F613">
            <v>2.93</v>
          </cell>
          <cell r="G613">
            <v>2.93</v>
          </cell>
        </row>
        <row r="614">
          <cell r="B614"/>
          <cell r="C614" t="str">
            <v>Para puesta a tierra, instalado en tubería PVC de 1/2".</v>
          </cell>
          <cell r="D614"/>
          <cell r="E614"/>
          <cell r="F614"/>
          <cell r="G614"/>
        </row>
        <row r="615">
          <cell r="B615" t="str">
            <v>3668</v>
          </cell>
          <cell r="C615" t="str">
            <v>CONDUCTOR DE COBRE DESNUDO # 6 AWG.</v>
          </cell>
          <cell r="D615" t="str">
            <v>m</v>
          </cell>
          <cell r="E615">
            <v>1</v>
          </cell>
          <cell r="F615">
            <v>4.22</v>
          </cell>
          <cell r="G615">
            <v>4.22</v>
          </cell>
        </row>
        <row r="616">
          <cell r="B616"/>
          <cell r="C616" t="str">
            <v>Para puesta a tierra, instalado en tubería PVC de 1/2".</v>
          </cell>
          <cell r="D616"/>
          <cell r="E616"/>
          <cell r="F616"/>
          <cell r="G616"/>
        </row>
        <row r="617">
          <cell r="B617" t="str">
            <v>3667</v>
          </cell>
          <cell r="C617" t="str">
            <v>CONDUCTOR DE COBRE DESNUDO # 8 AWG.</v>
          </cell>
          <cell r="D617" t="str">
            <v>m</v>
          </cell>
          <cell r="E617">
            <v>1</v>
          </cell>
          <cell r="F617">
            <v>3.34</v>
          </cell>
          <cell r="G617">
            <v>3.34</v>
          </cell>
        </row>
        <row r="618">
          <cell r="B618"/>
          <cell r="C618" t="str">
            <v>Para puesta a tierra, instalado en tubería PVC de 1/2".</v>
          </cell>
          <cell r="D618"/>
          <cell r="E618"/>
          <cell r="F618"/>
          <cell r="G618"/>
        </row>
        <row r="619">
          <cell r="B619" t="str">
            <v>2703</v>
          </cell>
          <cell r="C619" t="str">
            <v>CONDUCTOR TTU 1/0 AWG 19H SUPERFLEX CON AISLAM. PVC</v>
          </cell>
          <cell r="D619" t="str">
            <v>m</v>
          </cell>
          <cell r="E619">
            <v>1</v>
          </cell>
          <cell r="F619">
            <v>11.84</v>
          </cell>
          <cell r="G619">
            <v>11.84</v>
          </cell>
        </row>
        <row r="620">
          <cell r="B620"/>
          <cell r="C620" t="str">
            <v>Instalado, conductor aislado con polietileno, Cu suave 19 hilos</v>
          </cell>
          <cell r="D620"/>
          <cell r="E620"/>
          <cell r="F620"/>
          <cell r="G620"/>
        </row>
        <row r="621">
          <cell r="B621" t="str">
            <v>E103</v>
          </cell>
          <cell r="C621" t="str">
            <v>CONDUCTOR UNIPOLAR DE COBRE AISLADO THHN #10 AWG, (7 HILOS)  600V 75° C.</v>
          </cell>
          <cell r="D621" t="str">
            <v>m</v>
          </cell>
          <cell r="E621">
            <v>1</v>
          </cell>
          <cell r="F621">
            <v>1.52</v>
          </cell>
          <cell r="G621">
            <v>1.52</v>
          </cell>
        </row>
        <row r="622">
          <cell r="B622"/>
          <cell r="C622" t="str">
            <v>Instalado</v>
          </cell>
          <cell r="D622"/>
          <cell r="E622"/>
          <cell r="F622"/>
          <cell r="G622"/>
        </row>
        <row r="623">
          <cell r="B623" t="str">
            <v>E102</v>
          </cell>
          <cell r="C623" t="str">
            <v>CONDUCTOR UNIPOLAR DE COBRE AISLADO THHN #8 AWG, (7 HILOS)  600V 75° C.</v>
          </cell>
          <cell r="D623" t="str">
            <v>m</v>
          </cell>
          <cell r="E623">
            <v>1</v>
          </cell>
          <cell r="F623">
            <v>2.38</v>
          </cell>
          <cell r="G623">
            <v>2.38</v>
          </cell>
        </row>
        <row r="624">
          <cell r="B624"/>
          <cell r="C624" t="str">
            <v>Instalado</v>
          </cell>
          <cell r="D624"/>
          <cell r="E624"/>
          <cell r="F624"/>
          <cell r="G624"/>
        </row>
        <row r="625">
          <cell r="B625" t="str">
            <v>1734</v>
          </cell>
          <cell r="C625" t="str">
            <v>CONECTOR EMT 1" METALICO</v>
          </cell>
          <cell r="D625" t="str">
            <v>u</v>
          </cell>
          <cell r="E625">
            <v>1</v>
          </cell>
          <cell r="F625">
            <v>1.64</v>
          </cell>
          <cell r="G625">
            <v>1.64</v>
          </cell>
        </row>
        <row r="626">
          <cell r="B626"/>
          <cell r="C626" t="str">
            <v>instalado</v>
          </cell>
          <cell r="D626"/>
          <cell r="E626"/>
          <cell r="F626"/>
          <cell r="G626"/>
        </row>
        <row r="627">
          <cell r="B627" t="str">
            <v>5481</v>
          </cell>
          <cell r="C627" t="str">
            <v>CONECTOR HERMÉTICO PARA UNIÓN COBRE-COBRE PARA EMPALME DE LUMINARIAS.</v>
          </cell>
          <cell r="D627" t="str">
            <v>u</v>
          </cell>
          <cell r="E627">
            <v>1</v>
          </cell>
          <cell r="F627">
            <v>3.71</v>
          </cell>
          <cell r="G627">
            <v>3.71</v>
          </cell>
        </row>
        <row r="628">
          <cell r="B628"/>
          <cell r="C628" t="str">
            <v>Instalado.</v>
          </cell>
          <cell r="D628"/>
          <cell r="E628"/>
          <cell r="F628"/>
          <cell r="G628"/>
        </row>
        <row r="629">
          <cell r="B629" t="str">
            <v>0627</v>
          </cell>
          <cell r="C629" t="str">
            <v>CONFORM.PLATAF.:ESCALINATA,GRADERIO</v>
          </cell>
          <cell r="D629" t="str">
            <v>m2</v>
          </cell>
          <cell r="E629">
            <v>1</v>
          </cell>
          <cell r="F629">
            <v>3.16</v>
          </cell>
          <cell r="G629">
            <v>3.16</v>
          </cell>
        </row>
        <row r="630">
          <cell r="B630"/>
          <cell r="C630"/>
          <cell r="D630"/>
          <cell r="E630"/>
          <cell r="F630"/>
          <cell r="G630"/>
        </row>
        <row r="631">
          <cell r="B631" t="str">
            <v>0913</v>
          </cell>
          <cell r="C631" t="str">
            <v>CONFOR.Y COMPAC.SUBRASANTE MENOR 4000m2</v>
          </cell>
          <cell r="D631" t="str">
            <v>m2</v>
          </cell>
          <cell r="E631">
            <v>1</v>
          </cell>
          <cell r="F631">
            <v>1.51</v>
          </cell>
          <cell r="G631">
            <v>1.51</v>
          </cell>
        </row>
        <row r="632">
          <cell r="B632"/>
          <cell r="C632" t="str">
            <v>Menor a 4000m2, movimiento de tierra más/menos 0.20m de corte o relleno.</v>
          </cell>
          <cell r="D632"/>
          <cell r="E632"/>
          <cell r="F632"/>
          <cell r="G632"/>
        </row>
        <row r="633">
          <cell r="B633" t="str">
            <v>0939</v>
          </cell>
          <cell r="C633" t="str">
            <v>CONFORMAC.A MANO, COMPACT.PLANCHA COMPAC</v>
          </cell>
          <cell r="D633" t="str">
            <v>m2</v>
          </cell>
          <cell r="E633">
            <v>1</v>
          </cell>
          <cell r="F633">
            <v>2.5299999999999998</v>
          </cell>
          <cell r="G633">
            <v>2.5299999999999998</v>
          </cell>
        </row>
        <row r="634">
          <cell r="B634"/>
          <cell r="C634" t="str">
            <v>Dificultad de acceso equipo pesado.</v>
          </cell>
          <cell r="D634"/>
          <cell r="E634"/>
          <cell r="F634"/>
          <cell r="G634"/>
        </row>
        <row r="635">
          <cell r="B635" t="str">
            <v>0631</v>
          </cell>
          <cell r="C635" t="str">
            <v>CONFORMACION DE GRADERIOS TRIBUNA</v>
          </cell>
          <cell r="D635" t="str">
            <v>m</v>
          </cell>
          <cell r="E635">
            <v>1</v>
          </cell>
          <cell r="F635">
            <v>5.41</v>
          </cell>
          <cell r="G635">
            <v>5.41</v>
          </cell>
        </row>
        <row r="636">
          <cell r="B636"/>
          <cell r="C636" t="str">
            <v>40x70 cm.</v>
          </cell>
          <cell r="D636"/>
          <cell r="E636"/>
          <cell r="F636"/>
          <cell r="G636"/>
        </row>
        <row r="637">
          <cell r="B637" t="str">
            <v>0930</v>
          </cell>
          <cell r="C637" t="str">
            <v>CONFORMACIÓN DE SUBRASANTE A MANO.</v>
          </cell>
          <cell r="D637" t="str">
            <v>m2</v>
          </cell>
          <cell r="E637">
            <v>1</v>
          </cell>
          <cell r="F637">
            <v>1.51</v>
          </cell>
          <cell r="G637">
            <v>1.51</v>
          </cell>
        </row>
        <row r="638">
          <cell r="B638"/>
          <cell r="C638" t="str">
            <v>Áreas menores, aceras, canchas.</v>
          </cell>
          <cell r="D638"/>
          <cell r="E638"/>
          <cell r="F638"/>
          <cell r="G638"/>
        </row>
        <row r="639">
          <cell r="B639" t="str">
            <v>5139</v>
          </cell>
          <cell r="C639" t="str">
            <v>CONFORMACIÓN DE TALUD Y PEINADO EN ALTURA.</v>
          </cell>
          <cell r="D639" t="str">
            <v>m2</v>
          </cell>
          <cell r="E639">
            <v>1</v>
          </cell>
          <cell r="F639">
            <v>5.38</v>
          </cell>
          <cell r="G639">
            <v>5.38</v>
          </cell>
        </row>
        <row r="640">
          <cell r="B640"/>
          <cell r="C640" t="str">
            <v>Espesor promedio 20cm, herramienta manual. Incluye canastilla.</v>
          </cell>
          <cell r="D640"/>
          <cell r="E640"/>
          <cell r="F640"/>
          <cell r="G640"/>
        </row>
        <row r="641">
          <cell r="B641" t="str">
            <v>0006</v>
          </cell>
          <cell r="C641" t="str">
            <v>CONFORMACION DE TALUD, PEINADO</v>
          </cell>
          <cell r="D641" t="str">
            <v>m2</v>
          </cell>
          <cell r="E641">
            <v>1</v>
          </cell>
          <cell r="F641">
            <v>4.04</v>
          </cell>
          <cell r="G641">
            <v>4.04</v>
          </cell>
        </row>
        <row r="642">
          <cell r="B642"/>
          <cell r="C642" t="str">
            <v>Espesor promedio 20cm, herramienta manual.</v>
          </cell>
          <cell r="D642"/>
          <cell r="E642"/>
          <cell r="F642"/>
          <cell r="G642"/>
        </row>
        <row r="643">
          <cell r="B643" t="str">
            <v>1250</v>
          </cell>
          <cell r="C643" t="str">
            <v>CONFORMACION SUBRASANTE VIAS</v>
          </cell>
          <cell r="D643" t="str">
            <v>m2</v>
          </cell>
          <cell r="E643">
            <v>1</v>
          </cell>
          <cell r="F643">
            <v>0.74</v>
          </cell>
          <cell r="G643">
            <v>0.74</v>
          </cell>
        </row>
        <row r="644">
          <cell r="B644"/>
          <cell r="C644" t="str">
            <v>con equipo pesado</v>
          </cell>
          <cell r="D644"/>
          <cell r="E644"/>
          <cell r="F644"/>
          <cell r="G644"/>
        </row>
        <row r="645">
          <cell r="B645" t="str">
            <v>0007</v>
          </cell>
          <cell r="C645" t="str">
            <v>CONFORMACION SUPERFICIE PARA PARQUES</v>
          </cell>
          <cell r="D645" t="str">
            <v>m2</v>
          </cell>
          <cell r="E645">
            <v>1</v>
          </cell>
          <cell r="F645">
            <v>2.02</v>
          </cell>
          <cell r="G645">
            <v>2.02</v>
          </cell>
        </row>
        <row r="646">
          <cell r="B646"/>
          <cell r="C646" t="str">
            <v>Sin reposición suelo, espesor promedio  20cm, herramienta manual.</v>
          </cell>
          <cell r="D646"/>
          <cell r="E646"/>
          <cell r="F646"/>
          <cell r="G646"/>
        </row>
        <row r="647">
          <cell r="B647" t="str">
            <v>5156</v>
          </cell>
          <cell r="C647" t="str">
            <v>CONFORMACIÓN Y PEINADO DE  TALUD SOBRE LECHO DE RIO A MAQUINA</v>
          </cell>
          <cell r="D647" t="str">
            <v>m3</v>
          </cell>
          <cell r="E647">
            <v>1</v>
          </cell>
          <cell r="F647">
            <v>6.41</v>
          </cell>
          <cell r="G647">
            <v>6.41</v>
          </cell>
        </row>
        <row r="648">
          <cell r="B648"/>
          <cell r="C648" t="str">
            <v>Espesor promedio 20 cm, con Excavadora de Oruga de 170 HP y desalojo de material hasta 250m en volqueta, incluye cargada.</v>
          </cell>
          <cell r="D648"/>
          <cell r="E648"/>
          <cell r="F648"/>
          <cell r="G648"/>
        </row>
        <row r="649">
          <cell r="B649" t="str">
            <v>0649</v>
          </cell>
          <cell r="C649" t="str">
            <v>CONFORMACION, ESCALINATA GRADERIO</v>
          </cell>
          <cell r="D649" t="str">
            <v>m2</v>
          </cell>
          <cell r="E649">
            <v>1</v>
          </cell>
          <cell r="F649">
            <v>7.91</v>
          </cell>
          <cell r="G649">
            <v>7.91</v>
          </cell>
        </row>
        <row r="650">
          <cell r="B650"/>
          <cell r="C650" t="str">
            <v>Remocion escombros, mejorar suelo,  sub-base 0.15m</v>
          </cell>
          <cell r="D650"/>
          <cell r="E650"/>
          <cell r="F650"/>
          <cell r="G650"/>
        </row>
        <row r="651">
          <cell r="B651" t="str">
            <v>V013</v>
          </cell>
          <cell r="C651" t="str">
            <v>CONO VIAL h=0.70m</v>
          </cell>
          <cell r="D651" t="str">
            <v>u</v>
          </cell>
          <cell r="E651">
            <v>1</v>
          </cell>
          <cell r="F651">
            <v>22.5</v>
          </cell>
          <cell r="G651">
            <v>22.5</v>
          </cell>
        </row>
        <row r="652">
          <cell r="B652"/>
          <cell r="C652" t="str">
            <v>711iiC</v>
          </cell>
          <cell r="D652"/>
          <cell r="E652"/>
          <cell r="F652"/>
          <cell r="G652"/>
        </row>
        <row r="653">
          <cell r="B653" t="str">
            <v>V933</v>
          </cell>
          <cell r="C653" t="str">
            <v>CONSTRUCCIÓN DE SUMIDERO.</v>
          </cell>
          <cell r="D653" t="str">
            <v>u</v>
          </cell>
          <cell r="E653">
            <v>1</v>
          </cell>
          <cell r="F653">
            <v>114.1</v>
          </cell>
          <cell r="G653">
            <v>114.1</v>
          </cell>
        </row>
        <row r="654">
          <cell r="B654"/>
          <cell r="C654" t="str">
            <v>No incluye cerco, rejilla ni cadena. 609-(2)S</v>
          </cell>
          <cell r="D654"/>
          <cell r="E654"/>
          <cell r="F654"/>
          <cell r="G654"/>
        </row>
        <row r="655">
          <cell r="B655" t="str">
            <v>0933</v>
          </cell>
          <cell r="C655" t="str">
            <v>CONSTRUCCIÓN SUMIDERO - REJILLA HIERRO, TAZA Y TUBERÍA 20cm.</v>
          </cell>
          <cell r="D655" t="str">
            <v>u</v>
          </cell>
          <cell r="E655">
            <v>1</v>
          </cell>
          <cell r="F655">
            <v>333.02</v>
          </cell>
          <cell r="G655">
            <v>333.02</v>
          </cell>
        </row>
        <row r="656">
          <cell r="B656"/>
          <cell r="C656" t="str">
            <v>Incluye excavación, tubería 6m y cadena de seguridad. 609-(2)s.</v>
          </cell>
          <cell r="D656"/>
          <cell r="E656"/>
          <cell r="F656"/>
          <cell r="G656"/>
        </row>
        <row r="657">
          <cell r="B657" t="str">
            <v>0163</v>
          </cell>
          <cell r="C657" t="str">
            <v>CONTRAPISO HS.180 e=15cm,EMPEDRADO=10cm</v>
          </cell>
          <cell r="D657" t="str">
            <v>m2</v>
          </cell>
          <cell r="E657">
            <v>1</v>
          </cell>
          <cell r="F657">
            <v>35.6</v>
          </cell>
          <cell r="G657">
            <v>35.6</v>
          </cell>
        </row>
        <row r="658">
          <cell r="B658"/>
          <cell r="C658" t="str">
            <v>Sin polietileno, junta de madera, no incluye masillado, hormigonera</v>
          </cell>
          <cell r="D658"/>
          <cell r="E658"/>
          <cell r="F658"/>
          <cell r="G658"/>
        </row>
        <row r="659">
          <cell r="B659" t="str">
            <v>0160</v>
          </cell>
          <cell r="C659" t="str">
            <v>CONTRAPISO HS.180 e=5cm SUB-BASE=10cm</v>
          </cell>
          <cell r="D659" t="str">
            <v>m2</v>
          </cell>
          <cell r="E659">
            <v>1</v>
          </cell>
          <cell r="F659">
            <v>17.3</v>
          </cell>
          <cell r="G659">
            <v>17.3</v>
          </cell>
        </row>
        <row r="660">
          <cell r="B660"/>
          <cell r="C660" t="str">
            <v>Sin polietileno,no incluye masillado, hormigonera, compactador.</v>
          </cell>
          <cell r="D660"/>
          <cell r="E660"/>
          <cell r="F660"/>
          <cell r="G660"/>
        </row>
        <row r="661">
          <cell r="B661" t="str">
            <v>0159</v>
          </cell>
          <cell r="C661" t="str">
            <v>CONTRAPISO HS.180 e=5cm,EMPEDRADO e=10cm</v>
          </cell>
          <cell r="D661" t="str">
            <v>m2</v>
          </cell>
          <cell r="E661">
            <v>1</v>
          </cell>
          <cell r="F661">
            <v>19.45</v>
          </cell>
          <cell r="G661">
            <v>19.45</v>
          </cell>
        </row>
        <row r="662">
          <cell r="B662"/>
          <cell r="C662" t="str">
            <v>Con polietileno, no incluye masillado, hormigonera.</v>
          </cell>
          <cell r="D662"/>
          <cell r="E662"/>
          <cell r="F662"/>
          <cell r="G662"/>
        </row>
        <row r="663">
          <cell r="B663" t="str">
            <v>0161</v>
          </cell>
          <cell r="C663" t="str">
            <v>CONTRAPISO HS.180 e=6cm, EMPEDRADO=13cm</v>
          </cell>
          <cell r="D663" t="str">
            <v>m2</v>
          </cell>
          <cell r="E663">
            <v>1</v>
          </cell>
          <cell r="F663">
            <v>21.58</v>
          </cell>
          <cell r="G663">
            <v>21.58</v>
          </cell>
        </row>
        <row r="664">
          <cell r="B664"/>
          <cell r="C664" t="str">
            <v>Sin polietileno, no incluye masillado, hormigonera.</v>
          </cell>
          <cell r="D664"/>
          <cell r="E664"/>
          <cell r="F664"/>
          <cell r="G664"/>
        </row>
        <row r="665">
          <cell r="B665" t="str">
            <v>3008</v>
          </cell>
          <cell r="C665" t="str">
            <v>CONTRAPISO HS.210 e=12cm, EMPEDR.e=10cm</v>
          </cell>
          <cell r="D665" t="str">
            <v>m2</v>
          </cell>
          <cell r="E665">
            <v>1</v>
          </cell>
          <cell r="F665">
            <v>33.71</v>
          </cell>
          <cell r="G665">
            <v>33.71</v>
          </cell>
        </row>
        <row r="666">
          <cell r="B666"/>
          <cell r="C666" t="str">
            <v>con polietileno, no incluye masillado, hormigonera</v>
          </cell>
          <cell r="D666"/>
          <cell r="E666"/>
          <cell r="F666"/>
          <cell r="G666"/>
        </row>
        <row r="667">
          <cell r="B667" t="str">
            <v>1065</v>
          </cell>
          <cell r="C667" t="str">
            <v>CORCHADO CANALETA MORTERO 1:3 ADHESIVO M</v>
          </cell>
          <cell r="D667" t="str">
            <v>m</v>
          </cell>
          <cell r="E667">
            <v>1</v>
          </cell>
          <cell r="F667">
            <v>13.19</v>
          </cell>
          <cell r="G667">
            <v>13.19</v>
          </cell>
        </row>
        <row r="668">
          <cell r="B668"/>
          <cell r="C668" t="str">
            <v>rec.pintura</v>
          </cell>
          <cell r="D668"/>
          <cell r="E668"/>
          <cell r="F668"/>
          <cell r="G668"/>
        </row>
        <row r="669">
          <cell r="B669" t="str">
            <v>0756</v>
          </cell>
          <cell r="C669" t="str">
            <v>CORTE DE ADOQ. ACERA Y ASFALTO CON DISCO DIAMANTE</v>
          </cell>
          <cell r="D669" t="str">
            <v>m</v>
          </cell>
          <cell r="E669">
            <v>1</v>
          </cell>
          <cell r="F669">
            <v>5.23</v>
          </cell>
          <cell r="G669">
            <v>5.23</v>
          </cell>
        </row>
        <row r="670">
          <cell r="B670"/>
          <cell r="C670" t="str">
            <v>Incluye Amoladora, hasta 10 cm de espesor</v>
          </cell>
          <cell r="D670"/>
          <cell r="E670"/>
          <cell r="F670"/>
          <cell r="G670"/>
        </row>
        <row r="671">
          <cell r="B671" t="str">
            <v>4620</v>
          </cell>
          <cell r="C671" t="str">
            <v>CORTE DE ADOQ. ACERA, HORMIGON Y ASFALTO CON EQUIPO MECANICO</v>
          </cell>
          <cell r="D671" t="str">
            <v>m</v>
          </cell>
          <cell r="E671">
            <v>1</v>
          </cell>
          <cell r="F671">
            <v>3.2</v>
          </cell>
          <cell r="G671">
            <v>3.2</v>
          </cell>
        </row>
        <row r="672">
          <cell r="B672"/>
          <cell r="C672" t="str">
            <v>Incluye máquina cortadora de pavimento a gasolina, h=10-15cm</v>
          </cell>
          <cell r="D672"/>
          <cell r="E672"/>
          <cell r="F672"/>
          <cell r="G672"/>
        </row>
        <row r="673">
          <cell r="B673" t="str">
            <v>P620</v>
          </cell>
          <cell r="C673" t="str">
            <v>CORTE Y SELLADO DE JUNTAS DE PISO</v>
          </cell>
          <cell r="D673" t="str">
            <v>m</v>
          </cell>
          <cell r="E673">
            <v>1</v>
          </cell>
          <cell r="F673">
            <v>4.3</v>
          </cell>
          <cell r="G673">
            <v>4.3</v>
          </cell>
        </row>
        <row r="674">
          <cell r="B674"/>
          <cell r="C674" t="str">
            <v>Corte 6x5mm,sellante elastomerico,corte,relleno</v>
          </cell>
          <cell r="D674"/>
          <cell r="E674"/>
          <cell r="F674"/>
          <cell r="G674"/>
        </row>
        <row r="675">
          <cell r="B675" t="str">
            <v>3070</v>
          </cell>
          <cell r="C675" t="str">
            <v>CRUCETA Fe ÁNGULO "L" 70x70x6mm POR 2.0m.</v>
          </cell>
          <cell r="D675" t="str">
            <v>u</v>
          </cell>
          <cell r="E675">
            <v>1</v>
          </cell>
          <cell r="F675">
            <v>83.08</v>
          </cell>
          <cell r="G675">
            <v>83.08</v>
          </cell>
        </row>
        <row r="676">
          <cell r="B676"/>
          <cell r="C676" t="str">
            <v xml:space="preserve">Instalado._x000D_
</v>
          </cell>
          <cell r="D676"/>
          <cell r="E676"/>
          <cell r="F676"/>
          <cell r="G676"/>
        </row>
        <row r="677">
          <cell r="B677" t="str">
            <v>5513</v>
          </cell>
          <cell r="C677" t="str">
            <v>CUBIERTA  METALICA TIPO TEJA TRADICIONAL PREPINTADA</v>
          </cell>
          <cell r="D677" t="str">
            <v>m2</v>
          </cell>
          <cell r="E677">
            <v>1</v>
          </cell>
          <cell r="F677">
            <v>23.64</v>
          </cell>
          <cell r="G677">
            <v>23.64</v>
          </cell>
        </row>
        <row r="678">
          <cell r="B678"/>
          <cell r="C678" t="str">
            <v xml:space="preserve"> Tradicional prepintada de 0.40x1000x6000mm  Inc. accesorios. Instalado.</v>
          </cell>
          <cell r="D678"/>
          <cell r="E678"/>
          <cell r="F678"/>
          <cell r="G678"/>
        </row>
        <row r="679">
          <cell r="B679" t="str">
            <v>1814</v>
          </cell>
          <cell r="C679" t="str">
            <v>CUBIERTA MET.GALVAL.0.40mm,VARIAS CAIDAS</v>
          </cell>
          <cell r="D679" t="str">
            <v>m2</v>
          </cell>
          <cell r="E679">
            <v>1</v>
          </cell>
          <cell r="F679">
            <v>16.38</v>
          </cell>
          <cell r="G679">
            <v>16.38</v>
          </cell>
        </row>
        <row r="680">
          <cell r="B680"/>
          <cell r="C680" t="str">
            <v>Ancho util 760 mm,separacion apoyos 1.20m,doble pern.autop.,conect.omega,instal.</v>
          </cell>
          <cell r="D680"/>
          <cell r="E680"/>
          <cell r="F680"/>
          <cell r="G680"/>
        </row>
        <row r="681">
          <cell r="B681" t="str">
            <v>0587</v>
          </cell>
          <cell r="C681" t="str">
            <v>CUBIERTA METÁLICA ALUMINIO ZINC 0.35mm</v>
          </cell>
          <cell r="D681" t="str">
            <v>m2</v>
          </cell>
          <cell r="E681">
            <v>1</v>
          </cell>
          <cell r="F681">
            <v>14.04</v>
          </cell>
          <cell r="G681">
            <v>14.04</v>
          </cell>
        </row>
        <row r="682">
          <cell r="B682"/>
          <cell r="C682" t="str">
            <v>Separación entre apoyos 1.50m, pernos autoperforantes, conector omega, instalado.</v>
          </cell>
          <cell r="D682"/>
          <cell r="E682"/>
          <cell r="F682"/>
          <cell r="G682"/>
        </row>
        <row r="683">
          <cell r="B683" t="str">
            <v>1760</v>
          </cell>
          <cell r="C683" t="str">
            <v>CUBIERTA METÁLICA ALUMINIO ZINC 0.40mm</v>
          </cell>
          <cell r="D683" t="str">
            <v>m2</v>
          </cell>
          <cell r="E683">
            <v>1</v>
          </cell>
          <cell r="F683">
            <v>15.07</v>
          </cell>
          <cell r="G683">
            <v>15.07</v>
          </cell>
        </row>
        <row r="684">
          <cell r="B684"/>
          <cell r="C684" t="str">
            <v>Ancho util 760 mm, separación apoyos 1.20m, doble pern. autop., conect. omega, instal.</v>
          </cell>
          <cell r="D684"/>
          <cell r="E684"/>
          <cell r="F684"/>
          <cell r="G684"/>
        </row>
        <row r="685">
          <cell r="B685" t="str">
            <v>1797</v>
          </cell>
          <cell r="C685" t="str">
            <v>CUBIERTA METÁLICA GALVALUME e=0.50mm.</v>
          </cell>
          <cell r="D685" t="str">
            <v>m2</v>
          </cell>
          <cell r="E685">
            <v>1</v>
          </cell>
          <cell r="F685">
            <v>17.68</v>
          </cell>
          <cell r="G685">
            <v>17.68</v>
          </cell>
        </row>
        <row r="686">
          <cell r="B686"/>
          <cell r="C686" t="str">
            <v>Ancho útil 1030mm, separación entre apoyos 2.20m, perno autoperforante, instalación.</v>
          </cell>
          <cell r="D686"/>
          <cell r="E686"/>
          <cell r="F686"/>
          <cell r="G686"/>
        </row>
        <row r="687">
          <cell r="B687" t="str">
            <v>1899</v>
          </cell>
          <cell r="C687" t="str">
            <v>CUBIERTA METALICA PREPINT. 0.45mm</v>
          </cell>
          <cell r="D687" t="str">
            <v>m2</v>
          </cell>
          <cell r="E687">
            <v>1</v>
          </cell>
          <cell r="F687">
            <v>19.28</v>
          </cell>
          <cell r="G687">
            <v>19.28</v>
          </cell>
        </row>
        <row r="688">
          <cell r="B688"/>
          <cell r="C688" t="str">
            <v>Ancho util 760mm, separacion entre apoyos 1.20m,pernos autoperf.,conector omega</v>
          </cell>
          <cell r="D688"/>
          <cell r="E688"/>
          <cell r="F688"/>
          <cell r="G688"/>
        </row>
        <row r="689">
          <cell r="B689" t="str">
            <v>1976</v>
          </cell>
          <cell r="C689" t="str">
            <v>CUBIERTA METALICA PREPINTADA 0.40mm</v>
          </cell>
          <cell r="D689" t="str">
            <v>m2</v>
          </cell>
          <cell r="E689">
            <v>1</v>
          </cell>
          <cell r="F689">
            <v>17.72</v>
          </cell>
          <cell r="G689">
            <v>17.72</v>
          </cell>
        </row>
        <row r="690">
          <cell r="B690"/>
          <cell r="C690" t="str">
            <v>Separacion entre apoyos 1.80m,pernos autoperf.,conector omega</v>
          </cell>
          <cell r="D690"/>
          <cell r="E690"/>
          <cell r="F690"/>
          <cell r="G690"/>
        </row>
        <row r="691">
          <cell r="B691" t="str">
            <v>1759</v>
          </cell>
          <cell r="C691" t="str">
            <v>CUBIERTA ONDULADA TIPO ESPAÑOLA 1.33x0.92m</v>
          </cell>
          <cell r="D691" t="str">
            <v>m2</v>
          </cell>
          <cell r="E691">
            <v>1</v>
          </cell>
          <cell r="F691">
            <v>16.2</v>
          </cell>
          <cell r="G691">
            <v>16.2</v>
          </cell>
        </row>
        <row r="692">
          <cell r="B692"/>
          <cell r="C692" t="str">
            <v>Armada con ganchos J 125mm y tirafondos,no incluye andamiaje</v>
          </cell>
          <cell r="D692"/>
          <cell r="E692"/>
          <cell r="F692"/>
          <cell r="G692"/>
        </row>
        <row r="693">
          <cell r="B693" t="str">
            <v>0110</v>
          </cell>
          <cell r="C693" t="str">
            <v>CUBIERTA PLANCHA METAL.TERMOACUS.COLOR ESP.TOTAL 40mm A.UTIL=1040mm POLIURET.</v>
          </cell>
          <cell r="D693" t="str">
            <v>m2</v>
          </cell>
          <cell r="E693">
            <v>1</v>
          </cell>
          <cell r="F693">
            <v>52.98</v>
          </cell>
          <cell r="G693">
            <v>52.98</v>
          </cell>
        </row>
        <row r="694">
          <cell r="B694"/>
          <cell r="C694" t="str">
            <v>Plancha metálica termoacustica prepint.espesor total 0.40mm (Prep. 0.40 - 0.40), poliuretano ,accesorios,instalada</v>
          </cell>
          <cell r="D694"/>
          <cell r="E694"/>
          <cell r="F694"/>
          <cell r="G694"/>
        </row>
        <row r="695">
          <cell r="B695" t="str">
            <v>5827</v>
          </cell>
          <cell r="C695" t="str">
            <v>CUBIERTA POLICARB.ALVEOL.8mm CONECTOR.PC</v>
          </cell>
          <cell r="D695" t="str">
            <v>m2</v>
          </cell>
          <cell r="E695">
            <v>1</v>
          </cell>
          <cell r="F695">
            <v>29.62</v>
          </cell>
          <cell r="G695">
            <v>29.62</v>
          </cell>
        </row>
        <row r="696">
          <cell r="B696"/>
          <cell r="C696" t="str">
            <v>Policarbonato alveolar claro 8mm,instalado con conectores de policarbonato</v>
          </cell>
          <cell r="D696"/>
          <cell r="E696"/>
          <cell r="F696"/>
          <cell r="G696"/>
        </row>
        <row r="697">
          <cell r="B697" t="str">
            <v>5826</v>
          </cell>
          <cell r="C697" t="str">
            <v>CUBIERTA POLICARBONATO ALVEOLAR 10mm</v>
          </cell>
          <cell r="D697" t="str">
            <v>m2</v>
          </cell>
          <cell r="E697">
            <v>1</v>
          </cell>
          <cell r="F697">
            <v>36.08</v>
          </cell>
          <cell r="G697">
            <v>36.08</v>
          </cell>
        </row>
        <row r="698">
          <cell r="B698"/>
          <cell r="C698" t="str">
            <v>Policarbonato alveolar claro 10mm,instalado con conectores de aluminio</v>
          </cell>
          <cell r="D698"/>
          <cell r="E698"/>
          <cell r="F698"/>
          <cell r="G698"/>
        </row>
        <row r="699">
          <cell r="B699" t="str">
            <v>5823</v>
          </cell>
          <cell r="C699" t="str">
            <v>CUBIERTA POLICARBONATO ALVEOLAR 6mm</v>
          </cell>
          <cell r="D699" t="str">
            <v>m2</v>
          </cell>
          <cell r="E699">
            <v>1</v>
          </cell>
          <cell r="F699">
            <v>26.65</v>
          </cell>
          <cell r="G699">
            <v>26.65</v>
          </cell>
        </row>
        <row r="700">
          <cell r="B700"/>
          <cell r="C700" t="str">
            <v>Policarbonato alveolar claro 6mm,instalado con conectores de aluminio</v>
          </cell>
          <cell r="D700"/>
          <cell r="E700"/>
          <cell r="F700"/>
          <cell r="G700"/>
        </row>
        <row r="701">
          <cell r="B701" t="str">
            <v>5801</v>
          </cell>
          <cell r="C701" t="str">
            <v>CUBIERTA POLICARBONATO ALVEOLAR 8mm</v>
          </cell>
          <cell r="D701" t="str">
            <v>m2</v>
          </cell>
          <cell r="E701">
            <v>1</v>
          </cell>
          <cell r="F701">
            <v>34.159999999999997</v>
          </cell>
          <cell r="G701">
            <v>34.159999999999997</v>
          </cell>
        </row>
        <row r="702">
          <cell r="B702"/>
          <cell r="C702" t="str">
            <v>Policarbonato alveolar claro 8mm,instalado con conectores de aluminio</v>
          </cell>
          <cell r="D702"/>
          <cell r="E702"/>
          <cell r="F702"/>
          <cell r="G702"/>
        </row>
        <row r="703">
          <cell r="B703" t="str">
            <v>5508</v>
          </cell>
          <cell r="C703" t="str">
            <v>CUBIERTA TRANSLUCIDA DE POLICARBONATO</v>
          </cell>
          <cell r="D703" t="str">
            <v>m2</v>
          </cell>
          <cell r="E703">
            <v>1</v>
          </cell>
          <cell r="F703">
            <v>27.66</v>
          </cell>
          <cell r="G703">
            <v>27.66</v>
          </cell>
        </row>
        <row r="704">
          <cell r="B704"/>
          <cell r="C704" t="str">
            <v>Ancho útil 1030mm, separ. entre apoyos 1.2m, pernos autoperforantes, conector omega.</v>
          </cell>
          <cell r="D704"/>
          <cell r="E704"/>
          <cell r="F704"/>
          <cell r="G704"/>
        </row>
        <row r="705">
          <cell r="B705" t="str">
            <v>1768</v>
          </cell>
          <cell r="C705" t="str">
            <v>CUMBRERO METÁLICO ALUMINIO ZINC 0.35mm</v>
          </cell>
          <cell r="D705" t="str">
            <v>m</v>
          </cell>
          <cell r="E705">
            <v>1</v>
          </cell>
          <cell r="F705">
            <v>7.34</v>
          </cell>
          <cell r="G705">
            <v>7.34</v>
          </cell>
        </row>
        <row r="706">
          <cell r="B706"/>
          <cell r="C706" t="str">
            <v>Desarrollo 500mm, sujeta a la estructura con remaches (mano obra inc.en cubierta).</v>
          </cell>
          <cell r="D706"/>
          <cell r="E706"/>
          <cell r="F706"/>
          <cell r="G706"/>
        </row>
        <row r="707">
          <cell r="B707" t="str">
            <v>1894</v>
          </cell>
          <cell r="C707" t="str">
            <v>CUMBRERO METÁLICO ALUMINIO ZINC 0.40mm</v>
          </cell>
          <cell r="D707" t="str">
            <v>m</v>
          </cell>
          <cell r="E707">
            <v>1</v>
          </cell>
          <cell r="F707">
            <v>5.46</v>
          </cell>
          <cell r="G707">
            <v>5.46</v>
          </cell>
        </row>
        <row r="708">
          <cell r="B708"/>
          <cell r="C708" t="str">
            <v>Desarrollo 610mm, sujeta a la estructura con remaches (mano obra inc.en cubierta).</v>
          </cell>
          <cell r="D708"/>
          <cell r="E708"/>
          <cell r="F708"/>
          <cell r="G708"/>
        </row>
        <row r="709">
          <cell r="B709" t="str">
            <v>0111</v>
          </cell>
          <cell r="C709" t="str">
            <v>CUMBRERO METALICO PREPINTADO e=0.40mm</v>
          </cell>
          <cell r="D709" t="str">
            <v>m</v>
          </cell>
          <cell r="E709">
            <v>1</v>
          </cell>
          <cell r="F709">
            <v>7.08</v>
          </cell>
          <cell r="G709">
            <v>7.08</v>
          </cell>
        </row>
        <row r="710">
          <cell r="B710"/>
          <cell r="C710" t="str">
            <v>Desarrollo 610mm,sujeta a la estructura con remaches (mano obra inc.en cubierta)</v>
          </cell>
          <cell r="D710"/>
          <cell r="E710"/>
          <cell r="F710"/>
          <cell r="G710"/>
        </row>
        <row r="711">
          <cell r="B711" t="str">
            <v>0951</v>
          </cell>
          <cell r="C711" t="str">
            <v>CUNETA CORONACION, LIBRE 50cm, V=0.112m3</v>
          </cell>
          <cell r="D711" t="str">
            <v>m</v>
          </cell>
          <cell r="E711">
            <v>1</v>
          </cell>
          <cell r="F711">
            <v>26.33</v>
          </cell>
          <cell r="G711">
            <v>26.33</v>
          </cell>
        </row>
        <row r="712">
          <cell r="B712"/>
          <cell r="C712" t="str">
            <v>Hormigón Simple180Kg/cm2, e=10cm, sub-base clase 3, e=10cm.</v>
          </cell>
          <cell r="D712"/>
          <cell r="E712"/>
          <cell r="F712"/>
          <cell r="G712"/>
        </row>
        <row r="713">
          <cell r="B713" t="str">
            <v>0950</v>
          </cell>
          <cell r="C713" t="str">
            <v>CUNETA PIEDRA EMBEBIDA EN HORMIGON</v>
          </cell>
          <cell r="D713" t="str">
            <v>m</v>
          </cell>
          <cell r="E713">
            <v>1</v>
          </cell>
          <cell r="F713">
            <v>17.21</v>
          </cell>
          <cell r="G713">
            <v>17.21</v>
          </cell>
        </row>
        <row r="714">
          <cell r="B714"/>
          <cell r="C714" t="str">
            <v>a=1m, h=0.3m, H.S. f 'c=180Kg/cm2, e=3cm (V=.042m3 c/m), piedra asen. capa hormigón, sep. pie.3 a 5cm.</v>
          </cell>
          <cell r="D714"/>
          <cell r="E714"/>
          <cell r="F714"/>
          <cell r="G714"/>
        </row>
        <row r="715">
          <cell r="B715" t="str">
            <v>1982</v>
          </cell>
          <cell r="C715" t="str">
            <v>CUNETA T. CAJON HORMIGÓN SIMPLE f 'c=180 h=50cm a=40cm LIB.</v>
          </cell>
          <cell r="D715" t="str">
            <v>m</v>
          </cell>
          <cell r="E715">
            <v>1</v>
          </cell>
          <cell r="F715">
            <v>72.48</v>
          </cell>
          <cell r="G715">
            <v>72.48</v>
          </cell>
        </row>
        <row r="716">
          <cell r="B716"/>
          <cell r="C716" t="str">
            <v>e=10cm, encofrado tablero, no incluye excavación ni rejilla.</v>
          </cell>
          <cell r="D716"/>
          <cell r="E716"/>
          <cell r="F716"/>
          <cell r="G716"/>
        </row>
        <row r="717">
          <cell r="B717" t="str">
            <v>0948</v>
          </cell>
          <cell r="C717" t="str">
            <v>CUNETA TRIANGULAR H.S. f 'c=180 Kg/cm2, e=10cm, V=0.14m3.</v>
          </cell>
          <cell r="D717" t="str">
            <v>m</v>
          </cell>
          <cell r="E717">
            <v>1</v>
          </cell>
          <cell r="F717">
            <v>33.1</v>
          </cell>
          <cell r="G717">
            <v>33.1</v>
          </cell>
        </row>
        <row r="718">
          <cell r="B718"/>
          <cell r="C718" t="str">
            <v>Excavación y encofrado.</v>
          </cell>
          <cell r="D718"/>
          <cell r="E718"/>
          <cell r="F718"/>
          <cell r="G718"/>
        </row>
        <row r="719">
          <cell r="B719" t="str">
            <v>0686</v>
          </cell>
          <cell r="C719" t="str">
            <v>CUNETA TRIANGULAR HS=180kg/cm2 V=0.065m3 e=10cm</v>
          </cell>
          <cell r="D719" t="str">
            <v>m</v>
          </cell>
          <cell r="E719">
            <v>1</v>
          </cell>
          <cell r="F719">
            <v>13.98</v>
          </cell>
          <cell r="G719">
            <v>13.98</v>
          </cell>
        </row>
        <row r="720">
          <cell r="B720"/>
          <cell r="C720" t="str">
            <v>desarrollo 40cm</v>
          </cell>
          <cell r="D720"/>
          <cell r="E720"/>
          <cell r="F720"/>
          <cell r="G720"/>
        </row>
        <row r="721">
          <cell r="B721" t="str">
            <v>0949</v>
          </cell>
          <cell r="C721" t="str">
            <v>CUNETA-BORDILLO HS.180,V=0.128m3 ENCOFR.</v>
          </cell>
          <cell r="D721" t="str">
            <v>m</v>
          </cell>
          <cell r="E721">
            <v>1</v>
          </cell>
          <cell r="F721">
            <v>27.41</v>
          </cell>
          <cell r="G721">
            <v>27.41</v>
          </cell>
        </row>
        <row r="722">
          <cell r="B722"/>
          <cell r="C722" t="str">
            <v>Desarrollo 0.50m, altura libre 0.40m, incluye encofrado, espolvoreado 1:3 cara 45grd.</v>
          </cell>
          <cell r="D722"/>
          <cell r="E722"/>
          <cell r="F722"/>
          <cell r="G722"/>
        </row>
        <row r="723">
          <cell r="B723" t="str">
            <v>2667</v>
          </cell>
          <cell r="C723" t="str">
            <v>DEMOLICION Y REMOCION DE HORM.SIN DESAL.</v>
          </cell>
          <cell r="D723" t="str">
            <v>m3</v>
          </cell>
          <cell r="E723">
            <v>1</v>
          </cell>
          <cell r="F723">
            <v>63.65</v>
          </cell>
          <cell r="G723">
            <v>63.65</v>
          </cell>
        </row>
        <row r="724">
          <cell r="B724"/>
          <cell r="C724" t="str">
            <v>Demolicion a maquina</v>
          </cell>
          <cell r="D724"/>
          <cell r="E724"/>
          <cell r="F724"/>
          <cell r="G724"/>
        </row>
        <row r="725">
          <cell r="B725" t="str">
            <v>0989</v>
          </cell>
          <cell r="C725" t="str">
            <v>DERROCAM.HORM. CICLOPEO INCL.DESAL.5km</v>
          </cell>
          <cell r="D725" t="str">
            <v>m3</v>
          </cell>
          <cell r="E725">
            <v>1</v>
          </cell>
          <cell r="F725">
            <v>50.69</v>
          </cell>
          <cell r="G725">
            <v>50.69</v>
          </cell>
        </row>
        <row r="726">
          <cell r="B726"/>
          <cell r="C726" t="str">
            <v>Desalojo 5Km.</v>
          </cell>
          <cell r="D726"/>
          <cell r="E726"/>
          <cell r="F726"/>
          <cell r="G726"/>
        </row>
        <row r="727">
          <cell r="B727" t="str">
            <v>5115</v>
          </cell>
          <cell r="C727" t="str">
            <v>DERROCAM.HORMIGONES ARMADO Y CICLOPEO 2 MARTILLOS.</v>
          </cell>
          <cell r="D727" t="str">
            <v>m3</v>
          </cell>
          <cell r="E727">
            <v>1</v>
          </cell>
          <cell r="F727">
            <v>61.61</v>
          </cell>
          <cell r="G727">
            <v>61.61</v>
          </cell>
        </row>
        <row r="728">
          <cell r="B728"/>
          <cell r="C728" t="str">
            <v>Compresor + 2 martillos, no incluye desalojo</v>
          </cell>
          <cell r="D728"/>
          <cell r="E728"/>
          <cell r="F728"/>
          <cell r="G728"/>
        </row>
        <row r="729">
          <cell r="B729" t="str">
            <v>5117</v>
          </cell>
          <cell r="C729" t="str">
            <v>DERROCAMIENTO DE HORMIGON ARMADO Y CORTE DE ACERO DE REFUERZO</v>
          </cell>
          <cell r="D729" t="str">
            <v>m3</v>
          </cell>
          <cell r="E729">
            <v>1</v>
          </cell>
          <cell r="F729">
            <v>82.78</v>
          </cell>
          <cell r="G729">
            <v>82.78</v>
          </cell>
        </row>
        <row r="730">
          <cell r="B730"/>
          <cell r="C730" t="str">
            <v>Comnpresor + 2 martillos, amoladora con disco de corte electrica y equipo de oxido acetileno - corte, no incluye desalojo</v>
          </cell>
          <cell r="D730"/>
          <cell r="E730"/>
          <cell r="F730"/>
          <cell r="G730"/>
        </row>
        <row r="731">
          <cell r="B731" t="str">
            <v>0990</v>
          </cell>
          <cell r="C731" t="str">
            <v>DERROCAMIENTO HORM.ARMADO: COLUMNA,MESON, MANUAL</v>
          </cell>
          <cell r="D731" t="str">
            <v>m3</v>
          </cell>
          <cell r="E731">
            <v>1</v>
          </cell>
          <cell r="F731">
            <v>52.78</v>
          </cell>
          <cell r="G731">
            <v>52.78</v>
          </cell>
        </row>
        <row r="732">
          <cell r="B732"/>
          <cell r="C732" t="str">
            <v>Con herramienta manual, incluye desalojo 5km.</v>
          </cell>
          <cell r="D732"/>
          <cell r="E732"/>
          <cell r="F732"/>
          <cell r="G732"/>
        </row>
        <row r="733">
          <cell r="B733" t="str">
            <v>0988</v>
          </cell>
          <cell r="C733" t="str">
            <v>DERROCAMIENTO LOSA E=20cm INC.DESALOJO</v>
          </cell>
          <cell r="D733" t="str">
            <v>m2</v>
          </cell>
          <cell r="E733">
            <v>1</v>
          </cell>
          <cell r="F733">
            <v>22.2</v>
          </cell>
          <cell r="G733">
            <v>22.2</v>
          </cell>
        </row>
        <row r="734">
          <cell r="B734"/>
          <cell r="C734" t="str">
            <v>Desalojo 5Km.</v>
          </cell>
          <cell r="D734"/>
          <cell r="E734"/>
          <cell r="F734"/>
          <cell r="G734"/>
        </row>
        <row r="735">
          <cell r="B735" t="str">
            <v>0987</v>
          </cell>
          <cell r="C735" t="str">
            <v>DERROCAMIENTO MAMP.PIEDRA INC.DESAL</v>
          </cell>
          <cell r="D735" t="str">
            <v>m3</v>
          </cell>
          <cell r="E735">
            <v>1</v>
          </cell>
          <cell r="F735">
            <v>25.48</v>
          </cell>
          <cell r="G735">
            <v>25.48</v>
          </cell>
        </row>
        <row r="736">
          <cell r="B736"/>
          <cell r="C736" t="str">
            <v>Desalojo 5Km.</v>
          </cell>
          <cell r="D736"/>
          <cell r="E736"/>
          <cell r="F736"/>
          <cell r="G736"/>
        </row>
        <row r="737">
          <cell r="B737" t="str">
            <v>5107</v>
          </cell>
          <cell r="C737" t="str">
            <v>DERROCAMIENTO MAMPOSTER. BLOQUE ENLUCIDO</v>
          </cell>
          <cell r="D737" t="str">
            <v>m3</v>
          </cell>
          <cell r="E737">
            <v>1</v>
          </cell>
          <cell r="F737">
            <v>22.38</v>
          </cell>
          <cell r="G737">
            <v>22.38</v>
          </cell>
        </row>
        <row r="738">
          <cell r="B738"/>
          <cell r="C738" t="str">
            <v>incluido desalojo 5km</v>
          </cell>
          <cell r="D738"/>
          <cell r="E738"/>
          <cell r="F738"/>
          <cell r="G738"/>
        </row>
        <row r="739">
          <cell r="B739" t="str">
            <v>0983</v>
          </cell>
          <cell r="C739" t="str">
            <v>DERROCAMIENTO MAMPOSTERIA BLOQUE REVOC.INC.DESAL.5Km</v>
          </cell>
          <cell r="D739" t="str">
            <v>m2</v>
          </cell>
          <cell r="E739">
            <v>1</v>
          </cell>
          <cell r="F739">
            <v>9.5500000000000007</v>
          </cell>
          <cell r="G739">
            <v>9.5500000000000007</v>
          </cell>
        </row>
        <row r="740">
          <cell r="B740"/>
          <cell r="C740" t="str">
            <v>Incluido desalojo 5Km.</v>
          </cell>
          <cell r="D740"/>
          <cell r="E740"/>
          <cell r="F740"/>
          <cell r="G740"/>
        </row>
        <row r="741">
          <cell r="B741" t="str">
            <v>0984</v>
          </cell>
          <cell r="C741" t="str">
            <v>DERROCAMIENTO MAMPOSTERIA DE LADRILLO</v>
          </cell>
          <cell r="D741" t="str">
            <v>m2</v>
          </cell>
          <cell r="E741">
            <v>1</v>
          </cell>
          <cell r="F741">
            <v>9.42</v>
          </cell>
          <cell r="G741">
            <v>9.42</v>
          </cell>
        </row>
        <row r="742">
          <cell r="B742"/>
          <cell r="C742" t="str">
            <v>Incluido desalojo.</v>
          </cell>
          <cell r="D742"/>
          <cell r="E742"/>
          <cell r="F742"/>
          <cell r="G742"/>
        </row>
        <row r="743">
          <cell r="B743" t="str">
            <v>0034</v>
          </cell>
          <cell r="C743" t="str">
            <v>DESALOJO EQUIPO PESADO TIERRA/ESCOMBROS 5km.</v>
          </cell>
          <cell r="D743" t="str">
            <v>m3</v>
          </cell>
          <cell r="E743">
            <v>1</v>
          </cell>
          <cell r="F743">
            <v>7.13</v>
          </cell>
          <cell r="G743">
            <v>7.13</v>
          </cell>
        </row>
        <row r="744">
          <cell r="B744"/>
          <cell r="C744" t="str">
            <v>Cargadora frontal, desalojo con volqueta distancia máxima 5km. Incluye esponjamiento y pago en escombrera.</v>
          </cell>
          <cell r="D744"/>
          <cell r="E744"/>
          <cell r="F744"/>
          <cell r="G744"/>
        </row>
        <row r="745">
          <cell r="B745" t="str">
            <v>5106</v>
          </cell>
          <cell r="C745" t="str">
            <v>DESALOJO MANUAL TIERRA 10m VERTICAL</v>
          </cell>
          <cell r="D745" t="str">
            <v>m3</v>
          </cell>
          <cell r="E745">
            <v>1</v>
          </cell>
          <cell r="F745">
            <v>10.76</v>
          </cell>
          <cell r="G745">
            <v>10.76</v>
          </cell>
        </row>
        <row r="746">
          <cell r="B746"/>
          <cell r="C746" t="str">
            <v>Desalojo con carretilla 6m, con elevador 10m vertical, promedio</v>
          </cell>
          <cell r="D746"/>
          <cell r="E746"/>
          <cell r="F746"/>
          <cell r="G746"/>
        </row>
        <row r="747">
          <cell r="B747" t="str">
            <v>0032</v>
          </cell>
          <cell r="C747" t="str">
            <v>DESALOJO MANUAL TIERRA/ESCOMBROS 50m.</v>
          </cell>
          <cell r="D747" t="str">
            <v>m3</v>
          </cell>
          <cell r="E747">
            <v>1</v>
          </cell>
          <cell r="F747">
            <v>10.06</v>
          </cell>
          <cell r="G747">
            <v>10.06</v>
          </cell>
        </row>
        <row r="748">
          <cell r="B748"/>
          <cell r="C748" t="str">
            <v>Desalojo con carretilla, distancia 50m.</v>
          </cell>
          <cell r="D748"/>
          <cell r="E748"/>
          <cell r="F748"/>
          <cell r="G748"/>
        </row>
        <row r="749">
          <cell r="B749" t="str">
            <v>0033</v>
          </cell>
          <cell r="C749" t="str">
            <v>DESALOJO VOLQUETA TIERRA/ESCOMBROS 5km.</v>
          </cell>
          <cell r="D749" t="str">
            <v>m3</v>
          </cell>
          <cell r="E749">
            <v>1</v>
          </cell>
          <cell r="F749">
            <v>12.07</v>
          </cell>
          <cell r="G749">
            <v>12.07</v>
          </cell>
        </row>
        <row r="750">
          <cell r="B750"/>
          <cell r="C750" t="str">
            <v>Cargada manual, desalojo con volqueta distancia máxima 5km. Incluye esponjamiento y pago en escombrera.</v>
          </cell>
          <cell r="D750"/>
          <cell r="E750"/>
          <cell r="F750"/>
          <cell r="G750"/>
        </row>
        <row r="751">
          <cell r="B751" t="str">
            <v>1022</v>
          </cell>
          <cell r="C751" t="str">
            <v>DESAR.CANALONES Y BAJANTES,SIN RECUP.MAT</v>
          </cell>
          <cell r="D751" t="str">
            <v>m</v>
          </cell>
          <cell r="E751">
            <v>1</v>
          </cell>
          <cell r="F751">
            <v>1.01</v>
          </cell>
          <cell r="G751">
            <v>1.01</v>
          </cell>
        </row>
        <row r="752">
          <cell r="B752"/>
          <cell r="C752" t="str">
            <v>No incluye desalojo, sin recuperacion de material, altura a desarmarse 5m.</v>
          </cell>
          <cell r="D752"/>
          <cell r="E752"/>
          <cell r="F752"/>
          <cell r="G752"/>
        </row>
        <row r="753">
          <cell r="B753" t="str">
            <v>1019</v>
          </cell>
          <cell r="C753" t="str">
            <v>DESAR.CIELO RASO MALLA, INC.DESALOJO</v>
          </cell>
          <cell r="D753" t="str">
            <v>m2</v>
          </cell>
          <cell r="E753">
            <v>1</v>
          </cell>
          <cell r="F753">
            <v>4.4400000000000004</v>
          </cell>
          <cell r="G753">
            <v>4.4400000000000004</v>
          </cell>
        </row>
        <row r="754">
          <cell r="B754"/>
          <cell r="C754" t="str">
            <v>Incluido desalojo.</v>
          </cell>
          <cell r="D754"/>
          <cell r="E754"/>
          <cell r="F754"/>
          <cell r="G754"/>
        </row>
        <row r="755">
          <cell r="B755" t="str">
            <v>7056</v>
          </cell>
          <cell r="C755" t="str">
            <v>DESARMADA CANAL.AGUAS LLUVIAS</v>
          </cell>
          <cell r="D755" t="str">
            <v>m</v>
          </cell>
          <cell r="E755">
            <v>1</v>
          </cell>
          <cell r="F755">
            <v>2.89</v>
          </cell>
          <cell r="G755">
            <v>2.89</v>
          </cell>
        </row>
        <row r="756">
          <cell r="B756"/>
          <cell r="C756" t="str">
            <v>Desarmada, sin desalojo</v>
          </cell>
          <cell r="D756"/>
          <cell r="E756"/>
          <cell r="F756"/>
          <cell r="G756"/>
        </row>
        <row r="757">
          <cell r="B757" t="str">
            <v>2861</v>
          </cell>
          <cell r="C757" t="str">
            <v>DESARMADA CERRAMIENTO MALLA SOLDADA.</v>
          </cell>
          <cell r="D757" t="str">
            <v>m</v>
          </cell>
          <cell r="E757">
            <v>1</v>
          </cell>
          <cell r="F757">
            <v>3.49</v>
          </cell>
          <cell r="G757">
            <v>3.49</v>
          </cell>
        </row>
        <row r="758">
          <cell r="B758"/>
          <cell r="C758" t="str">
            <v>Malla anclada con suelda a estructura.</v>
          </cell>
          <cell r="D758"/>
          <cell r="E758"/>
          <cell r="F758"/>
          <cell r="G758"/>
        </row>
        <row r="759">
          <cell r="B759" t="str">
            <v>1023</v>
          </cell>
          <cell r="C759" t="str">
            <v>DESARMADA CERRAMIENTO MALLA, DESALOJO</v>
          </cell>
          <cell r="D759" t="str">
            <v>m2</v>
          </cell>
          <cell r="E759">
            <v>1</v>
          </cell>
          <cell r="F759">
            <v>3.17</v>
          </cell>
          <cell r="G759">
            <v>3.17</v>
          </cell>
        </row>
        <row r="760">
          <cell r="B760"/>
          <cell r="C760"/>
          <cell r="D760"/>
          <cell r="E760"/>
          <cell r="F760"/>
          <cell r="G760"/>
        </row>
        <row r="761">
          <cell r="B761" t="str">
            <v>1020</v>
          </cell>
          <cell r="C761" t="str">
            <v>DESARMADA CIELO RASO 1/2 DUELA, ANCLAJE</v>
          </cell>
          <cell r="D761" t="str">
            <v>m2</v>
          </cell>
          <cell r="E761">
            <v>1</v>
          </cell>
          <cell r="F761">
            <v>2.59</v>
          </cell>
          <cell r="G761">
            <v>2.59</v>
          </cell>
        </row>
        <row r="762">
          <cell r="B762"/>
          <cell r="C762" t="str">
            <v>Restitucion de material</v>
          </cell>
          <cell r="D762"/>
          <cell r="E762"/>
          <cell r="F762"/>
          <cell r="G762"/>
        </row>
        <row r="763">
          <cell r="B763" t="str">
            <v>1021</v>
          </cell>
          <cell r="C763" t="str">
            <v>DESARMADA CUBIERTA MADERA, TEJA</v>
          </cell>
          <cell r="D763" t="str">
            <v>m2</v>
          </cell>
          <cell r="E763">
            <v>1</v>
          </cell>
          <cell r="F763">
            <v>7.67</v>
          </cell>
          <cell r="G763">
            <v>7.67</v>
          </cell>
        </row>
        <row r="764">
          <cell r="B764"/>
          <cell r="C764" t="str">
            <v>Desarm. estr. madera, tiriado, teja, no incluye. plataforma ni andamios, recup. parcial mater., el resto inc. desalojo.</v>
          </cell>
          <cell r="D764"/>
          <cell r="E764"/>
          <cell r="F764"/>
          <cell r="G764"/>
        </row>
        <row r="765">
          <cell r="B765" t="str">
            <v>7055</v>
          </cell>
          <cell r="C765" t="str">
            <v>DESARMADA DE CUBIERTA CIELO RASO, FRISO METÁLICO.</v>
          </cell>
          <cell r="D765" t="str">
            <v>m2</v>
          </cell>
          <cell r="E765">
            <v>1</v>
          </cell>
          <cell r="F765">
            <v>2.52</v>
          </cell>
          <cell r="G765">
            <v>2.52</v>
          </cell>
        </row>
        <row r="766">
          <cell r="B766"/>
          <cell r="C766" t="str">
            <v>Desarmada de cubierta, cielo raso, friso metálico, sin desalojo.</v>
          </cell>
          <cell r="D766"/>
          <cell r="E766"/>
          <cell r="F766"/>
          <cell r="G766"/>
        </row>
        <row r="767">
          <cell r="B767" t="str">
            <v>1016</v>
          </cell>
          <cell r="C767" t="str">
            <v>DESARMADA DE ENTABLADO DE PISO Y VIGAS</v>
          </cell>
          <cell r="D767" t="str">
            <v>m2</v>
          </cell>
          <cell r="E767">
            <v>1</v>
          </cell>
          <cell r="F767">
            <v>3.06</v>
          </cell>
          <cell r="G767">
            <v>3.06</v>
          </cell>
        </row>
        <row r="768">
          <cell r="B768"/>
          <cell r="C768" t="str">
            <v>Incluido desalojo.</v>
          </cell>
          <cell r="D768"/>
          <cell r="E768"/>
          <cell r="F768"/>
          <cell r="G768"/>
        </row>
        <row r="769">
          <cell r="B769" t="str">
            <v>1015</v>
          </cell>
          <cell r="C769" t="str">
            <v>DESARMADA DE PUERTAS, REUTILIZACION</v>
          </cell>
          <cell r="D769" t="str">
            <v>u</v>
          </cell>
          <cell r="E769">
            <v>1</v>
          </cell>
          <cell r="F769">
            <v>10.06</v>
          </cell>
          <cell r="G769">
            <v>10.06</v>
          </cell>
        </row>
        <row r="770">
          <cell r="B770"/>
          <cell r="C770"/>
          <cell r="D770"/>
          <cell r="E770"/>
          <cell r="F770"/>
          <cell r="G770"/>
        </row>
        <row r="771">
          <cell r="B771" t="str">
            <v>5108</v>
          </cell>
          <cell r="C771" t="str">
            <v>DESARMADA DE VENTANA O MAMPARA METÁLICA, ALUMINIO O MADERA.</v>
          </cell>
          <cell r="D771" t="str">
            <v>m2</v>
          </cell>
          <cell r="E771">
            <v>1</v>
          </cell>
          <cell r="F771">
            <v>7.57</v>
          </cell>
          <cell r="G771">
            <v>7.57</v>
          </cell>
        </row>
        <row r="772">
          <cell r="B772"/>
          <cell r="C772" t="str">
            <v>Recuperación de material, para embodegaje o desalojo.</v>
          </cell>
          <cell r="D772"/>
          <cell r="E772"/>
          <cell r="F772"/>
          <cell r="G772"/>
        </row>
        <row r="773">
          <cell r="B773" t="str">
            <v>7058</v>
          </cell>
          <cell r="C773" t="str">
            <v>DESARMADA ESTRUCTURA METÁLICA.</v>
          </cell>
          <cell r="D773" t="str">
            <v>Kg</v>
          </cell>
          <cell r="E773">
            <v>1</v>
          </cell>
          <cell r="F773">
            <v>1.1299999999999999</v>
          </cell>
          <cell r="G773">
            <v>1.1299999999999999</v>
          </cell>
        </row>
        <row r="774">
          <cell r="B774"/>
          <cell r="C774" t="str">
            <v>Tipo vicera incluye cortes, desoldada, sin desalojo.</v>
          </cell>
          <cell r="D774"/>
          <cell r="E774"/>
          <cell r="F774"/>
          <cell r="G774"/>
        </row>
        <row r="775">
          <cell r="B775" t="str">
            <v>1088</v>
          </cell>
          <cell r="C775" t="str">
            <v>DESARMADA LAMPARA FLUORESCENTE</v>
          </cell>
          <cell r="D775" t="str">
            <v>u</v>
          </cell>
          <cell r="E775">
            <v>1</v>
          </cell>
          <cell r="F775">
            <v>2.0299999999999998</v>
          </cell>
          <cell r="G775">
            <v>2.0299999999999998</v>
          </cell>
        </row>
        <row r="776">
          <cell r="B776"/>
          <cell r="C776" t="str">
            <v>Suspendida a estructura metalica de cubierta, o empotrada. No incluye andamios.</v>
          </cell>
          <cell r="D776"/>
          <cell r="E776"/>
          <cell r="F776"/>
          <cell r="G776"/>
        </row>
        <row r="777">
          <cell r="B777" t="str">
            <v>1014</v>
          </cell>
          <cell r="C777" t="str">
            <v>DESARMADA-ARMADA VENTANAS, MAMPARAS</v>
          </cell>
          <cell r="D777" t="str">
            <v>m2</v>
          </cell>
          <cell r="E777">
            <v>1</v>
          </cell>
          <cell r="F777">
            <v>20.23</v>
          </cell>
          <cell r="G777">
            <v>20.23</v>
          </cell>
        </row>
        <row r="778">
          <cell r="B778"/>
          <cell r="C778" t="str">
            <v>Recuperación material.</v>
          </cell>
          <cell r="D778"/>
          <cell r="E778"/>
          <cell r="F778"/>
          <cell r="G778"/>
        </row>
        <row r="779">
          <cell r="B779" t="str">
            <v>1018</v>
          </cell>
          <cell r="C779" t="str">
            <v>DESARMADO DE CIELO RASO FALSO</v>
          </cell>
          <cell r="D779" t="str">
            <v>m2</v>
          </cell>
          <cell r="E779">
            <v>1</v>
          </cell>
          <cell r="F779">
            <v>3.07</v>
          </cell>
          <cell r="G779">
            <v>3.07</v>
          </cell>
        </row>
        <row r="780">
          <cell r="B780"/>
          <cell r="C780" t="str">
            <v>Incluido desalojo.</v>
          </cell>
          <cell r="D780"/>
          <cell r="E780"/>
          <cell r="F780"/>
          <cell r="G780"/>
        </row>
        <row r="781">
          <cell r="B781" t="str">
            <v>0028</v>
          </cell>
          <cell r="C781" t="str">
            <v>DESBANQUE A MÁQUINA SIN DESALOJO, INC. CARGADA A VOLQUETA.</v>
          </cell>
          <cell r="D781" t="str">
            <v>m3</v>
          </cell>
          <cell r="E781">
            <v>1</v>
          </cell>
          <cell r="F781">
            <v>1.38</v>
          </cell>
          <cell r="G781">
            <v>1.38</v>
          </cell>
        </row>
        <row r="782">
          <cell r="B782"/>
          <cell r="C782" t="str">
            <v>Retroexcavadora, sin desalojo incluye cargada a volqueta.</v>
          </cell>
          <cell r="D782"/>
          <cell r="E782"/>
          <cell r="F782"/>
          <cell r="G782"/>
        </row>
        <row r="783">
          <cell r="B783" t="str">
            <v>0009</v>
          </cell>
          <cell r="C783" t="str">
            <v>DESBANQUE A MAQUINA, DESALOJO 1km</v>
          </cell>
          <cell r="D783" t="str">
            <v>m3</v>
          </cell>
          <cell r="E783">
            <v>1</v>
          </cell>
          <cell r="F783">
            <v>2.2599999999999998</v>
          </cell>
          <cell r="G783">
            <v>2.2599999999999998</v>
          </cell>
        </row>
        <row r="784">
          <cell r="B784"/>
          <cell r="C784" t="str">
            <v>Retroexcavadora, desalojo volqueta 1 km.</v>
          </cell>
          <cell r="D784"/>
          <cell r="E784"/>
          <cell r="F784"/>
          <cell r="G784"/>
        </row>
        <row r="785">
          <cell r="B785" t="str">
            <v>5105</v>
          </cell>
          <cell r="C785" t="str">
            <v>DESBANQUE Y NIVELAC.A MANO SIN DESALOJO</v>
          </cell>
          <cell r="D785" t="str">
            <v>m3</v>
          </cell>
          <cell r="E785">
            <v>1</v>
          </cell>
          <cell r="F785">
            <v>5.03</v>
          </cell>
          <cell r="G785">
            <v>5.03</v>
          </cell>
        </row>
        <row r="786">
          <cell r="B786"/>
          <cell r="C786" t="str">
            <v>herramienta manual, no incluye desalojo</v>
          </cell>
          <cell r="D786"/>
          <cell r="E786"/>
          <cell r="F786"/>
          <cell r="G786"/>
        </row>
        <row r="787">
          <cell r="B787" t="str">
            <v>0005</v>
          </cell>
          <cell r="C787" t="str">
            <v>DESBANQUE Y NIVELACIÓN A MANO.</v>
          </cell>
          <cell r="D787" t="str">
            <v>m3</v>
          </cell>
          <cell r="E787">
            <v>1</v>
          </cell>
          <cell r="F787">
            <v>10.06</v>
          </cell>
          <cell r="G787">
            <v>10.06</v>
          </cell>
        </row>
        <row r="788">
          <cell r="B788"/>
          <cell r="C788" t="str">
            <v>Herramienta manual, desalojo de material 25m.</v>
          </cell>
          <cell r="D788"/>
          <cell r="E788"/>
          <cell r="F788"/>
          <cell r="G788"/>
        </row>
        <row r="789">
          <cell r="B789" t="str">
            <v>0010</v>
          </cell>
          <cell r="C789" t="str">
            <v>DESBANQUE,RELLENO Y COMPACTAC.A MAQUINA</v>
          </cell>
          <cell r="D789" t="str">
            <v>m3</v>
          </cell>
          <cell r="E789">
            <v>1</v>
          </cell>
          <cell r="F789">
            <v>2.99</v>
          </cell>
          <cell r="G789">
            <v>2.99</v>
          </cell>
        </row>
        <row r="790">
          <cell r="B790"/>
          <cell r="C790" t="str">
            <v>Des. retroex., rell., comp. plancha vibroap. capas max. 20cm hidrat., menor a 500m3.</v>
          </cell>
          <cell r="D790"/>
          <cell r="E790"/>
          <cell r="F790"/>
          <cell r="G790"/>
        </row>
        <row r="791">
          <cell r="B791" t="str">
            <v>0031</v>
          </cell>
          <cell r="C791" t="str">
            <v>DESBROCE DE TALUDES ALEDAÑOS A LAS VÍAS.</v>
          </cell>
          <cell r="D791" t="str">
            <v>m2</v>
          </cell>
          <cell r="E791">
            <v>1</v>
          </cell>
          <cell r="F791">
            <v>0.1</v>
          </cell>
          <cell r="G791">
            <v>0.1</v>
          </cell>
        </row>
        <row r="792">
          <cell r="B792"/>
          <cell r="C792" t="str">
            <v>Retiro de capa vegetal. Desalojo 25m. 302-1.</v>
          </cell>
          <cell r="D792"/>
          <cell r="E792"/>
          <cell r="F792"/>
          <cell r="G792"/>
        </row>
        <row r="793">
          <cell r="B793" t="str">
            <v>V034</v>
          </cell>
          <cell r="C793" t="str">
            <v>DESBROCE Y LIMPIEZA DE TERRENO INC. DESALOJO</v>
          </cell>
          <cell r="D793" t="str">
            <v>m2</v>
          </cell>
          <cell r="E793">
            <v>1</v>
          </cell>
          <cell r="F793">
            <v>0.12</v>
          </cell>
          <cell r="G793">
            <v>0.12</v>
          </cell>
        </row>
        <row r="794">
          <cell r="B794"/>
          <cell r="C794" t="str">
            <v>302-1 Desalojo 5Km.</v>
          </cell>
          <cell r="D794"/>
          <cell r="E794"/>
          <cell r="F794"/>
          <cell r="G794"/>
        </row>
        <row r="795">
          <cell r="B795" t="str">
            <v>V031</v>
          </cell>
          <cell r="C795" t="str">
            <v>DESBROCE, DESBOSQUE Y LIMPIEZA INC. DESALOJO</v>
          </cell>
          <cell r="D795" t="str">
            <v>m2</v>
          </cell>
          <cell r="E795">
            <v>1</v>
          </cell>
          <cell r="F795">
            <v>0.23</v>
          </cell>
          <cell r="G795">
            <v>0.23</v>
          </cell>
        </row>
        <row r="796">
          <cell r="B796"/>
          <cell r="C796" t="str">
            <v>302-1 Desalojo 5Km.</v>
          </cell>
          <cell r="D796"/>
          <cell r="E796"/>
          <cell r="F796"/>
          <cell r="G796"/>
        </row>
        <row r="797">
          <cell r="B797" t="str">
            <v>V629</v>
          </cell>
          <cell r="C797" t="str">
            <v>DESCANSOS GRADAS, LOSA MACIZA e=15cm, f´c=210kg/cm2</v>
          </cell>
          <cell r="D797" t="str">
            <v>m2</v>
          </cell>
          <cell r="E797">
            <v>1</v>
          </cell>
          <cell r="F797">
            <v>26.84</v>
          </cell>
          <cell r="G797">
            <v>26.84</v>
          </cell>
        </row>
        <row r="798">
          <cell r="B798"/>
          <cell r="C798" t="str">
            <v>Horm. simple 210kg/cm2, acabado espolvoreado mortero 1:3 aplicado directamente.</v>
          </cell>
          <cell r="D798"/>
          <cell r="E798"/>
          <cell r="F798"/>
          <cell r="G798"/>
        </row>
        <row r="799">
          <cell r="B799" t="str">
            <v>0629</v>
          </cell>
          <cell r="C799" t="str">
            <v>DESCANSOS GRADAS, LOSA MACIZA e=7cm</v>
          </cell>
          <cell r="D799" t="str">
            <v>m2</v>
          </cell>
          <cell r="E799">
            <v>1</v>
          </cell>
          <cell r="F799">
            <v>16.38</v>
          </cell>
          <cell r="G799">
            <v>16.38</v>
          </cell>
        </row>
        <row r="800">
          <cell r="B800"/>
          <cell r="C800" t="str">
            <v>Horm. simple 180kg/cm2, acabado espolvoreado mortero 1:3 aplicado directamente.</v>
          </cell>
          <cell r="D800"/>
          <cell r="E800"/>
          <cell r="F800"/>
          <cell r="G800"/>
        </row>
        <row r="801">
          <cell r="B801" t="str">
            <v>0750</v>
          </cell>
          <cell r="C801" t="str">
            <v>DESENCHAMBADO</v>
          </cell>
          <cell r="D801" t="str">
            <v>m2</v>
          </cell>
          <cell r="E801">
            <v>1</v>
          </cell>
          <cell r="F801">
            <v>0.5</v>
          </cell>
          <cell r="G801">
            <v>0.5</v>
          </cell>
        </row>
        <row r="802">
          <cell r="B802"/>
          <cell r="C802" t="str">
            <v>incluye amontonamiento no transporte.</v>
          </cell>
          <cell r="D802"/>
          <cell r="E802"/>
          <cell r="F802"/>
          <cell r="G802"/>
        </row>
        <row r="803">
          <cell r="B803" t="str">
            <v>1026</v>
          </cell>
          <cell r="C803" t="str">
            <v>DESMONTAJE CUBIERTA METALICA Y FIBROCEMENTO.</v>
          </cell>
          <cell r="D803" t="str">
            <v>m2</v>
          </cell>
          <cell r="E803">
            <v>1</v>
          </cell>
          <cell r="F803">
            <v>7.94</v>
          </cell>
          <cell r="G803">
            <v>7.94</v>
          </cell>
        </row>
        <row r="804">
          <cell r="B804"/>
          <cell r="C804" t="str">
            <v>Inluye desarmada de estructura metalica y desmontaje de planchas de cubierta sean metálicas o o de fibrocemento, no incluye desalojo</v>
          </cell>
          <cell r="D804"/>
          <cell r="E804"/>
          <cell r="F804"/>
          <cell r="G804"/>
        </row>
        <row r="805">
          <cell r="B805" t="str">
            <v>1029</v>
          </cell>
          <cell r="C805" t="str">
            <v>DESMONTAJE PLANCHAS DE CUBIERTA</v>
          </cell>
          <cell r="D805" t="str">
            <v>m2</v>
          </cell>
          <cell r="E805">
            <v>1</v>
          </cell>
          <cell r="F805">
            <v>5.3</v>
          </cell>
          <cell r="G805">
            <v>5.3</v>
          </cell>
        </row>
        <row r="806">
          <cell r="B806"/>
          <cell r="C806" t="str">
            <v>Anclado a estructura metálica con gancho J, visera altura 3-6m, sin recup.material.</v>
          </cell>
          <cell r="D806"/>
          <cell r="E806"/>
          <cell r="F806"/>
          <cell r="G806"/>
        </row>
        <row r="807">
          <cell r="B807" t="str">
            <v>1126</v>
          </cell>
          <cell r="C807" t="str">
            <v>DESMONTAJE Y MONTAJE ESTRUCTURA METALICA</v>
          </cell>
          <cell r="D807" t="str">
            <v>Kg</v>
          </cell>
          <cell r="E807">
            <v>1</v>
          </cell>
          <cell r="F807">
            <v>3.43</v>
          </cell>
          <cell r="G807">
            <v>3.43</v>
          </cell>
        </row>
        <row r="808">
          <cell r="B808"/>
          <cell r="C808" t="str">
            <v>Tipo aula, incluye suelda para armar y  pintura anticorrosiva 2 manos.</v>
          </cell>
          <cell r="D808"/>
          <cell r="E808"/>
          <cell r="F808"/>
          <cell r="G808"/>
        </row>
        <row r="809">
          <cell r="B809" t="str">
            <v>0435</v>
          </cell>
          <cell r="C809" t="str">
            <v>DISPENSADOR DE JABÓN LÍQUIDO.</v>
          </cell>
          <cell r="D809" t="str">
            <v>u</v>
          </cell>
          <cell r="E809">
            <v>1</v>
          </cell>
          <cell r="F809">
            <v>28.25</v>
          </cell>
          <cell r="G809">
            <v>28.25</v>
          </cell>
        </row>
        <row r="810">
          <cell r="B810"/>
          <cell r="C810" t="str">
            <v>Colocado.</v>
          </cell>
          <cell r="D810"/>
          <cell r="E810"/>
          <cell r="F810"/>
          <cell r="G810"/>
        </row>
        <row r="811">
          <cell r="B811" t="str">
            <v>0436</v>
          </cell>
          <cell r="C811" t="str">
            <v>DISPENSADOR DE PAPEL HIGIÉNICO</v>
          </cell>
          <cell r="D811" t="str">
            <v>u</v>
          </cell>
          <cell r="E811">
            <v>1</v>
          </cell>
          <cell r="F811">
            <v>25.64</v>
          </cell>
          <cell r="G811">
            <v>25.64</v>
          </cell>
        </row>
        <row r="812">
          <cell r="B812"/>
          <cell r="C812" t="str">
            <v>Colocado.</v>
          </cell>
          <cell r="D812"/>
          <cell r="E812"/>
          <cell r="F812"/>
          <cell r="G812"/>
        </row>
        <row r="813">
          <cell r="B813" t="str">
            <v>0302</v>
          </cell>
          <cell r="C813" t="str">
            <v>DIVISION TAMBORADA TOL GALV. 1.2mm PINT.</v>
          </cell>
          <cell r="D813" t="str">
            <v>m2</v>
          </cell>
          <cell r="E813">
            <v>1</v>
          </cell>
          <cell r="F813">
            <v>98.94</v>
          </cell>
          <cell r="G813">
            <v>98.94</v>
          </cell>
        </row>
        <row r="814">
          <cell r="B814"/>
          <cell r="C814" t="str">
            <v>estructura tubo rect. 25x50x1.2mm, pint.esmalte 2m. anclaje platina taco y torn.</v>
          </cell>
          <cell r="D814"/>
          <cell r="E814"/>
          <cell r="F814"/>
          <cell r="G814"/>
        </row>
        <row r="815">
          <cell r="B815" t="str">
            <v>0938</v>
          </cell>
          <cell r="C815" t="str">
            <v>DOBLE TRATAMIENTO SUPERFICIAL BITUMINOSO</v>
          </cell>
          <cell r="D815" t="str">
            <v>m2</v>
          </cell>
          <cell r="E815">
            <v>1</v>
          </cell>
          <cell r="F815">
            <v>2.64</v>
          </cell>
          <cell r="G815">
            <v>2.64</v>
          </cell>
        </row>
        <row r="816">
          <cell r="B816"/>
          <cell r="C816" t="str">
            <v>Tendido y compactado. Especificaciones MOP-001-F2002. 405-3.</v>
          </cell>
          <cell r="D816"/>
          <cell r="E816"/>
          <cell r="F816"/>
          <cell r="G816"/>
        </row>
        <row r="817">
          <cell r="B817" t="str">
            <v>0641</v>
          </cell>
          <cell r="C817" t="str">
            <v>DRENAJE TUBER.PVC CORRUG.PERFOR.160mm</v>
          </cell>
          <cell r="D817" t="str">
            <v>m</v>
          </cell>
          <cell r="E817">
            <v>1</v>
          </cell>
          <cell r="F817">
            <v>14.59</v>
          </cell>
          <cell r="G817">
            <v>14.59</v>
          </cell>
        </row>
        <row r="818">
          <cell r="B818"/>
          <cell r="C818" t="str">
            <v>PVC drenaje corrugado perforado, filtro agregados, arena 0.05x0.46, ripio 0.36x0.46.</v>
          </cell>
          <cell r="D818"/>
          <cell r="E818"/>
          <cell r="F818"/>
          <cell r="G818"/>
        </row>
        <row r="819">
          <cell r="B819" t="str">
            <v>V952</v>
          </cell>
          <cell r="C819" t="str">
            <v>DRENAJE TUBERIA PVC CORRUG.PERFOR. 110mm</v>
          </cell>
          <cell r="D819" t="str">
            <v>m</v>
          </cell>
          <cell r="E819">
            <v>1</v>
          </cell>
          <cell r="F819">
            <v>9.84</v>
          </cell>
          <cell r="G819">
            <v>9.84</v>
          </cell>
        </row>
        <row r="820">
          <cell r="B820"/>
          <cell r="C820" t="str">
            <v>606-1(1a).</v>
          </cell>
          <cell r="D820"/>
          <cell r="E820"/>
          <cell r="F820"/>
          <cell r="G820"/>
        </row>
        <row r="821">
          <cell r="B821" t="str">
            <v>0955</v>
          </cell>
          <cell r="C821" t="str">
            <v>DRENAJE TUBERIA PVC PERFORADA DE 75mm</v>
          </cell>
          <cell r="D821" t="str">
            <v>m</v>
          </cell>
          <cell r="E821">
            <v>1</v>
          </cell>
          <cell r="F821">
            <v>10.38</v>
          </cell>
          <cell r="G821">
            <v>10.38</v>
          </cell>
        </row>
        <row r="822">
          <cell r="B822"/>
          <cell r="C822" t="str">
            <v>Tubo PVC para uso sanitario, filtro de agregados.</v>
          </cell>
          <cell r="D822"/>
          <cell r="E822"/>
          <cell r="F822"/>
          <cell r="G822"/>
        </row>
        <row r="823">
          <cell r="B823" t="str">
            <v>V655</v>
          </cell>
          <cell r="C823" t="str">
            <v>DRENES PVC NORMAL 110mm MICHINALES</v>
          </cell>
          <cell r="D823" t="str">
            <v>m</v>
          </cell>
          <cell r="E823">
            <v>1</v>
          </cell>
          <cell r="F823">
            <v>7.8</v>
          </cell>
          <cell r="G823">
            <v>7.8</v>
          </cell>
        </row>
        <row r="824">
          <cell r="B824"/>
          <cell r="C824" t="str">
            <v>606-2(1).</v>
          </cell>
          <cell r="D824"/>
          <cell r="E824"/>
          <cell r="F824"/>
          <cell r="G824"/>
        </row>
        <row r="825">
          <cell r="B825" t="str">
            <v>V954</v>
          </cell>
          <cell r="C825" t="str">
            <v>DRENES TUBERIA DE PVC PERFORADA 50mm</v>
          </cell>
          <cell r="D825" t="str">
            <v>m</v>
          </cell>
          <cell r="E825">
            <v>1</v>
          </cell>
          <cell r="F825">
            <v>7.58</v>
          </cell>
          <cell r="G825">
            <v>7.58</v>
          </cell>
        </row>
        <row r="826">
          <cell r="B826"/>
          <cell r="C826" t="str">
            <v>606-1(1a). Se debe perforar en obra.</v>
          </cell>
          <cell r="D826"/>
          <cell r="E826"/>
          <cell r="F826"/>
          <cell r="G826"/>
        </row>
        <row r="827">
          <cell r="B827" t="str">
            <v>0411</v>
          </cell>
          <cell r="C827" t="str">
            <v>DUCHA ARTICULADA CON REGADERA METALICA</v>
          </cell>
          <cell r="D827" t="str">
            <v>u</v>
          </cell>
          <cell r="E827">
            <v>1</v>
          </cell>
          <cell r="F827">
            <v>24.77</v>
          </cell>
          <cell r="G827">
            <v>24.77</v>
          </cell>
        </row>
        <row r="828">
          <cell r="B828"/>
          <cell r="C828" t="str">
            <v>colocada</v>
          </cell>
          <cell r="D828"/>
          <cell r="E828"/>
          <cell r="F828"/>
          <cell r="G828"/>
        </row>
        <row r="829">
          <cell r="B829" t="str">
            <v>0413</v>
          </cell>
          <cell r="C829" t="str">
            <v>DUCHA ELECTRICA, INSTAL.SALIDA ESPECIAL</v>
          </cell>
          <cell r="D829" t="str">
            <v>u</v>
          </cell>
          <cell r="E829">
            <v>1</v>
          </cell>
          <cell r="F829">
            <v>41.1</v>
          </cell>
          <cell r="G829">
            <v>41.1</v>
          </cell>
        </row>
        <row r="830">
          <cell r="B830"/>
          <cell r="C830" t="str">
            <v>Tubo EMT 1/2" y 3/4", cable sólido #10, #12, #14, switch cuchilla y demás accesorios.</v>
          </cell>
          <cell r="D830"/>
          <cell r="E830"/>
          <cell r="F830"/>
          <cell r="G830"/>
        </row>
        <row r="831">
          <cell r="B831" t="str">
            <v>0406</v>
          </cell>
          <cell r="C831" t="str">
            <v>DUCHA PLASTICA TIPO CAMPANA ELECTRICA</v>
          </cell>
          <cell r="D831" t="str">
            <v>u</v>
          </cell>
          <cell r="E831">
            <v>1</v>
          </cell>
          <cell r="F831">
            <v>61.45</v>
          </cell>
          <cell r="G831">
            <v>61.45</v>
          </cell>
        </row>
        <row r="832">
          <cell r="B832"/>
          <cell r="C832" t="str">
            <v>Ducha plástica tipo campana, switch 30A.</v>
          </cell>
          <cell r="D832"/>
          <cell r="E832"/>
          <cell r="F832"/>
          <cell r="G832"/>
        </row>
        <row r="833">
          <cell r="B833" t="str">
            <v>0839</v>
          </cell>
          <cell r="C833" t="str">
            <v>DUMBO CON TOBOGAN ESTRUCTURA METALICA</v>
          </cell>
          <cell r="D833" t="str">
            <v>u</v>
          </cell>
          <cell r="E833">
            <v>1</v>
          </cell>
          <cell r="F833">
            <v>1568.47</v>
          </cell>
          <cell r="G833">
            <v>1568.47</v>
          </cell>
        </row>
        <row r="834">
          <cell r="B834"/>
          <cell r="C834" t="str">
            <v>Tubería galv. ISO II 1 1/2" y 1", 1 mano pintura de secado rápido, 2 manos esmalte, cimentación, instalado.</v>
          </cell>
          <cell r="D834"/>
          <cell r="E834"/>
          <cell r="F834"/>
          <cell r="G834"/>
        </row>
        <row r="835">
          <cell r="B835" t="str">
            <v>P850</v>
          </cell>
          <cell r="C835" t="str">
            <v>ELEVADOR NORMA ASTM F2276 POSTE 114x3 PERNO TORX INOX RECUBRIMIENTO INTEGRAL DÚPLEX DECAPADO GALVANIZADO PINTURA ELECTROSTÁTICA</v>
          </cell>
          <cell r="D835" t="str">
            <v>u</v>
          </cell>
          <cell r="E835">
            <v>1</v>
          </cell>
          <cell r="F835">
            <v>1568.98</v>
          </cell>
          <cell r="G835">
            <v>1568.98</v>
          </cell>
        </row>
        <row r="836">
          <cell r="B836"/>
          <cell r="C836" t="str">
            <v>Eq ejerc.brazos,espalda post.TR114x3 asientos TR50x3,plac.base 10 plac.pivote 6 eje galv.20 cubreper.ø50 cubrebase ø275 certificado ASTM F2276 ancl.4 var.dado 50x50x95cm HS210kg/cm2,20 tuerca nivelac.y seguridad ¾ regaton.50 y 114.inst</v>
          </cell>
          <cell r="D836"/>
          <cell r="E836"/>
          <cell r="F836"/>
          <cell r="G836"/>
        </row>
        <row r="837">
          <cell r="B837" t="str">
            <v>P851</v>
          </cell>
          <cell r="C837" t="str">
            <v>ELIPTICA NORMA ASTM F2276 POSTE 114x3 PERNO TORX INOX RECUBRIMIENTO INTEGRAL DÚPLEX DECAPADO GALVANIZADO PINTURA ELECTROSTÁTICA</v>
          </cell>
          <cell r="D837" t="str">
            <v>u</v>
          </cell>
          <cell r="E837">
            <v>1</v>
          </cell>
          <cell r="F837">
            <v>1140.24</v>
          </cell>
          <cell r="G837">
            <v>1140.24</v>
          </cell>
        </row>
        <row r="838">
          <cell r="B838"/>
          <cell r="C838" t="str">
            <v>Eq.ejerc.piernas,brazos poste TR114x3 asientos TR50x3,plac.base 10 eje galv 20 cubreper.ø50 cubrebase ø275 certif.ASTM F2276 anc.4 varilla dado 50x50x95cm HS210kg/cm2,20 tuerca nivelación y seguridad ¾ regaton.50 y 114.inst.</v>
          </cell>
          <cell r="D838"/>
          <cell r="E838"/>
          <cell r="F838"/>
          <cell r="G838"/>
        </row>
        <row r="839">
          <cell r="B839" t="str">
            <v>V940</v>
          </cell>
          <cell r="C839" t="str">
            <v>EMPEDRADO CON PIEDRA PARTIDA.</v>
          </cell>
          <cell r="D839" t="str">
            <v>m2</v>
          </cell>
          <cell r="E839">
            <v>1</v>
          </cell>
          <cell r="F839">
            <v>7.82</v>
          </cell>
          <cell r="G839">
            <v>7.82</v>
          </cell>
        </row>
        <row r="840">
          <cell r="B840"/>
          <cell r="C840" t="str">
            <v>Incluye transporte a obra. 401-5(1).</v>
          </cell>
          <cell r="D840"/>
          <cell r="E840"/>
          <cell r="F840"/>
          <cell r="G840"/>
        </row>
        <row r="841">
          <cell r="B841" t="str">
            <v>5438</v>
          </cell>
          <cell r="C841" t="str">
            <v>EMPATE A COLECTOR O TUBERIA MORTERO 1:3</v>
          </cell>
          <cell r="D841" t="str">
            <v>u</v>
          </cell>
          <cell r="E841">
            <v>1</v>
          </cell>
          <cell r="F841">
            <v>42.58</v>
          </cell>
          <cell r="G841">
            <v>42.58</v>
          </cell>
        </row>
        <row r="842">
          <cell r="B842"/>
          <cell r="C842" t="str">
            <v>Incluye 1m tubería y union PVC,cemento:arena</v>
          </cell>
          <cell r="D842"/>
          <cell r="E842"/>
          <cell r="F842"/>
          <cell r="G842"/>
        </row>
        <row r="843">
          <cell r="B843" t="str">
            <v>0614</v>
          </cell>
          <cell r="C843" t="str">
            <v>EMPOTRAMIENTO TUBO MALLA HOR.S.180kg/cm2</v>
          </cell>
          <cell r="D843" t="str">
            <v>u</v>
          </cell>
          <cell r="E843">
            <v>1</v>
          </cell>
          <cell r="F843">
            <v>3.6</v>
          </cell>
          <cell r="G843">
            <v>3.6</v>
          </cell>
        </row>
        <row r="844">
          <cell r="B844"/>
          <cell r="C844" t="str">
            <v>15x15x50cm.</v>
          </cell>
          <cell r="D844"/>
          <cell r="E844"/>
          <cell r="F844"/>
          <cell r="G844"/>
        </row>
        <row r="845">
          <cell r="B845" t="str">
            <v>V024</v>
          </cell>
          <cell r="C845" t="str">
            <v>EMULSIÓN ASFÁLTICA CON ADITIVO REJUVENECEDOR 0.5% RUPTURA LENTA.</v>
          </cell>
          <cell r="D845" t="str">
            <v>l</v>
          </cell>
          <cell r="E845">
            <v>1</v>
          </cell>
          <cell r="F845">
            <v>0.71</v>
          </cell>
          <cell r="G845">
            <v>0.71</v>
          </cell>
        </row>
        <row r="846">
          <cell r="B846"/>
          <cell r="C846" t="str">
            <v>406-2(2)</v>
          </cell>
          <cell r="D846"/>
          <cell r="E846"/>
          <cell r="F846"/>
          <cell r="G846"/>
        </row>
        <row r="847">
          <cell r="B847" t="str">
            <v>V041</v>
          </cell>
          <cell r="C847" t="str">
            <v>EMULSION ASFALTICA CURADO LENTO ADITIVO DE ADHERENCIA CSS-1h</v>
          </cell>
          <cell r="D847" t="str">
            <v>l</v>
          </cell>
          <cell r="E847">
            <v>1</v>
          </cell>
          <cell r="F847">
            <v>0.76</v>
          </cell>
          <cell r="G847">
            <v>0.76</v>
          </cell>
        </row>
        <row r="848">
          <cell r="B848"/>
          <cell r="C848" t="str">
            <v>De 0.15 a 0.45 lt/m2.</v>
          </cell>
          <cell r="D848"/>
          <cell r="E848"/>
          <cell r="F848"/>
          <cell r="G848"/>
        </row>
        <row r="849">
          <cell r="B849" t="str">
            <v>4295</v>
          </cell>
          <cell r="C849" t="str">
            <v>ENCHAMBADO CON MATERIAL EXISTENTE EN EL SITIO.</v>
          </cell>
          <cell r="D849" t="str">
            <v>m2</v>
          </cell>
          <cell r="E849">
            <v>1</v>
          </cell>
          <cell r="F849">
            <v>1.01</v>
          </cell>
          <cell r="G849">
            <v>1.01</v>
          </cell>
        </row>
        <row r="850">
          <cell r="B850"/>
          <cell r="C850" t="str">
            <v>Colocación de chamba. No incluye abono, riego ni mantenimiento.</v>
          </cell>
          <cell r="D850"/>
          <cell r="E850"/>
          <cell r="F850"/>
          <cell r="G850"/>
        </row>
        <row r="851">
          <cell r="B851" t="str">
            <v>4290</v>
          </cell>
          <cell r="C851" t="str">
            <v>ENCHAMBADO TRANSPORTE 10 km</v>
          </cell>
          <cell r="D851" t="str">
            <v>m2</v>
          </cell>
          <cell r="E851">
            <v>1</v>
          </cell>
          <cell r="F851">
            <v>5.62</v>
          </cell>
          <cell r="G851">
            <v>5.62</v>
          </cell>
        </row>
        <row r="852">
          <cell r="B852"/>
          <cell r="C852" t="str">
            <v>Transporte, colocación de chamba, no incluye abono , riego ni mantenimiento.</v>
          </cell>
          <cell r="D852"/>
          <cell r="E852"/>
          <cell r="F852"/>
          <cell r="G852"/>
        </row>
        <row r="853">
          <cell r="B853" t="str">
            <v>4291</v>
          </cell>
          <cell r="C853" t="str">
            <v>ENCHAMBADO TRANSPORTE 15 km</v>
          </cell>
          <cell r="D853" t="str">
            <v>m2</v>
          </cell>
          <cell r="E853">
            <v>1</v>
          </cell>
          <cell r="F853">
            <v>5.78</v>
          </cell>
          <cell r="G853">
            <v>5.78</v>
          </cell>
        </row>
        <row r="854">
          <cell r="B854"/>
          <cell r="C854" t="str">
            <v>Transporte, colocación de chamba, no incluye abono , riego ni mantenimiento.</v>
          </cell>
          <cell r="D854"/>
          <cell r="E854"/>
          <cell r="F854"/>
          <cell r="G854"/>
        </row>
        <row r="855">
          <cell r="B855" t="str">
            <v>4289</v>
          </cell>
          <cell r="C855" t="str">
            <v>ENCHAMBADO TRANSPORTE 5km</v>
          </cell>
          <cell r="D855" t="str">
            <v>m2</v>
          </cell>
          <cell r="E855">
            <v>1</v>
          </cell>
          <cell r="F855">
            <v>5.27</v>
          </cell>
          <cell r="G855">
            <v>5.27</v>
          </cell>
        </row>
        <row r="856">
          <cell r="B856"/>
          <cell r="C856" t="str">
            <v>transporte, colocacion de chamba, no incluye abono , riego ni mantenimiento.</v>
          </cell>
          <cell r="D856"/>
          <cell r="E856"/>
          <cell r="F856"/>
          <cell r="G856"/>
        </row>
        <row r="857">
          <cell r="B857" t="str">
            <v>0064</v>
          </cell>
          <cell r="C857" t="str">
            <v>ENCOF.DESENC.CONFINAMIEN. LATERAL ACERAS</v>
          </cell>
          <cell r="D857" t="str">
            <v>m</v>
          </cell>
          <cell r="E857">
            <v>1</v>
          </cell>
          <cell r="F857">
            <v>1.44</v>
          </cell>
          <cell r="G857">
            <v>1.44</v>
          </cell>
        </row>
        <row r="858">
          <cell r="B858"/>
          <cell r="C858" t="str">
            <v>Tabla monte, recubrimiento con líquido desmoldante.</v>
          </cell>
          <cell r="D858"/>
          <cell r="E858"/>
          <cell r="F858"/>
          <cell r="G858"/>
        </row>
        <row r="859">
          <cell r="B859" t="str">
            <v>0057</v>
          </cell>
          <cell r="C859" t="str">
            <v>ENCOFRADO - DESENCOFRADO DE DINTELES</v>
          </cell>
          <cell r="D859" t="str">
            <v>m</v>
          </cell>
          <cell r="E859">
            <v>1</v>
          </cell>
          <cell r="F859">
            <v>14.68</v>
          </cell>
          <cell r="G859">
            <v>14.68</v>
          </cell>
        </row>
        <row r="860">
          <cell r="B860"/>
          <cell r="C860" t="str">
            <v>Tabla monte, recubrimiento con líquido desmoldante.</v>
          </cell>
          <cell r="D860"/>
          <cell r="E860"/>
          <cell r="F860"/>
          <cell r="G860"/>
        </row>
        <row r="861">
          <cell r="B861" t="str">
            <v>5000</v>
          </cell>
          <cell r="C861" t="str">
            <v>ENCOFRADO LATERAL LOSA h=15cm</v>
          </cell>
          <cell r="D861" t="str">
            <v>m</v>
          </cell>
          <cell r="E861">
            <v>1</v>
          </cell>
          <cell r="F861">
            <v>3.01</v>
          </cell>
          <cell r="G861">
            <v>3.01</v>
          </cell>
        </row>
        <row r="862">
          <cell r="B862"/>
          <cell r="C862" t="str">
            <v>Tabla monte, recubrimiento con líquido desmoldante.</v>
          </cell>
          <cell r="D862"/>
          <cell r="E862"/>
          <cell r="F862"/>
          <cell r="G862"/>
        </row>
        <row r="863">
          <cell r="B863" t="str">
            <v>5001</v>
          </cell>
          <cell r="C863" t="str">
            <v>ENCOFRADO LATERAL LOSA h=20cm</v>
          </cell>
          <cell r="D863" t="str">
            <v>m</v>
          </cell>
          <cell r="E863">
            <v>1</v>
          </cell>
          <cell r="F863">
            <v>3.32</v>
          </cell>
          <cell r="G863">
            <v>3.32</v>
          </cell>
        </row>
        <row r="864">
          <cell r="B864"/>
          <cell r="C864" t="str">
            <v>Tabla monte, recubrimiento con líquido desmoldante.</v>
          </cell>
          <cell r="D864"/>
          <cell r="E864"/>
          <cell r="F864"/>
          <cell r="G864"/>
        </row>
        <row r="865">
          <cell r="B865" t="str">
            <v>5002</v>
          </cell>
          <cell r="C865" t="str">
            <v>ENCOFRADO LATERAL LOSA h=25cm</v>
          </cell>
          <cell r="D865" t="str">
            <v>m</v>
          </cell>
          <cell r="E865">
            <v>1</v>
          </cell>
          <cell r="F865">
            <v>3.66</v>
          </cell>
          <cell r="G865">
            <v>3.66</v>
          </cell>
        </row>
        <row r="866">
          <cell r="B866"/>
          <cell r="C866" t="str">
            <v>Tabla monte, recubrimiento con líquido desmoldante.</v>
          </cell>
          <cell r="D866"/>
          <cell r="E866"/>
          <cell r="F866"/>
          <cell r="G866"/>
        </row>
        <row r="867">
          <cell r="B867" t="str">
            <v>5404</v>
          </cell>
          <cell r="C867" t="str">
            <v>ENCOFRADO TABLA DURA NO RETORNABLE.</v>
          </cell>
          <cell r="D867" t="str">
            <v>m2</v>
          </cell>
          <cell r="E867">
            <v>1</v>
          </cell>
          <cell r="F867">
            <v>23.24</v>
          </cell>
          <cell r="G867">
            <v>23.24</v>
          </cell>
        </row>
        <row r="868">
          <cell r="B868"/>
          <cell r="C868" t="str">
            <v>Un solo uso, no retornable.</v>
          </cell>
          <cell r="D868"/>
          <cell r="E868"/>
          <cell r="F868"/>
          <cell r="G868"/>
        </row>
        <row r="869">
          <cell r="B869" t="str">
            <v>0063</v>
          </cell>
          <cell r="C869" t="str">
            <v>ENCOFRADO Y DESENCOFRADO DE BOVEDAS, TUNELES Y OTROS.</v>
          </cell>
          <cell r="D869" t="str">
            <v>m2</v>
          </cell>
          <cell r="E869">
            <v>1</v>
          </cell>
          <cell r="F869">
            <v>27.23</v>
          </cell>
          <cell r="G869">
            <v>27.23</v>
          </cell>
        </row>
        <row r="870">
          <cell r="B870"/>
          <cell r="C870" t="str">
            <v>Radio interior variable, encofrado con duela de eucalipto, recubrimiento con líquido desmoldante.</v>
          </cell>
          <cell r="D870"/>
          <cell r="E870"/>
          <cell r="F870"/>
          <cell r="G870"/>
        </row>
        <row r="871">
          <cell r="B871" t="str">
            <v>0040</v>
          </cell>
          <cell r="C871" t="str">
            <v>ENCOFRADO-DESEN. ARRIOSTRAMIENTO 15x10cm</v>
          </cell>
          <cell r="D871" t="str">
            <v>m</v>
          </cell>
          <cell r="E871">
            <v>1</v>
          </cell>
          <cell r="F871">
            <v>9.59</v>
          </cell>
          <cell r="G871">
            <v>9.59</v>
          </cell>
        </row>
        <row r="872">
          <cell r="B872"/>
          <cell r="C872" t="str">
            <v>Tabla monte, recubrimiento con líquido desmoldante.</v>
          </cell>
          <cell r="D872"/>
          <cell r="E872"/>
          <cell r="F872"/>
          <cell r="G872"/>
        </row>
        <row r="873">
          <cell r="B873" t="str">
            <v>0053</v>
          </cell>
          <cell r="C873" t="str">
            <v>ENCOFRADO-DESEN.LOSA ALT.ENTREPISO 2.5m</v>
          </cell>
          <cell r="D873" t="str">
            <v>m2</v>
          </cell>
          <cell r="E873">
            <v>1</v>
          </cell>
          <cell r="F873">
            <v>25.87</v>
          </cell>
          <cell r="G873">
            <v>25.87</v>
          </cell>
        </row>
        <row r="874">
          <cell r="B874"/>
          <cell r="C874" t="str">
            <v>Tabla monte, recubrimiento con líquido desmoldante.</v>
          </cell>
          <cell r="D874"/>
          <cell r="E874"/>
          <cell r="F874"/>
          <cell r="G874"/>
        </row>
        <row r="875">
          <cell r="B875" t="str">
            <v>1499</v>
          </cell>
          <cell r="C875" t="str">
            <v>ENCOFRADO-DESEN.LOSA ALT.ENTREPISO 3.00m</v>
          </cell>
          <cell r="D875" t="str">
            <v>m2</v>
          </cell>
          <cell r="E875">
            <v>1</v>
          </cell>
          <cell r="F875">
            <v>27.88</v>
          </cell>
          <cell r="G875">
            <v>27.88</v>
          </cell>
        </row>
        <row r="876">
          <cell r="B876"/>
          <cell r="C876" t="str">
            <v>Tabla monte, recubrimiento con líquido desmoldante.</v>
          </cell>
          <cell r="D876"/>
          <cell r="E876"/>
          <cell r="F876"/>
          <cell r="G876"/>
        </row>
        <row r="877">
          <cell r="B877" t="str">
            <v>0056</v>
          </cell>
          <cell r="C877" t="str">
            <v>ENCOFRADO-DESEN.LOSETA ALT.ENTREPISO 1m</v>
          </cell>
          <cell r="D877" t="str">
            <v>m2</v>
          </cell>
          <cell r="E877">
            <v>1</v>
          </cell>
          <cell r="F877">
            <v>17.09</v>
          </cell>
          <cell r="G877">
            <v>17.09</v>
          </cell>
        </row>
        <row r="878">
          <cell r="B878"/>
          <cell r="C878" t="str">
            <v>Tabla monte, recubrimiento con líquido desmoldante.</v>
          </cell>
          <cell r="D878"/>
          <cell r="E878"/>
          <cell r="F878"/>
          <cell r="G878"/>
        </row>
        <row r="879">
          <cell r="B879" t="str">
            <v>0059</v>
          </cell>
          <cell r="C879" t="str">
            <v>ENCOFRADO-DESEN.MURETE TABLERO.CONTRACH.</v>
          </cell>
          <cell r="D879" t="str">
            <v>m2</v>
          </cell>
          <cell r="E879">
            <v>1</v>
          </cell>
          <cell r="F879">
            <v>19.260000000000002</v>
          </cell>
          <cell r="G879">
            <v>19.260000000000002</v>
          </cell>
        </row>
        <row r="880">
          <cell r="B880"/>
          <cell r="C880" t="str">
            <v>Altura promedio de murete 1 metro, tablero contrachapado de 12mm, recubrimiento con líquido desmoldante.</v>
          </cell>
          <cell r="D880"/>
          <cell r="E880"/>
          <cell r="F880"/>
          <cell r="G880"/>
        </row>
        <row r="881">
          <cell r="B881" t="str">
            <v>0061</v>
          </cell>
          <cell r="C881" t="str">
            <v>ENCOFRADO-DESEN.MURO TABLERO CONTRACHAP.</v>
          </cell>
          <cell r="D881" t="str">
            <v>m2</v>
          </cell>
          <cell r="E881">
            <v>1</v>
          </cell>
          <cell r="F881">
            <v>22.46</v>
          </cell>
          <cell r="G881">
            <v>22.46</v>
          </cell>
        </row>
        <row r="882">
          <cell r="B882"/>
          <cell r="C882" t="str">
            <v>Altura promedio muro 4 metros, tablero  contrachapado de 15mm</v>
          </cell>
          <cell r="D882"/>
          <cell r="E882"/>
          <cell r="F882"/>
          <cell r="G882"/>
        </row>
        <row r="883">
          <cell r="B883" t="str">
            <v>2502</v>
          </cell>
          <cell r="C883" t="str">
            <v>ENCOFRADO-DESENCOF. COLUM. 20x30cm h&gt;3m</v>
          </cell>
          <cell r="D883" t="str">
            <v>m</v>
          </cell>
          <cell r="E883">
            <v>1</v>
          </cell>
          <cell r="F883">
            <v>22.36</v>
          </cell>
          <cell r="G883">
            <v>22.36</v>
          </cell>
        </row>
        <row r="884">
          <cell r="B884"/>
          <cell r="C884" t="str">
            <v>Altura mayor a 3.0m, tabla monte 3 usos, recubierta de líquido desmoldante.</v>
          </cell>
          <cell r="D884"/>
          <cell r="E884"/>
          <cell r="F884"/>
          <cell r="G884"/>
        </row>
        <row r="885">
          <cell r="B885" t="str">
            <v>0055</v>
          </cell>
          <cell r="C885" t="str">
            <v>ENCOFRADO-DESENCOF.LATERAL LOSA h=6cm</v>
          </cell>
          <cell r="D885" t="str">
            <v>m</v>
          </cell>
          <cell r="E885">
            <v>1</v>
          </cell>
          <cell r="F885">
            <v>2.35</v>
          </cell>
          <cell r="G885">
            <v>2.35</v>
          </cell>
        </row>
        <row r="886">
          <cell r="B886"/>
          <cell r="C886" t="str">
            <v>Tabla monte, recubrimiento con líquido desmoldante.</v>
          </cell>
          <cell r="D886"/>
          <cell r="E886"/>
          <cell r="F886"/>
          <cell r="G886"/>
        </row>
        <row r="887">
          <cell r="B887" t="str">
            <v>0058</v>
          </cell>
          <cell r="C887" t="str">
            <v>ENCOFRADO-DESENCOFRA. MURETE TABLA DURA</v>
          </cell>
          <cell r="D887" t="str">
            <v>m2</v>
          </cell>
          <cell r="E887">
            <v>1</v>
          </cell>
          <cell r="F887">
            <v>18.34</v>
          </cell>
          <cell r="G887">
            <v>18.34</v>
          </cell>
        </row>
        <row r="888">
          <cell r="B888"/>
          <cell r="C888" t="str">
            <v>Altura promedio de murete 1 metro, tabla dura, recubrimiento con líquido desmoldante.</v>
          </cell>
          <cell r="D888"/>
          <cell r="E888"/>
          <cell r="F888"/>
          <cell r="G888"/>
        </row>
        <row r="889">
          <cell r="B889" t="str">
            <v>1501</v>
          </cell>
          <cell r="C889" t="str">
            <v>ENCOFRADO-DESENCOFRADO CADENAS 15x15cm</v>
          </cell>
          <cell r="D889" t="str">
            <v>m</v>
          </cell>
          <cell r="E889">
            <v>1</v>
          </cell>
          <cell r="F889">
            <v>10.31</v>
          </cell>
          <cell r="G889">
            <v>10.31</v>
          </cell>
        </row>
        <row r="890">
          <cell r="B890"/>
          <cell r="C890" t="str">
            <v>Encofrado tabla dura, alfajias, pingos, recubrimiento con líquido desmoldante.</v>
          </cell>
          <cell r="D890"/>
          <cell r="E890"/>
          <cell r="F890"/>
          <cell r="G890"/>
        </row>
        <row r="891">
          <cell r="B891" t="str">
            <v>0035</v>
          </cell>
          <cell r="C891" t="str">
            <v>ENCOFRADO-DESENCOFRADO CADENAS 20x20cm</v>
          </cell>
          <cell r="D891" t="str">
            <v>m</v>
          </cell>
          <cell r="E891">
            <v>1</v>
          </cell>
          <cell r="F891">
            <v>13.64</v>
          </cell>
          <cell r="G891">
            <v>13.64</v>
          </cell>
        </row>
        <row r="892">
          <cell r="B892"/>
          <cell r="C892" t="str">
            <v>Tabla dura, recubrimiento con líquido desmoldante.</v>
          </cell>
          <cell r="D892"/>
          <cell r="E892"/>
          <cell r="F892"/>
          <cell r="G892"/>
        </row>
        <row r="893">
          <cell r="B893" t="str">
            <v>0036</v>
          </cell>
          <cell r="C893" t="str">
            <v>ENCOFRADO-DESENCOFRADO CADENAS 20x30cm</v>
          </cell>
          <cell r="D893" t="str">
            <v>m</v>
          </cell>
          <cell r="E893">
            <v>1</v>
          </cell>
          <cell r="F893">
            <v>14.75</v>
          </cell>
          <cell r="G893">
            <v>14.75</v>
          </cell>
        </row>
        <row r="894">
          <cell r="B894"/>
          <cell r="C894" t="str">
            <v>Tabla dura, recubrimiento con líquido desmoldante.</v>
          </cell>
          <cell r="D894"/>
          <cell r="E894"/>
          <cell r="F894"/>
          <cell r="G894"/>
        </row>
        <row r="895">
          <cell r="B895" t="str">
            <v>0037</v>
          </cell>
          <cell r="C895" t="str">
            <v>ENCOFRADO-DESENCOFRADO CADENAS 30x40cm</v>
          </cell>
          <cell r="D895" t="str">
            <v>m</v>
          </cell>
          <cell r="E895">
            <v>1</v>
          </cell>
          <cell r="F895">
            <v>15.1</v>
          </cell>
          <cell r="G895">
            <v>15.1</v>
          </cell>
        </row>
        <row r="896">
          <cell r="B896"/>
          <cell r="C896" t="str">
            <v>Tabla monte, recubrimiento con líquido desmoldante.</v>
          </cell>
          <cell r="D896"/>
          <cell r="E896"/>
          <cell r="F896"/>
          <cell r="G896"/>
        </row>
        <row r="897">
          <cell r="B897" t="str">
            <v>0038</v>
          </cell>
          <cell r="C897" t="str">
            <v>ENCOFRADO-DESENCOFRADO CADENAS 30x60cm.</v>
          </cell>
          <cell r="D897" t="str">
            <v>m</v>
          </cell>
          <cell r="E897">
            <v>1</v>
          </cell>
          <cell r="F897">
            <v>15.76</v>
          </cell>
          <cell r="G897">
            <v>15.76</v>
          </cell>
        </row>
        <row r="898">
          <cell r="B898"/>
          <cell r="C898" t="str">
            <v>tabla monte, recubrimiento con líquido desmoldante.</v>
          </cell>
          <cell r="D898"/>
          <cell r="E898"/>
          <cell r="F898"/>
          <cell r="G898"/>
        </row>
        <row r="899">
          <cell r="B899" t="str">
            <v>1503</v>
          </cell>
          <cell r="C899" t="str">
            <v>ENCOFRADO-DESENCOFRADO COLUMNAS 15x15cm</v>
          </cell>
          <cell r="D899" t="str">
            <v>m</v>
          </cell>
          <cell r="E899">
            <v>1</v>
          </cell>
          <cell r="F899">
            <v>13.06</v>
          </cell>
          <cell r="G899">
            <v>13.06</v>
          </cell>
        </row>
        <row r="900">
          <cell r="B900"/>
          <cell r="C900" t="str">
            <v>h=2.40m, tabla dura, alfajias, puntales.</v>
          </cell>
          <cell r="D900"/>
          <cell r="E900"/>
          <cell r="F900"/>
          <cell r="G900"/>
        </row>
        <row r="901">
          <cell r="B901" t="str">
            <v>0041</v>
          </cell>
          <cell r="C901" t="str">
            <v>ENCOFRADO-DESENCOFRADO COLUMNAS 20x20cm</v>
          </cell>
          <cell r="D901" t="str">
            <v>m</v>
          </cell>
          <cell r="E901">
            <v>1</v>
          </cell>
          <cell r="F901">
            <v>15.88</v>
          </cell>
          <cell r="G901">
            <v>15.88</v>
          </cell>
        </row>
        <row r="902">
          <cell r="B902"/>
          <cell r="C902" t="str">
            <v>Tabla monte, recubrimiento con líquido desmoldante.</v>
          </cell>
          <cell r="D902"/>
          <cell r="E902"/>
          <cell r="F902"/>
          <cell r="G902"/>
        </row>
        <row r="903">
          <cell r="B903" t="str">
            <v>0042</v>
          </cell>
          <cell r="C903" t="str">
            <v>ENCOFRADO-DESENCOFRADO COLUMNAS 20x30cm.</v>
          </cell>
          <cell r="D903" t="str">
            <v>m</v>
          </cell>
          <cell r="E903">
            <v>1</v>
          </cell>
          <cell r="F903">
            <v>18.010000000000002</v>
          </cell>
          <cell r="G903">
            <v>18.010000000000002</v>
          </cell>
        </row>
        <row r="904">
          <cell r="B904"/>
          <cell r="C904" t="str">
            <v>Tabla monte, recubierta de líquido desmoldante.</v>
          </cell>
          <cell r="D904"/>
          <cell r="E904"/>
          <cell r="F904"/>
          <cell r="G904"/>
        </row>
        <row r="905">
          <cell r="B905" t="str">
            <v>0043</v>
          </cell>
          <cell r="C905" t="str">
            <v>ENCOFRADO-DESENCOFRADO COLUMNAS 20x40cm</v>
          </cell>
          <cell r="D905" t="str">
            <v>m</v>
          </cell>
          <cell r="E905">
            <v>1</v>
          </cell>
          <cell r="F905">
            <v>22.09</v>
          </cell>
          <cell r="G905">
            <v>22.09</v>
          </cell>
        </row>
        <row r="906">
          <cell r="B906"/>
          <cell r="C906" t="str">
            <v>Tabla monte, recubrimiento con líquido desmoldante.</v>
          </cell>
          <cell r="D906"/>
          <cell r="E906"/>
          <cell r="F906"/>
          <cell r="G906"/>
        </row>
        <row r="907">
          <cell r="B907" t="str">
            <v>5012</v>
          </cell>
          <cell r="C907" t="str">
            <v>ENCOFRADO-DESENCOFRADO COLUMNAS 25x25cm</v>
          </cell>
          <cell r="D907" t="str">
            <v>m</v>
          </cell>
          <cell r="E907">
            <v>1</v>
          </cell>
          <cell r="F907">
            <v>20.56</v>
          </cell>
          <cell r="G907">
            <v>20.56</v>
          </cell>
        </row>
        <row r="908">
          <cell r="B908"/>
          <cell r="C908" t="str">
            <v>Tabla monte, recubrimiento con líquido desmoldante.</v>
          </cell>
          <cell r="D908"/>
          <cell r="E908"/>
          <cell r="F908"/>
          <cell r="G908"/>
        </row>
        <row r="909">
          <cell r="B909" t="str">
            <v>0046</v>
          </cell>
          <cell r="C909" t="str">
            <v>ENCOFRADO-DESENCOFRADO COLUMNAS 30x30cm</v>
          </cell>
          <cell r="D909" t="str">
            <v>m</v>
          </cell>
          <cell r="E909">
            <v>1</v>
          </cell>
          <cell r="F909">
            <v>21.77</v>
          </cell>
          <cell r="G909">
            <v>21.77</v>
          </cell>
        </row>
        <row r="910">
          <cell r="B910"/>
          <cell r="C910" t="str">
            <v>Tabla monte, recubrimiento con líquido desmoldante.</v>
          </cell>
          <cell r="D910"/>
          <cell r="E910"/>
          <cell r="F910"/>
          <cell r="G910"/>
        </row>
        <row r="911">
          <cell r="B911" t="str">
            <v>0044</v>
          </cell>
          <cell r="C911" t="str">
            <v>ENCOFRADO-DESENCOFRADO COLUMNAS 30x40cm</v>
          </cell>
          <cell r="D911" t="str">
            <v>m</v>
          </cell>
          <cell r="E911">
            <v>1</v>
          </cell>
          <cell r="F911">
            <v>24.52</v>
          </cell>
          <cell r="G911">
            <v>24.52</v>
          </cell>
        </row>
        <row r="912">
          <cell r="B912"/>
          <cell r="C912" t="str">
            <v>Tabla monte, recubrimiento con líquido desmoldante.</v>
          </cell>
          <cell r="D912"/>
          <cell r="E912"/>
          <cell r="F912"/>
          <cell r="G912"/>
        </row>
        <row r="913">
          <cell r="B913" t="str">
            <v>5013</v>
          </cell>
          <cell r="C913" t="str">
            <v>ENCOFRADO-DESENCOFRADO COLUMNAS 30x45cm</v>
          </cell>
          <cell r="D913" t="str">
            <v>m</v>
          </cell>
          <cell r="E913">
            <v>1</v>
          </cell>
          <cell r="F913">
            <v>25.07</v>
          </cell>
          <cell r="G913">
            <v>25.07</v>
          </cell>
        </row>
        <row r="914">
          <cell r="B914"/>
          <cell r="C914" t="str">
            <v>Tabla dura, recubrimiento con líquido desmoldante.</v>
          </cell>
          <cell r="D914"/>
          <cell r="E914"/>
          <cell r="F914"/>
          <cell r="G914"/>
        </row>
        <row r="915">
          <cell r="B915" t="str">
            <v>0047</v>
          </cell>
          <cell r="C915" t="str">
            <v>ENCOFRADO-DESENCOFRADO COLUMNAS 30x80cm.</v>
          </cell>
          <cell r="D915" t="str">
            <v>m</v>
          </cell>
          <cell r="E915">
            <v>1</v>
          </cell>
          <cell r="F915">
            <v>41.52</v>
          </cell>
          <cell r="G915">
            <v>41.52</v>
          </cell>
        </row>
        <row r="916">
          <cell r="B916"/>
          <cell r="C916" t="str">
            <v>Tabla monte, recubierta de aceite</v>
          </cell>
          <cell r="D916"/>
          <cell r="E916"/>
          <cell r="F916"/>
          <cell r="G916"/>
        </row>
        <row r="917">
          <cell r="B917" t="str">
            <v>0045</v>
          </cell>
          <cell r="C917" t="str">
            <v>ENCOFRADO-DESENCOFRADO COLUMNAS 40x50cm</v>
          </cell>
          <cell r="D917" t="str">
            <v>m</v>
          </cell>
          <cell r="E917">
            <v>1</v>
          </cell>
          <cell r="F917">
            <v>30.34</v>
          </cell>
          <cell r="G917">
            <v>30.34</v>
          </cell>
        </row>
        <row r="918">
          <cell r="B918"/>
          <cell r="C918" t="str">
            <v>Tabla monte, recubrimiento con líquido desmoldante.</v>
          </cell>
          <cell r="D918"/>
          <cell r="E918"/>
          <cell r="F918"/>
          <cell r="G918"/>
        </row>
        <row r="919">
          <cell r="B919" t="str">
            <v>0048</v>
          </cell>
          <cell r="C919" t="str">
            <v>ENCOFRADO-DESENCOFRADO DE VIGAS 20x20cm.</v>
          </cell>
          <cell r="D919" t="str">
            <v>m</v>
          </cell>
          <cell r="E919">
            <v>1</v>
          </cell>
          <cell r="F919">
            <v>13.45</v>
          </cell>
          <cell r="G919">
            <v>13.45</v>
          </cell>
        </row>
        <row r="920">
          <cell r="B920"/>
          <cell r="C920" t="str">
            <v>Tabla monte, recubierta de líquido desmoldante.</v>
          </cell>
          <cell r="D920"/>
          <cell r="E920"/>
          <cell r="F920"/>
          <cell r="G920"/>
        </row>
        <row r="921">
          <cell r="B921" t="str">
            <v>0049</v>
          </cell>
          <cell r="C921" t="str">
            <v>ENCOFRADO-DESENCOFRADO DE VIGAS 20x30cm.</v>
          </cell>
          <cell r="D921" t="str">
            <v>m</v>
          </cell>
          <cell r="E921">
            <v>1</v>
          </cell>
          <cell r="F921">
            <v>15.83</v>
          </cell>
          <cell r="G921">
            <v>15.83</v>
          </cell>
        </row>
        <row r="922">
          <cell r="B922"/>
          <cell r="C922" t="str">
            <v>Tabla monte, recubierta de líquido desmoldante.</v>
          </cell>
          <cell r="D922"/>
          <cell r="E922"/>
          <cell r="F922"/>
          <cell r="G922"/>
        </row>
        <row r="923">
          <cell r="B923" t="str">
            <v>0060</v>
          </cell>
          <cell r="C923" t="str">
            <v>ENCOFRADO-DESENCOFRADO MURO TABLA DURA</v>
          </cell>
          <cell r="D923" t="str">
            <v>m2</v>
          </cell>
          <cell r="E923">
            <v>1</v>
          </cell>
          <cell r="F923">
            <v>22.12</v>
          </cell>
          <cell r="G923">
            <v>22.12</v>
          </cell>
        </row>
        <row r="924">
          <cell r="B924"/>
          <cell r="C924" t="str">
            <v>Altura promedio muro 4 metros, tabla dura, recubrimiento con líquido desmoldante.</v>
          </cell>
          <cell r="D924"/>
          <cell r="E924"/>
          <cell r="F924"/>
          <cell r="G924"/>
        </row>
        <row r="925">
          <cell r="B925" t="str">
            <v>0050</v>
          </cell>
          <cell r="C925" t="str">
            <v>ENCOFRADO-DESENCOFRADO DE VIGAS 30x40cm</v>
          </cell>
          <cell r="D925" t="str">
            <v>m</v>
          </cell>
          <cell r="E925">
            <v>1</v>
          </cell>
          <cell r="F925">
            <v>18.68</v>
          </cell>
          <cell r="G925">
            <v>18.68</v>
          </cell>
        </row>
        <row r="926">
          <cell r="B926"/>
          <cell r="C926" t="str">
            <v>Tabla monte, recubrimiento con líquido desmoldante.</v>
          </cell>
          <cell r="D926"/>
          <cell r="E926"/>
          <cell r="F926"/>
          <cell r="G926"/>
        </row>
        <row r="927">
          <cell r="B927" t="str">
            <v>2510</v>
          </cell>
          <cell r="C927" t="str">
            <v>ENLUCIDO DE FAJAS</v>
          </cell>
          <cell r="D927" t="str">
            <v>m</v>
          </cell>
          <cell r="E927">
            <v>1</v>
          </cell>
          <cell r="F927">
            <v>6.11</v>
          </cell>
          <cell r="G927">
            <v>6.11</v>
          </cell>
        </row>
        <row r="928">
          <cell r="B928"/>
          <cell r="C928" t="str">
            <v>ancho maximo=0.40m, altura 3-10m</v>
          </cell>
          <cell r="D928"/>
          <cell r="E928"/>
          <cell r="F928"/>
          <cell r="G928"/>
        </row>
        <row r="929">
          <cell r="B929" t="str">
            <v>0157</v>
          </cell>
          <cell r="C929" t="str">
            <v>ENLUCIDO DE FAJAS Y VIGAS e=2cm</v>
          </cell>
          <cell r="D929" t="str">
            <v>m</v>
          </cell>
          <cell r="E929">
            <v>1</v>
          </cell>
          <cell r="F929">
            <v>5.2</v>
          </cell>
          <cell r="G929">
            <v>5.2</v>
          </cell>
        </row>
        <row r="930">
          <cell r="B930"/>
          <cell r="C930" t="str">
            <v>Ancho máximo 40cm, no incluye andamios, mortero 1:6.</v>
          </cell>
          <cell r="D930"/>
          <cell r="E930"/>
          <cell r="F930"/>
          <cell r="G930"/>
        </row>
        <row r="931">
          <cell r="B931" t="str">
            <v>0146</v>
          </cell>
          <cell r="C931" t="str">
            <v>ENLUCIDO FILOS POR CAMBIO DE DIRECCION</v>
          </cell>
          <cell r="D931" t="str">
            <v>m</v>
          </cell>
          <cell r="E931">
            <v>1</v>
          </cell>
          <cell r="F931">
            <v>2.56</v>
          </cell>
          <cell r="G931">
            <v>2.56</v>
          </cell>
        </row>
        <row r="932">
          <cell r="B932"/>
          <cell r="C932" t="str">
            <v>Mortero 1:3 espesor=0.003m</v>
          </cell>
          <cell r="D932"/>
          <cell r="E932"/>
          <cell r="F932"/>
          <cell r="G932"/>
        </row>
        <row r="933">
          <cell r="B933" t="str">
            <v>0155</v>
          </cell>
          <cell r="C933" t="str">
            <v>ENLUCIDO HORIZONTAL PALETEADO FINO e=2cm</v>
          </cell>
          <cell r="D933" t="str">
            <v>m2</v>
          </cell>
          <cell r="E933">
            <v>1</v>
          </cell>
          <cell r="F933">
            <v>12.7</v>
          </cell>
          <cell r="G933">
            <v>12.7</v>
          </cell>
        </row>
        <row r="934">
          <cell r="B934"/>
          <cell r="C934" t="str">
            <v>Mortero 1:6, incluye andamios, altura 3m.</v>
          </cell>
          <cell r="D934"/>
          <cell r="E934"/>
          <cell r="F934"/>
          <cell r="G934"/>
        </row>
        <row r="935">
          <cell r="B935" t="str">
            <v>0156</v>
          </cell>
          <cell r="C935" t="str">
            <v>ENLUCIDO HORIZONTAL PALETEADO FINO E=4cm</v>
          </cell>
          <cell r="D935" t="str">
            <v>m2</v>
          </cell>
          <cell r="E935">
            <v>1</v>
          </cell>
          <cell r="F935">
            <v>16.79</v>
          </cell>
          <cell r="G935">
            <v>16.79</v>
          </cell>
        </row>
        <row r="936">
          <cell r="B936"/>
          <cell r="C936" t="str">
            <v>mortero 1:6 incluido andamios altura 3m.</v>
          </cell>
          <cell r="D936"/>
          <cell r="E936"/>
          <cell r="F936"/>
          <cell r="G936"/>
        </row>
        <row r="937">
          <cell r="B937" t="str">
            <v>0136</v>
          </cell>
          <cell r="C937" t="str">
            <v>ENLUCIDO VERT.PALET.FINO e=2cm, ADHESIVO</v>
          </cell>
          <cell r="D937" t="str">
            <v>m2</v>
          </cell>
          <cell r="E937">
            <v>1</v>
          </cell>
          <cell r="F937">
            <v>15.12</v>
          </cell>
          <cell r="G937">
            <v>15.12</v>
          </cell>
        </row>
        <row r="938">
          <cell r="B938"/>
          <cell r="C938" t="str">
            <v>mortero 1:6,andamios altura 3m,adhesivo dif.sitios tipo parche,inc.limp.y picado</v>
          </cell>
          <cell r="D938"/>
          <cell r="E938"/>
          <cell r="F938"/>
          <cell r="G938"/>
        </row>
        <row r="939">
          <cell r="B939" t="str">
            <v>0151</v>
          </cell>
          <cell r="C939" t="str">
            <v>ENLUCIDO VERT.PALET.FINO e=2cm,INC.ANDAM</v>
          </cell>
          <cell r="D939" t="str">
            <v>m2</v>
          </cell>
          <cell r="E939">
            <v>1</v>
          </cell>
          <cell r="F939">
            <v>11.17</v>
          </cell>
          <cell r="G939">
            <v>11.17</v>
          </cell>
        </row>
        <row r="940">
          <cell r="B940"/>
          <cell r="C940" t="str">
            <v>Mortero 1:6, incluye andamios, altura 3m.</v>
          </cell>
          <cell r="D940"/>
          <cell r="E940"/>
          <cell r="F940"/>
          <cell r="G940"/>
        </row>
        <row r="941">
          <cell r="B941" t="str">
            <v>4101</v>
          </cell>
          <cell r="C941" t="str">
            <v>ENLUCIDO VERTICAL PALETEADO FINO e=2cm, SIN ANDAMIOS.</v>
          </cell>
          <cell r="D941" t="str">
            <v>m2</v>
          </cell>
          <cell r="E941">
            <v>1</v>
          </cell>
          <cell r="F941">
            <v>10.94</v>
          </cell>
          <cell r="G941">
            <v>10.94</v>
          </cell>
        </row>
        <row r="942">
          <cell r="B942"/>
          <cell r="C942" t="str">
            <v>Mortero 1:6, no incluye andamios.</v>
          </cell>
          <cell r="D942"/>
          <cell r="E942"/>
          <cell r="F942"/>
          <cell r="G942"/>
        </row>
        <row r="943">
          <cell r="B943" t="str">
            <v>5147</v>
          </cell>
          <cell r="C943" t="str">
            <v>ENROCADO CON PIEDRA &lt;=0.60m (INCLUYE TRANP. DE PIEDRA ESCOLLERA).</v>
          </cell>
          <cell r="D943" t="str">
            <v>m3</v>
          </cell>
          <cell r="E943">
            <v>1</v>
          </cell>
          <cell r="F943">
            <v>39.35</v>
          </cell>
          <cell r="G943">
            <v>39.35</v>
          </cell>
        </row>
        <row r="944">
          <cell r="B944"/>
          <cell r="C944" t="str">
            <v>Colocado con retroexcavadora diametro &lt;=60cm</v>
          </cell>
          <cell r="D944"/>
          <cell r="E944"/>
          <cell r="F944"/>
          <cell r="G944"/>
        </row>
        <row r="945">
          <cell r="B945" t="str">
            <v>0253</v>
          </cell>
          <cell r="C945" t="str">
            <v>ENTAB.DUELA EUCALIPTO MACHIMBRADA PULIDA</v>
          </cell>
          <cell r="D945" t="str">
            <v>m2</v>
          </cell>
          <cell r="E945">
            <v>1</v>
          </cell>
          <cell r="F945">
            <v>29.2</v>
          </cell>
          <cell r="G945">
            <v>29.2</v>
          </cell>
        </row>
        <row r="946">
          <cell r="B946"/>
          <cell r="C946" t="str">
            <v>Incluye duela y pulído de duela.</v>
          </cell>
          <cell r="D946"/>
          <cell r="E946"/>
          <cell r="F946"/>
          <cell r="G946"/>
        </row>
        <row r="947">
          <cell r="B947" t="str">
            <v>1152</v>
          </cell>
          <cell r="C947" t="str">
            <v>ENTABLADO:VIGA 10x12cm,DUELA EUCAL.MACH.</v>
          </cell>
          <cell r="D947" t="str">
            <v>m2</v>
          </cell>
          <cell r="E947">
            <v>1</v>
          </cell>
          <cell r="F947">
            <v>40.75</v>
          </cell>
          <cell r="G947">
            <v>40.75</v>
          </cell>
        </row>
        <row r="948">
          <cell r="B948"/>
          <cell r="C948" t="str">
            <v>Preservante madera, clavos, no incluye sellador ni laca.</v>
          </cell>
          <cell r="D948"/>
          <cell r="E948"/>
          <cell r="F948"/>
          <cell r="G948"/>
        </row>
        <row r="949">
          <cell r="B949" t="str">
            <v>0651</v>
          </cell>
          <cell r="C949" t="str">
            <v>ENTIBADO: TABLON DE MONTE Y PINGOS</v>
          </cell>
          <cell r="D949" t="str">
            <v>m2</v>
          </cell>
          <cell r="E949">
            <v>1</v>
          </cell>
          <cell r="F949">
            <v>5.75</v>
          </cell>
          <cell r="G949">
            <v>5.75</v>
          </cell>
        </row>
        <row r="950">
          <cell r="B950"/>
          <cell r="C950" t="str">
            <v>Altura 5m.</v>
          </cell>
          <cell r="D950"/>
          <cell r="E950"/>
          <cell r="F950"/>
          <cell r="G950"/>
        </row>
        <row r="951">
          <cell r="B951" t="str">
            <v>0654</v>
          </cell>
          <cell r="C951" t="str">
            <v>ENTIBAMIENTO MURO ALTURA MAYOR A 5m</v>
          </cell>
          <cell r="D951" t="str">
            <v>m2</v>
          </cell>
          <cell r="E951">
            <v>1</v>
          </cell>
          <cell r="F951">
            <v>11.56</v>
          </cell>
          <cell r="G951">
            <v>11.56</v>
          </cell>
        </row>
        <row r="952">
          <cell r="B952"/>
          <cell r="C952"/>
          <cell r="D952"/>
          <cell r="E952"/>
          <cell r="F952"/>
          <cell r="G952"/>
        </row>
        <row r="953">
          <cell r="B953" t="str">
            <v>0840</v>
          </cell>
          <cell r="C953" t="str">
            <v>ESCALERA CHINA CIRCULAR HG.2", 1"</v>
          </cell>
          <cell r="D953" t="str">
            <v>u</v>
          </cell>
          <cell r="E953">
            <v>1</v>
          </cell>
          <cell r="F953">
            <v>2187.5</v>
          </cell>
          <cell r="G953">
            <v>2187.5</v>
          </cell>
        </row>
        <row r="954">
          <cell r="B954"/>
          <cell r="C954" t="str">
            <v>Tubo ISO II de 1" y 2", 1 mano de pintura de secado rápido y 2 manos de pintura esmalte. Inst. en dados de H. S.</v>
          </cell>
          <cell r="D954"/>
          <cell r="E954"/>
          <cell r="F954"/>
          <cell r="G954"/>
        </row>
        <row r="955">
          <cell r="B955" t="str">
            <v>0842</v>
          </cell>
          <cell r="C955" t="str">
            <v>ESCALERA TUBO HIERRO GALVANIZAD. 2", 1"</v>
          </cell>
          <cell r="D955" t="str">
            <v>u</v>
          </cell>
          <cell r="E955">
            <v>1</v>
          </cell>
          <cell r="F955">
            <v>828.52</v>
          </cell>
          <cell r="G955">
            <v>828.52</v>
          </cell>
        </row>
        <row r="956">
          <cell r="B956"/>
          <cell r="C956" t="str">
            <v>Tubería ISO II de 1" y 2", 1 mano de pintura de secado rápido  y 2 manos de pintura esmalte. Inst. en dados de H.S.=180 Kg/cm2, 0.40x0.30x1.0m.</v>
          </cell>
          <cell r="D956"/>
          <cell r="E956"/>
          <cell r="F956"/>
          <cell r="G956"/>
        </row>
        <row r="957">
          <cell r="B957" t="str">
            <v>1958</v>
          </cell>
          <cell r="C957" t="str">
            <v>ESCARIFICACION (10 cm)</v>
          </cell>
          <cell r="D957" t="str">
            <v>m2</v>
          </cell>
          <cell r="E957">
            <v>1</v>
          </cell>
          <cell r="F957">
            <v>0.53</v>
          </cell>
          <cell r="G957">
            <v>0.53</v>
          </cell>
        </row>
        <row r="958">
          <cell r="B958"/>
          <cell r="C958"/>
          <cell r="D958"/>
          <cell r="E958"/>
          <cell r="F958"/>
          <cell r="G958"/>
        </row>
        <row r="959">
          <cell r="B959" t="str">
            <v>0843</v>
          </cell>
          <cell r="C959" t="str">
            <v>ESFERA MAGICA HIERRO GALVANIZADO</v>
          </cell>
          <cell r="D959" t="str">
            <v>u</v>
          </cell>
          <cell r="E959">
            <v>1</v>
          </cell>
          <cell r="F959">
            <v>1403.8</v>
          </cell>
          <cell r="G959">
            <v>1403.8</v>
          </cell>
        </row>
        <row r="960">
          <cell r="B960"/>
          <cell r="C960" t="str">
            <v>Tub. galv. ISO II de 3", 1 1/2" y 1", 1 mano pintura de secado rápido, 2 manos esmalt., cimentación, instalado.</v>
          </cell>
          <cell r="D960"/>
          <cell r="E960"/>
          <cell r="F960"/>
          <cell r="G960"/>
        </row>
        <row r="961">
          <cell r="B961" t="str">
            <v>4257</v>
          </cell>
          <cell r="C961" t="str">
            <v>ESPEJO FLOTADO 4mm INSTALADO.</v>
          </cell>
          <cell r="D961" t="str">
            <v>m2</v>
          </cell>
          <cell r="E961">
            <v>1</v>
          </cell>
          <cell r="F961">
            <v>46.09</v>
          </cell>
          <cell r="G961">
            <v>46.09</v>
          </cell>
        </row>
        <row r="962">
          <cell r="B962"/>
          <cell r="C962" t="str">
            <v>Instalado con silicón.</v>
          </cell>
          <cell r="D962"/>
          <cell r="E962"/>
          <cell r="F962"/>
          <cell r="G962"/>
        </row>
        <row r="963">
          <cell r="B963" t="str">
            <v>0622</v>
          </cell>
          <cell r="C963" t="str">
            <v>ESPOLVOREADO</v>
          </cell>
          <cell r="D963" t="str">
            <v>m2</v>
          </cell>
          <cell r="E963">
            <v>1</v>
          </cell>
          <cell r="F963">
            <v>1.57</v>
          </cell>
          <cell r="G963">
            <v>1.57</v>
          </cell>
        </row>
        <row r="964">
          <cell r="B964"/>
          <cell r="C964" t="str">
            <v>Mortero cemento arena 1:3, espesor=2mm.</v>
          </cell>
          <cell r="D964"/>
          <cell r="E964"/>
          <cell r="F964"/>
          <cell r="G964"/>
        </row>
        <row r="965">
          <cell r="B965" t="str">
            <v>P888</v>
          </cell>
          <cell r="C965" t="str">
            <v>ESQUI NORMA ASTM F2276 POSTE 114x3 PERNO TORX INOX RECUBRIMIENTO INTEGRAL DÚPLEX DECAPADO GALVANIZADO PINTURA ELECTROSTÁTICA</v>
          </cell>
          <cell r="D965" t="str">
            <v>u</v>
          </cell>
          <cell r="E965">
            <v>1</v>
          </cell>
          <cell r="F965">
            <v>1089.5</v>
          </cell>
          <cell r="G965">
            <v>1089.5</v>
          </cell>
        </row>
        <row r="966">
          <cell r="B966"/>
          <cell r="C966" t="str">
            <v>Eq ejerc.piernas,brazos poste TR114x3 asien.TR50x3,plac.base 10 plac.pivote 6 eje galv 20 cubrepern.ø50 cubrebase ø275 certific.ASTM F2276 anc.4 varilla dado 50x50x95cm HS210kg/cm2,20 tuerca nivelación y seguridad ¾ regaton.50 y 114.inst</v>
          </cell>
          <cell r="D966"/>
          <cell r="E966"/>
          <cell r="F966"/>
          <cell r="G966"/>
        </row>
        <row r="967">
          <cell r="B967" t="str">
            <v>2313</v>
          </cell>
          <cell r="C967" t="str">
            <v>ESTACION MANUAL DIRECCIONABLE SIMPLE DE INCENDIO</v>
          </cell>
          <cell r="D967" t="str">
            <v>u</v>
          </cell>
          <cell r="E967">
            <v>1</v>
          </cell>
          <cell r="F967">
            <v>60.44</v>
          </cell>
          <cell r="G967">
            <v>60.44</v>
          </cell>
        </row>
        <row r="968">
          <cell r="B968"/>
          <cell r="C968" t="str">
            <v>Instalado</v>
          </cell>
          <cell r="D968"/>
          <cell r="E968"/>
          <cell r="F968"/>
          <cell r="G968"/>
        </row>
        <row r="969">
          <cell r="B969" t="str">
            <v>1329</v>
          </cell>
          <cell r="C969" t="str">
            <v>ESTRUCT.METAL.TUBO GALV.ASTM A 500.</v>
          </cell>
          <cell r="D969" t="str">
            <v>Kg</v>
          </cell>
          <cell r="E969">
            <v>1</v>
          </cell>
          <cell r="F969">
            <v>4.9000000000000004</v>
          </cell>
          <cell r="G969">
            <v>4.9000000000000004</v>
          </cell>
        </row>
        <row r="970">
          <cell r="B970"/>
          <cell r="C970" t="str">
            <v>Fabricación, transporte, anclaje, pintura esmalte 2 manos, pintura de secado rápido1 mano.</v>
          </cell>
          <cell r="D970"/>
          <cell r="E970"/>
          <cell r="F970"/>
          <cell r="G970"/>
        </row>
        <row r="971">
          <cell r="B971" t="str">
            <v>1766</v>
          </cell>
          <cell r="C971" t="str">
            <v>ESTRUCTURA  METALICA PERFIL LAMINADO TIPO AULA.</v>
          </cell>
          <cell r="D971" t="str">
            <v>Kg</v>
          </cell>
          <cell r="E971">
            <v>1</v>
          </cell>
          <cell r="F971">
            <v>4.0999999999999996</v>
          </cell>
          <cell r="G971">
            <v>4.0999999999999996</v>
          </cell>
        </row>
        <row r="972">
          <cell r="B972"/>
          <cell r="C972" t="str">
            <v>Fabricac., transporte, anclaje, pint. anticorros. 1 mano y dos manos de pintura esmalte, columna, placa, perno (9.72kg/m2).</v>
          </cell>
          <cell r="D972"/>
          <cell r="E972"/>
          <cell r="F972"/>
          <cell r="G972"/>
        </row>
        <row r="973">
          <cell r="B973" t="str">
            <v>V302</v>
          </cell>
          <cell r="C973" t="str">
            <v>ESTRUCTURA METALICA ASTM A-36</v>
          </cell>
          <cell r="D973" t="str">
            <v>Kg</v>
          </cell>
          <cell r="E973">
            <v>1</v>
          </cell>
          <cell r="F973">
            <v>3.84</v>
          </cell>
          <cell r="G973">
            <v>3.84</v>
          </cell>
        </row>
        <row r="974">
          <cell r="B974"/>
          <cell r="C974" t="str">
            <v>505(1) - Fabricación, transporte, anclaje, pintura esmalte y anticorrosiva 2 manos.</v>
          </cell>
          <cell r="D974"/>
          <cell r="E974"/>
          <cell r="F974"/>
          <cell r="G974"/>
        </row>
        <row r="975">
          <cell r="B975" t="str">
            <v>V795</v>
          </cell>
          <cell r="C975" t="str">
            <v>ESTRUCTURA METÁLICA ASTM A-588.</v>
          </cell>
          <cell r="D975" t="str">
            <v>Kg</v>
          </cell>
          <cell r="E975">
            <v>1</v>
          </cell>
          <cell r="F975">
            <v>4.37</v>
          </cell>
          <cell r="G975">
            <v>4.37</v>
          </cell>
        </row>
        <row r="976">
          <cell r="B976"/>
          <cell r="C976" t="str">
            <v>Fabricación, transporte, anclaje, pintura esmalte y anticorrosivo 2 manos. 505(1)b</v>
          </cell>
          <cell r="D976"/>
          <cell r="E976"/>
          <cell r="F976"/>
          <cell r="G976"/>
        </row>
        <row r="977">
          <cell r="B977" t="str">
            <v>8892</v>
          </cell>
          <cell r="C977" t="str">
            <v>ESTRUCTURA METÁLICA EN TUBO RECTANGULAR DE ACERO INOXIDABLE 2" x 1", e=1.5mm.</v>
          </cell>
          <cell r="D977" t="str">
            <v>Kg</v>
          </cell>
          <cell r="E977">
            <v>1</v>
          </cell>
          <cell r="F977">
            <v>10.64</v>
          </cell>
          <cell r="G977">
            <v>10.64</v>
          </cell>
        </row>
        <row r="978">
          <cell r="B978"/>
          <cell r="C978" t="str">
            <v>Provisión, instalación y soldadura.</v>
          </cell>
          <cell r="D978"/>
          <cell r="E978"/>
          <cell r="F978"/>
          <cell r="G978"/>
        </row>
        <row r="979">
          <cell r="B979" t="str">
            <v>1767</v>
          </cell>
          <cell r="C979" t="str">
            <v>ESTRUCTURA METALICA PERFIL LAMINADO, VISERA.</v>
          </cell>
          <cell r="D979" t="str">
            <v>Kg</v>
          </cell>
          <cell r="E979">
            <v>1</v>
          </cell>
          <cell r="F979">
            <v>4.3</v>
          </cell>
          <cell r="G979">
            <v>4.3</v>
          </cell>
        </row>
        <row r="980">
          <cell r="B980"/>
          <cell r="C980" t="str">
            <v>Fabricación, transporte, anclaje, pintura anticorrosiva 1 mano, esmalte 2 manos.</v>
          </cell>
          <cell r="D980"/>
          <cell r="E980"/>
          <cell r="F980"/>
          <cell r="G980"/>
        </row>
        <row r="981">
          <cell r="B981" t="str">
            <v>0137</v>
          </cell>
          <cell r="C981" t="str">
            <v>ESTUCO-REVESTIMIENTO PAREDES EXTERIORES</v>
          </cell>
          <cell r="D981" t="str">
            <v>m2</v>
          </cell>
          <cell r="E981">
            <v>1</v>
          </cell>
          <cell r="F981">
            <v>6</v>
          </cell>
          <cell r="G981">
            <v>6</v>
          </cell>
        </row>
        <row r="982">
          <cell r="B982"/>
          <cell r="C982" t="str">
            <v>2 manos estucado para la aplicacion pintura</v>
          </cell>
          <cell r="D982"/>
          <cell r="E982"/>
          <cell r="F982"/>
          <cell r="G982"/>
        </row>
        <row r="983">
          <cell r="B983" t="str">
            <v>0187</v>
          </cell>
          <cell r="C983" t="str">
            <v>ESTUCO-REVESTIMIENTO PAREDES INTERIORES</v>
          </cell>
          <cell r="D983" t="str">
            <v>m2</v>
          </cell>
          <cell r="E983">
            <v>1</v>
          </cell>
          <cell r="F983">
            <v>4.45</v>
          </cell>
          <cell r="G983">
            <v>4.45</v>
          </cell>
        </row>
        <row r="984">
          <cell r="B984"/>
          <cell r="C984" t="str">
            <v>2 manos estucado para la aplicacion pintura</v>
          </cell>
          <cell r="D984"/>
          <cell r="E984"/>
          <cell r="F984"/>
          <cell r="G984"/>
        </row>
        <row r="985">
          <cell r="B985" t="str">
            <v>5140</v>
          </cell>
          <cell r="C985" t="str">
            <v>EXCAVACIÓN A MANO DE ESTRUCTURAS MENORES h=1.8 - 4.0m.</v>
          </cell>
          <cell r="D985" t="str">
            <v>m3</v>
          </cell>
          <cell r="E985">
            <v>1</v>
          </cell>
          <cell r="F985">
            <v>18.940000000000001</v>
          </cell>
          <cell r="G985">
            <v>18.940000000000001</v>
          </cell>
        </row>
        <row r="986">
          <cell r="B986"/>
          <cell r="C986" t="str">
            <v>Altura máxima 4.0m, herramienta manual, desalojo de material 25m.</v>
          </cell>
          <cell r="D986"/>
          <cell r="E986"/>
          <cell r="F986"/>
          <cell r="G986"/>
        </row>
        <row r="987">
          <cell r="B987" t="str">
            <v>5104</v>
          </cell>
          <cell r="C987" t="str">
            <v>EXCAVACION A MANO DE ESTRUCTURAS MENORES h=1.8-6m</v>
          </cell>
          <cell r="D987" t="str">
            <v>m3</v>
          </cell>
          <cell r="E987">
            <v>1</v>
          </cell>
          <cell r="F987">
            <v>20.2</v>
          </cell>
          <cell r="G987">
            <v>20.2</v>
          </cell>
        </row>
        <row r="988">
          <cell r="B988"/>
          <cell r="C988" t="str">
            <v>excavacion a mano estructuras menores, incluye desalojo 25m</v>
          </cell>
          <cell r="D988"/>
          <cell r="E988"/>
          <cell r="F988"/>
          <cell r="G988"/>
        </row>
        <row r="989">
          <cell r="B989" t="str">
            <v>0008</v>
          </cell>
          <cell r="C989" t="str">
            <v>EXCAVACIÓN A MANO DE ESTRUCTURAS MENORES.</v>
          </cell>
          <cell r="D989" t="str">
            <v>m3</v>
          </cell>
          <cell r="E989">
            <v>1</v>
          </cell>
          <cell r="F989">
            <v>12.12</v>
          </cell>
          <cell r="G989">
            <v>12.12</v>
          </cell>
        </row>
        <row r="990">
          <cell r="B990"/>
          <cell r="C990" t="str">
            <v>Altura máxima 1.8m, herramienta manual, desalojo de material 25m.</v>
          </cell>
          <cell r="D990"/>
          <cell r="E990"/>
          <cell r="F990"/>
          <cell r="G990"/>
        </row>
        <row r="991">
          <cell r="B991" t="str">
            <v>0015</v>
          </cell>
          <cell r="C991" t="str">
            <v>EXCAVACION A MANO EN FANGO O AGUA</v>
          </cell>
          <cell r="D991" t="str">
            <v>m3</v>
          </cell>
          <cell r="E991">
            <v>1</v>
          </cell>
          <cell r="F991">
            <v>15.14</v>
          </cell>
          <cell r="G991">
            <v>15.14</v>
          </cell>
        </row>
        <row r="992">
          <cell r="B992"/>
          <cell r="C992" t="str">
            <v>Altura máxima 0.80m, herramienta manual, desalojo de material 25m.</v>
          </cell>
          <cell r="D992"/>
          <cell r="E992"/>
          <cell r="F992"/>
          <cell r="G992"/>
        </row>
        <row r="993">
          <cell r="B993" t="str">
            <v>5103</v>
          </cell>
          <cell r="C993" t="str">
            <v>EXCAVACION A MANO NO INCLUYE DESALOJO</v>
          </cell>
          <cell r="D993" t="str">
            <v>m3</v>
          </cell>
          <cell r="E993">
            <v>1</v>
          </cell>
          <cell r="F993">
            <v>8.09</v>
          </cell>
          <cell r="G993">
            <v>8.09</v>
          </cell>
        </row>
        <row r="994">
          <cell r="B994"/>
          <cell r="C994" t="str">
            <v>excavacion a mano estructuras menores altura maxima 1.8m.</v>
          </cell>
          <cell r="D994"/>
          <cell r="E994"/>
          <cell r="F994"/>
          <cell r="G994"/>
        </row>
        <row r="995">
          <cell r="B995" t="str">
            <v>0017</v>
          </cell>
          <cell r="C995" t="str">
            <v>EXCAVACION A MANO PARA TUNELES</v>
          </cell>
          <cell r="D995" t="str">
            <v>m3</v>
          </cell>
          <cell r="E995">
            <v>1</v>
          </cell>
          <cell r="F995">
            <v>77.349999999999994</v>
          </cell>
          <cell r="G995">
            <v>77.349999999999994</v>
          </cell>
        </row>
        <row r="996">
          <cell r="B996"/>
          <cell r="C996" t="str">
            <v>Con entibamiento tablero de 12mm, pingosy alfajias, incluye equipo de ventilaciòn e iluminaciòn, no incluye desalojo</v>
          </cell>
          <cell r="D996"/>
          <cell r="E996"/>
          <cell r="F996"/>
          <cell r="G996"/>
        </row>
        <row r="997">
          <cell r="B997" t="str">
            <v>0012</v>
          </cell>
          <cell r="C997" t="str">
            <v>EXCAVACIÓN CON RETROEXCAVADORA h=0.00-2.00m</v>
          </cell>
          <cell r="D997" t="str">
            <v>m3</v>
          </cell>
          <cell r="E997">
            <v>1</v>
          </cell>
          <cell r="F997">
            <v>3.02</v>
          </cell>
          <cell r="G997">
            <v>3.02</v>
          </cell>
        </row>
        <row r="998">
          <cell r="B998"/>
          <cell r="C998" t="str">
            <v>Altura de 0.00 a 2.00m. Incluye cargada a volqueta para desalojo.</v>
          </cell>
          <cell r="D998"/>
          <cell r="E998"/>
          <cell r="F998"/>
          <cell r="G998"/>
        </row>
        <row r="999">
          <cell r="B999" t="str">
            <v>0013</v>
          </cell>
          <cell r="C999" t="str">
            <v>EXCAVACIÓN CON RETROEXCAVADORA h=2.00-4.00m</v>
          </cell>
          <cell r="D999" t="str">
            <v>m3</v>
          </cell>
          <cell r="E999">
            <v>1</v>
          </cell>
          <cell r="F999">
            <v>3.78</v>
          </cell>
          <cell r="G999">
            <v>3.78</v>
          </cell>
        </row>
        <row r="1000">
          <cell r="B1000"/>
          <cell r="C1000" t="str">
            <v>Altura de 2.00m a 4.00m. Incluye cargada a volqueta para desalojo.</v>
          </cell>
          <cell r="D1000"/>
          <cell r="E1000"/>
          <cell r="F1000"/>
          <cell r="G1000"/>
        </row>
        <row r="1001">
          <cell r="B1001" t="str">
            <v>0014</v>
          </cell>
          <cell r="C1001" t="str">
            <v>EXCAVACIÓN CON RETROEXCAVADORA h=4.00-8.00m</v>
          </cell>
          <cell r="D1001" t="str">
            <v>m3</v>
          </cell>
          <cell r="E1001">
            <v>1</v>
          </cell>
          <cell r="F1001">
            <v>5.04</v>
          </cell>
          <cell r="G1001">
            <v>5.04</v>
          </cell>
        </row>
        <row r="1002">
          <cell r="B1002"/>
          <cell r="C1002" t="str">
            <v>Altura de 4.00 a 8.00 m. Incluye cargada a volqueta para desalojo.</v>
          </cell>
          <cell r="D1002"/>
          <cell r="E1002"/>
          <cell r="F1002"/>
          <cell r="G1002"/>
        </row>
        <row r="1003">
          <cell r="B1003" t="str">
            <v>5651</v>
          </cell>
          <cell r="C1003" t="str">
            <v>EXCAVACIÓN PARA PILOTES PREBARRENADOS d=0,30m</v>
          </cell>
          <cell r="D1003" t="str">
            <v>m3</v>
          </cell>
          <cell r="E1003">
            <v>1</v>
          </cell>
          <cell r="F1003">
            <v>1170.3800000000001</v>
          </cell>
          <cell r="G1003">
            <v>1170.3800000000001</v>
          </cell>
        </row>
        <row r="1004">
          <cell r="B1004"/>
          <cell r="C1004" t="str">
            <v>Perforación con barreno, para la colocacion de armadura y tubería guía para el pilotaje, incluye tuberìa PVC, no recuperable.</v>
          </cell>
          <cell r="D1004"/>
          <cell r="E1004"/>
          <cell r="F1004"/>
          <cell r="G1004"/>
        </row>
        <row r="1005">
          <cell r="B1005" t="str">
            <v>5654</v>
          </cell>
          <cell r="C1005" t="str">
            <v>EXCAVACIÓN PARA PILOTES PREBARRENADOS d=0,40m</v>
          </cell>
          <cell r="D1005" t="str">
            <v>m3</v>
          </cell>
          <cell r="E1005">
            <v>1</v>
          </cell>
          <cell r="F1005">
            <v>1035.73</v>
          </cell>
          <cell r="G1005">
            <v>1035.73</v>
          </cell>
        </row>
        <row r="1006">
          <cell r="B1006"/>
          <cell r="C1006" t="str">
            <v>Perforación con barreno, para la colocacion de armadura y tubería guía para el pilotaje, incluye tuberìa PVC, no recuperable.</v>
          </cell>
          <cell r="D1006"/>
          <cell r="E1006"/>
          <cell r="F1006"/>
          <cell r="G1006"/>
        </row>
        <row r="1007">
          <cell r="B1007" t="str">
            <v>V322</v>
          </cell>
          <cell r="C1007" t="str">
            <v>EXCAVACION SIN CLASIFICAR PARA MATERIAL GRANULAR Y CAPA  ASFALTICA EN MAL ESTADO</v>
          </cell>
          <cell r="D1007" t="str">
            <v>m3</v>
          </cell>
          <cell r="E1007">
            <v>1</v>
          </cell>
          <cell r="F1007">
            <v>4.08</v>
          </cell>
          <cell r="G1007">
            <v>4.08</v>
          </cell>
        </row>
        <row r="1008">
          <cell r="B1008"/>
          <cell r="C1008" t="str">
            <v>Incluye conformación, compactación de material granular y transporte del mismo 500m</v>
          </cell>
          <cell r="D1008"/>
          <cell r="E1008"/>
          <cell r="F1008"/>
          <cell r="G1008"/>
        </row>
        <row r="1009">
          <cell r="B1009" t="str">
            <v>V321</v>
          </cell>
          <cell r="C1009" t="str">
            <v>EXCAVACIÓN SIN CLASIFICAR.</v>
          </cell>
          <cell r="D1009" t="str">
            <v>m3</v>
          </cell>
          <cell r="E1009">
            <v>1</v>
          </cell>
          <cell r="F1009">
            <v>3.84</v>
          </cell>
          <cell r="G1009">
            <v>3.84</v>
          </cell>
        </row>
        <row r="1010">
          <cell r="B1010"/>
          <cell r="C1010" t="str">
            <v>Incluye conformación, compactación de subrasante, y transporte de tierra 500m. 303-2(1) .</v>
          </cell>
          <cell r="D1010"/>
          <cell r="E1010"/>
          <cell r="F1010"/>
          <cell r="G1010"/>
        </row>
        <row r="1011">
          <cell r="B1011" t="str">
            <v>5155</v>
          </cell>
          <cell r="C1011" t="str">
            <v>EXCAVACIÓN Y DESBANQUE A MÁQUINA SOBRE LECHO DE RIO</v>
          </cell>
          <cell r="D1011" t="str">
            <v>m3</v>
          </cell>
          <cell r="E1011">
            <v>1</v>
          </cell>
          <cell r="F1011">
            <v>6.2</v>
          </cell>
          <cell r="G1011">
            <v>6.2</v>
          </cell>
        </row>
        <row r="1012">
          <cell r="B1012"/>
          <cell r="C1012" t="str">
            <v>Con transporte de hasta 250 m. de desalojo de escombros en volqueta, incluye cargada.</v>
          </cell>
          <cell r="D1012"/>
          <cell r="E1012"/>
          <cell r="F1012"/>
          <cell r="G1012"/>
        </row>
        <row r="1013">
          <cell r="B1013" t="str">
            <v>V008</v>
          </cell>
          <cell r="C1013" t="str">
            <v>EXCAVACIÓN Y RELLENO PARA ESTRUCTURAS MENORES.</v>
          </cell>
          <cell r="D1013" t="str">
            <v>m3</v>
          </cell>
          <cell r="E1013">
            <v>1</v>
          </cell>
          <cell r="F1013">
            <v>14.9</v>
          </cell>
          <cell r="G1013">
            <v>14.9</v>
          </cell>
        </row>
        <row r="1014">
          <cell r="B1014"/>
          <cell r="C1014" t="str">
            <v>Altura máxima 1.80m, herramienta manual, desalojo de material 25m. 307-2(1).</v>
          </cell>
          <cell r="D1014"/>
          <cell r="E1014"/>
          <cell r="F1014"/>
          <cell r="G1014"/>
        </row>
        <row r="1015">
          <cell r="B1015" t="str">
            <v>0375</v>
          </cell>
          <cell r="C1015" t="str">
            <v>EXCAVACION Y RELLENO ZANJA EN SUELO O CONGLOMERADO</v>
          </cell>
          <cell r="D1015" t="str">
            <v>m3</v>
          </cell>
          <cell r="E1015">
            <v>1</v>
          </cell>
          <cell r="F1015">
            <v>17.690000000000001</v>
          </cell>
          <cell r="G1015">
            <v>17.690000000000001</v>
          </cell>
        </row>
        <row r="1016">
          <cell r="B1016"/>
          <cell r="C1016" t="str">
            <v>Ancho promedio de 30cm a 80cm.</v>
          </cell>
          <cell r="D1016"/>
          <cell r="E1016"/>
          <cell r="F1016"/>
          <cell r="G1016"/>
        </row>
        <row r="1017">
          <cell r="B1017" t="str">
            <v>1467</v>
          </cell>
          <cell r="C1017" t="str">
            <v>EXTINTOR POLVO QUIMICO SECO 10lb</v>
          </cell>
          <cell r="D1017" t="str">
            <v>u</v>
          </cell>
          <cell r="E1017">
            <v>1</v>
          </cell>
          <cell r="F1017">
            <v>39.68</v>
          </cell>
          <cell r="G1017">
            <v>39.68</v>
          </cell>
        </row>
        <row r="1018">
          <cell r="B1018"/>
          <cell r="C1018" t="str">
            <v>Instalado</v>
          </cell>
          <cell r="D1018"/>
          <cell r="E1018"/>
          <cell r="F1018"/>
          <cell r="G1018"/>
        </row>
        <row r="1019">
          <cell r="B1019" t="str">
            <v>8071</v>
          </cell>
          <cell r="C1019" t="str">
            <v>EXTRACTOR DE AIRE PARA BAÑO DE 15x15cm DE POLIURETANO.</v>
          </cell>
          <cell r="D1019" t="str">
            <v>u</v>
          </cell>
          <cell r="E1019">
            <v>1</v>
          </cell>
          <cell r="F1019">
            <v>41.62</v>
          </cell>
          <cell r="G1019">
            <v>41.62</v>
          </cell>
        </row>
        <row r="1020">
          <cell r="B1020"/>
          <cell r="C1020" t="str">
            <v>Instalado con tornillos y taco expansor, ducto de diam. 0.96mm, accesorios y puerta antiretorno en la pared posterior.</v>
          </cell>
          <cell r="D1020"/>
          <cell r="E1020"/>
          <cell r="F1020"/>
          <cell r="G1020"/>
        </row>
        <row r="1021">
          <cell r="B1021" t="str">
            <v>1896</v>
          </cell>
          <cell r="C1021" t="str">
            <v>FACHADA METALICA PREPINTDA 0.45 mm</v>
          </cell>
          <cell r="D1021" t="str">
            <v>m2</v>
          </cell>
          <cell r="E1021">
            <v>1</v>
          </cell>
          <cell r="F1021">
            <v>19.899999999999999</v>
          </cell>
          <cell r="G1021">
            <v>19.899999999999999</v>
          </cell>
        </row>
        <row r="1022">
          <cell r="B1022"/>
          <cell r="C1022" t="str">
            <v>Ancho útil 760mm, incluye acc. de instalación en fachada como remaches y tornillos autoperforantes.</v>
          </cell>
          <cell r="D1022"/>
          <cell r="E1022"/>
          <cell r="F1022"/>
          <cell r="G1022"/>
        </row>
        <row r="1023">
          <cell r="B1023" t="str">
            <v>P032</v>
          </cell>
          <cell r="C1023" t="str">
            <v>FACHADA PIEDRA ESPACATO NATURAL</v>
          </cell>
          <cell r="D1023" t="str">
            <v>m2</v>
          </cell>
          <cell r="E1023">
            <v>1</v>
          </cell>
          <cell r="F1023">
            <v>53.94</v>
          </cell>
          <cell r="G1023">
            <v>53.94</v>
          </cell>
        </row>
        <row r="1024">
          <cell r="B1024"/>
          <cell r="C1024" t="str">
            <v>Piedra espacato natural ancho 4cm, longitud variable, colocada con mortero 1:4</v>
          </cell>
          <cell r="D1024"/>
          <cell r="E1024"/>
          <cell r="F1024"/>
          <cell r="G1024"/>
        </row>
        <row r="1025">
          <cell r="B1025" t="str">
            <v>0953</v>
          </cell>
          <cell r="C1025" t="str">
            <v>FIBRO GEOTEXTIL NO TEJIDO 1600 NT</v>
          </cell>
          <cell r="D1025" t="str">
            <v>m2</v>
          </cell>
          <cell r="E1025">
            <v>1</v>
          </cell>
          <cell r="F1025">
            <v>2.54</v>
          </cell>
          <cell r="G1025">
            <v>2.54</v>
          </cell>
        </row>
        <row r="1026">
          <cell r="B1026"/>
          <cell r="C1026" t="str">
            <v>instalado</v>
          </cell>
          <cell r="D1026"/>
          <cell r="E1026"/>
          <cell r="F1026"/>
          <cell r="G1026"/>
        </row>
        <row r="1027">
          <cell r="B1027" t="str">
            <v>1890</v>
          </cell>
          <cell r="C1027" t="str">
            <v>FLASHING PERIM.SUP.O INF.PREPIN.E=0.45mm</v>
          </cell>
          <cell r="D1027" t="str">
            <v>m</v>
          </cell>
          <cell r="E1027">
            <v>1</v>
          </cell>
          <cell r="F1027">
            <v>7.01</v>
          </cell>
          <cell r="G1027">
            <v>7.01</v>
          </cell>
        </row>
        <row r="1028">
          <cell r="B1028"/>
          <cell r="C1028" t="str">
            <v>Para friso metalico,desarrollo 610mm,sujeta a la estructura con remaches.</v>
          </cell>
          <cell r="D1028"/>
          <cell r="E1028"/>
          <cell r="F1028"/>
          <cell r="G1028"/>
        </row>
        <row r="1029">
          <cell r="B1029" t="str">
            <v>2008</v>
          </cell>
          <cell r="C1029" t="str">
            <v>FOCO INCANDECENTE 100 W</v>
          </cell>
          <cell r="D1029" t="str">
            <v>u</v>
          </cell>
          <cell r="E1029">
            <v>1</v>
          </cell>
          <cell r="F1029">
            <v>2.34</v>
          </cell>
          <cell r="G1029">
            <v>2.34</v>
          </cell>
        </row>
        <row r="1030">
          <cell r="B1030"/>
          <cell r="C1030" t="str">
            <v>Instalado</v>
          </cell>
          <cell r="D1030"/>
          <cell r="E1030"/>
          <cell r="F1030"/>
          <cell r="G1030"/>
        </row>
        <row r="1031">
          <cell r="B1031" t="str">
            <v>0762</v>
          </cell>
          <cell r="C1031" t="str">
            <v>FOTOCELULA, BASE Y RELE 30 A</v>
          </cell>
          <cell r="D1031" t="str">
            <v>u</v>
          </cell>
          <cell r="E1031">
            <v>1</v>
          </cell>
          <cell r="F1031">
            <v>19.97</v>
          </cell>
          <cell r="G1031">
            <v>19.97</v>
          </cell>
        </row>
        <row r="1032">
          <cell r="B1032"/>
          <cell r="C1032" t="str">
            <v>Instalada</v>
          </cell>
          <cell r="D1032"/>
          <cell r="E1032"/>
          <cell r="F1032"/>
          <cell r="G1032"/>
        </row>
        <row r="1033">
          <cell r="B1033" t="str">
            <v>0446</v>
          </cell>
          <cell r="C1033" t="str">
            <v>FREGADERO ACERO INOX. 780mm x435mm x150mm 1 POZO CON ESCURRIDERA</v>
          </cell>
          <cell r="D1033" t="str">
            <v>u</v>
          </cell>
          <cell r="E1033">
            <v>1</v>
          </cell>
          <cell r="F1033">
            <v>139.85</v>
          </cell>
          <cell r="G1033">
            <v>139.85</v>
          </cell>
        </row>
        <row r="1034">
          <cell r="B1034"/>
          <cell r="C1034" t="str">
            <v>Con escurridera, accesorios, instalado</v>
          </cell>
          <cell r="D1034"/>
          <cell r="E1034"/>
          <cell r="F1034"/>
          <cell r="G1034"/>
        </row>
        <row r="1035">
          <cell r="B1035" t="str">
            <v>0448</v>
          </cell>
          <cell r="C1035" t="str">
            <v>FREGADERO ACERO INOX. 95x51cm 1 POZO MAS ESCURIDERA</v>
          </cell>
          <cell r="D1035" t="str">
            <v>u</v>
          </cell>
          <cell r="E1035">
            <v>1</v>
          </cell>
          <cell r="F1035">
            <v>164.54</v>
          </cell>
          <cell r="G1035">
            <v>164.54</v>
          </cell>
        </row>
        <row r="1036">
          <cell r="B1036"/>
          <cell r="C1036" t="str">
            <v>Con escurridera, accesorios, instalado.</v>
          </cell>
          <cell r="D1036"/>
          <cell r="E1036"/>
          <cell r="F1036"/>
          <cell r="G1036"/>
        </row>
        <row r="1037">
          <cell r="B1037" t="str">
            <v>4534</v>
          </cell>
          <cell r="C1037" t="str">
            <v>FRESADO DE CARPETA  ASFÁLTICA.</v>
          </cell>
          <cell r="D1037" t="str">
            <v>m3</v>
          </cell>
          <cell r="E1037">
            <v>1</v>
          </cell>
          <cell r="F1037">
            <v>8.0299999999999994</v>
          </cell>
          <cell r="G1037">
            <v>8.0299999999999994</v>
          </cell>
        </row>
        <row r="1038">
          <cell r="B1038"/>
          <cell r="C1038" t="str">
            <v>No incluye transporte. 406-8.</v>
          </cell>
          <cell r="D1038"/>
          <cell r="E1038"/>
          <cell r="F1038"/>
          <cell r="G1038"/>
        </row>
        <row r="1039">
          <cell r="B1039" t="str">
            <v>1796</v>
          </cell>
          <cell r="C1039" t="str">
            <v>FRISO METALICO GALVALUM e=0.40mm</v>
          </cell>
          <cell r="D1039" t="str">
            <v>m2</v>
          </cell>
          <cell r="E1039">
            <v>1</v>
          </cell>
          <cell r="F1039">
            <v>15.2</v>
          </cell>
          <cell r="G1039">
            <v>15.2</v>
          </cell>
        </row>
        <row r="1040">
          <cell r="B1040"/>
          <cell r="C1040" t="str">
            <v>Se engrapan entre si, sujeto a la estructura con remaches</v>
          </cell>
          <cell r="D1040"/>
          <cell r="E1040"/>
          <cell r="F1040"/>
          <cell r="G1040"/>
        </row>
        <row r="1041">
          <cell r="B1041" t="str">
            <v>5703</v>
          </cell>
          <cell r="C1041" t="str">
            <v>FRISO PLACA DE FIBROCEMENTO e=8mm PINTADO, ESTR. METAL.</v>
          </cell>
          <cell r="D1041" t="str">
            <v>m2</v>
          </cell>
          <cell r="E1041">
            <v>1</v>
          </cell>
          <cell r="F1041">
            <v>42.43</v>
          </cell>
          <cell r="G1041">
            <v>42.43</v>
          </cell>
        </row>
        <row r="1042">
          <cell r="B1042"/>
          <cell r="C1042" t="str">
            <v>Tub.cuadr.1 1/2"x1.5mm c/0.80m, pint. anticorrosiva 2man., plancha fibrocemento e=8mm pintada externa, tornillos.</v>
          </cell>
          <cell r="D1042"/>
          <cell r="E1042"/>
          <cell r="F1042"/>
          <cell r="G1042"/>
        </row>
        <row r="1043">
          <cell r="B1043" t="str">
            <v>2618</v>
          </cell>
          <cell r="C1043" t="str">
            <v>GAVIÓN CON COLA 1x1x4m INC. 3m FALDA. GALV. + PVC</v>
          </cell>
          <cell r="D1043" t="str">
            <v>m3</v>
          </cell>
          <cell r="E1043">
            <v>1</v>
          </cell>
          <cell r="F1043">
            <v>123.52</v>
          </cell>
          <cell r="G1043">
            <v>123.52</v>
          </cell>
        </row>
        <row r="1044">
          <cell r="B1044"/>
          <cell r="C1044" t="str">
            <v>Gavión incluye alambre de amarre, piedra partida.</v>
          </cell>
          <cell r="D1044"/>
          <cell r="E1044"/>
          <cell r="F1044"/>
          <cell r="G1044"/>
        </row>
        <row r="1045">
          <cell r="B1045" t="str">
            <v>2622</v>
          </cell>
          <cell r="C1045" t="str">
            <v>GAVION MALLA HEXAGONAL TRIPLE TORSION REVESTIMIENTO PVC DE 2x1x1m</v>
          </cell>
          <cell r="D1045" t="str">
            <v>m3</v>
          </cell>
          <cell r="E1045">
            <v>1</v>
          </cell>
          <cell r="F1045">
            <v>107.33</v>
          </cell>
          <cell r="G1045">
            <v>107.33</v>
          </cell>
        </row>
        <row r="1046">
          <cell r="B1046"/>
          <cell r="C1046" t="str">
            <v>Forma exagonal tipo 8x10, diametro interior 2.7mm, ext. 3.7mm, piedra de empedrado, alambre de amarre PVC. revest.PVC</v>
          </cell>
          <cell r="D1046"/>
          <cell r="E1046"/>
          <cell r="F1046"/>
          <cell r="G1046"/>
        </row>
        <row r="1047">
          <cell r="B1047" t="str">
            <v>0668</v>
          </cell>
          <cell r="C1047" t="str">
            <v>GAVION MALLA TRIPLE TORSION 2x1x0.5m</v>
          </cell>
          <cell r="D1047" t="str">
            <v>m3</v>
          </cell>
          <cell r="E1047">
            <v>1</v>
          </cell>
          <cell r="F1047">
            <v>108.53</v>
          </cell>
          <cell r="G1047">
            <v>108.53</v>
          </cell>
        </row>
        <row r="1048">
          <cell r="B1048"/>
          <cell r="C1048" t="str">
            <v>Canastilla 2x1x0.50m x 2.4mm, rellena de piedra de empedrado</v>
          </cell>
          <cell r="D1048"/>
          <cell r="E1048"/>
          <cell r="F1048"/>
          <cell r="G1048"/>
        </row>
        <row r="1049">
          <cell r="B1049" t="str">
            <v>0642</v>
          </cell>
          <cell r="C1049" t="str">
            <v>GAVION MALLA TRIPLE TORSIÓN 2x1x1m.</v>
          </cell>
          <cell r="D1049" t="str">
            <v>m3</v>
          </cell>
          <cell r="E1049">
            <v>1</v>
          </cell>
          <cell r="F1049">
            <v>99.61</v>
          </cell>
          <cell r="G1049">
            <v>99.61</v>
          </cell>
        </row>
        <row r="1050">
          <cell r="B1050"/>
          <cell r="C1050" t="str">
            <v>Malla triple torsión galvanizada, piedra empedrado, alambre galvanizado. 508 (3).</v>
          </cell>
          <cell r="D1050"/>
          <cell r="E1050"/>
          <cell r="F1050"/>
          <cell r="G1050"/>
        </row>
        <row r="1051">
          <cell r="B1051" t="str">
            <v>2619</v>
          </cell>
          <cell r="C1051" t="str">
            <v>GAVIÓN MALLA TRIPLE TORSIÓN REVESTIMIENTO PVC GALV. SIN PIEDRA.</v>
          </cell>
          <cell r="D1051" t="str">
            <v>m3</v>
          </cell>
          <cell r="E1051">
            <v>1</v>
          </cell>
          <cell r="F1051">
            <v>99.47</v>
          </cell>
          <cell r="G1051">
            <v>99.47</v>
          </cell>
        </row>
        <row r="1052">
          <cell r="B1052"/>
          <cell r="C1052" t="str">
            <v>Forma hexagonal tipo 8x10, diam. int.=2.7mm, diam. ext.=3.7mm, alambre galvanizado. Inc. colocación de piedra existente en el sitio.</v>
          </cell>
          <cell r="D1052"/>
          <cell r="E1052"/>
          <cell r="F1052"/>
          <cell r="G1052"/>
        </row>
        <row r="1053">
          <cell r="B1053" t="str">
            <v>E123</v>
          </cell>
          <cell r="C1053" t="str">
            <v>GENERADOR ELECTRICO MONOFASICO PSRS 37.5/KVA, INC.ACC.</v>
          </cell>
          <cell r="D1053" t="str">
            <v>u</v>
          </cell>
          <cell r="E1053">
            <v>1</v>
          </cell>
          <cell r="F1053">
            <v>14127.92</v>
          </cell>
          <cell r="G1053">
            <v>14127.92</v>
          </cell>
        </row>
        <row r="1054">
          <cell r="B1054"/>
          <cell r="C1054" t="str">
            <v>Motor 4 cilind.en línea,enfria.agua,iny.diect.arraq.elect.carg.alter.24V,trif.12 hilos regulab.fact.potenc.110/220V,amort.antivibrat.bat.arranq.con sop.cab.brek.princ.tanq.y med.comb.inst.</v>
          </cell>
          <cell r="D1054"/>
          <cell r="E1054"/>
          <cell r="F1054"/>
          <cell r="G1054"/>
        </row>
        <row r="1055">
          <cell r="B1055" t="str">
            <v>4599</v>
          </cell>
          <cell r="C1055" t="str">
            <v>GEOMALLA ESTRUCTURAL TENSAR BX 1100</v>
          </cell>
          <cell r="D1055" t="str">
            <v>m2</v>
          </cell>
          <cell r="E1055">
            <v>1</v>
          </cell>
          <cell r="F1055">
            <v>14.75</v>
          </cell>
          <cell r="G1055">
            <v>14.75</v>
          </cell>
        </row>
        <row r="1056">
          <cell r="B1056"/>
          <cell r="C1056" t="str">
            <v>Incluye accesorios e instalacion</v>
          </cell>
          <cell r="D1056"/>
          <cell r="E1056"/>
          <cell r="F1056"/>
          <cell r="G1056"/>
        </row>
        <row r="1057">
          <cell r="B1057" t="str">
            <v>5672</v>
          </cell>
          <cell r="C1057" t="str">
            <v>GEOMALLA UNIAXIAL (UX 100), POLIESTER ALTA TENACIDAD, RESIT. MIN.110.00kN/m</v>
          </cell>
          <cell r="D1057" t="str">
            <v>m2</v>
          </cell>
          <cell r="E1057">
            <v>1</v>
          </cell>
          <cell r="F1057">
            <v>6.98</v>
          </cell>
          <cell r="G1057">
            <v>6.98</v>
          </cell>
        </row>
        <row r="1058">
          <cell r="B1058"/>
          <cell r="C1058" t="str">
            <v>Geomalla uniaxial en poliéster de alta tenacidad (PET), cub. con copolímero, con una resitencia min. De 110kN/m, inst.con varilla de 14mm como anclaje, largo 70cm inc. pata de 10cm, (1 unid/m2),  incluye canastilla.</v>
          </cell>
          <cell r="D1058"/>
          <cell r="E1058"/>
          <cell r="F1058"/>
          <cell r="G1058"/>
        </row>
        <row r="1059">
          <cell r="B1059" t="str">
            <v>5673</v>
          </cell>
          <cell r="C1059" t="str">
            <v>GEOMALLA UNIAXIAL (UX 135), POLIESTER ALTA TENACIDAD, RESIT. MIN. 130.00kN/m.</v>
          </cell>
          <cell r="D1059" t="str">
            <v>m2</v>
          </cell>
          <cell r="E1059">
            <v>1</v>
          </cell>
          <cell r="F1059">
            <v>8.2200000000000006</v>
          </cell>
          <cell r="G1059">
            <v>8.2200000000000006</v>
          </cell>
        </row>
        <row r="1060">
          <cell r="B1060"/>
          <cell r="C1060" t="str">
            <v>Geomalla uniaxial en poliéster de alta tenacidad (PET), cub. con copolímero, con una resitencia min. De 130kN/m,  inst.con varilla de 14mm como anclaje, largo 70cm inc. pata de 10cm, (1 unid/m2),  incluye canastilla.</v>
          </cell>
          <cell r="D1060"/>
          <cell r="E1060"/>
          <cell r="F1060"/>
          <cell r="G1060"/>
        </row>
        <row r="1061">
          <cell r="B1061" t="str">
            <v>5670</v>
          </cell>
          <cell r="C1061" t="str">
            <v>GEOMALLA UNIAXIAL (UX 50), POLIESTER ALTA TENACIDAD, RESIT. MIN. 50.00kN/m.</v>
          </cell>
          <cell r="D1061" t="str">
            <v>m2</v>
          </cell>
          <cell r="E1061">
            <v>1</v>
          </cell>
          <cell r="F1061">
            <v>5.18</v>
          </cell>
          <cell r="G1061">
            <v>5.18</v>
          </cell>
        </row>
        <row r="1062">
          <cell r="B1062"/>
          <cell r="C1062" t="str">
            <v>Geomalla uniaxial en poliéster de alta tenacidad (PET),cub.con copolímero, con una resitencia min. De 50kN/m, inst.con varilla de 14mm como anclaje, largo 70cm inc.pata de 10cm, (1 unid/m2),  incluye canastilla.</v>
          </cell>
          <cell r="D1062"/>
          <cell r="E1062"/>
          <cell r="F1062"/>
          <cell r="G1062"/>
        </row>
        <row r="1063">
          <cell r="B1063" t="str">
            <v>5671</v>
          </cell>
          <cell r="C1063" t="str">
            <v>GEOMALLA UNIAXIAL (UX 75), POLIESTER ALTA TENACIDAD, RESIT. MIN. 80.00kN/m.</v>
          </cell>
          <cell r="D1063" t="str">
            <v>m2</v>
          </cell>
          <cell r="E1063">
            <v>1</v>
          </cell>
          <cell r="F1063">
            <v>6</v>
          </cell>
          <cell r="G1063">
            <v>6</v>
          </cell>
        </row>
        <row r="1064">
          <cell r="B1064"/>
          <cell r="C1064" t="str">
            <v>Geomalla uniaxial en poliéster de alta tenacidad (PET), cub. con copolímero, con una resitencia min. De 80kN/m, inst.con varilla de 14mm como anclaje, largo 70cm inc. pata de 10cm, (1 unid/m2),  incluye canastilla.</v>
          </cell>
          <cell r="D1064"/>
          <cell r="E1064"/>
          <cell r="F1064"/>
          <cell r="G1064"/>
        </row>
        <row r="1065">
          <cell r="B1065" t="str">
            <v>5681</v>
          </cell>
          <cell r="C1065" t="str">
            <v>GEOMALLA UNIAXIAL UX 165 POLIEST.ALTA TENACID.RESIT.MIN.173.00kN/M</v>
          </cell>
          <cell r="D1065" t="str">
            <v>m2</v>
          </cell>
          <cell r="E1065">
            <v>1</v>
          </cell>
          <cell r="F1065">
            <v>9.26</v>
          </cell>
          <cell r="G1065">
            <v>9.26</v>
          </cell>
        </row>
        <row r="1066">
          <cell r="B1066"/>
          <cell r="C1066" t="str">
            <v>Geomalla uniaxial en poliéster de alta tenacidad (PET), cub. con copolímero, con una resitencia min. De 173kN/m,  inst.con varilla de 14mm como anclaje, largo 70cm inc. pata de 10cm, (1 unid/m2),  incluye canastilla.</v>
          </cell>
          <cell r="D1066"/>
          <cell r="E1066"/>
          <cell r="F1066"/>
          <cell r="G1066"/>
        </row>
        <row r="1067">
          <cell r="B1067" t="str">
            <v>5667</v>
          </cell>
          <cell r="C1067" t="str">
            <v>GEOMANTO PERMANENTE PARA ESTABILIZACIÓN DE TALUDES TRM 15.</v>
          </cell>
          <cell r="D1067" t="str">
            <v>m2</v>
          </cell>
          <cell r="E1067">
            <v>1</v>
          </cell>
          <cell r="F1067">
            <v>7.88</v>
          </cell>
          <cell r="G1067">
            <v>7.88</v>
          </cell>
        </row>
        <row r="1068">
          <cell r="B1068"/>
          <cell r="C1068" t="str">
            <v>Instalado, con varilla de 14mm como anclaje, largo 70cm inc.pata de 10cm, (1 unid/m2), incluye canastilla.</v>
          </cell>
          <cell r="D1068"/>
          <cell r="E1068"/>
          <cell r="F1068"/>
          <cell r="G1068"/>
        </row>
        <row r="1069">
          <cell r="B1069" t="str">
            <v>5665</v>
          </cell>
          <cell r="C1069" t="str">
            <v>GEOMANTO PERMANENTE PARA ESTABILIZACION DE TALUDES TRM 50</v>
          </cell>
          <cell r="D1069" t="str">
            <v>m2</v>
          </cell>
          <cell r="E1069">
            <v>1</v>
          </cell>
          <cell r="F1069">
            <v>10</v>
          </cell>
          <cell r="G1069">
            <v>10</v>
          </cell>
        </row>
        <row r="1070">
          <cell r="B1070"/>
          <cell r="C1070" t="str">
            <v>Instalado, con varilla de 14mm como anclaje, largo 70cm inc.pata de 10cm, (1 unid/m2), incluye canastilla</v>
          </cell>
          <cell r="D1070"/>
          <cell r="E1070"/>
          <cell r="F1070"/>
          <cell r="G1070"/>
        </row>
        <row r="1071">
          <cell r="B1071" t="str">
            <v>5663</v>
          </cell>
          <cell r="C1071" t="str">
            <v>GEOMEMBRANA HDPE POLIETILENO ALTA DENSIDAD e=0.75mm.</v>
          </cell>
          <cell r="D1071" t="str">
            <v>m2</v>
          </cell>
          <cell r="E1071">
            <v>1</v>
          </cell>
          <cell r="F1071">
            <v>5.71</v>
          </cell>
          <cell r="G1071">
            <v>5.71</v>
          </cell>
        </row>
        <row r="1072">
          <cell r="B1072"/>
          <cell r="C1072" t="str">
            <v>Polietileno alta densidad,ancho=7.01m, largo 400m e=0.75mm, instalado</v>
          </cell>
          <cell r="D1072"/>
          <cell r="E1072"/>
          <cell r="F1072"/>
          <cell r="G1072"/>
        </row>
        <row r="1073">
          <cell r="B1073" t="str">
            <v>0957</v>
          </cell>
          <cell r="C1073" t="str">
            <v>GEOTEXTIL NO TEJIDO (NT) 2000</v>
          </cell>
          <cell r="D1073" t="str">
            <v>m2</v>
          </cell>
          <cell r="E1073">
            <v>1</v>
          </cell>
          <cell r="F1073">
            <v>2.41</v>
          </cell>
          <cell r="G1073">
            <v>2.41</v>
          </cell>
        </row>
        <row r="1074">
          <cell r="B1074"/>
          <cell r="C1074" t="str">
            <v>Geotextil no tejido viene de 4x130m, instalado</v>
          </cell>
          <cell r="D1074"/>
          <cell r="E1074"/>
          <cell r="F1074"/>
          <cell r="G1074"/>
        </row>
        <row r="1075">
          <cell r="B1075" t="str">
            <v>0895</v>
          </cell>
          <cell r="C1075" t="str">
            <v>GEOTEXTIL TEJIDO 1400 T PARA VÍA.</v>
          </cell>
          <cell r="D1075" t="str">
            <v>m2</v>
          </cell>
          <cell r="E1075">
            <v>1</v>
          </cell>
          <cell r="F1075">
            <v>1.55</v>
          </cell>
          <cell r="G1075">
            <v>1.55</v>
          </cell>
        </row>
        <row r="1076">
          <cell r="B1076"/>
          <cell r="C1076" t="str">
            <v>Instalado.</v>
          </cell>
          <cell r="D1076"/>
          <cell r="E1076"/>
          <cell r="F1076"/>
          <cell r="G1076"/>
        </row>
        <row r="1077">
          <cell r="B1077" t="str">
            <v>5664</v>
          </cell>
          <cell r="C1077" t="str">
            <v>GEOTEXTIL TEJIDO 2400 PARA ESTABILIDAD DE TALUDES.</v>
          </cell>
          <cell r="D1077" t="str">
            <v>m2</v>
          </cell>
          <cell r="E1077">
            <v>1</v>
          </cell>
          <cell r="F1077">
            <v>2.4700000000000002</v>
          </cell>
          <cell r="G1077">
            <v>2.4700000000000002</v>
          </cell>
        </row>
        <row r="1078">
          <cell r="B1078"/>
          <cell r="C1078" t="str">
            <v>Instalado.</v>
          </cell>
          <cell r="D1078"/>
          <cell r="E1078"/>
          <cell r="F1078"/>
          <cell r="G1078"/>
        </row>
        <row r="1079">
          <cell r="B1079" t="str">
            <v>0628</v>
          </cell>
          <cell r="C1079" t="str">
            <v>GRADAS 0.18x0.30m BASE=0.10m, MACIZA</v>
          </cell>
          <cell r="D1079" t="str">
            <v>m</v>
          </cell>
          <cell r="E1079">
            <v>1</v>
          </cell>
          <cell r="F1079">
            <v>15.18</v>
          </cell>
          <cell r="G1079">
            <v>15.18</v>
          </cell>
        </row>
        <row r="1080">
          <cell r="B1080"/>
          <cell r="C1080" t="str">
            <v>f'c=180kg/cm2, encofrado, tablero contrachapado, espolvoreado, mortero 1:3.</v>
          </cell>
          <cell r="D1080"/>
          <cell r="E1080"/>
          <cell r="F1080"/>
          <cell r="G1080"/>
        </row>
        <row r="1081">
          <cell r="B1081" t="str">
            <v>V628</v>
          </cell>
          <cell r="C1081" t="str">
            <v>GRADAS 0.18x0.30m BASE=0.15m, MACIZA, f´c=210kg/cm2</v>
          </cell>
          <cell r="D1081" t="str">
            <v>m</v>
          </cell>
          <cell r="E1081">
            <v>1</v>
          </cell>
          <cell r="F1081">
            <v>18.23</v>
          </cell>
          <cell r="G1081">
            <v>18.23</v>
          </cell>
        </row>
        <row r="1082">
          <cell r="B1082"/>
          <cell r="C1082" t="str">
            <v>Hormig.Simple f'c=210kg/cm2, encofrado, tablero contrachapado, espolvoreado, mortero 1:3.</v>
          </cell>
          <cell r="D1082"/>
          <cell r="E1082"/>
          <cell r="F1082"/>
          <cell r="G1082"/>
        </row>
        <row r="1083">
          <cell r="B1083" t="str">
            <v>0630</v>
          </cell>
          <cell r="C1083" t="str">
            <v>GRADERIO 40x70cm HS.180 MACIZA ENCOFRA.</v>
          </cell>
          <cell r="D1083" t="str">
            <v>m</v>
          </cell>
          <cell r="E1083">
            <v>1</v>
          </cell>
          <cell r="F1083">
            <v>49.66</v>
          </cell>
          <cell r="G1083">
            <v>49.66</v>
          </cell>
        </row>
        <row r="1084">
          <cell r="B1084"/>
          <cell r="C1084" t="str">
            <v>Encofrado tablero contrachapado, espolvoreado mortero 1:3.</v>
          </cell>
          <cell r="D1084"/>
          <cell r="E1084"/>
          <cell r="F1084"/>
          <cell r="G1084"/>
        </row>
        <row r="1085">
          <cell r="B1085" t="str">
            <v>0638</v>
          </cell>
          <cell r="C1085" t="str">
            <v>GRADERÍO TIPO LOSETA 40x70cm HORMIGÓN SIMPLE 180Kg/cm2.</v>
          </cell>
          <cell r="D1085" t="str">
            <v>m</v>
          </cell>
          <cell r="E1085">
            <v>1</v>
          </cell>
          <cell r="F1085">
            <v>42.02</v>
          </cell>
          <cell r="G1085">
            <v>42.02</v>
          </cell>
        </row>
        <row r="1086">
          <cell r="B1086"/>
          <cell r="C1086" t="str">
            <v>Loseta e=10cm, malla elect. 15x15x4mm,  espolvoreado mort. 1:3,  enc.tablero contra.</v>
          </cell>
          <cell r="D1086"/>
          <cell r="E1086"/>
          <cell r="F1086"/>
          <cell r="G1086"/>
        </row>
        <row r="1087">
          <cell r="B1087" t="str">
            <v>P187</v>
          </cell>
          <cell r="C1087" t="str">
            <v>GRAPAS PARA CABLE DE ACERO EN ESLINGAS 3/4 PULGADAS</v>
          </cell>
          <cell r="D1087" t="str">
            <v>u</v>
          </cell>
          <cell r="E1087">
            <v>1</v>
          </cell>
          <cell r="F1087">
            <v>63.37</v>
          </cell>
          <cell r="G1087">
            <v>63.37</v>
          </cell>
        </row>
        <row r="1088">
          <cell r="B1088"/>
          <cell r="C1088" t="str">
            <v>Usados en cables de acero y eslingas de cable de acero para aplicaciones de izaje. Son útiles para asegurar los ramales o fijar terminaciones, Instalado</v>
          </cell>
          <cell r="D1088"/>
          <cell r="E1088"/>
          <cell r="F1088"/>
          <cell r="G1088"/>
        </row>
        <row r="1089">
          <cell r="B1089" t="str">
            <v>4048</v>
          </cell>
          <cell r="C1089" t="str">
            <v>GRILLETE ACERO GALVANIZADO 3/8" PARA CABLE.</v>
          </cell>
          <cell r="D1089" t="str">
            <v>u</v>
          </cell>
          <cell r="E1089">
            <v>1</v>
          </cell>
          <cell r="F1089">
            <v>1.63</v>
          </cell>
          <cell r="G1089">
            <v>1.63</v>
          </cell>
        </row>
        <row r="1090">
          <cell r="B1090"/>
          <cell r="C1090" t="str">
            <v>Solo material, instalación incluida en rubro cable.</v>
          </cell>
          <cell r="D1090"/>
          <cell r="E1090"/>
          <cell r="F1090"/>
          <cell r="G1090"/>
        </row>
        <row r="1091">
          <cell r="B1091" t="str">
            <v>P194</v>
          </cell>
          <cell r="C1091" t="str">
            <v>GUARDACABLE CON ACERO REFORZADO G-414-6mm Y 10mm</v>
          </cell>
          <cell r="D1091" t="str">
            <v>u</v>
          </cell>
          <cell r="E1091">
            <v>1</v>
          </cell>
          <cell r="F1091">
            <v>37.43</v>
          </cell>
          <cell r="G1091">
            <v>37.43</v>
          </cell>
        </row>
        <row r="1092">
          <cell r="B1092"/>
          <cell r="C1092" t="str">
            <v>Los guardacables G-414 es un elemento se utiliza para proteger el cable a un radio de curvatura que minimice y distribuya mejor los esfuerzos. Están elaborados en ac.galv. por inmersión en caliente y acero inoxidable AISI-316. Instalado</v>
          </cell>
          <cell r="D1092"/>
          <cell r="E1092"/>
          <cell r="F1092"/>
          <cell r="G1092"/>
        </row>
        <row r="1093">
          <cell r="B1093" t="str">
            <v>V249</v>
          </cell>
          <cell r="C1093" t="str">
            <v>GUARDAVIA TIPO VIGA W METÁLICA 1 HILERA</v>
          </cell>
          <cell r="D1093" t="str">
            <v>m</v>
          </cell>
          <cell r="E1093">
            <v>1</v>
          </cell>
          <cell r="F1093">
            <v>54.66</v>
          </cell>
          <cell r="G1093">
            <v>54.66</v>
          </cell>
        </row>
        <row r="1094">
          <cell r="B1094"/>
          <cell r="C1094" t="str">
            <v>Instalada 703(1)</v>
          </cell>
          <cell r="D1094"/>
          <cell r="E1094"/>
          <cell r="F1094"/>
          <cell r="G1094"/>
        </row>
        <row r="1095">
          <cell r="B1095" t="str">
            <v>V248</v>
          </cell>
          <cell r="C1095" t="str">
            <v>GUARDAVIA TIPO VIGA W METÁLICA 2 HILERAS.</v>
          </cell>
          <cell r="D1095" t="str">
            <v>m</v>
          </cell>
          <cell r="E1095">
            <v>1</v>
          </cell>
          <cell r="F1095">
            <v>89.21</v>
          </cell>
          <cell r="G1095">
            <v>89.21</v>
          </cell>
        </row>
        <row r="1096">
          <cell r="B1096"/>
          <cell r="C1096" t="str">
            <v>Instalada. 703(1).</v>
          </cell>
          <cell r="D1096"/>
          <cell r="E1096"/>
          <cell r="F1096"/>
          <cell r="G1096"/>
        </row>
        <row r="1097">
          <cell r="B1097" t="str">
            <v>2317</v>
          </cell>
          <cell r="C1097" t="str">
            <v>HACHA CABO DE MADERA P.GABINETE INCENDIOS</v>
          </cell>
          <cell r="D1097" t="str">
            <v>u</v>
          </cell>
          <cell r="E1097">
            <v>1</v>
          </cell>
          <cell r="F1097">
            <v>25.49</v>
          </cell>
          <cell r="G1097">
            <v>25.49</v>
          </cell>
        </row>
        <row r="1098">
          <cell r="B1098"/>
          <cell r="C1098" t="str">
            <v>Instalado</v>
          </cell>
          <cell r="D1098"/>
          <cell r="E1098"/>
          <cell r="F1098"/>
          <cell r="G1098"/>
        </row>
        <row r="1099">
          <cell r="B1099" t="str">
            <v>1981</v>
          </cell>
          <cell r="C1099" t="str">
            <v>HORM. PREMEZ. f 'c=280Kg/cm2 TUNEL EN QUEBRADA - TUNELES</v>
          </cell>
          <cell r="D1099" t="str">
            <v>m3</v>
          </cell>
          <cell r="E1099">
            <v>1</v>
          </cell>
          <cell r="F1099">
            <v>196.01</v>
          </cell>
          <cell r="G1099">
            <v>196.01</v>
          </cell>
        </row>
        <row r="1100">
          <cell r="B1100"/>
          <cell r="C1100" t="str">
            <v>503(1) Esp. MOP - 001 - F2002, hormigón puesto en obra, inc. bomba, adit. y transp., dif. acceso.</v>
          </cell>
          <cell r="D1100"/>
          <cell r="E1100"/>
          <cell r="F1100"/>
          <cell r="G1100"/>
        </row>
        <row r="1101">
          <cell r="B1101" t="str">
            <v>1977</v>
          </cell>
          <cell r="C1101" t="str">
            <v>HORM.PREMEZ.F'c=180 Kg/cm2 TUNEL EN QUEB</v>
          </cell>
          <cell r="D1101" t="str">
            <v>m3</v>
          </cell>
          <cell r="E1101">
            <v>1</v>
          </cell>
          <cell r="F1101">
            <v>154.41999999999999</v>
          </cell>
          <cell r="G1101">
            <v>154.41999999999999</v>
          </cell>
        </row>
        <row r="1102">
          <cell r="B1102"/>
          <cell r="C1102" t="str">
            <v>503(1) Esp.MOP-001-F2002,horm.puesto en obra,inc.bomba,adit.y trans.,dif.acceso</v>
          </cell>
          <cell r="D1102"/>
          <cell r="E1102"/>
          <cell r="F1102"/>
          <cell r="G1102"/>
        </row>
        <row r="1103">
          <cell r="B1103" t="str">
            <v>1980</v>
          </cell>
          <cell r="C1103" t="str">
            <v>HORM.PREMEZ.F'c=240 Kg/cm2 TUNEL EN QUEB</v>
          </cell>
          <cell r="D1103" t="str">
            <v>m3</v>
          </cell>
          <cell r="E1103">
            <v>1</v>
          </cell>
          <cell r="F1103">
            <v>186.79</v>
          </cell>
          <cell r="G1103">
            <v>186.79</v>
          </cell>
        </row>
        <row r="1104">
          <cell r="B1104"/>
          <cell r="C1104" t="str">
            <v>503(1) Esp.MOP-001-F2002,horm.puesto en obra,inc.bomba,adit.y trans.,dif.acceso</v>
          </cell>
          <cell r="D1104"/>
          <cell r="E1104"/>
          <cell r="F1104"/>
          <cell r="G1104"/>
        </row>
        <row r="1105">
          <cell r="B1105" t="str">
            <v>V061</v>
          </cell>
          <cell r="C1105" t="str">
            <v>HORMIGON CICLOP.180kg/cm2,ENCOF.HASTA 4m</v>
          </cell>
          <cell r="D1105" t="str">
            <v>m3</v>
          </cell>
          <cell r="E1105">
            <v>1</v>
          </cell>
          <cell r="F1105">
            <v>238.86</v>
          </cell>
          <cell r="G1105">
            <v>238.86</v>
          </cell>
        </row>
        <row r="1106">
          <cell r="B1106"/>
          <cell r="C1106" t="str">
            <v>503(5)</v>
          </cell>
          <cell r="D1106"/>
          <cell r="E1106"/>
          <cell r="F1106"/>
          <cell r="G1106"/>
        </row>
        <row r="1107">
          <cell r="B1107" t="str">
            <v>0068</v>
          </cell>
          <cell r="C1107" t="str">
            <v>HORMIGON CICLOPEO 210kg/cm2 CON ELEVADOR.</v>
          </cell>
          <cell r="D1107" t="str">
            <v>m3</v>
          </cell>
          <cell r="E1107">
            <v>1</v>
          </cell>
          <cell r="F1107">
            <v>153.41999999999999</v>
          </cell>
          <cell r="G1107">
            <v>153.41999999999999</v>
          </cell>
        </row>
        <row r="1108">
          <cell r="B1108"/>
          <cell r="C1108" t="str">
            <v>Hormigonera y elevador. 503 (5).</v>
          </cell>
          <cell r="D1108"/>
          <cell r="E1108"/>
          <cell r="F1108"/>
          <cell r="G1108"/>
        </row>
        <row r="1109">
          <cell r="B1109" t="str">
            <v>0067</v>
          </cell>
          <cell r="C1109" t="str">
            <v>HORMIGÓN CICLOPEO 210kg/cm2 SIN ELEVADOR.</v>
          </cell>
          <cell r="D1109" t="str">
            <v>m3</v>
          </cell>
          <cell r="E1109">
            <v>1</v>
          </cell>
          <cell r="F1109">
            <v>135.76</v>
          </cell>
          <cell r="G1109">
            <v>135.76</v>
          </cell>
        </row>
        <row r="1110">
          <cell r="B1110"/>
          <cell r="C1110" t="str">
            <v>Hormigonera. 503 (5).</v>
          </cell>
          <cell r="D1110"/>
          <cell r="E1110"/>
          <cell r="F1110"/>
          <cell r="G1110"/>
        </row>
        <row r="1111">
          <cell r="B1111" t="str">
            <v>4603</v>
          </cell>
          <cell r="C1111" t="str">
            <v>HORMIGON LANZADO 250kg/cm2 e=5cm</v>
          </cell>
          <cell r="D1111" t="str">
            <v>m2</v>
          </cell>
          <cell r="E1111">
            <v>1</v>
          </cell>
          <cell r="F1111">
            <v>33.97</v>
          </cell>
          <cell r="G1111">
            <v>33.97</v>
          </cell>
        </row>
        <row r="1112">
          <cell r="B1112"/>
          <cell r="C1112" t="str">
            <v xml:space="preserve">Hormigon lanzado, f 'c=250kg/cm2, e=5cm, en el que está incluido aditivos (acelerante y plastificante)._x000D_
</v>
          </cell>
          <cell r="D1112"/>
          <cell r="E1112"/>
          <cell r="F1112"/>
          <cell r="G1112"/>
        </row>
        <row r="1113">
          <cell r="B1113" t="str">
            <v>4601</v>
          </cell>
          <cell r="C1113" t="str">
            <v>HORMIGÓN LANZADO f 'c=210kg/cm2 e=5cm.</v>
          </cell>
          <cell r="D1113" t="str">
            <v>m2</v>
          </cell>
          <cell r="E1113">
            <v>1</v>
          </cell>
          <cell r="F1113">
            <v>33.83</v>
          </cell>
          <cell r="G1113">
            <v>33.83</v>
          </cell>
        </row>
        <row r="1114">
          <cell r="B1114"/>
          <cell r="C1114" t="str">
            <v>Hormigón lanzado f 'c=210Kg/cm2 e=5cm, en el que incluye aditivos (acelerante 4 días y plastificante), canastilla, equipo de seguridad y accesorios.</v>
          </cell>
          <cell r="D1114"/>
          <cell r="E1114"/>
          <cell r="F1114"/>
          <cell r="G1114"/>
        </row>
        <row r="1115">
          <cell r="B1115" t="str">
            <v>4600</v>
          </cell>
          <cell r="C1115" t="str">
            <v>HORMIGÓN LANZADO f 'c=210kg/cm2 e=8cm.</v>
          </cell>
          <cell r="D1115" t="str">
            <v>m2</v>
          </cell>
          <cell r="E1115">
            <v>1</v>
          </cell>
          <cell r="F1115">
            <v>169.82</v>
          </cell>
          <cell r="G1115">
            <v>169.82</v>
          </cell>
        </row>
        <row r="1116">
          <cell r="B1116"/>
          <cell r="C1116" t="str">
            <v>Hormigón lanzado f 'c=210Kg/cm2 e=8cm, en el que incluye aditivos (acelerante 4 dias y plastificante), canastilla, equipo de seguridad y accesorios.</v>
          </cell>
          <cell r="D1116"/>
          <cell r="E1116"/>
          <cell r="F1116"/>
          <cell r="G1116"/>
        </row>
        <row r="1117">
          <cell r="B1117" t="str">
            <v>I001</v>
          </cell>
          <cell r="C1117" t="str">
            <v>HORMIGON PREMEZ.180kg/cm2 (INFRAESTRUCTURA).</v>
          </cell>
          <cell r="D1117" t="str">
            <v>m3</v>
          </cell>
          <cell r="E1117">
            <v>1</v>
          </cell>
          <cell r="F1117">
            <v>171</v>
          </cell>
          <cell r="G1117">
            <v>171</v>
          </cell>
        </row>
        <row r="1118">
          <cell r="B1118"/>
          <cell r="C1118" t="str">
            <v>503(6)B. Incluye encofrado.</v>
          </cell>
          <cell r="D1118"/>
          <cell r="E1118"/>
          <cell r="F1118"/>
          <cell r="G1118"/>
        </row>
        <row r="1119">
          <cell r="B1119" t="str">
            <v>I002</v>
          </cell>
          <cell r="C1119" t="str">
            <v>HORMIGON PREMEZ.210kg/cm2 (INFRAESTRUCTURA).</v>
          </cell>
          <cell r="D1119" t="str">
            <v>m3</v>
          </cell>
          <cell r="E1119">
            <v>1</v>
          </cell>
          <cell r="F1119">
            <v>175.73</v>
          </cell>
          <cell r="G1119">
            <v>175.73</v>
          </cell>
        </row>
        <row r="1120">
          <cell r="B1120"/>
          <cell r="C1120" t="str">
            <v>503(2)C. Incluye encofrado.</v>
          </cell>
          <cell r="D1120"/>
          <cell r="E1120"/>
          <cell r="F1120"/>
          <cell r="G1120"/>
        </row>
        <row r="1121">
          <cell r="B1121" t="str">
            <v>I004</v>
          </cell>
          <cell r="C1121" t="str">
            <v>HORMIGON PREMEZ.210kg/cm2 (SUPERESTRUCTURA).</v>
          </cell>
          <cell r="D1121" t="str">
            <v>m3</v>
          </cell>
          <cell r="E1121">
            <v>1</v>
          </cell>
          <cell r="F1121">
            <v>215.6</v>
          </cell>
          <cell r="G1121">
            <v>215.6</v>
          </cell>
        </row>
        <row r="1122">
          <cell r="B1122"/>
          <cell r="C1122" t="str">
            <v>503(2)E. Incluye encofrado.</v>
          </cell>
          <cell r="D1122"/>
          <cell r="E1122"/>
          <cell r="F1122"/>
          <cell r="G1122"/>
        </row>
        <row r="1123">
          <cell r="B1123" t="str">
            <v>I003</v>
          </cell>
          <cell r="C1123" t="str">
            <v>HORMIGON PREMEZ.240kg/cm2 (INFRAESTRUCTURA).</v>
          </cell>
          <cell r="D1123" t="str">
            <v>m3</v>
          </cell>
          <cell r="E1123">
            <v>1</v>
          </cell>
          <cell r="F1123">
            <v>181.58</v>
          </cell>
          <cell r="G1123">
            <v>181.58</v>
          </cell>
        </row>
        <row r="1124">
          <cell r="B1124"/>
          <cell r="C1124" t="str">
            <v>503(2)D. Incluye encofrado.</v>
          </cell>
          <cell r="D1124"/>
          <cell r="E1124"/>
          <cell r="F1124"/>
          <cell r="G1124"/>
        </row>
        <row r="1125">
          <cell r="B1125" t="str">
            <v>I005</v>
          </cell>
          <cell r="C1125" t="str">
            <v>HORMIGON PREMEZ.240kg/cm2 (SUPERESTRUCTURA).</v>
          </cell>
          <cell r="D1125" t="str">
            <v>m3</v>
          </cell>
          <cell r="E1125">
            <v>1</v>
          </cell>
          <cell r="F1125">
            <v>221.46</v>
          </cell>
          <cell r="G1125">
            <v>221.46</v>
          </cell>
        </row>
        <row r="1126">
          <cell r="B1126"/>
          <cell r="C1126" t="str">
            <v>503(2)F. Incluye encofrado.</v>
          </cell>
          <cell r="D1126"/>
          <cell r="E1126"/>
          <cell r="F1126"/>
          <cell r="G1126"/>
        </row>
        <row r="1127">
          <cell r="B1127" t="str">
            <v>I006</v>
          </cell>
          <cell r="C1127" t="str">
            <v>HORMIGON PREMEZ.280kg/cm2 (SUPERESTRUCTURA).</v>
          </cell>
          <cell r="D1127" t="str">
            <v>m3</v>
          </cell>
          <cell r="E1127">
            <v>1</v>
          </cell>
          <cell r="F1127">
            <v>230.68</v>
          </cell>
          <cell r="G1127">
            <v>230.68</v>
          </cell>
        </row>
        <row r="1128">
          <cell r="B1128"/>
          <cell r="C1128" t="str">
            <v>503(2)G. Incluye encofrado.</v>
          </cell>
          <cell r="D1128"/>
          <cell r="E1128"/>
          <cell r="F1128"/>
          <cell r="G1128"/>
        </row>
        <row r="1129">
          <cell r="B1129" t="str">
            <v>I007</v>
          </cell>
          <cell r="C1129" t="str">
            <v>HORMIGON PREMEZ.300kg/cm2 (SUPERESTRUCTURA).</v>
          </cell>
          <cell r="D1129" t="str">
            <v>m3</v>
          </cell>
          <cell r="E1129">
            <v>1</v>
          </cell>
          <cell r="F1129">
            <v>233.03</v>
          </cell>
          <cell r="G1129">
            <v>233.03</v>
          </cell>
        </row>
        <row r="1130">
          <cell r="B1130"/>
          <cell r="C1130" t="str">
            <v>503(1)B. Incluye encofrado.</v>
          </cell>
          <cell r="D1130"/>
          <cell r="E1130"/>
          <cell r="F1130"/>
          <cell r="G1130"/>
        </row>
        <row r="1131">
          <cell r="B1131" t="str">
            <v>I008</v>
          </cell>
          <cell r="C1131" t="str">
            <v>HORMIGON PREMEZ.350kg/cm2 (SUPERESTRUCTURA).</v>
          </cell>
          <cell r="D1131" t="str">
            <v>m3</v>
          </cell>
          <cell r="E1131">
            <v>1</v>
          </cell>
          <cell r="F1131">
            <v>251.2</v>
          </cell>
          <cell r="G1131">
            <v>251.2</v>
          </cell>
        </row>
        <row r="1132">
          <cell r="B1132"/>
          <cell r="C1132" t="str">
            <v>503(1)C. Incluye encofrado.</v>
          </cell>
          <cell r="D1132"/>
          <cell r="E1132"/>
          <cell r="F1132"/>
          <cell r="G1132"/>
        </row>
        <row r="1133">
          <cell r="B1133" t="str">
            <v>5601</v>
          </cell>
          <cell r="C1133" t="str">
            <v>HORMIGON PREMEZCLADO f'c=180kg/cm2</v>
          </cell>
          <cell r="D1133" t="str">
            <v>m3</v>
          </cell>
          <cell r="E1133">
            <v>1</v>
          </cell>
          <cell r="F1133">
            <v>127.21</v>
          </cell>
          <cell r="G1133">
            <v>127.21</v>
          </cell>
        </row>
        <row r="1134">
          <cell r="B1134"/>
          <cell r="C1134" t="str">
            <v>503(2) Esp.MOP-001-F2002,horm.puesto en obra,incluye bomba,aditivo y transporte</v>
          </cell>
          <cell r="D1134"/>
          <cell r="E1134"/>
          <cell r="F1134"/>
          <cell r="G1134"/>
        </row>
        <row r="1135">
          <cell r="B1135" t="str">
            <v>0073</v>
          </cell>
          <cell r="C1135" t="str">
            <v>HORMIGON PREMEZCLADO F'c=210 Kg/cm2</v>
          </cell>
          <cell r="D1135" t="str">
            <v>m3</v>
          </cell>
          <cell r="E1135">
            <v>1</v>
          </cell>
          <cell r="F1135">
            <v>133.32</v>
          </cell>
          <cell r="G1135">
            <v>133.32</v>
          </cell>
        </row>
        <row r="1136">
          <cell r="B1136"/>
          <cell r="C1136" t="str">
            <v>503(1) Esp.MOP-001-F2002,horm.puesto en obra,incluye bomba,aditivo y transporte</v>
          </cell>
          <cell r="D1136"/>
          <cell r="E1136"/>
          <cell r="F1136"/>
          <cell r="G1136"/>
        </row>
        <row r="1137">
          <cell r="B1137" t="str">
            <v>V074</v>
          </cell>
          <cell r="C1137" t="str">
            <v>HORMIGON PREMEZCLADO f'c=240 kg/cm2</v>
          </cell>
          <cell r="D1137" t="str">
            <v>m3</v>
          </cell>
          <cell r="E1137">
            <v>1</v>
          </cell>
          <cell r="F1137">
            <v>139.37</v>
          </cell>
          <cell r="G1137">
            <v>139.37</v>
          </cell>
        </row>
        <row r="1138">
          <cell r="B1138"/>
          <cell r="C1138" t="str">
            <v>Incluye bomba, aditivos y transporte. 503(2)B3</v>
          </cell>
          <cell r="D1138"/>
          <cell r="E1138"/>
          <cell r="F1138"/>
          <cell r="G1138"/>
        </row>
        <row r="1139">
          <cell r="B1139" t="str">
            <v>0082</v>
          </cell>
          <cell r="C1139" t="str">
            <v>HORMIGON PREMEZCLADO f'c=280 kg/cm2</v>
          </cell>
          <cell r="D1139" t="str">
            <v>m3</v>
          </cell>
          <cell r="E1139">
            <v>1</v>
          </cell>
          <cell r="F1139">
            <v>148.58000000000001</v>
          </cell>
          <cell r="G1139">
            <v>148.58000000000001</v>
          </cell>
        </row>
        <row r="1140">
          <cell r="B1140"/>
          <cell r="C1140" t="str">
            <v>503(1) Esp.MOP-001-F2002,horm.puesto en obra,incluye bomba,aditivo y transporte</v>
          </cell>
          <cell r="D1140"/>
          <cell r="E1140"/>
          <cell r="F1140"/>
          <cell r="G1140"/>
        </row>
        <row r="1141">
          <cell r="B1141" t="str">
            <v>0075</v>
          </cell>
          <cell r="C1141" t="str">
            <v>HORMIGON PREMEZCLADO f'c=350 kg/cm2</v>
          </cell>
          <cell r="D1141" t="str">
            <v>m3</v>
          </cell>
          <cell r="E1141">
            <v>1</v>
          </cell>
          <cell r="F1141">
            <v>169.1</v>
          </cell>
          <cell r="G1141">
            <v>169.1</v>
          </cell>
        </row>
        <row r="1142">
          <cell r="B1142"/>
          <cell r="C1142" t="str">
            <v>Colocado en obra, incluye: aditivo,bombay vibrador</v>
          </cell>
          <cell r="D1142"/>
          <cell r="E1142"/>
          <cell r="F1142"/>
          <cell r="G1142"/>
        </row>
        <row r="1143">
          <cell r="B1143" t="str">
            <v>0069</v>
          </cell>
          <cell r="C1143" t="str">
            <v>HORMIGÓN SIMPLE "A" F'c=210 kg/cm2.</v>
          </cell>
          <cell r="D1143" t="str">
            <v>m3</v>
          </cell>
          <cell r="E1143">
            <v>1</v>
          </cell>
          <cell r="F1143">
            <v>175.72</v>
          </cell>
          <cell r="G1143">
            <v>175.72</v>
          </cell>
        </row>
        <row r="1144">
          <cell r="B1144"/>
          <cell r="C1144" t="str">
            <v>Hormigonera y vibrador. 503(2).</v>
          </cell>
          <cell r="D1144"/>
          <cell r="E1144"/>
          <cell r="F1144"/>
          <cell r="G1144"/>
        </row>
        <row r="1145">
          <cell r="B1145" t="str">
            <v>0070</v>
          </cell>
          <cell r="C1145" t="str">
            <v>HORMIGÓN SIMPLE "B" F'c=180 kg/cm2.</v>
          </cell>
          <cell r="D1145" t="str">
            <v>m3</v>
          </cell>
          <cell r="E1145">
            <v>1</v>
          </cell>
          <cell r="F1145">
            <v>154.26</v>
          </cell>
          <cell r="G1145">
            <v>154.26</v>
          </cell>
        </row>
        <row r="1146">
          <cell r="B1146"/>
          <cell r="C1146" t="str">
            <v>Hormigonera y vibrador. 503(7).</v>
          </cell>
          <cell r="D1146"/>
          <cell r="E1146"/>
          <cell r="F1146"/>
          <cell r="G1146"/>
        </row>
        <row r="1147">
          <cell r="B1147" t="str">
            <v>0071</v>
          </cell>
          <cell r="C1147" t="str">
            <v>HORMIGÓN SIMPLE "C" F'c=140 kg/cm2.</v>
          </cell>
          <cell r="D1147" t="str">
            <v>m3</v>
          </cell>
          <cell r="E1147">
            <v>1</v>
          </cell>
          <cell r="F1147">
            <v>137.36000000000001</v>
          </cell>
          <cell r="G1147">
            <v>137.36000000000001</v>
          </cell>
        </row>
        <row r="1148">
          <cell r="B1148"/>
          <cell r="C1148" t="str">
            <v>Hormigonera y vibrador. 503(3).</v>
          </cell>
          <cell r="D1148"/>
          <cell r="E1148"/>
          <cell r="F1148"/>
          <cell r="G1148"/>
        </row>
        <row r="1149">
          <cell r="B1149" t="str">
            <v>0785</v>
          </cell>
          <cell r="C1149" t="str">
            <v>HORMIGON SIMPLE 180 Kg/cm2 CON ADITIVO</v>
          </cell>
          <cell r="D1149" t="str">
            <v>m3</v>
          </cell>
          <cell r="E1149">
            <v>1</v>
          </cell>
          <cell r="F1149">
            <v>182.75</v>
          </cell>
          <cell r="G1149">
            <v>182.75</v>
          </cell>
        </row>
        <row r="1150">
          <cell r="B1150"/>
          <cell r="C1150" t="str">
            <v>aditivo plastificante acelerante 5.6 kgxm3, dificultad de acceso.</v>
          </cell>
          <cell r="D1150"/>
          <cell r="E1150"/>
          <cell r="F1150"/>
          <cell r="G1150"/>
        </row>
        <row r="1151">
          <cell r="B1151" t="str">
            <v>0077</v>
          </cell>
          <cell r="C1151" t="str">
            <v>HORMIGON SIMPLE 210 kg/cm2 CON ADITIVO</v>
          </cell>
          <cell r="D1151" t="str">
            <v>m3</v>
          </cell>
          <cell r="E1151">
            <v>1</v>
          </cell>
          <cell r="F1151">
            <v>210.06</v>
          </cell>
          <cell r="G1151">
            <v>210.06</v>
          </cell>
        </row>
        <row r="1152">
          <cell r="B1152"/>
          <cell r="C1152" t="str">
            <v>503(1) Especificaciones MOP-001-F2002   hormigonera y vibrador</v>
          </cell>
          <cell r="D1152"/>
          <cell r="E1152"/>
          <cell r="F1152"/>
          <cell r="G1152"/>
        </row>
        <row r="1153">
          <cell r="B1153" t="str">
            <v>1952</v>
          </cell>
          <cell r="C1153" t="str">
            <v>HORMIGON SIMPLE F'c=240 kg/cm2</v>
          </cell>
          <cell r="D1153" t="str">
            <v>m3</v>
          </cell>
          <cell r="E1153">
            <v>1</v>
          </cell>
          <cell r="F1153">
            <v>185.2</v>
          </cell>
          <cell r="G1153">
            <v>185.2</v>
          </cell>
        </row>
        <row r="1154">
          <cell r="B1154"/>
          <cell r="C1154" t="str">
            <v>Equipo: hormigonera y vibrador</v>
          </cell>
          <cell r="D1154"/>
          <cell r="E1154"/>
          <cell r="F1154"/>
          <cell r="G1154"/>
        </row>
        <row r="1155">
          <cell r="B1155" t="str">
            <v>5653</v>
          </cell>
          <cell r="C1155" t="str">
            <v>HORMIGONADO PILOTES PREBARRENADOS d= 0,30m, f'c=240kg/cm2</v>
          </cell>
          <cell r="D1155" t="str">
            <v>m</v>
          </cell>
          <cell r="E1155">
            <v>1</v>
          </cell>
          <cell r="F1155">
            <v>32.46</v>
          </cell>
          <cell r="G1155">
            <v>32.46</v>
          </cell>
        </row>
        <row r="1156">
          <cell r="B1156"/>
          <cell r="C1156" t="str">
            <v>Fundido en sitio con hormigón prtemezclado f'c=240kg/cm2 , barrenado de los pilotes</v>
          </cell>
          <cell r="D1156"/>
          <cell r="E1156"/>
          <cell r="F1156"/>
          <cell r="G1156"/>
        </row>
        <row r="1157">
          <cell r="B1157" t="str">
            <v>5655</v>
          </cell>
          <cell r="C1157" t="str">
            <v>HORMIGONADO PILOTES PREBARRENADOS d= 0,40m, f'c=240kg/cm2</v>
          </cell>
          <cell r="D1157" t="str">
            <v>m</v>
          </cell>
          <cell r="E1157">
            <v>1</v>
          </cell>
          <cell r="F1157">
            <v>31.92</v>
          </cell>
          <cell r="G1157">
            <v>31.92</v>
          </cell>
        </row>
        <row r="1158">
          <cell r="B1158"/>
          <cell r="C1158" t="str">
            <v>Fundido en sitio con hormigón prtemezclado f'c=240kg/cm2 , barrenado de los pilotes</v>
          </cell>
          <cell r="D1158"/>
          <cell r="E1158"/>
          <cell r="F1158"/>
          <cell r="G1158"/>
        </row>
        <row r="1159">
          <cell r="B1159" t="str">
            <v>0555</v>
          </cell>
          <cell r="C1159" t="str">
            <v>IMPERMEABILIZACION CON LAMINA DE ASFALTO MODIF. CON POLÍMEROS</v>
          </cell>
          <cell r="D1159" t="str">
            <v>m2</v>
          </cell>
          <cell r="E1159">
            <v>1</v>
          </cell>
          <cell r="F1159">
            <v>20.52</v>
          </cell>
          <cell r="G1159">
            <v>20.52</v>
          </cell>
        </row>
        <row r="1160">
          <cell r="B1160"/>
          <cell r="C1160" t="str">
            <v>Instalada al calor, soplete a gas. Colocación inc. traslape 7cm.</v>
          </cell>
          <cell r="D1160"/>
          <cell r="E1160"/>
          <cell r="F1160"/>
          <cell r="G1160"/>
        </row>
        <row r="1161">
          <cell r="B1161" t="str">
            <v>2897</v>
          </cell>
          <cell r="C1161" t="str">
            <v>IMPERMEABILIZACIÓN CON LÁMINA DE MEMBRANA PVC SEMI-TRANSITABLE.</v>
          </cell>
          <cell r="D1161" t="str">
            <v>m2</v>
          </cell>
          <cell r="E1161">
            <v>1</v>
          </cell>
          <cell r="F1161">
            <v>18.55</v>
          </cell>
          <cell r="G1161">
            <v>18.55</v>
          </cell>
        </row>
        <row r="1162">
          <cell r="B1162"/>
          <cell r="C1162" t="str">
            <v>Traslape 5cm, membrana gris PVC 1.0mm sin refuerzo, instalado al calor, soplete a gas.</v>
          </cell>
          <cell r="D1162"/>
          <cell r="E1162"/>
          <cell r="F1162"/>
          <cell r="G1162"/>
        </row>
        <row r="1163">
          <cell r="B1163" t="str">
            <v>2899</v>
          </cell>
          <cell r="C1163" t="str">
            <v>IMPERMEABILIZACIÓN DE LOSA DE HORMIG. CON MEMBRANA Y RECUB. CON RESINAS ACRÍLICAS ELASTOMERICAS</v>
          </cell>
          <cell r="D1163" t="str">
            <v>m2</v>
          </cell>
          <cell r="E1163">
            <v>1</v>
          </cell>
          <cell r="F1163">
            <v>5.0999999999999996</v>
          </cell>
          <cell r="G1163">
            <v>5.0999999999999996</v>
          </cell>
        </row>
        <row r="1164">
          <cell r="B1164"/>
          <cell r="C1164" t="str">
            <v>Impermeabilización de losas de hormigon con membrana de poliest. tejida, sobre la cual un recubrimiento de resina acrilica.</v>
          </cell>
          <cell r="D1164"/>
          <cell r="E1164"/>
          <cell r="F1164"/>
          <cell r="G1164"/>
        </row>
        <row r="1165">
          <cell r="B1165" t="str">
            <v>V917</v>
          </cell>
          <cell r="C1165" t="str">
            <v>IMPRIMACIÓN CON ASFALTO DILUIDO RC - 250.</v>
          </cell>
          <cell r="D1165" t="str">
            <v>l</v>
          </cell>
          <cell r="E1165">
            <v>1</v>
          </cell>
          <cell r="F1165">
            <v>0.73</v>
          </cell>
          <cell r="G1165">
            <v>0.73</v>
          </cell>
        </row>
        <row r="1166">
          <cell r="B1166"/>
          <cell r="C1166" t="str">
            <v>No incluye arena de secado. 405-1(1).</v>
          </cell>
          <cell r="D1166"/>
          <cell r="E1166"/>
          <cell r="F1166"/>
          <cell r="G1166"/>
        </row>
        <row r="1167">
          <cell r="B1167" t="str">
            <v>V028</v>
          </cell>
          <cell r="C1167" t="str">
            <v>IMPRIMACIÓN CON ASFALTO EMULSIONADO.</v>
          </cell>
          <cell r="D1167" t="str">
            <v>l</v>
          </cell>
          <cell r="E1167">
            <v>1</v>
          </cell>
          <cell r="F1167">
            <v>0.78</v>
          </cell>
          <cell r="G1167">
            <v>0.78</v>
          </cell>
        </row>
        <row r="1168">
          <cell r="B1168"/>
          <cell r="C1168" t="str">
            <v>405-1(3)</v>
          </cell>
          <cell r="D1168"/>
          <cell r="E1168"/>
          <cell r="F1168"/>
          <cell r="G1168"/>
        </row>
        <row r="1169">
          <cell r="B1169" t="str">
            <v>P697</v>
          </cell>
          <cell r="C1169" t="str">
            <v>INODORO  ELONGADO BLANCO UNA SOLA PIEZA DE 448x740mm, ALTO 370mm</v>
          </cell>
          <cell r="D1169" t="str">
            <v>u</v>
          </cell>
          <cell r="E1169">
            <v>1</v>
          </cell>
          <cell r="F1169">
            <v>414.65</v>
          </cell>
          <cell r="G1169">
            <v>414.65</v>
          </cell>
        </row>
        <row r="1170">
          <cell r="B1170"/>
          <cell r="C1170" t="str">
            <v>Diseño de una sola pieza, eficiente descarga sifónica, economizador de agua, incluye accesorios, instalado</v>
          </cell>
          <cell r="D1170"/>
          <cell r="E1170"/>
          <cell r="F1170"/>
          <cell r="G1170"/>
        </row>
        <row r="1171">
          <cell r="B1171" t="str">
            <v>5953</v>
          </cell>
          <cell r="C1171" t="str">
            <v>INODORO PARA PERSONAS CON CAPACIDADES ESPECIALES (4.1-6 lt)</v>
          </cell>
          <cell r="D1171" t="str">
            <v>u</v>
          </cell>
          <cell r="E1171">
            <v>1</v>
          </cell>
          <cell r="F1171">
            <v>215.66</v>
          </cell>
          <cell r="G1171">
            <v>215.66</v>
          </cell>
        </row>
        <row r="1172">
          <cell r="B1172"/>
          <cell r="C1172" t="str">
            <v>Accesorios, instalado.</v>
          </cell>
          <cell r="D1172"/>
          <cell r="E1172"/>
          <cell r="F1172"/>
          <cell r="G1172"/>
        </row>
        <row r="1173">
          <cell r="B1173" t="str">
            <v>0390</v>
          </cell>
          <cell r="C1173" t="str">
            <v>INODORO REDONDO BLANCO</v>
          </cell>
          <cell r="D1173" t="str">
            <v>u</v>
          </cell>
          <cell r="E1173">
            <v>1</v>
          </cell>
          <cell r="F1173">
            <v>108.66</v>
          </cell>
          <cell r="G1173">
            <v>108.66</v>
          </cell>
        </row>
        <row r="1174">
          <cell r="B1174"/>
          <cell r="C1174" t="str">
            <v>Accesorios.</v>
          </cell>
          <cell r="D1174"/>
          <cell r="E1174"/>
          <cell r="F1174"/>
          <cell r="G1174"/>
        </row>
        <row r="1175">
          <cell r="B1175" t="str">
            <v>2053</v>
          </cell>
          <cell r="C1175" t="str">
            <v>INTERRUPTOR DOBLE</v>
          </cell>
          <cell r="D1175" t="str">
            <v>u</v>
          </cell>
          <cell r="E1175">
            <v>1</v>
          </cell>
          <cell r="F1175">
            <v>10.99</v>
          </cell>
          <cell r="G1175">
            <v>10.99</v>
          </cell>
        </row>
        <row r="1176">
          <cell r="B1176"/>
          <cell r="C1176" t="str">
            <v>Incluye cajetín e instalación.</v>
          </cell>
          <cell r="D1176"/>
          <cell r="E1176"/>
          <cell r="F1176"/>
          <cell r="G1176"/>
        </row>
        <row r="1177">
          <cell r="B1177" t="str">
            <v>2054</v>
          </cell>
          <cell r="C1177" t="str">
            <v>INTERRUPTOR SIMPLE</v>
          </cell>
          <cell r="D1177" t="str">
            <v>u</v>
          </cell>
          <cell r="E1177">
            <v>1</v>
          </cell>
          <cell r="F1177">
            <v>8.76</v>
          </cell>
          <cell r="G1177">
            <v>8.76</v>
          </cell>
        </row>
        <row r="1178">
          <cell r="B1178"/>
          <cell r="C1178" t="str">
            <v xml:space="preserve">Incluye cajetín e instalación._x000D_
</v>
          </cell>
          <cell r="D1178"/>
          <cell r="E1178"/>
          <cell r="F1178"/>
          <cell r="G1178"/>
        </row>
        <row r="1179">
          <cell r="B1179" t="str">
            <v>P510</v>
          </cell>
          <cell r="C1179" t="str">
            <v>JARDINERIA-VARIAS ESPECIES 30 UNIDADES</v>
          </cell>
          <cell r="D1179" t="str">
            <v>m2</v>
          </cell>
          <cell r="E1179">
            <v>1</v>
          </cell>
          <cell r="F1179">
            <v>49.56</v>
          </cell>
          <cell r="G1179">
            <v>49.56</v>
          </cell>
        </row>
        <row r="1180">
          <cell r="B1180"/>
          <cell r="C1180" t="str">
            <v>siembra de plantas,30 u/m2,varias especies</v>
          </cell>
          <cell r="D1180"/>
          <cell r="E1180"/>
          <cell r="F1180"/>
          <cell r="G1180"/>
        </row>
        <row r="1181">
          <cell r="B1181" t="str">
            <v>0830</v>
          </cell>
          <cell r="C1181" t="str">
            <v>JUEGO DE ARCOS DE INDOOR FUTBOL T.G. 2 1/2", 3.12x2m</v>
          </cell>
          <cell r="D1181" t="str">
            <v>u</v>
          </cell>
          <cell r="E1181">
            <v>1</v>
          </cell>
          <cell r="F1181">
            <v>627.48</v>
          </cell>
          <cell r="G1181">
            <v>627.48</v>
          </cell>
        </row>
        <row r="1182">
          <cell r="B1182"/>
          <cell r="C1182" t="str">
            <v>Tubo galv. iso dos 2 1/2", pintura esmalte, 2 manos, cimentación H.S.180Kg/cm2, instalados.</v>
          </cell>
          <cell r="D1182"/>
          <cell r="E1182"/>
          <cell r="F1182"/>
          <cell r="G1182"/>
        </row>
        <row r="1183">
          <cell r="B1183" t="str">
            <v>0865</v>
          </cell>
          <cell r="C1183" t="str">
            <v>JUEGO DE ARCOS DE INDOOR/TABLERO BASKET TOOL GALVAN.</v>
          </cell>
          <cell r="D1183" t="str">
            <v>u</v>
          </cell>
          <cell r="E1183">
            <v>1</v>
          </cell>
          <cell r="F1183">
            <v>2323.73</v>
          </cell>
          <cell r="G1183">
            <v>2323.73</v>
          </cell>
        </row>
        <row r="1184">
          <cell r="B1184"/>
          <cell r="C1184" t="str">
            <v>Ciment. H. S.180 Kg/cm2, áng.30x4mm. tol galvaniz. 2.8, t.n. 6mm. tubo galv. 21/2", 2", pint., inst.</v>
          </cell>
          <cell r="D1184"/>
          <cell r="E1184"/>
          <cell r="F1184"/>
          <cell r="G1184"/>
        </row>
        <row r="1185">
          <cell r="B1185" t="str">
            <v>0833</v>
          </cell>
          <cell r="C1185" t="str">
            <v>JUEGO DE ARCOS DE INDORFUT. H.G.2 1/2",1 1/2",MOVIBLE</v>
          </cell>
          <cell r="D1185" t="str">
            <v>u</v>
          </cell>
          <cell r="E1185">
            <v>1</v>
          </cell>
          <cell r="F1185">
            <v>940.76</v>
          </cell>
          <cell r="G1185">
            <v>940.76</v>
          </cell>
        </row>
        <row r="1186">
          <cell r="B1186"/>
          <cell r="C1186" t="str">
            <v>Cimentación h.s.180kg/cm2, sin pintar, empotramiento, arco movible.</v>
          </cell>
          <cell r="D1186"/>
          <cell r="E1186"/>
          <cell r="F1186"/>
          <cell r="G1186"/>
        </row>
        <row r="1187">
          <cell r="B1187" t="str">
            <v>0831</v>
          </cell>
          <cell r="C1187" t="str">
            <v>JUEGO DE ARCOS FUTBOL TUBO H.G. 4" 7.23x2.44m</v>
          </cell>
          <cell r="D1187" t="str">
            <v>u</v>
          </cell>
          <cell r="E1187">
            <v>1</v>
          </cell>
          <cell r="F1187">
            <v>1179.22</v>
          </cell>
          <cell r="G1187">
            <v>1179.22</v>
          </cell>
        </row>
        <row r="1188">
          <cell r="B1188"/>
          <cell r="C1188" t="str">
            <v>Tubo galv. 4" y 1 1/2" ISO II, pintura de secado rápido, . 1 mano, esmalt. 2manos, ciment., instalado.</v>
          </cell>
          <cell r="D1188"/>
          <cell r="E1188"/>
          <cell r="F1188"/>
          <cell r="G1188"/>
        </row>
        <row r="1189">
          <cell r="B1189" t="str">
            <v>4206</v>
          </cell>
          <cell r="C1189" t="str">
            <v>JUEGO DE BARRAS AC. INOX. BAT. SANITARIA: ABATIBLE Y APOYO PARA MOVILIDAD REDUCIDA.</v>
          </cell>
          <cell r="D1189" t="str">
            <v>u</v>
          </cell>
          <cell r="E1189">
            <v>1</v>
          </cell>
          <cell r="F1189">
            <v>404.02</v>
          </cell>
          <cell r="G1189">
            <v>404.02</v>
          </cell>
        </row>
        <row r="1190">
          <cell r="B1190"/>
          <cell r="C1190" t="str">
            <v>Barra abatible, barra apoyo recta 305mm y 457mm en acero inoxidable. Incluyen accesorios para anclaje y sujeción.</v>
          </cell>
          <cell r="D1190"/>
          <cell r="E1190"/>
          <cell r="F1190"/>
          <cell r="G1190"/>
        </row>
        <row r="1191">
          <cell r="B1191" t="str">
            <v>0834</v>
          </cell>
          <cell r="C1191" t="str">
            <v>JUEGO DE POSTES TENNIS TUBO GALVIZADO 2 1/2"</v>
          </cell>
          <cell r="D1191" t="str">
            <v>u</v>
          </cell>
          <cell r="E1191">
            <v>1</v>
          </cell>
          <cell r="F1191">
            <v>156.88999999999999</v>
          </cell>
          <cell r="G1191">
            <v>156.88999999999999</v>
          </cell>
        </row>
        <row r="1192">
          <cell r="B1192"/>
          <cell r="C1192" t="str">
            <v>Altura libre=1.20 m, instalado, esmalte y pintura de secado rápido.</v>
          </cell>
          <cell r="D1192"/>
          <cell r="E1192"/>
          <cell r="F1192"/>
          <cell r="G1192"/>
        </row>
        <row r="1193">
          <cell r="B1193" t="str">
            <v>0844</v>
          </cell>
          <cell r="C1193" t="str">
            <v>JUEGO DE POSTES VOLEY T.G. 2 1/2", MOVIBLE h=3.12m</v>
          </cell>
          <cell r="D1193" t="str">
            <v>u</v>
          </cell>
          <cell r="E1193">
            <v>1</v>
          </cell>
          <cell r="F1193">
            <v>303.04000000000002</v>
          </cell>
          <cell r="G1193">
            <v>303.04000000000002</v>
          </cell>
        </row>
        <row r="1194">
          <cell r="B1194"/>
          <cell r="C1194" t="str">
            <v>Cimentación H. S.180 kg/cm2, 0.40x0.40x0.50m empot. tubo 3" h=50cm, tapa, sin pintar.</v>
          </cell>
          <cell r="D1194"/>
          <cell r="E1194"/>
          <cell r="F1194"/>
          <cell r="G1194"/>
        </row>
        <row r="1195">
          <cell r="B1195" t="str">
            <v>0845</v>
          </cell>
          <cell r="C1195" t="str">
            <v>JUEGO DE POSTES VOLEY TUBO GALV. 2 1/2", PINTURA</v>
          </cell>
          <cell r="D1195" t="str">
            <v>u</v>
          </cell>
          <cell r="E1195">
            <v>1</v>
          </cell>
          <cell r="F1195">
            <v>262.73</v>
          </cell>
          <cell r="G1195">
            <v>262.73</v>
          </cell>
        </row>
        <row r="1196">
          <cell r="B1196"/>
          <cell r="C1196" t="str">
            <v>f'c=180 kg/cm2, a=b=0.30m, h. libre=3.12m anclaje 0.50m. Pintura de secado rápido 1 mano, pintura esmalte 2 manos.</v>
          </cell>
          <cell r="D1196"/>
          <cell r="E1196"/>
          <cell r="F1196"/>
          <cell r="G1196"/>
        </row>
        <row r="1197">
          <cell r="B1197" t="str">
            <v>0861</v>
          </cell>
          <cell r="C1197" t="str">
            <v>JUEGO DE TABLEROS BASKET TOL 2.8mm TUBO 4" INSTAL.</v>
          </cell>
          <cell r="D1197" t="str">
            <v>u</v>
          </cell>
          <cell r="E1197">
            <v>1</v>
          </cell>
          <cell r="F1197">
            <v>1077.92</v>
          </cell>
          <cell r="G1197">
            <v>1077.92</v>
          </cell>
        </row>
        <row r="1198">
          <cell r="B1198"/>
          <cell r="C1198" t="str">
            <v>Ángulo 30x4mm, tol galv. 2.8 y 1.5mm, tubo galv. 4", pintura de secado rápido, esmalte.</v>
          </cell>
          <cell r="D1198"/>
          <cell r="E1198"/>
          <cell r="F1198"/>
          <cell r="G1198"/>
        </row>
        <row r="1199">
          <cell r="B1199" t="str">
            <v>P734</v>
          </cell>
          <cell r="C1199" t="str">
            <v>JUEGO INF.SUBE Y BAJA GOLIAT MAD.INMUN.</v>
          </cell>
          <cell r="D1199" t="str">
            <v>u</v>
          </cell>
          <cell r="E1199">
            <v>1</v>
          </cell>
          <cell r="F1199">
            <v>1985.17</v>
          </cell>
          <cell r="G1199">
            <v>1985.17</v>
          </cell>
        </row>
        <row r="1200">
          <cell r="B1200"/>
          <cell r="C1200" t="str">
            <v>De 7m,4 manijas,instalado</v>
          </cell>
          <cell r="D1200"/>
          <cell r="E1200"/>
          <cell r="F1200"/>
          <cell r="G1200"/>
        </row>
        <row r="1201">
          <cell r="B1201" t="str">
            <v>P724</v>
          </cell>
          <cell r="C1201" t="str">
            <v>JUEGO INFANTIL CASITA  MADERA INMUN.</v>
          </cell>
          <cell r="D1201" t="str">
            <v>u</v>
          </cell>
          <cell r="E1201">
            <v>1</v>
          </cell>
          <cell r="F1201">
            <v>5782.33</v>
          </cell>
          <cell r="G1201">
            <v>5782.33</v>
          </cell>
        </row>
        <row r="1202">
          <cell r="B1202"/>
          <cell r="C1202" t="str">
            <v>Estr. mad. cuad.,casita sobre elevada 1.15m, 1.24x1.85m, inc. doren. esc. resb. 1col. Ins.</v>
          </cell>
          <cell r="D1202"/>
          <cell r="E1202"/>
          <cell r="F1202"/>
          <cell r="G1202"/>
        </row>
        <row r="1203">
          <cell r="B1203" t="str">
            <v>P729</v>
          </cell>
          <cell r="C1203" t="str">
            <v>JUEGO INFANTIL COLUMPIO NIDO MAD.INMUN.</v>
          </cell>
          <cell r="D1203" t="str">
            <v>u</v>
          </cell>
          <cell r="E1203">
            <v>1</v>
          </cell>
          <cell r="F1203">
            <v>1668.76</v>
          </cell>
          <cell r="G1203">
            <v>1668.76</v>
          </cell>
        </row>
        <row r="1204">
          <cell r="B1204"/>
          <cell r="C1204" t="str">
            <v>L=3.30m,h=2.60m,asiento grande con red cabo fortex,diam.=1.10m,instalado</v>
          </cell>
          <cell r="D1204"/>
          <cell r="E1204"/>
          <cell r="F1204"/>
          <cell r="G1204"/>
        </row>
        <row r="1205">
          <cell r="B1205" t="str">
            <v>P078</v>
          </cell>
          <cell r="C1205" t="str">
            <v>JUEGO INFANTIL SEGÚN DISEÑO #17 DE PLÁSTICO REFORZADO Y ESTRUCTURA METÁLICA.</v>
          </cell>
          <cell r="D1205" t="str">
            <v>u</v>
          </cell>
          <cell r="E1205">
            <v>1</v>
          </cell>
          <cell r="F1205">
            <v>11245.08</v>
          </cell>
          <cell r="G1205">
            <v>11245.08</v>
          </cell>
        </row>
        <row r="1206">
          <cell r="B1206"/>
          <cell r="C1206" t="str">
            <v>L=7.50m, a=3.60m, h=2.80m,Compuesto de tres torres, puente fijo, resbaladeras, escalador, tobogán, juegos de bongos estructura metálica. Incluye instalación y transporte.</v>
          </cell>
          <cell r="D1206"/>
          <cell r="E1206"/>
          <cell r="F1206"/>
          <cell r="G1206"/>
        </row>
        <row r="1207">
          <cell r="B1207" t="str">
            <v>P079</v>
          </cell>
          <cell r="C1207" t="str">
            <v>JUEGO INFANTIL SEGÚN DISEÑO #20 DE PLÁSTICO REFORZADO Y ESTRUCTURA METÁLICA.</v>
          </cell>
          <cell r="D1207" t="str">
            <v>u</v>
          </cell>
          <cell r="E1207">
            <v>1</v>
          </cell>
          <cell r="F1207">
            <v>9427.2199999999993</v>
          </cell>
          <cell r="G1207">
            <v>9427.2199999999993</v>
          </cell>
        </row>
        <row r="1208">
          <cell r="B1208"/>
          <cell r="C1208" t="str">
            <v>L=6.30m, a=4.20m, h=3.30m. 2 torres, 1 tobogán cerrado, 1 escalador, 1 resbaladera, 1 puente fijo, 3 en raya. Incluye instalación y transporte.</v>
          </cell>
          <cell r="D1208"/>
          <cell r="E1208"/>
          <cell r="F1208"/>
          <cell r="G1208"/>
        </row>
        <row r="1209">
          <cell r="B1209" t="str">
            <v>P080</v>
          </cell>
          <cell r="C1209" t="str">
            <v>JUEGO INFANTIL SEGÚN DISEÑO #27 DE PLÁSTICO REFORZADO Y ESTRUCTURA METÁLICA.</v>
          </cell>
          <cell r="D1209" t="str">
            <v>u</v>
          </cell>
          <cell r="E1209">
            <v>1</v>
          </cell>
          <cell r="F1209">
            <v>10609.94</v>
          </cell>
          <cell r="G1209">
            <v>10609.94</v>
          </cell>
        </row>
        <row r="1210">
          <cell r="B1210"/>
          <cell r="C1210" t="str">
            <v>L=5.00m, a=7.00m, h=2.80m. 1 torre con techo tipo teja, 1 columpio de  2 elementos, puente móvil, pasamano chino, 1 tobogán, 1 resbaladera. Incluye instalación y transporte.</v>
          </cell>
          <cell r="D1210"/>
          <cell r="E1210"/>
          <cell r="F1210"/>
          <cell r="G1210"/>
        </row>
        <row r="1211">
          <cell r="B1211" t="str">
            <v>P084</v>
          </cell>
          <cell r="C1211" t="str">
            <v>JUEGO INFANTIL SEGÚN DISEÑO #7 DE PLÁSTICO REFORZADO Y ESTRUCTURA METÁLICA.</v>
          </cell>
          <cell r="D1211" t="str">
            <v>u</v>
          </cell>
          <cell r="E1211">
            <v>1</v>
          </cell>
          <cell r="F1211">
            <v>5011.6899999999996</v>
          </cell>
          <cell r="G1211">
            <v>5011.6899999999996</v>
          </cell>
        </row>
        <row r="1212">
          <cell r="B1212"/>
          <cell r="C1212" t="str">
            <v>1 torre tipo cabaña, 1 tobogán cerrado, 1 resbaladera, columpio adosado 2 elementos. Incluye instalación y transporte.</v>
          </cell>
          <cell r="D1212"/>
          <cell r="E1212"/>
          <cell r="F1212"/>
          <cell r="G1212"/>
        </row>
        <row r="1213">
          <cell r="B1213" t="str">
            <v>P912</v>
          </cell>
          <cell r="C1213" t="str">
            <v>JUEGO INFANTIL SET 5 ELEMENTOS BALANCÍN EN MADERA INMUNIZADA.</v>
          </cell>
          <cell r="D1213" t="str">
            <v>u</v>
          </cell>
          <cell r="E1213">
            <v>1</v>
          </cell>
          <cell r="F1213">
            <v>734.32</v>
          </cell>
          <cell r="G1213">
            <v>734.32</v>
          </cell>
        </row>
        <row r="1214">
          <cell r="B1214"/>
          <cell r="C1214" t="str">
            <v>Balancín 5 elementos. instalado.</v>
          </cell>
          <cell r="D1214"/>
          <cell r="E1214"/>
          <cell r="F1214"/>
          <cell r="G1214"/>
        </row>
        <row r="1215">
          <cell r="B1215" t="str">
            <v>5487</v>
          </cell>
          <cell r="C1215" t="str">
            <v>JUNTA DE DILATACIÓN MACIZA 100x25mm.</v>
          </cell>
          <cell r="D1215" t="str">
            <v>m</v>
          </cell>
          <cell r="E1215">
            <v>1</v>
          </cell>
          <cell r="F1215">
            <v>133.41999999999999</v>
          </cell>
          <cell r="G1215">
            <v>133.41999999999999</v>
          </cell>
        </row>
        <row r="1216">
          <cell r="B1216"/>
          <cell r="C1216" t="str">
            <v>Instalada.</v>
          </cell>
          <cell r="D1216"/>
          <cell r="E1216"/>
          <cell r="F1216"/>
          <cell r="G1216"/>
        </row>
        <row r="1217">
          <cell r="B1217" t="str">
            <v>2572</v>
          </cell>
          <cell r="C1217" t="str">
            <v>JUNTA DE DILATACION TIPO III MOP</v>
          </cell>
          <cell r="D1217" t="str">
            <v>m</v>
          </cell>
          <cell r="E1217">
            <v>1</v>
          </cell>
          <cell r="F1217">
            <v>144.30000000000001</v>
          </cell>
          <cell r="G1217">
            <v>144.30000000000001</v>
          </cell>
        </row>
        <row r="1218">
          <cell r="B1218"/>
          <cell r="C1218" t="str">
            <v>Corte y soldadura de perfiles,placas,varillas,instalacion</v>
          </cell>
          <cell r="D1218"/>
          <cell r="E1218"/>
          <cell r="F1218"/>
          <cell r="G1218"/>
        </row>
        <row r="1219">
          <cell r="B1219" t="str">
            <v>1211</v>
          </cell>
          <cell r="C1219" t="str">
            <v>JUNTA DE DILATACIÓN TIPO NEOFLEX JCV-50.</v>
          </cell>
          <cell r="D1219" t="str">
            <v>m</v>
          </cell>
          <cell r="E1219">
            <v>1</v>
          </cell>
          <cell r="F1219">
            <v>322.55</v>
          </cell>
          <cell r="G1219">
            <v>322.55</v>
          </cell>
        </row>
        <row r="1220">
          <cell r="B1220"/>
          <cell r="C1220" t="str">
            <v>Caucho EPM, o neopren mas caucho HR-20 shore 60, 65, 70. Inst.</v>
          </cell>
          <cell r="D1220"/>
          <cell r="E1220"/>
          <cell r="F1220"/>
          <cell r="G1220"/>
        </row>
        <row r="1221">
          <cell r="B1221" t="str">
            <v>5489</v>
          </cell>
          <cell r="C1221" t="str">
            <v>JUNTA DE EXPANSION ARQUITECTONICA PARA PISOS CON APERTURA DE 50mm</v>
          </cell>
          <cell r="D1221" t="str">
            <v>m</v>
          </cell>
          <cell r="E1221">
            <v>1</v>
          </cell>
          <cell r="F1221">
            <v>173.74</v>
          </cell>
          <cell r="G1221">
            <v>173.74</v>
          </cell>
        </row>
        <row r="1222">
          <cell r="B1222"/>
          <cell r="C1222" t="str">
            <v>Junta para pisos de paso peatonales,uso int.y ext.movimiento horiz.25mm,tapa de acero inox,perf.alum.anodiz.barra central sism.estab.con rersorte de ajuste,barra de humedad,element.de fijacc.instalado</v>
          </cell>
          <cell r="D1222"/>
          <cell r="E1222"/>
          <cell r="F1222"/>
          <cell r="G1222"/>
        </row>
        <row r="1223">
          <cell r="B1223" t="str">
            <v>1094</v>
          </cell>
          <cell r="C1223" t="str">
            <v>JUNTA DE MADERA  ANCHO 2cm ALTURA 5cm.</v>
          </cell>
          <cell r="D1223" t="str">
            <v>m</v>
          </cell>
          <cell r="E1223">
            <v>1</v>
          </cell>
          <cell r="F1223">
            <v>0.83</v>
          </cell>
          <cell r="G1223">
            <v>0.83</v>
          </cell>
        </row>
        <row r="1224">
          <cell r="B1224"/>
          <cell r="C1224" t="str">
            <v>Instalado.</v>
          </cell>
          <cell r="D1224"/>
          <cell r="E1224"/>
          <cell r="F1224"/>
          <cell r="G1224"/>
        </row>
        <row r="1225">
          <cell r="B1225" t="str">
            <v>0739</v>
          </cell>
          <cell r="C1225" t="str">
            <v>JUNTA MORTERO 1:3 ANCHO=3cm ESP.=2cm</v>
          </cell>
          <cell r="D1225" t="str">
            <v>m</v>
          </cell>
          <cell r="E1225">
            <v>1</v>
          </cell>
          <cell r="F1225">
            <v>2.1</v>
          </cell>
          <cell r="G1225">
            <v>2.1</v>
          </cell>
        </row>
        <row r="1226">
          <cell r="B1226"/>
          <cell r="C1226" t="str">
            <v>Cemento gris.</v>
          </cell>
          <cell r="D1226"/>
          <cell r="E1226"/>
          <cell r="F1226"/>
          <cell r="G1226"/>
        </row>
        <row r="1227">
          <cell r="B1227" t="str">
            <v>2576</v>
          </cell>
          <cell r="C1227" t="str">
            <v>JUNTA TRANSV. TIPO COMPOSAN JNA - 52</v>
          </cell>
          <cell r="D1227" t="str">
            <v>m</v>
          </cell>
          <cell r="E1227">
            <v>1</v>
          </cell>
          <cell r="F1227">
            <v>227.27</v>
          </cell>
          <cell r="G1227">
            <v>227.27</v>
          </cell>
        </row>
        <row r="1228">
          <cell r="B1228"/>
          <cell r="C1228" t="str">
            <v>503 (5) E</v>
          </cell>
          <cell r="D1228"/>
          <cell r="E1228"/>
          <cell r="F1228"/>
          <cell r="G1228"/>
        </row>
        <row r="1229">
          <cell r="B1229" t="str">
            <v>0518</v>
          </cell>
          <cell r="C1229" t="str">
            <v>LAMP.FLUORESCENTE 2x40w COLGAN.ACRILICA</v>
          </cell>
          <cell r="D1229" t="str">
            <v>u</v>
          </cell>
          <cell r="E1229">
            <v>1</v>
          </cell>
          <cell r="F1229">
            <v>61.82</v>
          </cell>
          <cell r="G1229">
            <v>61.82</v>
          </cell>
        </row>
        <row r="1230">
          <cell r="B1230"/>
          <cell r="C1230" t="str">
            <v>Contorno acrilico,tapa tool, cadenas 6mmx1m dimens.lamp. L=1.2m, A=0.25m H=0.15m</v>
          </cell>
          <cell r="D1230"/>
          <cell r="E1230"/>
          <cell r="F1230"/>
          <cell r="G1230"/>
        </row>
        <row r="1231">
          <cell r="B1231" t="str">
            <v>0519</v>
          </cell>
          <cell r="C1231" t="str">
            <v>LAMPARA LED 1x18W EN CAJA CON ACRILICO</v>
          </cell>
          <cell r="D1231" t="str">
            <v>u</v>
          </cell>
          <cell r="E1231">
            <v>1</v>
          </cell>
          <cell r="F1231">
            <v>23.57</v>
          </cell>
          <cell r="G1231">
            <v>23.57</v>
          </cell>
        </row>
        <row r="1232">
          <cell r="B1232"/>
          <cell r="C1232" t="str">
            <v>Con acrilico, instalada</v>
          </cell>
          <cell r="D1232"/>
          <cell r="E1232"/>
          <cell r="F1232"/>
          <cell r="G1232"/>
        </row>
        <row r="1233">
          <cell r="B1233" t="str">
            <v>3757</v>
          </cell>
          <cell r="C1233" t="str">
            <v>LÁMPARA LED EMPOTRABLE LUZ BLANCA DE 215x215mm.</v>
          </cell>
          <cell r="D1233" t="str">
            <v>u</v>
          </cell>
          <cell r="E1233">
            <v>1</v>
          </cell>
          <cell r="F1233">
            <v>26.83</v>
          </cell>
          <cell r="G1233">
            <v>26.83</v>
          </cell>
        </row>
        <row r="1234">
          <cell r="B1234"/>
          <cell r="C1234" t="str">
            <v>Empotrable instalada.</v>
          </cell>
          <cell r="D1234"/>
          <cell r="E1234"/>
          <cell r="F1234"/>
          <cell r="G1234"/>
        </row>
        <row r="1235">
          <cell r="B1235" t="str">
            <v>2081</v>
          </cell>
          <cell r="C1235" t="str">
            <v>LÁMPARA PANEL LED 60 x 60 6500K 45W.</v>
          </cell>
          <cell r="D1235" t="str">
            <v>u</v>
          </cell>
          <cell r="E1235">
            <v>1</v>
          </cell>
          <cell r="F1235">
            <v>42.79</v>
          </cell>
          <cell r="G1235">
            <v>42.79</v>
          </cell>
        </row>
        <row r="1236">
          <cell r="B1236"/>
          <cell r="C1236" t="str">
            <v>Instalada.</v>
          </cell>
          <cell r="D1236"/>
          <cell r="E1236"/>
          <cell r="F1236"/>
          <cell r="G1236"/>
        </row>
        <row r="1237">
          <cell r="B1237" t="str">
            <v>0401</v>
          </cell>
          <cell r="C1237" t="str">
            <v>LAVAMANOS BLANCO</v>
          </cell>
          <cell r="D1237" t="str">
            <v>u</v>
          </cell>
          <cell r="E1237">
            <v>1</v>
          </cell>
          <cell r="F1237">
            <v>83.76</v>
          </cell>
          <cell r="G1237">
            <v>83.76</v>
          </cell>
        </row>
        <row r="1238">
          <cell r="B1238"/>
          <cell r="C1238" t="str">
            <v>Accesorios, llave cromada, instalado.</v>
          </cell>
          <cell r="D1238"/>
          <cell r="E1238"/>
          <cell r="F1238"/>
          <cell r="G1238"/>
        </row>
        <row r="1239">
          <cell r="B1239" t="str">
            <v>0397</v>
          </cell>
          <cell r="C1239" t="str">
            <v>LAVAMANOS BLANCO CON PEDESTAL</v>
          </cell>
          <cell r="D1239" t="str">
            <v>u</v>
          </cell>
          <cell r="E1239">
            <v>1</v>
          </cell>
          <cell r="F1239">
            <v>120.29</v>
          </cell>
          <cell r="G1239">
            <v>120.29</v>
          </cell>
        </row>
        <row r="1240">
          <cell r="B1240"/>
          <cell r="C1240" t="str">
            <v>Accesorios, llave cromada, instalado.</v>
          </cell>
          <cell r="D1240"/>
          <cell r="E1240"/>
          <cell r="F1240"/>
          <cell r="G1240"/>
        </row>
        <row r="1241">
          <cell r="B1241" t="str">
            <v>0403</v>
          </cell>
          <cell r="C1241" t="str">
            <v>LAVAMANOS BLANCO CON PEDESTAL.</v>
          </cell>
          <cell r="D1241" t="str">
            <v>u</v>
          </cell>
          <cell r="E1241">
            <v>1</v>
          </cell>
          <cell r="F1241">
            <v>100.97</v>
          </cell>
          <cell r="G1241">
            <v>100.97</v>
          </cell>
        </row>
        <row r="1242">
          <cell r="B1242"/>
          <cell r="C1242" t="str">
            <v>Empotrado, lavamanos de primera calidad, incluye accesorios e instalación.</v>
          </cell>
          <cell r="D1242"/>
          <cell r="E1242"/>
          <cell r="F1242"/>
          <cell r="G1242"/>
        </row>
        <row r="1243">
          <cell r="B1243" t="str">
            <v>0396</v>
          </cell>
          <cell r="C1243" t="str">
            <v>LAVAMANOS BLANCO OVALADO PARA EMPOTRAR.</v>
          </cell>
          <cell r="D1243" t="str">
            <v>u</v>
          </cell>
          <cell r="E1243">
            <v>1</v>
          </cell>
          <cell r="F1243">
            <v>125.45</v>
          </cell>
          <cell r="G1243">
            <v>125.45</v>
          </cell>
        </row>
        <row r="1244">
          <cell r="B1244"/>
          <cell r="C1244" t="str">
            <v>Accesorios, llave cromada, instalado.</v>
          </cell>
          <cell r="D1244"/>
          <cell r="E1244"/>
          <cell r="F1244"/>
          <cell r="G1244"/>
        </row>
        <row r="1245">
          <cell r="B1245" t="str">
            <v>0400</v>
          </cell>
          <cell r="C1245" t="str">
            <v>LAVAMANOS BLANCO PRIMERA CALIDAD EMPOTRABLE.</v>
          </cell>
          <cell r="D1245" t="str">
            <v>u</v>
          </cell>
          <cell r="E1245">
            <v>1</v>
          </cell>
          <cell r="F1245">
            <v>104.76</v>
          </cell>
          <cell r="G1245">
            <v>104.76</v>
          </cell>
        </row>
        <row r="1246">
          <cell r="B1246"/>
          <cell r="C1246" t="str">
            <v>Accesorios, llave cromada, instalado.</v>
          </cell>
          <cell r="D1246"/>
          <cell r="E1246"/>
          <cell r="F1246"/>
          <cell r="G1246"/>
        </row>
        <row r="1247">
          <cell r="B1247" t="str">
            <v>5854</v>
          </cell>
          <cell r="C1247" t="str">
            <v>LAVAMANOS PARA PERSONAS CON CAPACIDADES ESPECIALES</v>
          </cell>
          <cell r="D1247" t="str">
            <v>u</v>
          </cell>
          <cell r="E1247">
            <v>1</v>
          </cell>
          <cell r="F1247">
            <v>278.74</v>
          </cell>
          <cell r="G1247">
            <v>278.74</v>
          </cell>
        </row>
        <row r="1248">
          <cell r="B1248"/>
          <cell r="C1248" t="str">
            <v>Accesorios, llave cromada, instalado.</v>
          </cell>
          <cell r="D1248"/>
          <cell r="E1248"/>
          <cell r="F1248"/>
          <cell r="G1248"/>
        </row>
        <row r="1249">
          <cell r="B1249" t="str">
            <v>1532</v>
          </cell>
          <cell r="C1249" t="str">
            <v>LECHADA ADHERENCIA CON ADITIVO LIQUIDO</v>
          </cell>
          <cell r="D1249" t="str">
            <v>m2</v>
          </cell>
          <cell r="E1249">
            <v>1</v>
          </cell>
          <cell r="F1249">
            <v>5.74</v>
          </cell>
          <cell r="G1249">
            <v>5.74</v>
          </cell>
        </row>
        <row r="1250">
          <cell r="B1250"/>
          <cell r="C1250" t="str">
            <v>Repar. super .hormigón, mortero, lechada adherenc. 1 parte aditivo, 2 agua, 5 cemento.</v>
          </cell>
          <cell r="D1250"/>
          <cell r="E1250"/>
          <cell r="F1250"/>
          <cell r="G1250"/>
        </row>
        <row r="1251">
          <cell r="B1251" t="str">
            <v>0544</v>
          </cell>
          <cell r="C1251" t="str">
            <v>LECHADA DE CEMENTO</v>
          </cell>
          <cell r="D1251" t="str">
            <v>m2</v>
          </cell>
          <cell r="E1251">
            <v>1</v>
          </cell>
          <cell r="F1251">
            <v>1.32</v>
          </cell>
          <cell r="G1251">
            <v>1.32</v>
          </cell>
        </row>
        <row r="1252">
          <cell r="B1252"/>
          <cell r="C1252"/>
          <cell r="D1252"/>
          <cell r="E1252"/>
          <cell r="F1252"/>
          <cell r="G1252"/>
        </row>
        <row r="1253">
          <cell r="B1253" t="str">
            <v>0550</v>
          </cell>
          <cell r="C1253" t="str">
            <v>LECHADA DE CEMENTO EN CHAMPEADO GRUESO</v>
          </cell>
          <cell r="D1253" t="str">
            <v>m2</v>
          </cell>
          <cell r="E1253">
            <v>1</v>
          </cell>
          <cell r="F1253">
            <v>1.45</v>
          </cell>
          <cell r="G1253">
            <v>1.45</v>
          </cell>
        </row>
        <row r="1254">
          <cell r="B1254"/>
          <cell r="C1254"/>
          <cell r="D1254"/>
          <cell r="E1254"/>
          <cell r="F1254"/>
          <cell r="G1254"/>
        </row>
        <row r="1255">
          <cell r="B1255" t="str">
            <v>V007</v>
          </cell>
          <cell r="C1255" t="str">
            <v>LETRERO AMBIENTAL DEL PROYECTO (0.60x1.20m), h=2m.</v>
          </cell>
          <cell r="D1255" t="str">
            <v>u</v>
          </cell>
          <cell r="E1255">
            <v>1</v>
          </cell>
          <cell r="F1255">
            <v>170.63</v>
          </cell>
          <cell r="G1255">
            <v>170.63</v>
          </cell>
        </row>
        <row r="1256">
          <cell r="B1256"/>
          <cell r="C1256" t="str">
            <v>Instalado. 711iF.</v>
          </cell>
          <cell r="D1256"/>
          <cell r="E1256"/>
          <cell r="F1256"/>
          <cell r="G1256"/>
        </row>
        <row r="1257">
          <cell r="B1257" t="str">
            <v>V009</v>
          </cell>
          <cell r="C1257" t="str">
            <v>LETRERO PREVENTIVO (0.80x1.60m) h=0.60m</v>
          </cell>
          <cell r="D1257" t="str">
            <v>u</v>
          </cell>
          <cell r="E1257">
            <v>1</v>
          </cell>
          <cell r="F1257">
            <v>170.63</v>
          </cell>
          <cell r="G1257">
            <v>170.63</v>
          </cell>
        </row>
        <row r="1258">
          <cell r="B1258"/>
          <cell r="C1258" t="str">
            <v>711iiA</v>
          </cell>
          <cell r="D1258"/>
          <cell r="E1258"/>
          <cell r="F1258"/>
          <cell r="G1258"/>
        </row>
        <row r="1259">
          <cell r="B1259" t="str">
            <v>P659</v>
          </cell>
          <cell r="C1259" t="str">
            <v>LETREROS INFORMATIVOS PARA BAÑOS 14x21cm EN PVC</v>
          </cell>
          <cell r="D1259" t="str">
            <v>u</v>
          </cell>
          <cell r="E1259">
            <v>1</v>
          </cell>
          <cell r="F1259">
            <v>5.16</v>
          </cell>
          <cell r="G1259">
            <v>5.16</v>
          </cell>
        </row>
        <row r="1260">
          <cell r="B1260"/>
          <cell r="C1260" t="str">
            <v>Instalado con tornillos autoperforantes de 2" y taco de expansión.</v>
          </cell>
          <cell r="D1260"/>
          <cell r="E1260"/>
          <cell r="F1260"/>
          <cell r="G1260"/>
        </row>
        <row r="1261">
          <cell r="B1261" t="str">
            <v>0961</v>
          </cell>
          <cell r="C1261" t="str">
            <v>LEVANTAMIENTO ADOQUÍN DE HORMIGÓN.</v>
          </cell>
          <cell r="D1261" t="str">
            <v>m2</v>
          </cell>
          <cell r="E1261">
            <v>1</v>
          </cell>
          <cell r="F1261">
            <v>1.42</v>
          </cell>
          <cell r="G1261">
            <v>1.42</v>
          </cell>
        </row>
        <row r="1262">
          <cell r="B1262"/>
          <cell r="C1262" t="str">
            <v>Incluye apilamiento.</v>
          </cell>
          <cell r="D1262"/>
          <cell r="E1262"/>
          <cell r="F1262"/>
          <cell r="G1262"/>
        </row>
        <row r="1263">
          <cell r="B1263" t="str">
            <v>1632</v>
          </cell>
          <cell r="C1263" t="str">
            <v>LEVANTAMIENTO ADOQUIN PIEDRA Y LIMPIEZA</v>
          </cell>
          <cell r="D1263" t="str">
            <v>m2</v>
          </cell>
          <cell r="E1263">
            <v>1</v>
          </cell>
          <cell r="F1263">
            <v>6.29</v>
          </cell>
          <cell r="G1263">
            <v>6.29</v>
          </cell>
        </row>
        <row r="1264">
          <cell r="B1264"/>
          <cell r="C1264" t="str">
            <v>Incluye afilamiento y limpieza hormigon</v>
          </cell>
          <cell r="D1264"/>
          <cell r="E1264"/>
          <cell r="F1264"/>
          <cell r="G1264"/>
        </row>
        <row r="1265">
          <cell r="B1265" t="str">
            <v>1061</v>
          </cell>
          <cell r="C1265" t="str">
            <v>LEVANTAMIENTO DE VINYL</v>
          </cell>
          <cell r="D1265" t="str">
            <v>m2</v>
          </cell>
          <cell r="E1265">
            <v>1</v>
          </cell>
          <cell r="F1265">
            <v>1.26</v>
          </cell>
          <cell r="G1265">
            <v>1.26</v>
          </cell>
        </row>
        <row r="1266">
          <cell r="B1266"/>
          <cell r="C1266" t="str">
            <v>Incluye desalojo.</v>
          </cell>
          <cell r="D1266"/>
          <cell r="E1266"/>
          <cell r="F1266"/>
          <cell r="G1266"/>
        </row>
        <row r="1267">
          <cell r="B1267" t="str">
            <v>0962</v>
          </cell>
          <cell r="C1267" t="str">
            <v>LEVANTAMIENTO MANUAL DE EMPEDRADO</v>
          </cell>
          <cell r="D1267" t="str">
            <v>m2</v>
          </cell>
          <cell r="E1267">
            <v>1</v>
          </cell>
          <cell r="F1267">
            <v>0.76</v>
          </cell>
          <cell r="G1267">
            <v>0.76</v>
          </cell>
        </row>
        <row r="1268">
          <cell r="B1268"/>
          <cell r="C1268" t="str">
            <v>Incluye apilamiento.</v>
          </cell>
          <cell r="D1268"/>
          <cell r="E1268"/>
          <cell r="F1268"/>
          <cell r="G1268"/>
        </row>
        <row r="1269">
          <cell r="B1269" t="str">
            <v>V978</v>
          </cell>
          <cell r="C1269" t="str">
            <v>LIMPIA CUNETA-DESALOJO TIERRA/ESCOMBRO</v>
          </cell>
          <cell r="D1269" t="str">
            <v>m3</v>
          </cell>
          <cell r="E1269">
            <v>1</v>
          </cell>
          <cell r="F1269">
            <v>4.03</v>
          </cell>
          <cell r="G1269">
            <v>4.03</v>
          </cell>
        </row>
        <row r="1270">
          <cell r="B1270"/>
          <cell r="C1270" t="str">
            <v>Trabajo manual:limpieza,acopio,desalojo 15m</v>
          </cell>
          <cell r="D1270"/>
          <cell r="E1270"/>
          <cell r="F1270"/>
          <cell r="G1270"/>
        </row>
        <row r="1271">
          <cell r="B1271" t="str">
            <v>1898</v>
          </cell>
          <cell r="C1271" t="str">
            <v>LIMPIEZA  Y LAVADO DE AZULEJO Y PISOS EN INTERIORES.</v>
          </cell>
          <cell r="D1271" t="str">
            <v>m2</v>
          </cell>
          <cell r="E1271">
            <v>1</v>
          </cell>
          <cell r="F1271">
            <v>0.9</v>
          </cell>
          <cell r="G1271">
            <v>0.9</v>
          </cell>
        </row>
        <row r="1272">
          <cell r="B1272"/>
          <cell r="C1272" t="str">
            <v>Limpieza y lavado de azulejo en interiores con agua existente en sitio y desengrasante.</v>
          </cell>
          <cell r="D1272"/>
          <cell r="E1272"/>
          <cell r="F1272"/>
          <cell r="G1272"/>
        </row>
        <row r="1273">
          <cell r="B1273" t="str">
            <v>4304</v>
          </cell>
          <cell r="C1273" t="str">
            <v>LIMPIEZA A PRESION CON AGUA PARED.PIEDRA</v>
          </cell>
          <cell r="D1273" t="str">
            <v>m2</v>
          </cell>
          <cell r="E1273">
            <v>1</v>
          </cell>
          <cell r="F1273">
            <v>16.260000000000002</v>
          </cell>
          <cell r="G1273">
            <v>16.260000000000002</v>
          </cell>
        </row>
        <row r="1274">
          <cell r="B1274"/>
          <cell r="C1274" t="str">
            <v>Limpieza con agua y arena grano #1.5,retiro de grafitis,provision agua parque</v>
          </cell>
          <cell r="D1274"/>
          <cell r="E1274"/>
          <cell r="F1274"/>
          <cell r="G1274"/>
        </row>
        <row r="1275">
          <cell r="B1275" t="str">
            <v>2863</v>
          </cell>
          <cell r="C1275" t="str">
            <v>LIMPIEZA CUNETAS, CANALES Y DESBROCE.</v>
          </cell>
          <cell r="D1275" t="str">
            <v>m</v>
          </cell>
          <cell r="E1275">
            <v>1</v>
          </cell>
          <cell r="F1275">
            <v>6.08</v>
          </cell>
          <cell r="G1275">
            <v>6.08</v>
          </cell>
        </row>
        <row r="1276">
          <cell r="B1276"/>
          <cell r="C1276" t="str">
            <v>Trabajo manual, incluye desalojo.</v>
          </cell>
          <cell r="D1276"/>
          <cell r="E1276"/>
          <cell r="F1276"/>
          <cell r="G1276"/>
        </row>
        <row r="1277">
          <cell r="B1277" t="str">
            <v>5113</v>
          </cell>
          <cell r="C1277" t="str">
            <v>LIMPIEZA DE CAJA DE REVISION, INC. DESALOJO DE ESCOMBROS 5Km</v>
          </cell>
          <cell r="D1277" t="str">
            <v>u</v>
          </cell>
          <cell r="E1277">
            <v>1</v>
          </cell>
          <cell r="F1277">
            <v>11.57</v>
          </cell>
          <cell r="G1277">
            <v>11.57</v>
          </cell>
        </row>
        <row r="1278">
          <cell r="B1278"/>
          <cell r="C1278" t="str">
            <v>incluido desalojo,volumen promedio       0.10 m3</v>
          </cell>
          <cell r="D1278"/>
          <cell r="E1278"/>
          <cell r="F1278"/>
          <cell r="G1278"/>
        </row>
        <row r="1279">
          <cell r="B1279" t="str">
            <v>1852</v>
          </cell>
          <cell r="C1279" t="str">
            <v>LIMPIEZA DE CANAL AGUA LLUVIA</v>
          </cell>
          <cell r="D1279" t="str">
            <v>m</v>
          </cell>
          <cell r="E1279">
            <v>1</v>
          </cell>
          <cell r="F1279">
            <v>1.68</v>
          </cell>
          <cell r="G1279">
            <v>1.68</v>
          </cell>
        </row>
        <row r="1280">
          <cell r="B1280"/>
          <cell r="C1280" t="str">
            <v>Desarrollo 60cm</v>
          </cell>
          <cell r="D1280"/>
          <cell r="E1280"/>
          <cell r="F1280"/>
          <cell r="G1280"/>
        </row>
        <row r="1281">
          <cell r="B1281" t="str">
            <v>1063</v>
          </cell>
          <cell r="C1281" t="str">
            <v>LIMPIEZA DE SUMIDERO Y TUBERÍA.</v>
          </cell>
          <cell r="D1281" t="str">
            <v>u</v>
          </cell>
          <cell r="E1281">
            <v>1</v>
          </cell>
          <cell r="F1281">
            <v>12.58</v>
          </cell>
          <cell r="G1281">
            <v>12.58</v>
          </cell>
        </row>
        <row r="1282">
          <cell r="B1282"/>
          <cell r="C1282" t="str">
            <v>Incluye desalojo.</v>
          </cell>
          <cell r="D1282"/>
          <cell r="E1282"/>
          <cell r="F1282"/>
          <cell r="G1282"/>
        </row>
        <row r="1283">
          <cell r="B1283" t="str">
            <v>5128</v>
          </cell>
          <cell r="C1283" t="str">
            <v>LIMPIEZA DEL CAUCE DE RIO CON EXCAVADORA DE ORUGA 170HP</v>
          </cell>
          <cell r="D1283" t="str">
            <v>m3</v>
          </cell>
          <cell r="E1283">
            <v>1</v>
          </cell>
          <cell r="F1283">
            <v>6.2</v>
          </cell>
          <cell r="G1283">
            <v>6.2</v>
          </cell>
        </row>
        <row r="1284">
          <cell r="B1284"/>
          <cell r="C1284" t="str">
            <v>Limpieza con transporte de hasta 250m de desalojo de escombros en volqueta, incluye cargada.</v>
          </cell>
          <cell r="D1284"/>
          <cell r="E1284"/>
          <cell r="F1284"/>
          <cell r="G1284"/>
        </row>
        <row r="1285">
          <cell r="B1285" t="str">
            <v>4245</v>
          </cell>
          <cell r="C1285" t="str">
            <v>LIMPIEZA MANUAL ADOQUIN. SENDEROS PARQUE</v>
          </cell>
          <cell r="D1285" t="str">
            <v>m2</v>
          </cell>
          <cell r="E1285">
            <v>1</v>
          </cell>
          <cell r="F1285">
            <v>0.92</v>
          </cell>
          <cell r="G1285">
            <v>0.92</v>
          </cell>
        </row>
        <row r="1286">
          <cell r="B1286"/>
          <cell r="C1286" t="str">
            <v>Retiro de vegetacion entre uniones adoquinado, no incluye desalojo</v>
          </cell>
          <cell r="D1286"/>
          <cell r="E1286"/>
          <cell r="F1286"/>
          <cell r="G1286"/>
        </row>
        <row r="1287">
          <cell r="B1287" t="str">
            <v>2778</v>
          </cell>
          <cell r="C1287" t="str">
            <v>LIMPIEZA MANUAL DE CALZADA DE VIA</v>
          </cell>
          <cell r="D1287" t="str">
            <v>km</v>
          </cell>
          <cell r="E1287">
            <v>1</v>
          </cell>
          <cell r="F1287">
            <v>360.2</v>
          </cell>
          <cell r="G1287">
            <v>360.2</v>
          </cell>
        </row>
        <row r="1288">
          <cell r="B1288"/>
          <cell r="C1288" t="str">
            <v>Trabajos limp.manual calles mant.vial,incl.des.(tierra,gran.,basura,hier.)a=7.0m</v>
          </cell>
          <cell r="D1288"/>
          <cell r="E1288"/>
          <cell r="F1288"/>
          <cell r="G1288"/>
        </row>
        <row r="1289">
          <cell r="B1289" t="str">
            <v>0959</v>
          </cell>
          <cell r="C1289" t="str">
            <v>LIMPIEZA MANUAL DE EMPEDRADO-APILAMIENTO</v>
          </cell>
          <cell r="D1289" t="str">
            <v>m2</v>
          </cell>
          <cell r="E1289">
            <v>1</v>
          </cell>
          <cell r="F1289">
            <v>0.88</v>
          </cell>
          <cell r="G1289">
            <v>0.88</v>
          </cell>
        </row>
        <row r="1290">
          <cell r="B1290"/>
          <cell r="C1290" t="str">
            <v>Desalojo manual 25m.</v>
          </cell>
          <cell r="D1290"/>
          <cell r="E1290"/>
          <cell r="F1290"/>
          <cell r="G1290"/>
        </row>
        <row r="1291">
          <cell r="B1291" t="str">
            <v>0001</v>
          </cell>
          <cell r="C1291" t="str">
            <v>LIMPIEZA MANUAL DEL TERRENO.</v>
          </cell>
          <cell r="D1291" t="str">
            <v>m2</v>
          </cell>
          <cell r="E1291">
            <v>1</v>
          </cell>
          <cell r="F1291">
            <v>1.68</v>
          </cell>
          <cell r="G1291">
            <v>1.68</v>
          </cell>
        </row>
        <row r="1292">
          <cell r="B1292"/>
          <cell r="C1292" t="str">
            <v>Retiro de capa vegetal.</v>
          </cell>
          <cell r="D1292"/>
          <cell r="E1292"/>
          <cell r="F1292"/>
          <cell r="G1292"/>
        </row>
        <row r="1293">
          <cell r="B1293" t="str">
            <v>4305</v>
          </cell>
          <cell r="C1293" t="str">
            <v>LIMPIEZA PRESION CON AGUA CAMINER.ADOQ.</v>
          </cell>
          <cell r="D1293" t="str">
            <v>m2</v>
          </cell>
          <cell r="E1293">
            <v>1</v>
          </cell>
          <cell r="F1293">
            <v>1.26</v>
          </cell>
          <cell r="G1293">
            <v>1.26</v>
          </cell>
        </row>
        <row r="1294">
          <cell r="B1294"/>
          <cell r="C1294" t="str">
            <v>Retiro con agua presion,bomba,adoquin cemento,acumulac.desechos,prov.agua parque</v>
          </cell>
          <cell r="D1294"/>
          <cell r="E1294"/>
          <cell r="F1294"/>
          <cell r="G1294"/>
        </row>
        <row r="1295">
          <cell r="B1295" t="str">
            <v>1064</v>
          </cell>
          <cell r="C1295" t="str">
            <v>LIMPIEZA TUBO CEMENTO CANALIZACION A.S.</v>
          </cell>
          <cell r="D1295" t="str">
            <v>m</v>
          </cell>
          <cell r="E1295">
            <v>1</v>
          </cell>
          <cell r="F1295">
            <v>5.03</v>
          </cell>
          <cell r="G1295">
            <v>5.03</v>
          </cell>
        </row>
        <row r="1296">
          <cell r="B1296"/>
          <cell r="C1296" t="str">
            <v>15 a 20 cm.</v>
          </cell>
          <cell r="D1296"/>
          <cell r="E1296"/>
          <cell r="F1296"/>
          <cell r="G1296"/>
        </row>
        <row r="1297">
          <cell r="B1297" t="str">
            <v>4318</v>
          </cell>
          <cell r="C1297" t="str">
            <v>LIMPIEZA Y SELLANTE DE ADOQUIN</v>
          </cell>
          <cell r="D1297" t="str">
            <v>m2</v>
          </cell>
          <cell r="E1297">
            <v>1</v>
          </cell>
          <cell r="F1297">
            <v>3.65</v>
          </cell>
          <cell r="G1297">
            <v>3.65</v>
          </cell>
        </row>
        <row r="1298">
          <cell r="B1298"/>
          <cell r="C1298" t="str">
            <v>Limpieza de la superficie con acido para cementicios y hormigón, y sellado con acrilico para partes porozas.</v>
          </cell>
          <cell r="D1298"/>
          <cell r="E1298"/>
          <cell r="F1298"/>
          <cell r="G1298"/>
        </row>
        <row r="1299">
          <cell r="B1299" t="str">
            <v>2692</v>
          </cell>
          <cell r="C1299" t="str">
            <v>LINEA SEÑAL.CALZADA-PINT.TRAFICO BLANCA</v>
          </cell>
          <cell r="D1299" t="str">
            <v>m</v>
          </cell>
          <cell r="E1299">
            <v>1</v>
          </cell>
          <cell r="F1299">
            <v>0.92</v>
          </cell>
          <cell r="G1299">
            <v>0.92</v>
          </cell>
        </row>
        <row r="1300">
          <cell r="B1300"/>
          <cell r="C1300" t="str">
            <v>Limpieza, linea continua ancho 12cm, maquina franjeadora</v>
          </cell>
          <cell r="D1300"/>
          <cell r="E1300"/>
          <cell r="F1300"/>
          <cell r="G1300"/>
        </row>
        <row r="1301">
          <cell r="B1301" t="str">
            <v>0427</v>
          </cell>
          <cell r="C1301" t="str">
            <v>LLAVE CROMADA INDIVIDUAL LAVAMANOS</v>
          </cell>
          <cell r="D1301" t="str">
            <v>u</v>
          </cell>
          <cell r="E1301">
            <v>1</v>
          </cell>
          <cell r="F1301">
            <v>27.3</v>
          </cell>
          <cell r="G1301">
            <v>27.3</v>
          </cell>
        </row>
        <row r="1302">
          <cell r="B1302"/>
          <cell r="C1302" t="str">
            <v>Colocada.</v>
          </cell>
          <cell r="D1302"/>
          <cell r="E1302"/>
          <cell r="F1302"/>
          <cell r="G1302"/>
        </row>
        <row r="1303">
          <cell r="B1303" t="str">
            <v>X998</v>
          </cell>
          <cell r="C1303" t="str">
            <v>LLAVE CUELLO DE CISNE CROMADA PARA MESON O PARED</v>
          </cell>
          <cell r="D1303" t="str">
            <v>u</v>
          </cell>
          <cell r="E1303">
            <v>1</v>
          </cell>
          <cell r="F1303">
            <v>44.72</v>
          </cell>
          <cell r="G1303">
            <v>44.72</v>
          </cell>
        </row>
        <row r="1304">
          <cell r="B1304"/>
          <cell r="C1304" t="str">
            <v>Instalada</v>
          </cell>
          <cell r="D1304"/>
          <cell r="E1304"/>
          <cell r="F1304"/>
          <cell r="G1304"/>
        </row>
        <row r="1305">
          <cell r="B1305" t="str">
            <v>0426</v>
          </cell>
          <cell r="C1305" t="str">
            <v>LLAVE DE MANGUERA 1/2"</v>
          </cell>
          <cell r="D1305" t="str">
            <v>u</v>
          </cell>
          <cell r="E1305">
            <v>1</v>
          </cell>
          <cell r="F1305">
            <v>18.04</v>
          </cell>
          <cell r="G1305">
            <v>18.04</v>
          </cell>
        </row>
        <row r="1306">
          <cell r="B1306"/>
          <cell r="C1306" t="str">
            <v>Colocada.</v>
          </cell>
          <cell r="D1306"/>
          <cell r="E1306"/>
          <cell r="F1306"/>
          <cell r="G1306"/>
        </row>
        <row r="1307">
          <cell r="B1307" t="str">
            <v>P820</v>
          </cell>
          <cell r="C1307" t="str">
            <v>LLAVE DE PASO BRONCE 1/2".</v>
          </cell>
          <cell r="D1307" t="str">
            <v>u</v>
          </cell>
          <cell r="E1307">
            <v>1</v>
          </cell>
          <cell r="F1307">
            <v>21.62</v>
          </cell>
          <cell r="G1307">
            <v>21.62</v>
          </cell>
        </row>
        <row r="1308">
          <cell r="B1308"/>
          <cell r="C1308" t="str">
            <v>Colocada.</v>
          </cell>
          <cell r="D1308"/>
          <cell r="E1308"/>
          <cell r="F1308"/>
          <cell r="G1308"/>
        </row>
        <row r="1309">
          <cell r="B1309" t="str">
            <v>1469</v>
          </cell>
          <cell r="C1309" t="str">
            <v>LLAVE DE SEGURIDAD 1/2"</v>
          </cell>
          <cell r="D1309" t="str">
            <v>u</v>
          </cell>
          <cell r="E1309">
            <v>1</v>
          </cell>
          <cell r="F1309">
            <v>21.67</v>
          </cell>
          <cell r="G1309">
            <v>21.67</v>
          </cell>
        </row>
        <row r="1310">
          <cell r="B1310"/>
          <cell r="C1310" t="str">
            <v>Instalada</v>
          </cell>
          <cell r="D1310"/>
          <cell r="E1310"/>
          <cell r="F1310"/>
          <cell r="G1310"/>
        </row>
        <row r="1311">
          <cell r="B1311" t="str">
            <v>0079</v>
          </cell>
          <cell r="C1311" t="str">
            <v>LOSA ALIVIANADA e=15cm HORM.S. 210kg/cm2</v>
          </cell>
          <cell r="D1311" t="str">
            <v>m2</v>
          </cell>
          <cell r="E1311">
            <v>1</v>
          </cell>
          <cell r="F1311">
            <v>41.56</v>
          </cell>
          <cell r="G1311">
            <v>41.56</v>
          </cell>
        </row>
        <row r="1312">
          <cell r="B1312"/>
          <cell r="C1312" t="str">
            <v>Sin hierro, equipo hormigonera, vibrador.</v>
          </cell>
          <cell r="D1312"/>
          <cell r="E1312"/>
          <cell r="F1312"/>
          <cell r="G1312"/>
        </row>
        <row r="1313">
          <cell r="B1313" t="str">
            <v>0080</v>
          </cell>
          <cell r="C1313" t="str">
            <v>LOSA ALIVIANADA e=20cm HORM.S. 210kg/cm2</v>
          </cell>
          <cell r="D1313" t="str">
            <v>m2</v>
          </cell>
          <cell r="E1313">
            <v>1</v>
          </cell>
          <cell r="F1313">
            <v>50.42</v>
          </cell>
          <cell r="G1313">
            <v>50.42</v>
          </cell>
        </row>
        <row r="1314">
          <cell r="B1314"/>
          <cell r="C1314" t="str">
            <v>Sin hierro, equipo hormigonera, vibrador.</v>
          </cell>
          <cell r="D1314"/>
          <cell r="E1314"/>
          <cell r="F1314"/>
          <cell r="G1314"/>
        </row>
        <row r="1315">
          <cell r="B1315" t="str">
            <v>0081</v>
          </cell>
          <cell r="C1315" t="str">
            <v>LOSA ALIVIANADA e=25cm HORM.S. 210kg/cm2</v>
          </cell>
          <cell r="D1315" t="str">
            <v>m2</v>
          </cell>
          <cell r="E1315">
            <v>1</v>
          </cell>
          <cell r="F1315">
            <v>64.86</v>
          </cell>
          <cell r="G1315">
            <v>64.86</v>
          </cell>
        </row>
        <row r="1316">
          <cell r="B1316"/>
          <cell r="C1316" t="str">
            <v>Sin hierro, equipo hormigonera, vibrador.</v>
          </cell>
          <cell r="D1316"/>
          <cell r="E1316"/>
          <cell r="F1316"/>
          <cell r="G1316"/>
        </row>
        <row r="1317">
          <cell r="B1317" t="str">
            <v>0084</v>
          </cell>
          <cell r="C1317" t="str">
            <v>LOSA MACIZA e=6cm HORM.SIMPLE 210kg/cm2</v>
          </cell>
          <cell r="D1317" t="str">
            <v>m2</v>
          </cell>
          <cell r="E1317">
            <v>1</v>
          </cell>
          <cell r="F1317">
            <v>10.81</v>
          </cell>
          <cell r="G1317">
            <v>10.81</v>
          </cell>
        </row>
        <row r="1318">
          <cell r="B1318"/>
          <cell r="C1318" t="str">
            <v xml:space="preserve">Sin hierro ni encofrado, equipo hormigón._x000D_
</v>
          </cell>
          <cell r="D1318"/>
          <cell r="E1318"/>
          <cell r="F1318"/>
          <cell r="G1318"/>
        </row>
        <row r="1319">
          <cell r="B1319" t="str">
            <v>0054</v>
          </cell>
          <cell r="C1319" t="str">
            <v>LOSETA f 'c=210 kg/cm2, MESA COCINA a=50cm, e=5cm, HIERRO, MURETES h=90cm.</v>
          </cell>
          <cell r="D1319" t="str">
            <v>m</v>
          </cell>
          <cell r="E1319">
            <v>1</v>
          </cell>
          <cell r="F1319">
            <v>66.8</v>
          </cell>
          <cell r="G1319">
            <v>66.8</v>
          </cell>
        </row>
        <row r="1320">
          <cell r="B1320"/>
          <cell r="C1320" t="str">
            <v>Murete lateral y posterior, bloque 15x20x40cm enlucido, altura incluida loseta 90cm, encofrado.</v>
          </cell>
          <cell r="D1320"/>
          <cell r="E1320"/>
          <cell r="F1320"/>
          <cell r="G1320"/>
        </row>
        <row r="1321">
          <cell r="B1321" t="str">
            <v>0453</v>
          </cell>
          <cell r="C1321" t="str">
            <v>LOSETA f´c=210kg/cm2, MESA COCINA a=60cm, e=5cm, HIERRO.</v>
          </cell>
          <cell r="D1321" t="str">
            <v>m</v>
          </cell>
          <cell r="E1321">
            <v>1</v>
          </cell>
          <cell r="F1321">
            <v>41.09</v>
          </cell>
          <cell r="G1321">
            <v>41.09</v>
          </cell>
        </row>
        <row r="1322">
          <cell r="B1322"/>
          <cell r="C1322" t="str">
            <v>Murete @ 1m, no incluye encofrado ni acabado.</v>
          </cell>
          <cell r="D1322"/>
          <cell r="E1322"/>
          <cell r="F1322"/>
          <cell r="G1322"/>
        </row>
        <row r="1323">
          <cell r="B1323" t="str">
            <v>2119</v>
          </cell>
          <cell r="C1323" t="str">
            <v>LUMIN.TIPO PANEL LED DE 40W,100 LUM./WATIO, FLUJO LIMONOSO 4000 LUM,110-277V,6+500K,3500HOR.AL 70%</v>
          </cell>
          <cell r="D1323" t="str">
            <v>u</v>
          </cell>
          <cell r="E1323">
            <v>1</v>
          </cell>
          <cell r="F1323">
            <v>47.1</v>
          </cell>
          <cell r="G1323">
            <v>47.1</v>
          </cell>
        </row>
        <row r="1324">
          <cell r="B1324"/>
          <cell r="C1324" t="str">
            <v>Instalado</v>
          </cell>
          <cell r="D1324"/>
          <cell r="E1324"/>
          <cell r="F1324"/>
          <cell r="G1324"/>
        </row>
        <row r="1325">
          <cell r="B1325" t="str">
            <v>3763</v>
          </cell>
          <cell r="C1325" t="str">
            <v>LUMINARIA  LED, TIPO OJO DE BUEY, 10W-700 Lum, 100-240Vac-60Hz.</v>
          </cell>
          <cell r="D1325" t="str">
            <v>u</v>
          </cell>
          <cell r="E1325">
            <v>1</v>
          </cell>
          <cell r="F1325">
            <v>19.52</v>
          </cell>
          <cell r="G1325">
            <v>19.52</v>
          </cell>
        </row>
        <row r="1326">
          <cell r="B1326"/>
          <cell r="C1326" t="str">
            <v>Empotrada, incluye instalación.</v>
          </cell>
          <cell r="D1326"/>
          <cell r="E1326"/>
          <cell r="F1326"/>
          <cell r="G1326"/>
        </row>
        <row r="1327">
          <cell r="B1327" t="str">
            <v>3835</v>
          </cell>
          <cell r="C1327" t="str">
            <v>LUMINARIA DE EMERGENCIA.</v>
          </cell>
          <cell r="D1327" t="str">
            <v>u</v>
          </cell>
          <cell r="E1327">
            <v>1</v>
          </cell>
          <cell r="F1327">
            <v>25.7</v>
          </cell>
          <cell r="G1327">
            <v>25.7</v>
          </cell>
        </row>
        <row r="1328">
          <cell r="B1328"/>
          <cell r="C1328" t="str">
            <v>Instalado con 2 reflectores halogenos,120V, 2 x 70W, con batería.</v>
          </cell>
          <cell r="D1328"/>
          <cell r="E1328"/>
          <cell r="F1328"/>
          <cell r="G1328"/>
        </row>
        <row r="1329">
          <cell r="B1329" t="str">
            <v>E099</v>
          </cell>
          <cell r="C1329" t="str">
            <v>LUMINARIA LED 2x18W/120V/6000K CON CARCASA HERMETICA PARA EXTERIOR</v>
          </cell>
          <cell r="D1329" t="str">
            <v>u</v>
          </cell>
          <cell r="E1329">
            <v>1</v>
          </cell>
          <cell r="F1329">
            <v>26.6</v>
          </cell>
          <cell r="G1329">
            <v>26.6</v>
          </cell>
        </row>
        <row r="1330">
          <cell r="B1330"/>
          <cell r="C1330" t="str">
            <v>Instalada</v>
          </cell>
          <cell r="D1330"/>
          <cell r="E1330"/>
          <cell r="F1330"/>
          <cell r="G1330"/>
        </row>
        <row r="1331">
          <cell r="B1331" t="str">
            <v>3750</v>
          </cell>
          <cell r="C1331" t="str">
            <v>LUMINARIA LED 56W - 7901 LUM. - 60Hz PARA POSTE DE 10m.</v>
          </cell>
          <cell r="D1331" t="str">
            <v>u</v>
          </cell>
          <cell r="E1331">
            <v>1</v>
          </cell>
          <cell r="F1331">
            <v>693.76</v>
          </cell>
          <cell r="G1331">
            <v>693.76</v>
          </cell>
        </row>
        <row r="1332">
          <cell r="B1332"/>
          <cell r="C1332" t="str">
            <v>Tipo cerrado 220V, IP66 - 60Hz - 120/277V, mínimo 50000 horas de vida útil. Instalado.</v>
          </cell>
          <cell r="D1332"/>
          <cell r="E1332"/>
          <cell r="F1332"/>
          <cell r="G1332"/>
        </row>
        <row r="1333">
          <cell r="B1333" t="str">
            <v>3752</v>
          </cell>
          <cell r="C1333" t="str">
            <v>LUMINARIA LED 96W - 13171 LUM. - 60Hz PARA POSTE DE 10m.</v>
          </cell>
          <cell r="D1333" t="str">
            <v>u</v>
          </cell>
          <cell r="E1333">
            <v>1</v>
          </cell>
          <cell r="F1333">
            <v>953.15</v>
          </cell>
          <cell r="G1333">
            <v>953.15</v>
          </cell>
        </row>
        <row r="1334">
          <cell r="B1334"/>
          <cell r="C1334" t="str">
            <v>Tipo cerrado 220V, IP66 - 60Hz - 120/277V, mínimo 50000 horas de vida útil. Instalado.</v>
          </cell>
          <cell r="D1334"/>
          <cell r="E1334"/>
          <cell r="F1334"/>
          <cell r="G1334"/>
        </row>
        <row r="1335">
          <cell r="B1335" t="str">
            <v>3610</v>
          </cell>
          <cell r="C1335" t="str">
            <v>LUMINARIA LED EMPOTRABLE O SOBREPUESTA PARA BAÑO DE 18-24W 120V</v>
          </cell>
          <cell r="D1335" t="str">
            <v>u</v>
          </cell>
          <cell r="E1335">
            <v>1</v>
          </cell>
          <cell r="F1335">
            <v>38.15</v>
          </cell>
          <cell r="G1335">
            <v>38.15</v>
          </cell>
        </row>
        <row r="1336">
          <cell r="B1336"/>
          <cell r="C1336" t="str">
            <v>Instalado.</v>
          </cell>
          <cell r="D1336"/>
          <cell r="E1336"/>
          <cell r="F1336"/>
          <cell r="G1336"/>
        </row>
        <row r="1337">
          <cell r="B1337" t="str">
            <v>3656</v>
          </cell>
          <cell r="C1337" t="str">
            <v>LUMINARIA LED PARA USO EXT. 150W. 18000 LUMENES, PROT. IP66 90305V-50-60HZ PARA POSTE</v>
          </cell>
          <cell r="D1337" t="str">
            <v>u</v>
          </cell>
          <cell r="E1337">
            <v>1</v>
          </cell>
          <cell r="F1337">
            <v>558.16</v>
          </cell>
          <cell r="G1337">
            <v>558.16</v>
          </cell>
        </row>
        <row r="1338">
          <cell r="B1338"/>
          <cell r="C1338" t="str">
            <v>Tipo cerrada 90/305V, mínimo 5000 hora de vida util, instalada.</v>
          </cell>
          <cell r="D1338"/>
          <cell r="E1338"/>
          <cell r="F1338"/>
          <cell r="G1338"/>
        </row>
        <row r="1339">
          <cell r="B1339" t="str">
            <v>E140</v>
          </cell>
          <cell r="C1339" t="str">
            <v>LUMINARIA LED SOLAR ALL IN ONE 5700K IP66 PANEL MONO 80W/18V BAT.LITIO 36AH/12 8V&gt;11500LM LEDEX</v>
          </cell>
          <cell r="D1339" t="str">
            <v>u</v>
          </cell>
          <cell r="E1339">
            <v>1</v>
          </cell>
          <cell r="F1339">
            <v>1229.58</v>
          </cell>
          <cell r="G1339">
            <v>1229.58</v>
          </cell>
        </row>
        <row r="1340">
          <cell r="B1340"/>
          <cell r="C1340" t="str">
            <v>Tipo solar, monocristalino, capacidad 3600mAh,bateía Liton,11500Lm,modulo de control inteligente con sensor fotóelect.y de movim.IP66 IK09.encendido autom.en ausencia de luz,12 horas de luz cont.instalada.</v>
          </cell>
          <cell r="D1340"/>
          <cell r="E1340"/>
          <cell r="F1340"/>
          <cell r="G1340"/>
        </row>
        <row r="1341">
          <cell r="B1341" t="str">
            <v>2045</v>
          </cell>
          <cell r="C1341" t="str">
            <v>LUMINARIA LED TIPO BARCO 9W PROT. IP54, MONTAJE EN PARED, 120/240V - 60Hz.</v>
          </cell>
          <cell r="D1341" t="str">
            <v>u</v>
          </cell>
          <cell r="E1341">
            <v>1</v>
          </cell>
          <cell r="F1341">
            <v>21.24</v>
          </cell>
          <cell r="G1341">
            <v>21.24</v>
          </cell>
        </row>
        <row r="1342">
          <cell r="B1342"/>
          <cell r="C1342" t="str">
            <v>Instalado.</v>
          </cell>
          <cell r="D1342"/>
          <cell r="E1342"/>
          <cell r="F1342"/>
          <cell r="G1342"/>
        </row>
        <row r="1343">
          <cell r="B1343" t="str">
            <v>3759</v>
          </cell>
          <cell r="C1343" t="str">
            <v>LUMINARIA LED TIPO OJO DE BUEY 18 W-1440 LUM. 85 - 265 Vac, 60 Hz, EMPOTRABLE.</v>
          </cell>
          <cell r="D1343" t="str">
            <v>u</v>
          </cell>
          <cell r="E1343">
            <v>1</v>
          </cell>
          <cell r="F1343">
            <v>17.38</v>
          </cell>
          <cell r="G1343">
            <v>17.38</v>
          </cell>
        </row>
        <row r="1344">
          <cell r="B1344"/>
          <cell r="C1344" t="str">
            <v>Ojo de buey redondo flat led, 24w de potencia, 1600 lumenes, eficiencia 67lm/w, voltaje 110-240v, frecuencia 50/60hz, temperatura de color 6500k. Instalada</v>
          </cell>
          <cell r="D1344"/>
          <cell r="E1344"/>
          <cell r="F1344"/>
          <cell r="G1344"/>
        </row>
        <row r="1345">
          <cell r="B1345" t="str">
            <v>3761</v>
          </cell>
          <cell r="C1345" t="str">
            <v>LUMINARIA LED TIPO PANEL 40 W-3200 LUM. 120 - 240 Vac, 60Hz, EMPOTRABLE EN TECHO.</v>
          </cell>
          <cell r="D1345" t="str">
            <v>u</v>
          </cell>
          <cell r="E1345">
            <v>1</v>
          </cell>
          <cell r="F1345">
            <v>42.88</v>
          </cell>
          <cell r="G1345">
            <v>42.88</v>
          </cell>
        </row>
        <row r="1346">
          <cell r="B1346"/>
          <cell r="C1346" t="str">
            <v>Tipo panel 120-240V, 60Hz, mínimo 30000 horas de vida útil. 60.5x60.5cm. Instalado.</v>
          </cell>
          <cell r="D1346"/>
          <cell r="E1346"/>
          <cell r="F1346"/>
          <cell r="G1346"/>
        </row>
        <row r="1347">
          <cell r="B1347" t="str">
            <v>3769</v>
          </cell>
          <cell r="C1347" t="str">
            <v>LUMINARIA LED TIPO TUBO, 21W, PROTECCIÓN. IP65, 120/240V - 60HZ, IK08</v>
          </cell>
          <cell r="D1347" t="str">
            <v>u</v>
          </cell>
          <cell r="E1347">
            <v>1</v>
          </cell>
          <cell r="F1347">
            <v>118.42</v>
          </cell>
          <cell r="G1347">
            <v>118.42</v>
          </cell>
        </row>
        <row r="1348">
          <cell r="B1348"/>
          <cell r="C1348" t="str">
            <v>Instalada</v>
          </cell>
          <cell r="D1348"/>
          <cell r="E1348"/>
          <cell r="F1348"/>
          <cell r="G1348"/>
        </row>
        <row r="1349">
          <cell r="B1349" t="str">
            <v>2047</v>
          </cell>
          <cell r="C1349" t="str">
            <v>LUMINARIA LED, 200W-2622 LUM.PROT. IP66, 120/277V-60Hz, PARA POSTE</v>
          </cell>
          <cell r="D1349" t="str">
            <v>u</v>
          </cell>
          <cell r="E1349">
            <v>1</v>
          </cell>
          <cell r="F1349">
            <v>200.6</v>
          </cell>
          <cell r="G1349">
            <v>200.6</v>
          </cell>
        </row>
        <row r="1350">
          <cell r="B1350"/>
          <cell r="C1350" t="str">
            <v>Tipo cerrada 220V, IP66, 60 Hz, mínimo 50000 horas de vida útil. Instalada</v>
          </cell>
          <cell r="D1350"/>
          <cell r="E1350"/>
          <cell r="F1350"/>
          <cell r="G1350"/>
        </row>
        <row r="1351">
          <cell r="B1351" t="str">
            <v>2048</v>
          </cell>
          <cell r="C1351" t="str">
            <v>LUMINARIA LED, 60W, 5100 LUM. PROT. IP65, 120/240V, 60Hz. ORNAMENTAL.</v>
          </cell>
          <cell r="D1351" t="str">
            <v>u</v>
          </cell>
          <cell r="E1351">
            <v>1</v>
          </cell>
          <cell r="F1351">
            <v>567.20000000000005</v>
          </cell>
          <cell r="G1351">
            <v>567.20000000000005</v>
          </cell>
        </row>
        <row r="1352">
          <cell r="B1352"/>
          <cell r="C1352" t="str">
            <v>Tipo cerrada 120-240V, IP65, 60Hz, min. 50000 horas de vida útil. Instalada.</v>
          </cell>
          <cell r="D1352"/>
          <cell r="E1352"/>
          <cell r="F1352"/>
          <cell r="G1352"/>
        </row>
        <row r="1353">
          <cell r="B1353" t="str">
            <v>2065</v>
          </cell>
          <cell r="C1353" t="str">
            <v>LUMINARIA OJO DE BUEY 9.5cm, INCLUYE FOCO 50W.</v>
          </cell>
          <cell r="D1353" t="str">
            <v>u</v>
          </cell>
          <cell r="E1353">
            <v>1</v>
          </cell>
          <cell r="F1353">
            <v>17.03</v>
          </cell>
          <cell r="G1353">
            <v>17.03</v>
          </cell>
        </row>
        <row r="1354">
          <cell r="B1354"/>
          <cell r="C1354" t="str">
            <v>Instalado en cielo falso, no incluye cable.</v>
          </cell>
          <cell r="D1354"/>
          <cell r="E1354"/>
          <cell r="F1354"/>
          <cell r="G1354"/>
        </row>
        <row r="1355">
          <cell r="B1355" t="str">
            <v>2151</v>
          </cell>
          <cell r="C1355" t="str">
            <v>LUMINARIA TIPO LED TIPO PANEL 60W-3200 LUM.120-240V, 60 Hz, 60.5x120.5cm EMPOTRABLE EN TECHO</v>
          </cell>
          <cell r="D1355" t="str">
            <v>u</v>
          </cell>
          <cell r="E1355">
            <v>1</v>
          </cell>
          <cell r="F1355">
            <v>98.24</v>
          </cell>
          <cell r="G1355">
            <v>98.24</v>
          </cell>
        </row>
        <row r="1356">
          <cell r="B1356"/>
          <cell r="C1356" t="str">
            <v>Tipo panel 120-240V, 60Hz, mínimo 30000 horas de vida útil 60.5x120.5. Instalado</v>
          </cell>
          <cell r="D1356"/>
          <cell r="E1356"/>
          <cell r="F1356"/>
          <cell r="G1356"/>
        </row>
        <row r="1357">
          <cell r="B1357" t="str">
            <v>0461</v>
          </cell>
          <cell r="C1357" t="str">
            <v>MALLA - PUESTA A TIERRA</v>
          </cell>
          <cell r="D1357" t="str">
            <v>u</v>
          </cell>
          <cell r="E1357">
            <v>1</v>
          </cell>
          <cell r="F1357">
            <v>584.72</v>
          </cell>
          <cell r="G1357">
            <v>584.72</v>
          </cell>
        </row>
        <row r="1358">
          <cell r="B1358"/>
          <cell r="C1358" t="str">
            <v>Cable desnudo de cobre 1/0, varilla de cobre 5/8, suelda, mat. de suj. y conduc.</v>
          </cell>
          <cell r="D1358"/>
          <cell r="E1358"/>
          <cell r="F1358"/>
          <cell r="G1358"/>
        </row>
        <row r="1359">
          <cell r="B1359" t="str">
            <v>5141</v>
          </cell>
          <cell r="C1359" t="str">
            <v>MALLA ELECTROSOL.150x150x4mm HOR.LANZADO ALTURA 40m.</v>
          </cell>
          <cell r="D1359" t="str">
            <v>m2</v>
          </cell>
          <cell r="E1359">
            <v>1</v>
          </cell>
          <cell r="F1359">
            <v>7.19</v>
          </cell>
          <cell r="G1359">
            <v>7.19</v>
          </cell>
        </row>
        <row r="1360">
          <cell r="B1360"/>
          <cell r="C1360" t="str">
            <v>Colocada y amarrada con alambre,incluye chicotes de 12mm. Incluye canastilla  y equipo de seguridad.</v>
          </cell>
          <cell r="D1360"/>
          <cell r="E1360"/>
          <cell r="F1360"/>
          <cell r="G1360"/>
        </row>
        <row r="1361">
          <cell r="B1361" t="str">
            <v>0772</v>
          </cell>
          <cell r="C1361" t="str">
            <v>MALLA ELECTROSOLDADA 100x100x4mm</v>
          </cell>
          <cell r="D1361" t="str">
            <v>m2</v>
          </cell>
          <cell r="E1361">
            <v>1</v>
          </cell>
          <cell r="F1361">
            <v>6.28</v>
          </cell>
          <cell r="G1361">
            <v>6.28</v>
          </cell>
        </row>
        <row r="1362">
          <cell r="B1362"/>
          <cell r="C1362" t="str">
            <v>Malla electrosoldada, diam.=4mm, 10cmx10cm, instalada</v>
          </cell>
          <cell r="D1362"/>
          <cell r="E1362"/>
          <cell r="F1362"/>
          <cell r="G1362"/>
        </row>
        <row r="1363">
          <cell r="B1363" t="str">
            <v>0773</v>
          </cell>
          <cell r="C1363" t="str">
            <v>MALLA ELECTROSOLDADA 100x100x5mm</v>
          </cell>
          <cell r="D1363" t="str">
            <v>m2</v>
          </cell>
          <cell r="E1363">
            <v>1</v>
          </cell>
          <cell r="F1363">
            <v>9.1</v>
          </cell>
          <cell r="G1363">
            <v>9.1</v>
          </cell>
        </row>
        <row r="1364">
          <cell r="B1364"/>
          <cell r="C1364" t="str">
            <v>504(2)</v>
          </cell>
          <cell r="D1364"/>
          <cell r="E1364"/>
          <cell r="F1364"/>
          <cell r="G1364"/>
        </row>
        <row r="1365">
          <cell r="B1365" t="str">
            <v>V910</v>
          </cell>
          <cell r="C1365" t="str">
            <v>MALLA ELECTROSOLDADA 100x100x6mm</v>
          </cell>
          <cell r="D1365" t="str">
            <v>m2</v>
          </cell>
          <cell r="E1365">
            <v>1</v>
          </cell>
          <cell r="F1365">
            <v>12.41</v>
          </cell>
          <cell r="G1365">
            <v>12.41</v>
          </cell>
        </row>
        <row r="1366">
          <cell r="B1366"/>
          <cell r="C1366" t="str">
            <v>504(2)</v>
          </cell>
          <cell r="D1366"/>
          <cell r="E1366"/>
          <cell r="F1366"/>
          <cell r="G1366"/>
        </row>
        <row r="1367">
          <cell r="B1367" t="str">
            <v>V771</v>
          </cell>
          <cell r="C1367" t="str">
            <v>MALLA ELECTROSOLDADA 150x150x4mm</v>
          </cell>
          <cell r="D1367" t="str">
            <v>m2</v>
          </cell>
          <cell r="E1367">
            <v>1</v>
          </cell>
          <cell r="F1367">
            <v>4.45</v>
          </cell>
          <cell r="G1367">
            <v>4.45</v>
          </cell>
        </row>
        <row r="1368">
          <cell r="B1368"/>
          <cell r="C1368" t="str">
            <v>504(2)C</v>
          </cell>
          <cell r="D1368"/>
          <cell r="E1368"/>
          <cell r="F1368"/>
          <cell r="G1368"/>
        </row>
        <row r="1369">
          <cell r="B1369" t="str">
            <v>V770</v>
          </cell>
          <cell r="C1369" t="str">
            <v>MALLA ELECTROSOLDADA 150x150x5mm</v>
          </cell>
          <cell r="D1369" t="str">
            <v>m2</v>
          </cell>
          <cell r="E1369">
            <v>1</v>
          </cell>
          <cell r="F1369">
            <v>6.54</v>
          </cell>
          <cell r="G1369">
            <v>6.54</v>
          </cell>
        </row>
        <row r="1370">
          <cell r="B1370"/>
          <cell r="C1370" t="str">
            <v>Colocada. 504(2)A.</v>
          </cell>
          <cell r="D1370"/>
          <cell r="E1370"/>
          <cell r="F1370"/>
          <cell r="G1370"/>
        </row>
        <row r="1371">
          <cell r="B1371" t="str">
            <v>0778</v>
          </cell>
          <cell r="C1371" t="str">
            <v>MALLA ELECTROSOLDADA 150x150x6mm</v>
          </cell>
          <cell r="D1371" t="str">
            <v>m2</v>
          </cell>
          <cell r="E1371">
            <v>1</v>
          </cell>
          <cell r="F1371">
            <v>8.6</v>
          </cell>
          <cell r="G1371">
            <v>8.6</v>
          </cell>
        </row>
        <row r="1372">
          <cell r="B1372"/>
          <cell r="C1372" t="str">
            <v>Malla electrosoldada, diam.=6mm, 15cmx15cm, instalada</v>
          </cell>
          <cell r="D1372"/>
          <cell r="E1372"/>
          <cell r="F1372"/>
          <cell r="G1372"/>
        </row>
        <row r="1373">
          <cell r="B1373" t="str">
            <v>0777</v>
          </cell>
          <cell r="C1373" t="str">
            <v>MALLA ELECTROSOLDADA 150x150x8mm</v>
          </cell>
          <cell r="D1373" t="str">
            <v>m2</v>
          </cell>
          <cell r="E1373">
            <v>1</v>
          </cell>
          <cell r="F1373">
            <v>14.71</v>
          </cell>
          <cell r="G1373">
            <v>14.71</v>
          </cell>
        </row>
        <row r="1374">
          <cell r="B1374"/>
          <cell r="C1374" t="str">
            <v>Malla electrosoldada, diam.=8mm, 15cmx15cm, instalada</v>
          </cell>
          <cell r="D1374"/>
          <cell r="E1374"/>
          <cell r="F1374"/>
          <cell r="G1374"/>
        </row>
        <row r="1375">
          <cell r="B1375" t="str">
            <v>5632</v>
          </cell>
          <cell r="C1375" t="str">
            <v>MALLA HEXAG.AMARR.A GAVION TIPO TERRAMESH</v>
          </cell>
          <cell r="D1375" t="str">
            <v>m2</v>
          </cell>
          <cell r="E1375">
            <v>1</v>
          </cell>
          <cell r="F1375">
            <v>5.24</v>
          </cell>
          <cell r="G1375">
            <v>5.24</v>
          </cell>
        </row>
        <row r="1376">
          <cell r="B1376"/>
          <cell r="C1376" t="str">
            <v>Malla 50(2")/1.25 30/1.50 galv.amarr.a gavion como falda tipo terramesh.</v>
          </cell>
          <cell r="D1376"/>
          <cell r="E1376"/>
          <cell r="F1376"/>
          <cell r="G1376"/>
        </row>
        <row r="1377">
          <cell r="B1377" t="str">
            <v>0775</v>
          </cell>
          <cell r="C1377" t="str">
            <v>MALLA PARA ENLUCIDOS 2.21x0.60m</v>
          </cell>
          <cell r="D1377" t="str">
            <v>m2</v>
          </cell>
          <cell r="E1377">
            <v>1</v>
          </cell>
          <cell r="F1377">
            <v>5.52</v>
          </cell>
          <cell r="G1377">
            <v>5.52</v>
          </cell>
        </row>
        <row r="1378">
          <cell r="B1378"/>
          <cell r="C1378" t="str">
            <v>colocada</v>
          </cell>
          <cell r="D1378"/>
          <cell r="E1378"/>
          <cell r="F1378"/>
          <cell r="G1378"/>
        </row>
        <row r="1379">
          <cell r="B1379" t="str">
            <v>4028</v>
          </cell>
          <cell r="C1379" t="str">
            <v>MALLA SENCILLA P/TUMBADO 221X60</v>
          </cell>
          <cell r="D1379" t="str">
            <v>m2</v>
          </cell>
          <cell r="E1379">
            <v>1</v>
          </cell>
          <cell r="F1379">
            <v>4.9800000000000004</v>
          </cell>
          <cell r="G1379">
            <v>4.9800000000000004</v>
          </cell>
        </row>
        <row r="1380">
          <cell r="B1380"/>
          <cell r="C1380" t="str">
            <v>Malla elaborada con una lámina de acero expandida, ideal para revestimiento de estructuras a ser enlucidas. Dimensiones: 221 cm de largo x 60 cm de alto. Instalada.</v>
          </cell>
          <cell r="D1380"/>
          <cell r="E1380"/>
          <cell r="F1380"/>
          <cell r="G1380"/>
        </row>
        <row r="1381">
          <cell r="B1381" t="str">
            <v>1046</v>
          </cell>
          <cell r="C1381" t="str">
            <v>MALLA TRIGALVANIZADA 50/10 3.3mm</v>
          </cell>
          <cell r="D1381" t="str">
            <v>m2</v>
          </cell>
          <cell r="E1381">
            <v>1</v>
          </cell>
          <cell r="F1381">
            <v>13.9</v>
          </cell>
          <cell r="G1381">
            <v>13.9</v>
          </cell>
        </row>
        <row r="1382">
          <cell r="B1382"/>
          <cell r="C1382" t="str">
            <v>Colocada, suelda.</v>
          </cell>
          <cell r="D1382"/>
          <cell r="E1382"/>
          <cell r="F1382"/>
          <cell r="G1382"/>
        </row>
        <row r="1383">
          <cell r="B1383" t="str">
            <v>5666</v>
          </cell>
          <cell r="C1383" t="str">
            <v>MALLA TRIGALVANIZADA 50/10 3.3mm PARA PROTECCION DE TALUDES</v>
          </cell>
          <cell r="D1383" t="str">
            <v>m2</v>
          </cell>
          <cell r="E1383">
            <v>1</v>
          </cell>
          <cell r="F1383">
            <v>16.989999999999998</v>
          </cell>
          <cell r="G1383">
            <v>16.989999999999998</v>
          </cell>
        </row>
        <row r="1384">
          <cell r="B1384"/>
          <cell r="C1384" t="str">
            <v>Instalada, incluye anclajes de acero de refuerzo diam=14mm (1.00m/m2), canastilla y equipo de seguridad.</v>
          </cell>
          <cell r="D1384"/>
          <cell r="E1384"/>
          <cell r="F1384"/>
          <cell r="G1384"/>
        </row>
        <row r="1385">
          <cell r="B1385" t="str">
            <v>1913</v>
          </cell>
          <cell r="C1385" t="str">
            <v>MAMPAR.AL.BRONCE S-300,VID.BRON.FLOT.6mm</v>
          </cell>
          <cell r="D1385" t="str">
            <v>m2</v>
          </cell>
          <cell r="E1385">
            <v>1</v>
          </cell>
          <cell r="F1385">
            <v>139.63</v>
          </cell>
          <cell r="G1385">
            <v>139.63</v>
          </cell>
        </row>
        <row r="1386">
          <cell r="B1386"/>
          <cell r="C1386" t="str">
            <v>Vidrio bronce flotado 6mm, instalada</v>
          </cell>
          <cell r="D1386"/>
          <cell r="E1386"/>
          <cell r="F1386"/>
          <cell r="G1386"/>
        </row>
        <row r="1387">
          <cell r="B1387" t="str">
            <v>1934</v>
          </cell>
          <cell r="C1387" t="str">
            <v>MAMPAR.AL.BRONCE S-300,VIDR.BRON.TEM.6mm</v>
          </cell>
          <cell r="D1387" t="str">
            <v>m2</v>
          </cell>
          <cell r="E1387">
            <v>1</v>
          </cell>
          <cell r="F1387">
            <v>199.4</v>
          </cell>
          <cell r="G1387">
            <v>199.4</v>
          </cell>
        </row>
        <row r="1388">
          <cell r="B1388"/>
          <cell r="C1388" t="str">
            <v>vidrio bronce templado 6mm, instalada</v>
          </cell>
          <cell r="D1388"/>
          <cell r="E1388"/>
          <cell r="F1388"/>
          <cell r="G1388"/>
        </row>
        <row r="1389">
          <cell r="B1389" t="str">
            <v>1935</v>
          </cell>
          <cell r="C1389" t="str">
            <v>MAMPARA  ALUMINIO SERIE 200 VIDRIO FLOTADO 6mm.</v>
          </cell>
          <cell r="D1389" t="str">
            <v>m2</v>
          </cell>
          <cell r="E1389">
            <v>1</v>
          </cell>
          <cell r="F1389">
            <v>104.94</v>
          </cell>
          <cell r="G1389">
            <v>104.94</v>
          </cell>
        </row>
        <row r="1390">
          <cell r="B1390"/>
          <cell r="C1390" t="str">
            <v>Módulos de 2.40x1.10m, vidrio bronce o gris flotado 6mm, parte sup.corred., instalada.</v>
          </cell>
          <cell r="D1390"/>
          <cell r="E1390"/>
          <cell r="F1390"/>
          <cell r="G1390"/>
        </row>
        <row r="1391">
          <cell r="B1391" t="str">
            <v>1937</v>
          </cell>
          <cell r="C1391" t="str">
            <v>MAMPARA AL.BRONCE S-300, VIDR.LAM.6.38mm</v>
          </cell>
          <cell r="D1391" t="str">
            <v>m2</v>
          </cell>
          <cell r="E1391">
            <v>1</v>
          </cell>
          <cell r="F1391">
            <v>199.24</v>
          </cell>
          <cell r="G1391">
            <v>199.24</v>
          </cell>
        </row>
        <row r="1392">
          <cell r="B1392"/>
          <cell r="C1392" t="str">
            <v>Vidrio laminado 6.38mm, instalada</v>
          </cell>
          <cell r="D1392"/>
          <cell r="E1392"/>
          <cell r="F1392"/>
          <cell r="G1392"/>
        </row>
        <row r="1393">
          <cell r="B1393" t="str">
            <v>1931</v>
          </cell>
          <cell r="C1393" t="str">
            <v>MAMPARA DE ALUMINIO BRONCE VIDRIO 6mm</v>
          </cell>
          <cell r="D1393" t="str">
            <v>m2</v>
          </cell>
          <cell r="E1393">
            <v>1</v>
          </cell>
          <cell r="F1393">
            <v>93.91</v>
          </cell>
          <cell r="G1393">
            <v>93.91</v>
          </cell>
        </row>
        <row r="1394">
          <cell r="B1394"/>
          <cell r="C1394" t="str">
            <v>Modulos de 1.40x1.20m, vidrio bronce o gris flotado 6mm, instalada</v>
          </cell>
          <cell r="D1394"/>
          <cell r="E1394"/>
          <cell r="F1394"/>
          <cell r="G1394"/>
        </row>
        <row r="1395">
          <cell r="B1395" t="str">
            <v>0138</v>
          </cell>
          <cell r="C1395" t="str">
            <v>MAMPOSTERIA BLOQUE PRENSADO 10x20x40cm</v>
          </cell>
          <cell r="D1395" t="str">
            <v>m2</v>
          </cell>
          <cell r="E1395">
            <v>1</v>
          </cell>
          <cell r="F1395">
            <v>14.05</v>
          </cell>
          <cell r="G1395">
            <v>14.05</v>
          </cell>
        </row>
        <row r="1396">
          <cell r="B1396"/>
          <cell r="C1396" t="str">
            <v>Mortero 1:6, incluye andamios, altura 3m.</v>
          </cell>
          <cell r="D1396"/>
          <cell r="E1396"/>
          <cell r="F1396"/>
          <cell r="G1396"/>
        </row>
        <row r="1397">
          <cell r="B1397" t="str">
            <v>0139</v>
          </cell>
          <cell r="C1397" t="str">
            <v>MAMPOSTERIA BLOQUE PRENSADO 15x20x40cm</v>
          </cell>
          <cell r="D1397" t="str">
            <v>m2</v>
          </cell>
          <cell r="E1397">
            <v>1</v>
          </cell>
          <cell r="F1397">
            <v>15.23</v>
          </cell>
          <cell r="G1397">
            <v>15.23</v>
          </cell>
        </row>
        <row r="1398">
          <cell r="B1398"/>
          <cell r="C1398" t="str">
            <v>Mortero 1:6, incluye andamios, altura 3m.</v>
          </cell>
          <cell r="D1398"/>
          <cell r="E1398"/>
          <cell r="F1398"/>
          <cell r="G1398"/>
        </row>
        <row r="1399">
          <cell r="B1399" t="str">
            <v>0140</v>
          </cell>
          <cell r="C1399" t="str">
            <v>MAMPOSTERIA BLOQUE PRENSADO 20x20x40cm</v>
          </cell>
          <cell r="D1399" t="str">
            <v>m2</v>
          </cell>
          <cell r="E1399">
            <v>1</v>
          </cell>
          <cell r="F1399">
            <v>17.5</v>
          </cell>
          <cell r="G1399">
            <v>17.5</v>
          </cell>
        </row>
        <row r="1400">
          <cell r="B1400"/>
          <cell r="C1400" t="str">
            <v>Mortero 1:6, incluye andamios, altura 3m.</v>
          </cell>
          <cell r="D1400"/>
          <cell r="E1400"/>
          <cell r="F1400"/>
          <cell r="G1400"/>
        </row>
        <row r="1401">
          <cell r="B1401" t="str">
            <v>0066</v>
          </cell>
          <cell r="C1401" t="str">
            <v>MAMPOSTERIA DE PIEDRA MORTERO 1:4</v>
          </cell>
          <cell r="D1401" t="str">
            <v>m3</v>
          </cell>
          <cell r="E1401">
            <v>1</v>
          </cell>
          <cell r="F1401">
            <v>126.07</v>
          </cell>
          <cell r="G1401">
            <v>126.07</v>
          </cell>
        </row>
        <row r="1402">
          <cell r="B1402"/>
          <cell r="C1402" t="str">
            <v>Cimientos.</v>
          </cell>
          <cell r="D1402"/>
          <cell r="E1402"/>
          <cell r="F1402"/>
          <cell r="G1402"/>
        </row>
        <row r="1403">
          <cell r="B1403" t="str">
            <v>5603</v>
          </cell>
          <cell r="C1403" t="str">
            <v>MAMPOSTERIA LADRILLO PRENSADO VISTO</v>
          </cell>
          <cell r="D1403" t="str">
            <v>m2</v>
          </cell>
          <cell r="E1403">
            <v>1</v>
          </cell>
          <cell r="F1403">
            <v>32.08</v>
          </cell>
          <cell r="G1403">
            <v>32.08</v>
          </cell>
        </row>
        <row r="1404">
          <cell r="B1404"/>
          <cell r="C1404" t="str">
            <v>mortero 1:6 incluye andamios altura 3m, ladrillo liso visto 2 caras</v>
          </cell>
          <cell r="D1404"/>
          <cell r="E1404"/>
          <cell r="F1404"/>
          <cell r="G1404"/>
        </row>
        <row r="1405">
          <cell r="B1405" t="str">
            <v>1524</v>
          </cell>
          <cell r="C1405" t="str">
            <v>MANGUERA DIAMETRO 1" INSTALADA</v>
          </cell>
          <cell r="D1405" t="str">
            <v>m</v>
          </cell>
          <cell r="E1405">
            <v>1</v>
          </cell>
          <cell r="F1405">
            <v>0.79</v>
          </cell>
          <cell r="G1405">
            <v>0.79</v>
          </cell>
        </row>
        <row r="1406">
          <cell r="B1406"/>
          <cell r="C1406"/>
          <cell r="D1406"/>
          <cell r="E1406"/>
          <cell r="F1406"/>
          <cell r="G1406"/>
        </row>
        <row r="1407">
          <cell r="B1407" t="str">
            <v>3516</v>
          </cell>
          <cell r="C1407" t="str">
            <v>MANGUERA DIAMETRO 3/4" INSTALADA</v>
          </cell>
          <cell r="D1407" t="str">
            <v>m</v>
          </cell>
          <cell r="E1407">
            <v>1</v>
          </cell>
          <cell r="F1407">
            <v>0.76</v>
          </cell>
          <cell r="G1407">
            <v>0.76</v>
          </cell>
        </row>
        <row r="1408">
          <cell r="B1408"/>
          <cell r="C1408" t="str">
            <v>Para cableado eléctrico.</v>
          </cell>
          <cell r="D1408"/>
          <cell r="E1408"/>
          <cell r="F1408"/>
          <cell r="G1408"/>
        </row>
        <row r="1409">
          <cell r="B1409" t="str">
            <v>0769</v>
          </cell>
          <cell r="C1409" t="str">
            <v>MANGUERA PVC 2" CABLEADO ELECTRICO</v>
          </cell>
          <cell r="D1409" t="str">
            <v>m</v>
          </cell>
          <cell r="E1409">
            <v>1</v>
          </cell>
          <cell r="F1409">
            <v>2.63</v>
          </cell>
          <cell r="G1409">
            <v>2.63</v>
          </cell>
        </row>
        <row r="1410">
          <cell r="B1410"/>
          <cell r="C1410" t="str">
            <v>Instalada</v>
          </cell>
          <cell r="D1410"/>
          <cell r="E1410"/>
          <cell r="F1410"/>
          <cell r="G1410"/>
        </row>
        <row r="1411">
          <cell r="B1411" t="str">
            <v>0969</v>
          </cell>
          <cell r="C1411" t="str">
            <v>MANO DE OBRA ADOQUINADO - SIN MATERIALES</v>
          </cell>
          <cell r="D1411" t="str">
            <v>m2</v>
          </cell>
          <cell r="E1411">
            <v>1</v>
          </cell>
          <cell r="F1411">
            <v>5.15</v>
          </cell>
          <cell r="G1411">
            <v>5.15</v>
          </cell>
        </row>
        <row r="1412">
          <cell r="B1412"/>
          <cell r="C1412" t="str">
            <v>Incluye colocacion de cama de arena y emporado, materiales existentes en obra.</v>
          </cell>
          <cell r="D1412"/>
          <cell r="E1412"/>
          <cell r="F1412"/>
          <cell r="G1412"/>
        </row>
        <row r="1413">
          <cell r="B1413" t="str">
            <v>3577</v>
          </cell>
          <cell r="C1413" t="str">
            <v>MANO DE OBRA DE TENDIDO,TEMPLADO CONDUCTOR ASC # 2, # 4</v>
          </cell>
          <cell r="D1413" t="str">
            <v>m</v>
          </cell>
          <cell r="E1413">
            <v>1</v>
          </cell>
          <cell r="F1413">
            <v>0.82</v>
          </cell>
          <cell r="G1413">
            <v>0.82</v>
          </cell>
        </row>
        <row r="1414">
          <cell r="B1414"/>
          <cell r="C1414" t="str">
            <v>Aleacion de aluminio, AWG, no incluye materiales.</v>
          </cell>
          <cell r="D1414"/>
          <cell r="E1414"/>
          <cell r="F1414"/>
          <cell r="G1414"/>
        </row>
        <row r="1415">
          <cell r="B1415" t="str">
            <v>0011</v>
          </cell>
          <cell r="C1415" t="str">
            <v>MANO DE OBRA RELLENO-COMPACTACIÓN MATERIAL GRANULAR</v>
          </cell>
          <cell r="D1415" t="str">
            <v>m3</v>
          </cell>
          <cell r="E1415">
            <v>1</v>
          </cell>
          <cell r="F1415">
            <v>4.4000000000000004</v>
          </cell>
          <cell r="G1415">
            <v>4.4000000000000004</v>
          </cell>
        </row>
        <row r="1416">
          <cell r="B1416"/>
          <cell r="C1416" t="str">
            <v>No incluye el material granular, compactación con compactadora manual 5 HP.</v>
          </cell>
          <cell r="D1416"/>
          <cell r="E1416"/>
          <cell r="F1416"/>
          <cell r="G1416"/>
        </row>
        <row r="1417">
          <cell r="B1417" t="str">
            <v>0970</v>
          </cell>
          <cell r="C1417" t="str">
            <v>MANO DE OBRA Y EMPORADO: EMPEDRADO</v>
          </cell>
          <cell r="D1417" t="str">
            <v>m2</v>
          </cell>
          <cell r="E1417">
            <v>1</v>
          </cell>
          <cell r="F1417">
            <v>2.86</v>
          </cell>
          <cell r="G1417">
            <v>2.86</v>
          </cell>
        </row>
        <row r="1418">
          <cell r="B1418"/>
          <cell r="C1418" t="str">
            <v>Mezcla de 70% material cohesivo y 30% de material granular</v>
          </cell>
          <cell r="D1418"/>
          <cell r="E1418"/>
          <cell r="F1418"/>
          <cell r="G1418"/>
        </row>
        <row r="1419">
          <cell r="B1419" t="str">
            <v>1197</v>
          </cell>
          <cell r="C1419" t="str">
            <v>MANOMETRO 0-240 PSI DE GLICERINA</v>
          </cell>
          <cell r="D1419" t="str">
            <v>u</v>
          </cell>
          <cell r="E1419">
            <v>1</v>
          </cell>
          <cell r="F1419">
            <v>21.97</v>
          </cell>
          <cell r="G1419">
            <v>21.97</v>
          </cell>
        </row>
        <row r="1420">
          <cell r="B1420"/>
          <cell r="C1420" t="str">
            <v>instalado</v>
          </cell>
          <cell r="D1420"/>
          <cell r="E1420"/>
          <cell r="F1420"/>
          <cell r="G1420"/>
        </row>
        <row r="1421">
          <cell r="B1421" t="str">
            <v>D022</v>
          </cell>
          <cell r="C1421" t="str">
            <v>MANTENIMIENTO ÁREA VERDE.</v>
          </cell>
          <cell r="D1421" t="str">
            <v>m2</v>
          </cell>
          <cell r="E1421">
            <v>1</v>
          </cell>
          <cell r="F1421">
            <v>0.17</v>
          </cell>
          <cell r="G1421">
            <v>0.17</v>
          </cell>
        </row>
        <row r="1422">
          <cell r="B1422"/>
          <cell r="C1422" t="str">
            <v>Corte de hierba.</v>
          </cell>
          <cell r="D1422"/>
          <cell r="E1422"/>
          <cell r="F1422"/>
          <cell r="G1422"/>
        </row>
        <row r="1423">
          <cell r="B1423" t="str">
            <v>E121</v>
          </cell>
          <cell r="C1423" t="str">
            <v>MARCADADOR ELECTRONICO 300x160x12cm.MOD MEM-16-300AT,MULTIDISCIPLINARIO 16 DIG.10 DE 45cm Y 6 DE 25cm DE ALTO,LED,ALTO BRILLO EN COLOR BLANCO,VERDE Y AZUL</v>
          </cell>
          <cell r="D1423" t="str">
            <v>u</v>
          </cell>
          <cell r="E1423">
            <v>1</v>
          </cell>
          <cell r="F1423">
            <v>7276.5</v>
          </cell>
          <cell r="G1423">
            <v>7276.5</v>
          </cell>
        </row>
        <row r="1424">
          <cell r="B1424"/>
          <cell r="C1424" t="str">
            <v xml:space="preserve">Incluye consola electrónica CDMA-2.0, modulo pasamensajes para nombre de los equipos de 3", acc.de instación e instalado. </v>
          </cell>
          <cell r="D1424"/>
          <cell r="E1424"/>
          <cell r="F1424"/>
          <cell r="G1424"/>
        </row>
        <row r="1425">
          <cell r="B1425" t="str">
            <v>0236</v>
          </cell>
          <cell r="C1425" t="str">
            <v>MARMETON GRANO LAVADO, CUALQUIER COLOR</v>
          </cell>
          <cell r="D1425" t="str">
            <v>m2</v>
          </cell>
          <cell r="E1425">
            <v>1</v>
          </cell>
          <cell r="F1425">
            <v>61.76</v>
          </cell>
          <cell r="G1425">
            <v>61.76</v>
          </cell>
        </row>
        <row r="1426">
          <cell r="B1426"/>
          <cell r="C1426" t="str">
            <v>Emporado, destroncado o desvastado, no pulido, fleje de vidrio 5-6mm</v>
          </cell>
          <cell r="D1426"/>
          <cell r="E1426"/>
          <cell r="F1426"/>
          <cell r="G1426"/>
        </row>
        <row r="1427">
          <cell r="B1427" t="str">
            <v>0173</v>
          </cell>
          <cell r="C1427" t="str">
            <v>MASILL.Y ALISADO PISO MORTERO 1:3 e=4cm</v>
          </cell>
          <cell r="D1427" t="str">
            <v>m2</v>
          </cell>
          <cell r="E1427">
            <v>1</v>
          </cell>
          <cell r="F1427">
            <v>7.99</v>
          </cell>
          <cell r="G1427">
            <v>7.99</v>
          </cell>
        </row>
        <row r="1428">
          <cell r="B1428"/>
          <cell r="C1428" t="str">
            <v>Espesor 4cm, segun diseño especial</v>
          </cell>
          <cell r="D1428"/>
          <cell r="E1428"/>
          <cell r="F1428"/>
          <cell r="G1428"/>
        </row>
        <row r="1429">
          <cell r="B1429" t="str">
            <v>0166</v>
          </cell>
          <cell r="C1429" t="str">
            <v>MASILL.Y ALISADO PISOS MORTERO 1:3 e=2cm</v>
          </cell>
          <cell r="D1429" t="str">
            <v>m2</v>
          </cell>
          <cell r="E1429">
            <v>1</v>
          </cell>
          <cell r="F1429">
            <v>8.5299999999999994</v>
          </cell>
          <cell r="G1429">
            <v>8.5299999999999994</v>
          </cell>
        </row>
        <row r="1430">
          <cell r="B1430"/>
          <cell r="C1430" t="str">
            <v>Espesor 2 cm.</v>
          </cell>
          <cell r="D1430"/>
          <cell r="E1430"/>
          <cell r="F1430"/>
          <cell r="G1430"/>
        </row>
        <row r="1431">
          <cell r="B1431" t="str">
            <v>0165</v>
          </cell>
          <cell r="C1431" t="str">
            <v>MASILLADO DE PISOS MORTERO 1:3 esp.=2cm</v>
          </cell>
          <cell r="D1431" t="str">
            <v>m2</v>
          </cell>
          <cell r="E1431">
            <v>1</v>
          </cell>
          <cell r="F1431">
            <v>7.92</v>
          </cell>
          <cell r="G1431">
            <v>7.92</v>
          </cell>
        </row>
        <row r="1432">
          <cell r="B1432"/>
          <cell r="C1432"/>
          <cell r="D1432"/>
          <cell r="E1432"/>
          <cell r="F1432"/>
          <cell r="G1432"/>
        </row>
        <row r="1433">
          <cell r="B1433" t="str">
            <v>0087</v>
          </cell>
          <cell r="C1433" t="str">
            <v>MASILLADO LOSA MORTERO 1:3 ESPESOR 2cm</v>
          </cell>
          <cell r="D1433" t="str">
            <v>m2</v>
          </cell>
          <cell r="E1433">
            <v>1</v>
          </cell>
          <cell r="F1433">
            <v>8.6300000000000008</v>
          </cell>
          <cell r="G1433">
            <v>8.6300000000000008</v>
          </cell>
        </row>
        <row r="1434">
          <cell r="B1434"/>
          <cell r="C1434" t="str">
            <v>Subida de materiales en saco, altura de losa a 3m, no incluye impermeabilizante.</v>
          </cell>
          <cell r="D1434"/>
          <cell r="E1434"/>
          <cell r="F1434"/>
          <cell r="G1434"/>
        </row>
        <row r="1435">
          <cell r="B1435" t="str">
            <v>0086</v>
          </cell>
          <cell r="C1435" t="str">
            <v>MASILLADO Y ALISADO LOSA e=2cm</v>
          </cell>
          <cell r="D1435" t="str">
            <v>m2</v>
          </cell>
          <cell r="E1435">
            <v>1</v>
          </cell>
          <cell r="F1435">
            <v>14.46</v>
          </cell>
          <cell r="G1435">
            <v>14.46</v>
          </cell>
        </row>
        <row r="1436">
          <cell r="B1436"/>
          <cell r="C1436" t="str">
            <v>Mortero 1:3 con impermeabilizante integral para morteros, subida de materiales en saco.</v>
          </cell>
          <cell r="D1436"/>
          <cell r="E1436"/>
          <cell r="F1436"/>
          <cell r="G1436"/>
        </row>
        <row r="1437">
          <cell r="B1437" t="str">
            <v>0085</v>
          </cell>
          <cell r="C1437" t="str">
            <v>MASILLADO Y ALISADO LOSA e=4cm</v>
          </cell>
          <cell r="D1437" t="str">
            <v>m2</v>
          </cell>
          <cell r="E1437">
            <v>1</v>
          </cell>
          <cell r="F1437">
            <v>17.77</v>
          </cell>
          <cell r="G1437">
            <v>17.77</v>
          </cell>
        </row>
        <row r="1438">
          <cell r="B1438"/>
          <cell r="C1438" t="str">
            <v>Mortero 1:4 con impermeabilizante integral para morteros.</v>
          </cell>
          <cell r="D1438"/>
          <cell r="E1438"/>
          <cell r="F1438"/>
          <cell r="G1438"/>
        </row>
        <row r="1439">
          <cell r="B1439" t="str">
            <v>4525</v>
          </cell>
          <cell r="C1439" t="str">
            <v>MATERIAL DE MEJORAMIENTO SUBRASANTE EN VÍAS O ACERAS DIFICULTAD DE ACCESO.</v>
          </cell>
          <cell r="D1439" t="str">
            <v>m3</v>
          </cell>
          <cell r="E1439">
            <v>1</v>
          </cell>
          <cell r="F1439">
            <v>30.25</v>
          </cell>
          <cell r="G1439">
            <v>30.25</v>
          </cell>
        </row>
        <row r="1440">
          <cell r="B1440"/>
          <cell r="C1440" t="str">
            <v>Material granular, tendido y compactado, con compactador manual, transporte _x000D_
35km. 402 - 2 (1).</v>
          </cell>
          <cell r="D1440"/>
          <cell r="E1440"/>
          <cell r="F1440"/>
          <cell r="G1440"/>
        </row>
        <row r="1441">
          <cell r="B1441" t="str">
            <v>4806</v>
          </cell>
          <cell r="C1441" t="str">
            <v>MATERIAL GRANULAR EXISTENTE ESCARIFICAR Y ESTABILIZAR AL 8% CON CEMENTO PORTLAND EN SITIO</v>
          </cell>
          <cell r="D1441" t="str">
            <v>m3</v>
          </cell>
          <cell r="E1441">
            <v>1</v>
          </cell>
          <cell r="F1441">
            <v>37.549999999999997</v>
          </cell>
          <cell r="G1441">
            <v>37.549999999999997</v>
          </cell>
        </row>
        <row r="1442">
          <cell r="B1442"/>
          <cell r="C1442" t="str">
            <v>Escarificación de material existente en el sitio, tendido, compactación, estabilización al 8% con cemento</v>
          </cell>
          <cell r="D1442"/>
          <cell r="E1442"/>
          <cell r="F1442"/>
          <cell r="G1442"/>
        </row>
        <row r="1443">
          <cell r="B1443" t="str">
            <v>V025</v>
          </cell>
          <cell r="C1443" t="str">
            <v>MATERIAL PETREO PARA MEJORAMIENTO DE LA SUBRASANTE.</v>
          </cell>
          <cell r="D1443" t="str">
            <v>m3</v>
          </cell>
          <cell r="E1443">
            <v>1</v>
          </cell>
          <cell r="F1443">
            <v>10.73</v>
          </cell>
          <cell r="G1443">
            <v>10.73</v>
          </cell>
        </row>
        <row r="1444">
          <cell r="B1444"/>
          <cell r="C1444" t="str">
            <v>402-2(1)</v>
          </cell>
          <cell r="D1444"/>
          <cell r="E1444"/>
          <cell r="F1444"/>
          <cell r="G1444"/>
        </row>
        <row r="1445">
          <cell r="B1445" t="str">
            <v>0741</v>
          </cell>
          <cell r="C1445" t="str">
            <v>MEDIA CAÑA PARED, CUBIERTA ENLUCIDA</v>
          </cell>
          <cell r="D1445" t="str">
            <v>m</v>
          </cell>
          <cell r="E1445">
            <v>1</v>
          </cell>
          <cell r="F1445">
            <v>3.48</v>
          </cell>
          <cell r="G1445">
            <v>3.48</v>
          </cell>
        </row>
        <row r="1446">
          <cell r="B1446"/>
          <cell r="C1446" t="str">
            <v>Enlucido 0.05x0.02m, mortero 1:6, profundidad 12mm.</v>
          </cell>
          <cell r="D1446"/>
          <cell r="E1446"/>
          <cell r="F1446"/>
          <cell r="G1446"/>
        </row>
        <row r="1447">
          <cell r="B1447" t="str">
            <v>2306</v>
          </cell>
          <cell r="C1447" t="str">
            <v>MEDIDOR DE AGUA 1 1/4"</v>
          </cell>
          <cell r="D1447" t="str">
            <v>u</v>
          </cell>
          <cell r="E1447">
            <v>1</v>
          </cell>
          <cell r="F1447">
            <v>196.21</v>
          </cell>
          <cell r="G1447">
            <v>196.21</v>
          </cell>
        </row>
        <row r="1448">
          <cell r="B1448"/>
          <cell r="C1448" t="str">
            <v>Instalado</v>
          </cell>
          <cell r="D1448"/>
          <cell r="E1448"/>
          <cell r="F1448"/>
          <cell r="G1448"/>
        </row>
        <row r="1449">
          <cell r="B1449" t="str">
            <v>1966</v>
          </cell>
          <cell r="C1449" t="str">
            <v>MEJORAMIENTO CARACTERISTICAS MATERIAL GRANULAR.</v>
          </cell>
          <cell r="D1449" t="str">
            <v>m3</v>
          </cell>
          <cell r="E1449">
            <v>1</v>
          </cell>
          <cell r="F1449">
            <v>0.79</v>
          </cell>
          <cell r="G1449">
            <v>0.79</v>
          </cell>
        </row>
        <row r="1450">
          <cell r="B1450"/>
          <cell r="C1450" t="str">
            <v>Mezclado de material granular para mejorar caracteristicas.</v>
          </cell>
          <cell r="D1450"/>
          <cell r="E1450"/>
          <cell r="F1450"/>
          <cell r="G1450"/>
        </row>
        <row r="1451">
          <cell r="B1451" t="str">
            <v>P858</v>
          </cell>
          <cell r="C1451" t="str">
            <v>MESON BAÑO ESTRUCTURA METÁLICA GRANITO PULIDO 225x60cm.</v>
          </cell>
          <cell r="D1451" t="str">
            <v>u</v>
          </cell>
          <cell r="E1451">
            <v>1</v>
          </cell>
          <cell r="F1451">
            <v>243.86</v>
          </cell>
          <cell r="G1451">
            <v>243.86</v>
          </cell>
        </row>
        <row r="1452">
          <cell r="B1452"/>
          <cell r="C1452" t="str">
            <v>Estructura tubo cuadrado 1 1/2"x3mm, ángulo 40x4mm, granito importado pulido e=2cm, triplex. Instalado.</v>
          </cell>
          <cell r="D1452"/>
          <cell r="E1452"/>
          <cell r="F1452"/>
          <cell r="G1452"/>
        </row>
        <row r="1453">
          <cell r="B1453" t="str">
            <v>P414</v>
          </cell>
          <cell r="C1453" t="str">
            <v>MESÓN PARA BAÑO GRANITO PULIDO COLOR NEGRO.</v>
          </cell>
          <cell r="D1453" t="str">
            <v>m2</v>
          </cell>
          <cell r="E1453">
            <v>1</v>
          </cell>
          <cell r="F1453">
            <v>125.39</v>
          </cell>
          <cell r="G1453">
            <v>125.39</v>
          </cell>
        </row>
        <row r="1454">
          <cell r="B1454"/>
          <cell r="C1454" t="str">
            <v>Granito importado pulido e=2cm. Instalado.</v>
          </cell>
          <cell r="D1454"/>
          <cell r="E1454"/>
          <cell r="F1454"/>
          <cell r="G1454"/>
        </row>
        <row r="1455">
          <cell r="B1455" t="str">
            <v>2808</v>
          </cell>
          <cell r="C1455" t="str">
            <v>MEZCLA ASFALTICA EN FRIO EN OBRA.</v>
          </cell>
          <cell r="D1455" t="str">
            <v>m3</v>
          </cell>
          <cell r="E1455">
            <v>1</v>
          </cell>
          <cell r="F1455">
            <v>106.12</v>
          </cell>
          <cell r="G1455">
            <v>106.12</v>
          </cell>
        </row>
        <row r="1456">
          <cell r="B1456"/>
          <cell r="C1456" t="str">
            <v>Tendido, compactado y cubicado en obra. 405-4(1).</v>
          </cell>
          <cell r="D1456"/>
          <cell r="E1456"/>
          <cell r="F1456"/>
          <cell r="G1456"/>
        </row>
        <row r="1457">
          <cell r="B1457" t="str">
            <v>P853</v>
          </cell>
          <cell r="C1457" t="str">
            <v>MONOCOLUMPIO NORMA ASTM F2276 POSTE 114x3 PERNO TORX INOX. RECUBRIMIENTO INTEGRAL DÚPLEX DECAPADO GALVANIZADO PINTURA ELECTROSTÁTICA</v>
          </cell>
          <cell r="D1457" t="str">
            <v>u</v>
          </cell>
          <cell r="E1457">
            <v>1</v>
          </cell>
          <cell r="F1457">
            <v>904.03</v>
          </cell>
          <cell r="G1457">
            <v>904.03</v>
          </cell>
        </row>
        <row r="1458">
          <cell r="B1458"/>
          <cell r="C1458" t="str">
            <v>Eq.ejerc.piernas poste TR114x3 asientos TR50x3, plac.base 10 placa pivote 6 eje galv 20 cubreperno ø50 cubrebase ø275 certificado ASTM F2276 anc.4 varilla dado 50x50x95cm HS210kg/cm2,20 tuerca nivelación y seguridad ¾ regaton.50 y 114.inst</v>
          </cell>
          <cell r="D1458"/>
          <cell r="E1458"/>
          <cell r="F1458"/>
          <cell r="G1458"/>
        </row>
        <row r="1459">
          <cell r="B1459" t="str">
            <v>3883</v>
          </cell>
          <cell r="C1459" t="str">
            <v>MORTERO 1:3 EMPATE POZO</v>
          </cell>
          <cell r="D1459" t="str">
            <v>u</v>
          </cell>
          <cell r="E1459">
            <v>1</v>
          </cell>
          <cell r="F1459">
            <v>13.69</v>
          </cell>
          <cell r="G1459">
            <v>13.69</v>
          </cell>
        </row>
        <row r="1460">
          <cell r="B1460"/>
          <cell r="C1460" t="str">
            <v>Cemento:arena</v>
          </cell>
          <cell r="D1460"/>
          <cell r="E1460"/>
          <cell r="F1460"/>
          <cell r="G1460"/>
        </row>
        <row r="1461">
          <cell r="B1461" t="str">
            <v>3882</v>
          </cell>
          <cell r="C1461" t="str">
            <v>MORTERO 1:3 EMPATE TUBERIA</v>
          </cell>
          <cell r="D1461" t="str">
            <v>u</v>
          </cell>
          <cell r="E1461">
            <v>1</v>
          </cell>
          <cell r="F1461">
            <v>9.5299999999999994</v>
          </cell>
          <cell r="G1461">
            <v>9.5299999999999994</v>
          </cell>
        </row>
        <row r="1462">
          <cell r="B1462"/>
          <cell r="C1462" t="str">
            <v>Cemento:arena</v>
          </cell>
          <cell r="D1462"/>
          <cell r="E1462"/>
          <cell r="F1462"/>
          <cell r="G1462"/>
        </row>
        <row r="1463">
          <cell r="B1463" t="str">
            <v>2652</v>
          </cell>
          <cell r="C1463" t="str">
            <v>MORTERO NIVELANTE PARA ANCLAJES DE ESTRUCTURAS.</v>
          </cell>
          <cell r="D1463" t="str">
            <v>Kg</v>
          </cell>
          <cell r="E1463">
            <v>1</v>
          </cell>
          <cell r="F1463">
            <v>1.74</v>
          </cell>
          <cell r="G1463">
            <v>1.74</v>
          </cell>
        </row>
        <row r="1464">
          <cell r="B1464"/>
          <cell r="C1464" t="str">
            <v>Mortero para rellenos de precisión de anclajes.</v>
          </cell>
          <cell r="D1464"/>
          <cell r="E1464"/>
          <cell r="F1464"/>
          <cell r="G1464"/>
        </row>
        <row r="1465">
          <cell r="B1465" t="str">
            <v>0911</v>
          </cell>
          <cell r="C1465" t="str">
            <v>MOVIMIENTO DE TIERRA  A MÁQUINA DESALOJO 1km &gt; 5000m3.</v>
          </cell>
          <cell r="D1465" t="str">
            <v>m3</v>
          </cell>
          <cell r="E1465">
            <v>1</v>
          </cell>
          <cell r="F1465">
            <v>2.86</v>
          </cell>
          <cell r="G1465">
            <v>2.86</v>
          </cell>
        </row>
        <row r="1466">
          <cell r="B1466"/>
          <cell r="C1466" t="str">
            <v>Mayor 5000m3.</v>
          </cell>
          <cell r="D1466"/>
          <cell r="E1466"/>
          <cell r="F1466"/>
          <cell r="G1466"/>
        </row>
        <row r="1467">
          <cell r="B1467" t="str">
            <v>0564</v>
          </cell>
          <cell r="C1467" t="str">
            <v>MUEBLE DE COCINA ALTO EN MELAMINICO.</v>
          </cell>
          <cell r="D1467" t="str">
            <v>m</v>
          </cell>
          <cell r="E1467">
            <v>1</v>
          </cell>
          <cell r="F1467">
            <v>138.22</v>
          </cell>
          <cell r="G1467">
            <v>138.22</v>
          </cell>
        </row>
        <row r="1468">
          <cell r="B1468"/>
          <cell r="C1468" t="str">
            <v>Acabado, colocado.</v>
          </cell>
          <cell r="D1468"/>
          <cell r="E1468"/>
          <cell r="F1468"/>
          <cell r="G1468"/>
        </row>
        <row r="1469">
          <cell r="B1469" t="str">
            <v>0563</v>
          </cell>
          <cell r="C1469" t="str">
            <v>MUEBLE DE COCINA BAJO EN MELAMINICO.</v>
          </cell>
          <cell r="D1469" t="str">
            <v>m</v>
          </cell>
          <cell r="E1469">
            <v>1</v>
          </cell>
          <cell r="F1469">
            <v>126.05</v>
          </cell>
          <cell r="G1469">
            <v>126.05</v>
          </cell>
        </row>
        <row r="1470">
          <cell r="B1470"/>
          <cell r="C1470" t="str">
            <v>Acabado, colocado.</v>
          </cell>
          <cell r="D1470"/>
          <cell r="E1470"/>
          <cell r="F1470"/>
          <cell r="G1470"/>
        </row>
        <row r="1471">
          <cell r="B1471" t="str">
            <v>D009</v>
          </cell>
          <cell r="C1471" t="str">
            <v>PALMAS ESPECIES GRANDES DE 3.00 A 4.00m (PROMEDIO) EN SITIO.</v>
          </cell>
          <cell r="D1471" t="str">
            <v>u</v>
          </cell>
          <cell r="E1471">
            <v>1</v>
          </cell>
          <cell r="F1471">
            <v>211.24</v>
          </cell>
          <cell r="G1471">
            <v>211.24</v>
          </cell>
        </row>
        <row r="1472">
          <cell r="B1472"/>
          <cell r="C1472" t="str">
            <v>Inc. excavación de hueco, transporte y sembrado. No inc. abono. (Especies de palama: cococumbi, fénix).</v>
          </cell>
          <cell r="D1472"/>
          <cell r="E1472"/>
          <cell r="F1472"/>
          <cell r="G1472"/>
        </row>
        <row r="1473">
          <cell r="B1473" t="str">
            <v>D008</v>
          </cell>
          <cell r="C1473" t="str">
            <v>PALMAS ESPECIES PEQUEÑAS DE 0.80 A 2.00m (PROMEDIO) EN SITIO.</v>
          </cell>
          <cell r="D1473" t="str">
            <v>u</v>
          </cell>
          <cell r="E1473">
            <v>1</v>
          </cell>
          <cell r="F1473">
            <v>42.86</v>
          </cell>
          <cell r="G1473">
            <v>42.86</v>
          </cell>
        </row>
        <row r="1474">
          <cell r="B1474"/>
          <cell r="C1474" t="str">
            <v>Inc. excavación de hueco, transporte y sembrado. No inc. abono. (Especies de palama: sica, abanico, areca, fénix).</v>
          </cell>
          <cell r="D1474"/>
          <cell r="E1474"/>
          <cell r="F1474"/>
          <cell r="G1474"/>
        </row>
        <row r="1475">
          <cell r="B1475" t="str">
            <v>2314</v>
          </cell>
          <cell r="C1475" t="str">
            <v>PANEL CENTRAL DE CONTROL CONTRA INCENDIOS</v>
          </cell>
          <cell r="D1475" t="str">
            <v>u</v>
          </cell>
          <cell r="E1475">
            <v>1</v>
          </cell>
          <cell r="F1475">
            <v>647.70000000000005</v>
          </cell>
          <cell r="G1475">
            <v>647.70000000000005</v>
          </cell>
        </row>
        <row r="1476">
          <cell r="B1476"/>
          <cell r="C1476" t="str">
            <v>Instalado incluye programación</v>
          </cell>
          <cell r="D1476"/>
          <cell r="E1476"/>
          <cell r="F1476"/>
          <cell r="G1476"/>
        </row>
        <row r="1477">
          <cell r="B1477" t="str">
            <v>1813</v>
          </cell>
          <cell r="C1477" t="str">
            <v>PANEL PLANO DE 2 LAMINAS DE ALUMINIO, NUCLEO PLASTICO e=4mm</v>
          </cell>
          <cell r="D1477" t="str">
            <v>m2</v>
          </cell>
          <cell r="E1477">
            <v>1</v>
          </cell>
          <cell r="F1477">
            <v>74.760000000000005</v>
          </cell>
          <cell r="G1477">
            <v>74.760000000000005</v>
          </cell>
        </row>
        <row r="1478">
          <cell r="B1478"/>
          <cell r="C1478" t="str">
            <v>Instalado, incluye accesorios.</v>
          </cell>
          <cell r="D1478"/>
          <cell r="E1478"/>
          <cell r="F1478"/>
          <cell r="G1478"/>
        </row>
        <row r="1479">
          <cell r="B1479" t="str">
            <v>1960</v>
          </cell>
          <cell r="C1479" t="str">
            <v>PARAD.ANCL.PISO a=1.92m h=2.50m PAS.INT.</v>
          </cell>
          <cell r="D1479" t="str">
            <v>m</v>
          </cell>
          <cell r="E1479">
            <v>1</v>
          </cell>
          <cell r="F1479">
            <v>352.16</v>
          </cell>
          <cell r="G1479">
            <v>352.16</v>
          </cell>
        </row>
        <row r="1480">
          <cell r="B1480"/>
          <cell r="C1480" t="str">
            <v>Paran.tran.2G c/5.74m,tubo 2"y1",banca madera,pint. secado rápido, laca auto.2,no cubier.</v>
          </cell>
          <cell r="D1480"/>
          <cell r="E1480"/>
          <cell r="F1480"/>
          <cell r="G1480"/>
        </row>
        <row r="1481">
          <cell r="B1481" t="str">
            <v>3728</v>
          </cell>
          <cell r="C1481" t="str">
            <v>PARARRAYO TIPO DISTRIBUCIÓN DE ÓXIDO DE ZINC DE 6kV.</v>
          </cell>
          <cell r="D1481" t="str">
            <v>u</v>
          </cell>
          <cell r="E1481">
            <v>1</v>
          </cell>
          <cell r="F1481">
            <v>118.8</v>
          </cell>
          <cell r="G1481">
            <v>118.8</v>
          </cell>
        </row>
        <row r="1482">
          <cell r="B1482"/>
          <cell r="C1482" t="str">
            <v>Instalado.</v>
          </cell>
          <cell r="D1482"/>
          <cell r="E1482"/>
          <cell r="F1482"/>
          <cell r="G1482"/>
        </row>
        <row r="1483">
          <cell r="B1483" t="str">
            <v>1809</v>
          </cell>
          <cell r="C1483" t="str">
            <v>PARED DE GYPSUM BOARD e=12mm - TAMBORADA</v>
          </cell>
          <cell r="D1483" t="str">
            <v>m2</v>
          </cell>
          <cell r="E1483">
            <v>1</v>
          </cell>
          <cell r="F1483">
            <v>28.64</v>
          </cell>
          <cell r="G1483">
            <v>28.64</v>
          </cell>
        </row>
        <row r="1484">
          <cell r="B1484"/>
          <cell r="C1484" t="str">
            <v>Track, perforado, tornillo autoroscante, instalada</v>
          </cell>
          <cell r="D1484"/>
          <cell r="E1484"/>
          <cell r="F1484"/>
          <cell r="G1484"/>
        </row>
        <row r="1485">
          <cell r="B1485" t="str">
            <v>0268</v>
          </cell>
          <cell r="C1485" t="str">
            <v>PARQUET EUCALIPTO INDUSTRIAL LACADO</v>
          </cell>
          <cell r="D1485" t="str">
            <v>m2</v>
          </cell>
          <cell r="E1485">
            <v>1</v>
          </cell>
          <cell r="F1485">
            <v>60.2</v>
          </cell>
          <cell r="G1485">
            <v>60.2</v>
          </cell>
        </row>
        <row r="1486">
          <cell r="B1486"/>
          <cell r="C1486" t="str">
            <v>parquet,instalacion con pega blanca, incluye pulido y lacado 3 manos</v>
          </cell>
          <cell r="D1486"/>
          <cell r="E1486"/>
          <cell r="F1486"/>
          <cell r="G1486"/>
        </row>
        <row r="1487">
          <cell r="B1487" t="str">
            <v>1939</v>
          </cell>
          <cell r="C1487" t="str">
            <v>PASAM.MANGON 2",PARANTE 1 1/2",AC.INOX.</v>
          </cell>
          <cell r="D1487" t="str">
            <v>m</v>
          </cell>
          <cell r="E1487">
            <v>1</v>
          </cell>
          <cell r="F1487">
            <v>132.28</v>
          </cell>
          <cell r="G1487">
            <v>132.28</v>
          </cell>
        </row>
        <row r="1488">
          <cell r="B1488"/>
          <cell r="C1488" t="str">
            <v>Mangon 2",parante 1 1/2",ejes secund.tubo 3/4" c/12.5m,pernos expan.3/8"x3",inst</v>
          </cell>
          <cell r="D1488"/>
          <cell r="E1488"/>
          <cell r="F1488"/>
          <cell r="G1488"/>
        </row>
        <row r="1489">
          <cell r="B1489" t="str">
            <v>1927</v>
          </cell>
          <cell r="C1489" t="str">
            <v>PASAMANO ALUMINIO NATURAL 1 1/2"</v>
          </cell>
          <cell r="D1489" t="str">
            <v>m</v>
          </cell>
          <cell r="E1489">
            <v>1</v>
          </cell>
          <cell r="F1489">
            <v>102.3</v>
          </cell>
          <cell r="G1489">
            <v>102.3</v>
          </cell>
        </row>
        <row r="1490">
          <cell r="B1490"/>
          <cell r="C1490" t="str">
            <v>Instalado con separacion de parantes cada 15cm</v>
          </cell>
          <cell r="D1490"/>
          <cell r="E1490"/>
          <cell r="F1490"/>
          <cell r="G1490"/>
        </row>
        <row r="1491">
          <cell r="B1491" t="str">
            <v>V720</v>
          </cell>
          <cell r="C1491" t="str">
            <v>PASAMANO HG. ISO DOS 2" PINT. H=70cm</v>
          </cell>
          <cell r="D1491" t="str">
            <v>m</v>
          </cell>
          <cell r="E1491">
            <v>1</v>
          </cell>
          <cell r="F1491">
            <v>42.53</v>
          </cell>
          <cell r="G1491">
            <v>42.53</v>
          </cell>
        </row>
        <row r="1492">
          <cell r="B1492"/>
          <cell r="C1492" t="str">
            <v>Parante c/2.00m 2 travesanos 2" cada 35cm, empotrado 15cm</v>
          </cell>
          <cell r="D1492"/>
          <cell r="E1492"/>
          <cell r="F1492"/>
          <cell r="G1492"/>
        </row>
        <row r="1493">
          <cell r="B1493" t="str">
            <v>0720</v>
          </cell>
          <cell r="C1493" t="str">
            <v>PASAMANO HG. ISO DOS 2" PINT. H=90cm</v>
          </cell>
          <cell r="D1493" t="str">
            <v>m</v>
          </cell>
          <cell r="E1493">
            <v>1</v>
          </cell>
          <cell r="F1493">
            <v>80.63</v>
          </cell>
          <cell r="G1493">
            <v>80.63</v>
          </cell>
        </row>
        <row r="1494">
          <cell r="B1494"/>
          <cell r="C1494" t="str">
            <v>parante c/1.00m 3 travesanos 2"</v>
          </cell>
          <cell r="D1494"/>
          <cell r="E1494"/>
          <cell r="F1494"/>
          <cell r="G1494"/>
        </row>
        <row r="1495">
          <cell r="B1495" t="str">
            <v>0723</v>
          </cell>
          <cell r="C1495" t="str">
            <v>PASAMANO HG.ISO II,1 1/2",1 1/4",PINTADO</v>
          </cell>
          <cell r="D1495" t="str">
            <v>m</v>
          </cell>
          <cell r="E1495">
            <v>1</v>
          </cell>
          <cell r="F1495">
            <v>61.79</v>
          </cell>
          <cell r="G1495">
            <v>61.79</v>
          </cell>
        </row>
        <row r="1496">
          <cell r="B1496"/>
          <cell r="C1496" t="str">
            <v>h=0.90m, empotramiento 0.20m, t. super. par. c/1.00m tu.1 1/2" trav. 1 1/4, pintura de secado rápido, esmal. 2manos.</v>
          </cell>
          <cell r="D1496"/>
          <cell r="E1496"/>
          <cell r="F1496"/>
          <cell r="G1496"/>
        </row>
        <row r="1497">
          <cell r="B1497" t="str">
            <v>1938</v>
          </cell>
          <cell r="C1497" t="str">
            <v>PASAMANO MANGON ACERO INOXIDABLE 2"</v>
          </cell>
          <cell r="D1497" t="str">
            <v>m</v>
          </cell>
          <cell r="E1497">
            <v>1</v>
          </cell>
          <cell r="F1497">
            <v>64.3</v>
          </cell>
          <cell r="G1497">
            <v>64.3</v>
          </cell>
        </row>
        <row r="1498">
          <cell r="B1498"/>
          <cell r="C1498" t="str">
            <v>Mangon acero inox.2",sujeto a pared con pernos de expansion 3/8"x3",instalado</v>
          </cell>
          <cell r="D1498"/>
          <cell r="E1498"/>
          <cell r="F1498"/>
          <cell r="G1498"/>
        </row>
        <row r="1499">
          <cell r="B1499" t="str">
            <v>1997</v>
          </cell>
          <cell r="C1499" t="str">
            <v>PASAMANO TIP.GUARDAV.H=0.80m TUB.NEG,IPN</v>
          </cell>
          <cell r="D1499" t="str">
            <v>m</v>
          </cell>
          <cell r="E1499">
            <v>1</v>
          </cell>
          <cell r="F1499">
            <v>61.45</v>
          </cell>
          <cell r="G1499">
            <v>61.45</v>
          </cell>
        </row>
        <row r="1500">
          <cell r="B1500"/>
          <cell r="C1500" t="str">
            <v>Tubo negro 4",IPN 14 emp.20cm,pintura anticorr.IPN,suelda,transp.,inst.muro exis</v>
          </cell>
          <cell r="D1500"/>
          <cell r="E1500"/>
          <cell r="F1500"/>
          <cell r="G1500"/>
        </row>
        <row r="1501">
          <cell r="B1501" t="str">
            <v>1994</v>
          </cell>
          <cell r="C1501" t="str">
            <v>PASAMANO TIPO GUARDAVIA H=0.70m TUBO,IPN</v>
          </cell>
          <cell r="D1501" t="str">
            <v>m</v>
          </cell>
          <cell r="E1501">
            <v>1</v>
          </cell>
          <cell r="F1501">
            <v>105.01</v>
          </cell>
          <cell r="G1501">
            <v>105.01</v>
          </cell>
        </row>
        <row r="1502">
          <cell r="B1502"/>
          <cell r="C1502" t="str">
            <v>Tubo ISO II galv.4",IPN 14 emp.23cm,pintanticorr.IPN,suelda,transp,inst.muro exi</v>
          </cell>
          <cell r="D1502"/>
          <cell r="E1502"/>
          <cell r="F1502"/>
          <cell r="G1502"/>
        </row>
        <row r="1503">
          <cell r="B1503" t="str">
            <v>1995</v>
          </cell>
          <cell r="C1503" t="str">
            <v>PASAMANO TIPO GUARDAVIA H=0.80m TUBO,IPN</v>
          </cell>
          <cell r="D1503" t="str">
            <v>m</v>
          </cell>
          <cell r="E1503">
            <v>1</v>
          </cell>
          <cell r="F1503">
            <v>105.53</v>
          </cell>
          <cell r="G1503">
            <v>105.53</v>
          </cell>
        </row>
        <row r="1504">
          <cell r="B1504"/>
          <cell r="C1504" t="str">
            <v>Tubo ISO II gal.4",IPN 140 emp.20cm,pint.anticor.,suelda,transp,inst.muro exist.</v>
          </cell>
          <cell r="D1504"/>
          <cell r="E1504"/>
          <cell r="F1504"/>
          <cell r="G1504"/>
        </row>
        <row r="1505">
          <cell r="B1505" t="str">
            <v>0719</v>
          </cell>
          <cell r="C1505" t="str">
            <v>PASAMANO TUBO 2", 2 HILERAS,PARANTE TUBO</v>
          </cell>
          <cell r="D1505" t="str">
            <v>m</v>
          </cell>
          <cell r="E1505">
            <v>1</v>
          </cell>
          <cell r="F1505">
            <v>78.42</v>
          </cell>
          <cell r="G1505">
            <v>78.42</v>
          </cell>
        </row>
        <row r="1506">
          <cell r="B1506"/>
          <cell r="C1506" t="str">
            <v>Parante cada 2m, h=0.90m, empotrado 0.15m, pintura, suelda, instalación, no inluye cimentación.</v>
          </cell>
          <cell r="D1506"/>
          <cell r="E1506"/>
          <cell r="F1506"/>
          <cell r="G1506"/>
        </row>
        <row r="1507">
          <cell r="B1507" t="str">
            <v>V803</v>
          </cell>
          <cell r="C1507" t="str">
            <v>PAVIMENTO DE HORMIGON Mr=45kg/cm2 VIAL</v>
          </cell>
          <cell r="D1507" t="str">
            <v>m3</v>
          </cell>
          <cell r="E1507">
            <v>1</v>
          </cell>
          <cell r="F1507">
            <v>250.86</v>
          </cell>
          <cell r="G1507">
            <v>250.86</v>
          </cell>
        </row>
        <row r="1508">
          <cell r="B1508"/>
          <cell r="C1508" t="str">
            <v>Hormigón incluye, aditivo acelerante (4 días), plastificante,colocación obra, encofrado metálico, terminadora de hormigón, conjunto de pasadores de hormigón, corte y sellado juntas transv. y long. e=4mm, p=6cm, acabado rugoso. 405-8.</v>
          </cell>
          <cell r="D1508"/>
          <cell r="E1508"/>
          <cell r="F1508"/>
          <cell r="G1508"/>
        </row>
        <row r="1509">
          <cell r="B1509" t="str">
            <v>0746</v>
          </cell>
          <cell r="C1509" t="str">
            <v>PAVIMENTO HORM.SIMPLE, ACAB.ESPOLVOREADO</v>
          </cell>
          <cell r="D1509" t="str">
            <v>m2</v>
          </cell>
          <cell r="E1509">
            <v>1</v>
          </cell>
          <cell r="F1509">
            <v>22.16</v>
          </cell>
          <cell r="G1509">
            <v>22.16</v>
          </cell>
        </row>
        <row r="1510">
          <cell r="B1510"/>
          <cell r="C1510" t="str">
            <v>Sub-base 10cm, compactación plancha vibr. horm. simple 180Kg/cm2, 10cm, junta dilat. c/2.5m.</v>
          </cell>
          <cell r="D1510"/>
          <cell r="E1510"/>
          <cell r="F1510"/>
          <cell r="G1510"/>
        </row>
        <row r="1511">
          <cell r="B1511" t="str">
            <v>V801</v>
          </cell>
          <cell r="C1511" t="str">
            <v>PAVIMENTO RÍGIDO DE HORMIGÓN f 'c=350Kg/cm2 - VIAL. CON TERMINADORA DE HORMIGÓN.</v>
          </cell>
          <cell r="D1511" t="str">
            <v>m3</v>
          </cell>
          <cell r="E1511">
            <v>1</v>
          </cell>
          <cell r="F1511">
            <v>215.7</v>
          </cell>
          <cell r="G1511">
            <v>215.7</v>
          </cell>
        </row>
        <row r="1512">
          <cell r="B1512"/>
          <cell r="C1512" t="str">
            <v>Colocación obra, encofrado metálico, terminadora de hormigón, pasadores barras de acero, corte y sellado juntas transv. y long. e=4mm, p=6cm, acabado rugoso. Acelerante a 4 días, plastificante. 405-8.</v>
          </cell>
          <cell r="D1512"/>
          <cell r="E1512"/>
          <cell r="F1512"/>
          <cell r="G1512"/>
        </row>
        <row r="1513">
          <cell r="B1513" t="str">
            <v>P857</v>
          </cell>
          <cell r="C1513" t="str">
            <v>PECTORAL NORMA ASTM F2276 POSTE 114x3 PERNO TORX INOX RECUBRIMIENTO INTEGRAL DÚPLEX DECAPADO GALVANIZADO PINTURA ELECTROSTÁTICA</v>
          </cell>
          <cell r="D1513" t="str">
            <v>u</v>
          </cell>
          <cell r="E1513">
            <v>1</v>
          </cell>
          <cell r="F1513">
            <v>2039.38</v>
          </cell>
          <cell r="G1513">
            <v>2039.38</v>
          </cell>
        </row>
        <row r="1514">
          <cell r="B1514"/>
          <cell r="C1514" t="str">
            <v>Eq.ejerc.pectorales,brazos poste TR114x3 asientos TR50x3, plac.base 10 placa pivote 6 eje galv.20 cubreper.ø50 cubrebase ø275 certif.ASTM F2276 anc.4 varilla dado 50x50x95cm HS210kg/cm2,20 tuerca nivelación y seguridad ¾ regaton.50 y 114.inst</v>
          </cell>
          <cell r="D1514"/>
          <cell r="E1514"/>
          <cell r="F1514"/>
          <cell r="G1514"/>
        </row>
        <row r="1515">
          <cell r="B1515" t="str">
            <v>4548</v>
          </cell>
          <cell r="C1515" t="str">
            <v>PEDRAPLEN PARA MEJORAM.DE SUBRASANTE</v>
          </cell>
          <cell r="D1515" t="str">
            <v>m3</v>
          </cell>
          <cell r="E1515">
            <v>1</v>
          </cell>
          <cell r="F1515">
            <v>30.52</v>
          </cell>
          <cell r="G1515">
            <v>30.52</v>
          </cell>
        </row>
        <row r="1516">
          <cell r="B1516"/>
          <cell r="C1516" t="str">
            <v>Colocado en capas de 20cm, tendido y compactado</v>
          </cell>
          <cell r="D1516"/>
          <cell r="E1516"/>
          <cell r="F1516"/>
          <cell r="G1516"/>
        </row>
        <row r="1517">
          <cell r="B1517" t="str">
            <v>5132</v>
          </cell>
          <cell r="C1517" t="str">
            <v>PERFORACIÓN DE SUELO EN TALUD d=7.5-10cm, VARILLA DE ANCLAJE d=25mm.</v>
          </cell>
          <cell r="D1517" t="str">
            <v>m</v>
          </cell>
          <cell r="E1517">
            <v>1</v>
          </cell>
          <cell r="F1517">
            <v>88.64</v>
          </cell>
          <cell r="G1517">
            <v>88.64</v>
          </cell>
        </row>
        <row r="1518">
          <cell r="B1518"/>
          <cell r="C1518" t="str">
            <v>Varilla d=25mm. Incluye mortero expansivo,aditivo plastificante, placas, perforación y anclaje en talud. Incluye canastillas  y equipo de seguridad.</v>
          </cell>
          <cell r="D1518"/>
          <cell r="E1518"/>
          <cell r="F1518"/>
          <cell r="G1518"/>
        </row>
        <row r="1519">
          <cell r="B1519" t="str">
            <v>5134</v>
          </cell>
          <cell r="C1519" t="str">
            <v>PERFORACIÓN DE SUELO EN TALUD HASTA d=7.5cm, VARILLA DE ANCLAJE d=20mm.</v>
          </cell>
          <cell r="D1519" t="str">
            <v>m</v>
          </cell>
          <cell r="E1519">
            <v>1</v>
          </cell>
          <cell r="F1519">
            <v>84.32</v>
          </cell>
          <cell r="G1519">
            <v>84.32</v>
          </cell>
        </row>
        <row r="1520">
          <cell r="B1520"/>
          <cell r="C1520" t="str">
            <v>Varilla d=20mm. Incluye mortero expansivo, aditivo plastificante, placas, perforación y anclaje en talud, canastilla y equipo de seguridad.</v>
          </cell>
          <cell r="D1520"/>
          <cell r="E1520"/>
          <cell r="F1520"/>
          <cell r="G1520"/>
        </row>
        <row r="1521">
          <cell r="B1521" t="str">
            <v>4301</v>
          </cell>
          <cell r="C1521" t="str">
            <v>PERNO 1/2" x 6" CON TUERCA Y RODELAS</v>
          </cell>
          <cell r="D1521" t="str">
            <v>u</v>
          </cell>
          <cell r="E1521">
            <v>1</v>
          </cell>
          <cell r="F1521">
            <v>1.63</v>
          </cell>
          <cell r="G1521">
            <v>1.63</v>
          </cell>
        </row>
        <row r="1522">
          <cell r="B1522"/>
          <cell r="C1522" t="str">
            <v>Instalado en estructura madera o para anclajes.</v>
          </cell>
          <cell r="D1522"/>
          <cell r="E1522"/>
          <cell r="F1522"/>
          <cell r="G1522"/>
        </row>
        <row r="1523">
          <cell r="B1523" t="str">
            <v>1009</v>
          </cell>
          <cell r="C1523" t="str">
            <v>PICADO DE ENLUCIDO, DESALOJO</v>
          </cell>
          <cell r="D1523" t="str">
            <v>m2</v>
          </cell>
          <cell r="E1523">
            <v>1</v>
          </cell>
          <cell r="F1523">
            <v>2.42</v>
          </cell>
          <cell r="G1523">
            <v>2.42</v>
          </cell>
        </row>
        <row r="1524">
          <cell r="B1524"/>
          <cell r="C1524"/>
          <cell r="D1524"/>
          <cell r="E1524"/>
          <cell r="F1524"/>
          <cell r="G1524"/>
        </row>
        <row r="1525">
          <cell r="B1525" t="str">
            <v>1011</v>
          </cell>
          <cell r="C1525" t="str">
            <v>PICADO DE HORMIGON INCL.DESALOJO 5km</v>
          </cell>
          <cell r="D1525" t="str">
            <v>m2</v>
          </cell>
          <cell r="E1525">
            <v>1</v>
          </cell>
          <cell r="F1525">
            <v>3.96</v>
          </cell>
          <cell r="G1525">
            <v>3.96</v>
          </cell>
        </row>
        <row r="1526">
          <cell r="B1526"/>
          <cell r="C1526"/>
          <cell r="D1526"/>
          <cell r="E1526"/>
          <cell r="F1526"/>
          <cell r="G1526"/>
        </row>
        <row r="1527">
          <cell r="B1527" t="str">
            <v>7024</v>
          </cell>
          <cell r="C1527" t="str">
            <v>PICADO DE MASILLADO - INCLUIDO DESALOJO</v>
          </cell>
          <cell r="D1527" t="str">
            <v>m2</v>
          </cell>
          <cell r="E1527">
            <v>1</v>
          </cell>
          <cell r="F1527">
            <v>1.58</v>
          </cell>
          <cell r="G1527">
            <v>1.58</v>
          </cell>
        </row>
        <row r="1528">
          <cell r="B1528"/>
          <cell r="C1528"/>
          <cell r="D1528"/>
          <cell r="E1528"/>
          <cell r="F1528"/>
          <cell r="G1528"/>
        </row>
        <row r="1529">
          <cell r="B1529" t="str">
            <v>1010</v>
          </cell>
          <cell r="C1529" t="str">
            <v>PICADO PARED PARA INSTALACIONES</v>
          </cell>
          <cell r="D1529" t="str">
            <v>m</v>
          </cell>
          <cell r="E1529">
            <v>1</v>
          </cell>
          <cell r="F1529">
            <v>4.46</v>
          </cell>
          <cell r="G1529">
            <v>4.46</v>
          </cell>
        </row>
        <row r="1530">
          <cell r="B1530"/>
          <cell r="C1530" t="str">
            <v>Pared de ladrillo, no incluye corchado.</v>
          </cell>
          <cell r="D1530"/>
          <cell r="E1530"/>
          <cell r="F1530"/>
          <cell r="G1530"/>
        </row>
        <row r="1531">
          <cell r="B1531" t="str">
            <v>2650</v>
          </cell>
          <cell r="C1531" t="str">
            <v>PICAPORTE MEDIA CAÑA LATON 300mm.</v>
          </cell>
          <cell r="D1531" t="str">
            <v>u</v>
          </cell>
          <cell r="E1531">
            <v>1</v>
          </cell>
          <cell r="F1531">
            <v>6.24</v>
          </cell>
          <cell r="G1531">
            <v>6.24</v>
          </cell>
        </row>
        <row r="1532">
          <cell r="B1532"/>
          <cell r="C1532" t="str">
            <v>Colocado.</v>
          </cell>
          <cell r="D1532"/>
          <cell r="E1532"/>
          <cell r="F1532"/>
          <cell r="G1532"/>
        </row>
        <row r="1533">
          <cell r="B1533" t="str">
            <v>6038</v>
          </cell>
          <cell r="C1533" t="str">
            <v>PINTURA  ACRILICA MICROESFERAS T. CEBRA  Y OTROS.</v>
          </cell>
          <cell r="D1533" t="str">
            <v>m2</v>
          </cell>
          <cell r="E1533">
            <v>1</v>
          </cell>
          <cell r="F1533">
            <v>7.43</v>
          </cell>
          <cell r="G1533">
            <v>7.43</v>
          </cell>
        </row>
        <row r="1534">
          <cell r="B1534"/>
          <cell r="C1534" t="str">
            <v>Limpieza superficie, pintado con franjeadora. Blanca - Amarilla.</v>
          </cell>
          <cell r="D1534"/>
          <cell r="E1534"/>
          <cell r="F1534"/>
          <cell r="G1534"/>
        </row>
        <row r="1535">
          <cell r="B1535" t="str">
            <v>0534</v>
          </cell>
          <cell r="C1535" t="str">
            <v>PINTURA ANTICORROSIVA</v>
          </cell>
          <cell r="D1535" t="str">
            <v>m2</v>
          </cell>
          <cell r="E1535">
            <v>1</v>
          </cell>
          <cell r="F1535">
            <v>5.83</v>
          </cell>
          <cell r="G1535">
            <v>5.83</v>
          </cell>
        </row>
        <row r="1536">
          <cell r="B1536"/>
          <cell r="C1536" t="str">
            <v>2 manos (área &lt;= 200 m2).</v>
          </cell>
          <cell r="D1536"/>
          <cell r="E1536"/>
          <cell r="F1536"/>
          <cell r="G1536"/>
        </row>
        <row r="1537">
          <cell r="B1537" t="str">
            <v>0535</v>
          </cell>
          <cell r="C1537" t="str">
            <v>PINTURA ANTICORROSIVA EN CELOSIAS</v>
          </cell>
          <cell r="D1537" t="str">
            <v>m</v>
          </cell>
          <cell r="E1537">
            <v>1</v>
          </cell>
          <cell r="F1537">
            <v>4.84</v>
          </cell>
          <cell r="G1537">
            <v>4.84</v>
          </cell>
        </row>
        <row r="1538">
          <cell r="B1538"/>
          <cell r="C1538" t="str">
            <v>2 manos (area &lt;= 200 m2)</v>
          </cell>
          <cell r="D1538"/>
          <cell r="E1538"/>
          <cell r="F1538"/>
          <cell r="G1538"/>
        </row>
        <row r="1539">
          <cell r="B1539" t="str">
            <v>0546</v>
          </cell>
          <cell r="C1539" t="str">
            <v>PINTURA ANTICORROSIVA PINTADO CON SOPLETE</v>
          </cell>
          <cell r="D1539" t="str">
            <v>m2</v>
          </cell>
          <cell r="E1539">
            <v>1</v>
          </cell>
          <cell r="F1539">
            <v>5.98</v>
          </cell>
          <cell r="G1539">
            <v>5.98</v>
          </cell>
        </row>
        <row r="1540">
          <cell r="B1540"/>
          <cell r="C1540" t="str">
            <v>2 manos para hierro</v>
          </cell>
          <cell r="D1540"/>
          <cell r="E1540"/>
          <cell r="F1540"/>
          <cell r="G1540"/>
        </row>
        <row r="1541">
          <cell r="B1541" t="str">
            <v>0541</v>
          </cell>
          <cell r="C1541" t="str">
            <v>PINTURA BARNIZ SOBRE MADERA</v>
          </cell>
          <cell r="D1541" t="str">
            <v>m2</v>
          </cell>
          <cell r="E1541">
            <v>1</v>
          </cell>
          <cell r="F1541">
            <v>6.94</v>
          </cell>
          <cell r="G1541">
            <v>6.94</v>
          </cell>
        </row>
        <row r="1542">
          <cell r="B1542"/>
          <cell r="C1542" t="str">
            <v>Emporado, lijado, pulido, sellado y barnizado, dos manos. (area &lt;= 200 m2)</v>
          </cell>
          <cell r="D1542"/>
          <cell r="E1542"/>
          <cell r="F1542"/>
          <cell r="G1542"/>
        </row>
        <row r="1543">
          <cell r="B1543" t="str">
            <v>0527</v>
          </cell>
          <cell r="C1543" t="str">
            <v>PINTURA CAUCHO PARED NUEVA</v>
          </cell>
          <cell r="D1543" t="str">
            <v>m2</v>
          </cell>
          <cell r="E1543">
            <v>1</v>
          </cell>
          <cell r="F1543">
            <v>4.67</v>
          </cell>
          <cell r="G1543">
            <v>4.67</v>
          </cell>
        </row>
        <row r="1544">
          <cell r="B1544"/>
          <cell r="C1544" t="str">
            <v>2 manos (área &lt;= 200 m2).</v>
          </cell>
          <cell r="D1544"/>
          <cell r="E1544"/>
          <cell r="F1544"/>
          <cell r="G1544"/>
        </row>
        <row r="1545">
          <cell r="B1545" t="str">
            <v>8896</v>
          </cell>
          <cell r="C1545" t="str">
            <v>PINTURA DE CAUCHO CLORADA</v>
          </cell>
          <cell r="D1545" t="str">
            <v>m2</v>
          </cell>
          <cell r="E1545">
            <v>1</v>
          </cell>
          <cell r="F1545">
            <v>7.24</v>
          </cell>
          <cell r="G1545">
            <v>7.24</v>
          </cell>
        </row>
        <row r="1546">
          <cell r="B1546"/>
          <cell r="C1546" t="str">
            <v>Limpieza, cogida de fallas y dos manos de pintura caucho clorada, rendimiento: 0.20m2/galón cada mano</v>
          </cell>
          <cell r="D1546"/>
          <cell r="E1546"/>
          <cell r="F1546"/>
          <cell r="G1546"/>
        </row>
        <row r="1547">
          <cell r="B1547" t="str">
            <v>0551</v>
          </cell>
          <cell r="C1547" t="str">
            <v>PINTURA DE CAUCHO SOBRE CHAMPEADO GRUESO</v>
          </cell>
          <cell r="D1547" t="str">
            <v>m2</v>
          </cell>
          <cell r="E1547">
            <v>1</v>
          </cell>
          <cell r="F1547">
            <v>5.22</v>
          </cell>
          <cell r="G1547">
            <v>5.22</v>
          </cell>
        </row>
        <row r="1548">
          <cell r="B1548"/>
          <cell r="C1548" t="str">
            <v>2 manos (area &lt;= 200 m2)</v>
          </cell>
          <cell r="D1548"/>
          <cell r="E1548"/>
          <cell r="F1548"/>
          <cell r="G1548"/>
        </row>
        <row r="1549">
          <cell r="B1549" t="str">
            <v>1654</v>
          </cell>
          <cell r="C1549" t="str">
            <v>PINTURA EPOXICA - SOBRE PISO CEMENTO PALETEADO</v>
          </cell>
          <cell r="D1549" t="str">
            <v>m2</v>
          </cell>
          <cell r="E1549">
            <v>1</v>
          </cell>
          <cell r="F1549">
            <v>8.41</v>
          </cell>
          <cell r="G1549">
            <v>8.41</v>
          </cell>
        </row>
        <row r="1550">
          <cell r="B1550"/>
          <cell r="C1550" t="str">
            <v>Pintura sobre piso o superficie de cemento paleteado 1 mano (R=36.00m2/gl)</v>
          </cell>
          <cell r="D1550"/>
          <cell r="E1550"/>
          <cell r="F1550"/>
          <cell r="G1550"/>
        </row>
        <row r="1551">
          <cell r="B1551" t="str">
            <v>0531</v>
          </cell>
          <cell r="C1551" t="str">
            <v>PINTURA ESMALTE  CON SOPLETE-SUPERFICIES METALICAS</v>
          </cell>
          <cell r="D1551" t="str">
            <v>m2</v>
          </cell>
          <cell r="E1551">
            <v>1</v>
          </cell>
          <cell r="F1551">
            <v>6.11</v>
          </cell>
          <cell r="G1551">
            <v>6.11</v>
          </cell>
        </row>
        <row r="1552">
          <cell r="B1552"/>
          <cell r="C1552" t="str">
            <v>2 manos pintura esmalte, con soplete.</v>
          </cell>
          <cell r="D1552"/>
          <cell r="E1552"/>
          <cell r="F1552"/>
          <cell r="G1552"/>
        </row>
        <row r="1553">
          <cell r="B1553" t="str">
            <v>0529</v>
          </cell>
          <cell r="C1553" t="str">
            <v>PINTURA ESMALTE EN PARED</v>
          </cell>
          <cell r="D1553" t="str">
            <v>m2</v>
          </cell>
          <cell r="E1553">
            <v>1</v>
          </cell>
          <cell r="F1553">
            <v>5.63</v>
          </cell>
          <cell r="G1553">
            <v>5.63</v>
          </cell>
        </row>
        <row r="1554">
          <cell r="B1554"/>
          <cell r="C1554" t="str">
            <v>2 manos (área &lt;= 200 m2).</v>
          </cell>
          <cell r="D1554"/>
          <cell r="E1554"/>
          <cell r="F1554"/>
          <cell r="G1554"/>
        </row>
        <row r="1555">
          <cell r="B1555" t="str">
            <v>0530</v>
          </cell>
          <cell r="C1555" t="str">
            <v>PINTURA ESMALTE EN PUERTAS</v>
          </cell>
          <cell r="D1555" t="str">
            <v>m2</v>
          </cell>
          <cell r="E1555">
            <v>1</v>
          </cell>
          <cell r="F1555">
            <v>5.6</v>
          </cell>
          <cell r="G1555">
            <v>5.6</v>
          </cell>
        </row>
        <row r="1556">
          <cell r="B1556"/>
          <cell r="C1556" t="str">
            <v>2 manos (área &lt;= 200 m2).</v>
          </cell>
          <cell r="D1556"/>
          <cell r="E1556"/>
          <cell r="F1556"/>
          <cell r="G1556"/>
        </row>
        <row r="1557">
          <cell r="B1557" t="str">
            <v>0533</v>
          </cell>
          <cell r="C1557" t="str">
            <v>PINTURA ESMALTE PASAMANOS 4" GUARDAVIAS</v>
          </cell>
          <cell r="D1557" t="str">
            <v>m</v>
          </cell>
          <cell r="E1557">
            <v>1</v>
          </cell>
          <cell r="F1557">
            <v>2.58</v>
          </cell>
          <cell r="G1557">
            <v>2.58</v>
          </cell>
        </row>
        <row r="1558">
          <cell r="B1558"/>
          <cell r="C1558" t="str">
            <v>limpieza y pintura esmalte 2 manos</v>
          </cell>
          <cell r="D1558"/>
          <cell r="E1558"/>
          <cell r="F1558"/>
          <cell r="G1558"/>
        </row>
        <row r="1559">
          <cell r="B1559" t="str">
            <v>7020</v>
          </cell>
          <cell r="C1559" t="str">
            <v>PINTURA ESTRUCTURA METALICA EXISTENTE.</v>
          </cell>
          <cell r="D1559" t="str">
            <v>m2</v>
          </cell>
          <cell r="E1559">
            <v>1</v>
          </cell>
          <cell r="F1559">
            <v>6.9</v>
          </cell>
          <cell r="G1559">
            <v>6.9</v>
          </cell>
        </row>
        <row r="1560">
          <cell r="B1560"/>
          <cell r="C1560" t="str">
            <v>Retiro de pintura existente, dexosidante, pintuta anticorrosva una mano y dos manos de pintura esmnalte</v>
          </cell>
          <cell r="D1560"/>
          <cell r="E1560"/>
          <cell r="F1560"/>
          <cell r="G1560"/>
        </row>
        <row r="1561">
          <cell r="B1561" t="str">
            <v>0538</v>
          </cell>
          <cell r="C1561" t="str">
            <v>PINTURA PARA ASBESTO CEMENTO</v>
          </cell>
          <cell r="D1561" t="str">
            <v>m2</v>
          </cell>
          <cell r="E1561">
            <v>1</v>
          </cell>
          <cell r="F1561">
            <v>6.43</v>
          </cell>
          <cell r="G1561">
            <v>6.43</v>
          </cell>
        </row>
        <row r="1562">
          <cell r="B1562"/>
          <cell r="C1562" t="str">
            <v>2 manos (área &lt;= 200 m2).</v>
          </cell>
          <cell r="D1562"/>
          <cell r="E1562"/>
          <cell r="F1562"/>
          <cell r="G1562"/>
        </row>
        <row r="1563">
          <cell r="B1563" t="str">
            <v>0524</v>
          </cell>
          <cell r="C1563" t="str">
            <v>PINTURA PARED CAUCHO,RESINA Y CAR.CALCIO</v>
          </cell>
          <cell r="D1563" t="str">
            <v>m2</v>
          </cell>
          <cell r="E1563">
            <v>1</v>
          </cell>
          <cell r="F1563">
            <v>7.01</v>
          </cell>
          <cell r="G1563">
            <v>7.01</v>
          </cell>
        </row>
        <row r="1564">
          <cell r="B1564"/>
          <cell r="C1564" t="str">
            <v>Dos manos, yeso, resina y carbonato de calcio</v>
          </cell>
          <cell r="D1564"/>
          <cell r="E1564"/>
          <cell r="F1564"/>
          <cell r="G1564"/>
        </row>
        <row r="1565">
          <cell r="B1565" t="str">
            <v>0528</v>
          </cell>
          <cell r="C1565" t="str">
            <v>PINTURA PAREDES CAUCHO 1 - REPINTADO</v>
          </cell>
          <cell r="D1565" t="str">
            <v>m2</v>
          </cell>
          <cell r="E1565">
            <v>1</v>
          </cell>
          <cell r="F1565">
            <v>5.15</v>
          </cell>
          <cell r="G1565">
            <v>5.15</v>
          </cell>
        </row>
        <row r="1566">
          <cell r="B1566"/>
          <cell r="C1566" t="str">
            <v>2 manos (área &lt;= 200 m2).</v>
          </cell>
          <cell r="D1566"/>
          <cell r="E1566"/>
          <cell r="F1566"/>
          <cell r="G1566"/>
        </row>
        <row r="1567">
          <cell r="B1567" t="str">
            <v>4082</v>
          </cell>
          <cell r="C1567" t="str">
            <v>PINTURA PISO HORMIGÓN, DECORACIÓN-DEPORTIVA.</v>
          </cell>
          <cell r="D1567" t="str">
            <v>m2</v>
          </cell>
          <cell r="E1567">
            <v>1</v>
          </cell>
          <cell r="F1567">
            <v>10.01</v>
          </cell>
          <cell r="G1567">
            <v>10.01</v>
          </cell>
        </row>
        <row r="1568">
          <cell r="B1568"/>
          <cell r="C1568" t="str">
            <v>Superficie nueva, sellador acrílico, 2 manos de pintura tipo cancha.</v>
          </cell>
          <cell r="D1568"/>
          <cell r="E1568"/>
          <cell r="F1568"/>
          <cell r="G1568"/>
        </row>
        <row r="1569">
          <cell r="B1569" t="str">
            <v>6036</v>
          </cell>
          <cell r="C1569" t="str">
            <v>PINTURA ROJA o VERDE ACRILICA MICROESFERAS PARA LINEAS, FIGURAS Y OTROS</v>
          </cell>
          <cell r="D1569" t="str">
            <v>m2</v>
          </cell>
          <cell r="E1569">
            <v>1</v>
          </cell>
          <cell r="F1569">
            <v>8.57</v>
          </cell>
          <cell r="G1569">
            <v>8.57</v>
          </cell>
        </row>
        <row r="1570">
          <cell r="B1570"/>
          <cell r="C1570" t="str">
            <v>Limpieza superficie, pintado con franjeadora.Pintura roja o verde -acrilica</v>
          </cell>
          <cell r="D1570"/>
          <cell r="E1570"/>
          <cell r="F1570"/>
          <cell r="G1570"/>
        </row>
        <row r="1571">
          <cell r="B1571" t="str">
            <v>1659</v>
          </cell>
          <cell r="C1571" t="str">
            <v>PINTURA SATINADA EN PARED TEXTURADA.</v>
          </cell>
          <cell r="D1571" t="str">
            <v>m2</v>
          </cell>
          <cell r="E1571">
            <v>1</v>
          </cell>
          <cell r="F1571">
            <v>6.72</v>
          </cell>
          <cell r="G1571">
            <v>6.72</v>
          </cell>
        </row>
        <row r="1572">
          <cell r="B1572"/>
          <cell r="C1572" t="str">
            <v>3 manos.</v>
          </cell>
          <cell r="D1572"/>
          <cell r="E1572"/>
          <cell r="F1572"/>
          <cell r="G1572"/>
        </row>
        <row r="1573">
          <cell r="B1573" t="str">
            <v>0537</v>
          </cell>
          <cell r="C1573" t="str">
            <v>PINTURA TEXTURADA APLICADA CON RODILLO</v>
          </cell>
          <cell r="D1573" t="str">
            <v>m2</v>
          </cell>
          <cell r="E1573">
            <v>1</v>
          </cell>
          <cell r="F1573">
            <v>8.6199999999999992</v>
          </cell>
          <cell r="G1573">
            <v>8.6199999999999992</v>
          </cell>
        </row>
        <row r="1574">
          <cell r="B1574"/>
          <cell r="C1574" t="str">
            <v>base resina 1 mano,pintura permalatex,carbonato calcio y espesante 1 mano</v>
          </cell>
          <cell r="D1574"/>
          <cell r="E1574"/>
          <cell r="F1574"/>
          <cell r="G1574"/>
        </row>
        <row r="1575">
          <cell r="B1575" t="str">
            <v>0976</v>
          </cell>
          <cell r="C1575" t="str">
            <v>PINTURA TRÁFICO SEÑALIZACIÓN BORDILLOS.</v>
          </cell>
          <cell r="D1575" t="str">
            <v>m</v>
          </cell>
          <cell r="E1575">
            <v>1</v>
          </cell>
          <cell r="F1575">
            <v>2.84</v>
          </cell>
          <cell r="G1575">
            <v>2.84</v>
          </cell>
        </row>
        <row r="1576">
          <cell r="B1576"/>
          <cell r="C1576" t="str">
            <v>Limpieza superficie, 2 manos pint. tráfico a brocha, sin thiner, sup.aprox. 0.30m2 por metro lineal.</v>
          </cell>
          <cell r="D1576"/>
          <cell r="E1576"/>
          <cell r="F1576"/>
          <cell r="G1576"/>
        </row>
        <row r="1577">
          <cell r="B1577" t="str">
            <v>1799</v>
          </cell>
          <cell r="C1577" t="str">
            <v>PINTURA Y MANTEN.ESTRUCT.METAL.EXISTENTE</v>
          </cell>
          <cell r="D1577" t="str">
            <v>m</v>
          </cell>
          <cell r="E1577">
            <v>1</v>
          </cell>
          <cell r="F1577">
            <v>7.03</v>
          </cell>
          <cell r="G1577">
            <v>7.03</v>
          </cell>
        </row>
        <row r="1578">
          <cell r="B1578"/>
          <cell r="C1578" t="str">
            <v>Lijado de oxido y pintura anticorrrosiva 2 manos</v>
          </cell>
          <cell r="D1578"/>
          <cell r="E1578"/>
          <cell r="F1578"/>
          <cell r="G1578"/>
        </row>
        <row r="1579">
          <cell r="B1579" t="str">
            <v>P923</v>
          </cell>
          <cell r="C1579" t="str">
            <v>PISO DE GRANO LAVADO CUALQUIER COLOR.</v>
          </cell>
          <cell r="D1579" t="str">
            <v>m2</v>
          </cell>
          <cell r="E1579">
            <v>1</v>
          </cell>
          <cell r="F1579">
            <v>20.18</v>
          </cell>
          <cell r="G1579">
            <v>20.18</v>
          </cell>
        </row>
        <row r="1580">
          <cell r="B1580"/>
          <cell r="C1580" t="str">
            <v>Emporado, destroncado o desvastado, no pulido, fleje de vidrio 5-6mm, espesor de fundición 1cm.</v>
          </cell>
          <cell r="D1580"/>
          <cell r="E1580"/>
          <cell r="F1580"/>
          <cell r="G1580"/>
        </row>
        <row r="1581">
          <cell r="B1581" t="str">
            <v>1830</v>
          </cell>
          <cell r="C1581" t="str">
            <v>PISO FLOTANTE 8mm BISELADO, ALTO TRAFICO</v>
          </cell>
          <cell r="D1581" t="str">
            <v>m2</v>
          </cell>
          <cell r="E1581">
            <v>1</v>
          </cell>
          <cell r="F1581">
            <v>21.53</v>
          </cell>
          <cell r="G1581">
            <v>21.53</v>
          </cell>
        </row>
        <row r="1582">
          <cell r="B1582"/>
          <cell r="C1582" t="str">
            <v>Poliuretano, instalado</v>
          </cell>
          <cell r="D1582"/>
          <cell r="E1582"/>
          <cell r="F1582"/>
          <cell r="G1582"/>
        </row>
        <row r="1583">
          <cell r="B1583" t="str">
            <v>0251</v>
          </cell>
          <cell r="C1583" t="str">
            <v>PISO MEDIA DUELA EUCALIPTO MACHIMBRADA</v>
          </cell>
          <cell r="D1583" t="str">
            <v>m2</v>
          </cell>
          <cell r="E1583">
            <v>1</v>
          </cell>
          <cell r="F1583">
            <v>40.32</v>
          </cell>
          <cell r="G1583">
            <v>40.32</v>
          </cell>
        </row>
        <row r="1584">
          <cell r="B1584"/>
          <cell r="C1584" t="str">
            <v>Sobre alfajias 7x7cm cada 60cm, tratamiento madera, instal. clavos, pulído de piso.</v>
          </cell>
          <cell r="D1584"/>
          <cell r="E1584"/>
          <cell r="F1584"/>
          <cell r="G1584"/>
        </row>
        <row r="1585">
          <cell r="B1585" t="str">
            <v>0228</v>
          </cell>
          <cell r="C1585" t="str">
            <v>PISO PIEDRA BOLA PEQUEÑA</v>
          </cell>
          <cell r="D1585" t="str">
            <v>m2</v>
          </cell>
          <cell r="E1585">
            <v>1</v>
          </cell>
          <cell r="F1585">
            <v>22.1</v>
          </cell>
          <cell r="G1585">
            <v>22.1</v>
          </cell>
        </row>
        <row r="1586">
          <cell r="B1586"/>
          <cell r="C1586" t="str">
            <v>Replantillo horm. simple 140kg/cm2, espesor 6cm.</v>
          </cell>
          <cell r="D1586"/>
          <cell r="E1586"/>
          <cell r="F1586"/>
          <cell r="G1586"/>
        </row>
        <row r="1587">
          <cell r="B1587" t="str">
            <v>5041</v>
          </cell>
          <cell r="C1587" t="str">
            <v>PLACA COLABORANTE PARA LOSA e=0.65mm</v>
          </cell>
          <cell r="D1587" t="str">
            <v>m2</v>
          </cell>
          <cell r="E1587">
            <v>1</v>
          </cell>
          <cell r="F1587">
            <v>13.07</v>
          </cell>
          <cell r="G1587">
            <v>13.07</v>
          </cell>
        </row>
        <row r="1588">
          <cell r="B1588"/>
          <cell r="C1588" t="str">
            <v>Base para loseta de hormigón, lámina, inc. pernos autoperforantes y separadores, instalada.</v>
          </cell>
          <cell r="D1588"/>
          <cell r="E1588"/>
          <cell r="F1588"/>
          <cell r="G1588"/>
        </row>
        <row r="1589">
          <cell r="B1589" t="str">
            <v>5016</v>
          </cell>
          <cell r="C1589" t="str">
            <v>PLACA COLABORANTE PARA LOSA e=0.76mm</v>
          </cell>
          <cell r="D1589" t="str">
            <v>m2</v>
          </cell>
          <cell r="E1589">
            <v>1</v>
          </cell>
          <cell r="F1589">
            <v>14.96</v>
          </cell>
          <cell r="G1589">
            <v>14.96</v>
          </cell>
        </row>
        <row r="1590">
          <cell r="B1590"/>
          <cell r="C1590" t="str">
            <v>Base para loseta de hormigón, lámina, inc. pernos autoperforantes y separadores, instalada.</v>
          </cell>
          <cell r="D1590"/>
          <cell r="E1590"/>
          <cell r="F1590"/>
          <cell r="G1590"/>
        </row>
        <row r="1591">
          <cell r="B1591" t="str">
            <v>P185</v>
          </cell>
          <cell r="C1591" t="str">
            <v>PLACA DE ACERO 300x300x10mm (ASTM A36), INC.CON 8 ORIFICIOS PARA PERNO 1/2" x 6 CON TUERCA Y RODELA</v>
          </cell>
          <cell r="D1591" t="str">
            <v>u</v>
          </cell>
          <cell r="E1591">
            <v>1</v>
          </cell>
          <cell r="F1591">
            <v>60.42</v>
          </cell>
          <cell r="G1591">
            <v>60.42</v>
          </cell>
        </row>
        <row r="1592">
          <cell r="B1592"/>
          <cell r="C1592" t="str">
            <v>Instalada incluye suelda, pernos y rodelas, para anclaje de columnas metálicas.</v>
          </cell>
          <cell r="D1592"/>
          <cell r="E1592"/>
          <cell r="F1592"/>
          <cell r="G1592"/>
        </row>
        <row r="1593">
          <cell r="B1593" t="str">
            <v>1817</v>
          </cell>
          <cell r="C1593" t="str">
            <v>PLACA DE FIBROCEMENTO PARA PISO O PARED DE 20mm, INST. SOBR ESTRUC. METALICA</v>
          </cell>
          <cell r="D1593" t="str">
            <v>m2</v>
          </cell>
          <cell r="E1593">
            <v>1</v>
          </cell>
          <cell r="F1593">
            <v>41.8</v>
          </cell>
          <cell r="G1593">
            <v>41.8</v>
          </cell>
        </row>
        <row r="1594">
          <cell r="B1594"/>
          <cell r="C1594" t="str">
            <v>Instalado con tornillos autoperforantes, en estructura metálica existente, sellante de poluiretano y empaste.</v>
          </cell>
          <cell r="D1594"/>
          <cell r="E1594"/>
          <cell r="F1594"/>
          <cell r="G1594"/>
        </row>
        <row r="1595">
          <cell r="B1595" t="str">
            <v>2477</v>
          </cell>
          <cell r="C1595" t="str">
            <v>PLACA NEOPRENO DUREZA SHORE 60,65,70 e=30mm</v>
          </cell>
          <cell r="D1595" t="str">
            <v>m2</v>
          </cell>
          <cell r="E1595">
            <v>1</v>
          </cell>
          <cell r="F1595">
            <v>972.54</v>
          </cell>
          <cell r="G1595">
            <v>972.54</v>
          </cell>
        </row>
        <row r="1596">
          <cell r="B1596"/>
          <cell r="C1596" t="str">
            <v>Placas instaladas en diferentes medidas.</v>
          </cell>
          <cell r="D1596"/>
          <cell r="E1596"/>
          <cell r="F1596"/>
          <cell r="G1596"/>
        </row>
        <row r="1597">
          <cell r="B1597" t="str">
            <v>D012</v>
          </cell>
          <cell r="C1597" t="str">
            <v>PLANTA ORNAMENTAL VARIAS ESPECIES TIPO 1, SEGÚN DISEÑO EN SITIO.</v>
          </cell>
          <cell r="D1597" t="str">
            <v>u</v>
          </cell>
          <cell r="E1597">
            <v>1</v>
          </cell>
          <cell r="F1597">
            <v>3.67</v>
          </cell>
          <cell r="G1597">
            <v>3.67</v>
          </cell>
        </row>
        <row r="1598">
          <cell r="B1598"/>
          <cell r="C1598" t="str">
            <v>Inc. excavación de hueco, transporte y sembrado. No inc. abono. (Especies: lavanda, morodo, arete, ajuga).</v>
          </cell>
          <cell r="D1598"/>
          <cell r="E1598"/>
          <cell r="F1598"/>
          <cell r="G1598"/>
        </row>
        <row r="1599">
          <cell r="B1599" t="str">
            <v>D023</v>
          </cell>
          <cell r="C1599" t="str">
            <v>PLANTA ORNAMENTAL VARIAS ESPECIES TIPO 2, SEGÚN DISEÑO EN SITIO.</v>
          </cell>
          <cell r="D1599" t="str">
            <v>u</v>
          </cell>
          <cell r="E1599">
            <v>1</v>
          </cell>
          <cell r="F1599">
            <v>10.61</v>
          </cell>
          <cell r="G1599">
            <v>10.61</v>
          </cell>
        </row>
        <row r="1600">
          <cell r="B1600"/>
          <cell r="C1600" t="str">
            <v>Inc. excavación de hueco, transporte y sembrado. No inc. abono. (Especies: helecho macho y hembra, ashpa, agapanto morado, crotos, estrella de Panamá, sigse).</v>
          </cell>
          <cell r="D1600"/>
          <cell r="E1600"/>
          <cell r="F1600"/>
          <cell r="G1600"/>
        </row>
        <row r="1601">
          <cell r="B1601" t="str">
            <v>D024</v>
          </cell>
          <cell r="C1601" t="str">
            <v>PLANTA ORNAMENTAL VARIAS ESPECIES TIPO 3, SEGÚN DISEÑO EN SITIO.</v>
          </cell>
          <cell r="D1601" t="str">
            <v>u</v>
          </cell>
          <cell r="E1601">
            <v>1</v>
          </cell>
          <cell r="F1601">
            <v>2.1</v>
          </cell>
          <cell r="G1601">
            <v>2.1</v>
          </cell>
        </row>
        <row r="1602">
          <cell r="B1602"/>
          <cell r="C1602" t="str">
            <v>Inc. excavación de hueco, transporte y sembrado. No inc. abono. (Especies: viejitos, mariposa roja, quinceañera, duranta, fosforitos, tabaquillo, pensamiento, margarita, etc).</v>
          </cell>
          <cell r="D1602"/>
          <cell r="E1602"/>
          <cell r="F1602"/>
          <cell r="G1602"/>
        </row>
        <row r="1603">
          <cell r="B1603" t="str">
            <v>D025</v>
          </cell>
          <cell r="C1603" t="str">
            <v>PLANTA ORNAMENTAL VARIAS ESPECIES TIPO 4, SEGÚN DISEÑO EN SITIO.</v>
          </cell>
          <cell r="D1603" t="str">
            <v>u</v>
          </cell>
          <cell r="E1603">
            <v>1</v>
          </cell>
          <cell r="F1603">
            <v>5.54</v>
          </cell>
          <cell r="G1603">
            <v>5.54</v>
          </cell>
        </row>
        <row r="1604">
          <cell r="B1604"/>
          <cell r="C1604" t="str">
            <v>Inc. excavación de hueco, transporte y sembrado. No inc. abono. (Especies: heliotropo, geranio, crisantemo, cartucho, achira, perritos, oreja de conejo, hortencia, ilusión, etc).</v>
          </cell>
          <cell r="D1604"/>
          <cell r="E1604"/>
          <cell r="F1604"/>
          <cell r="G1604"/>
        </row>
        <row r="1605">
          <cell r="B1605" t="str">
            <v>D026</v>
          </cell>
          <cell r="C1605" t="str">
            <v>PLANTA ORNAMENTAL VARIAS ESPECIES TIPO 5, RASTRERAS, COLGANTES, TREPADORAS. EN SITIO.</v>
          </cell>
          <cell r="D1605" t="str">
            <v>u</v>
          </cell>
          <cell r="E1605">
            <v>1</v>
          </cell>
          <cell r="F1605">
            <v>2.15</v>
          </cell>
          <cell r="G1605">
            <v>2.15</v>
          </cell>
        </row>
        <row r="1606">
          <cell r="B1606"/>
          <cell r="C1606" t="str">
            <v>Inc. excavación de hueco, transporte y sembrado. No inc. abono. (Especies: granizo, yedra verde, margarita, piquito de loro, manto de jose, lagrima de bebé).</v>
          </cell>
          <cell r="D1606"/>
          <cell r="E1606"/>
          <cell r="F1606"/>
          <cell r="G1606"/>
        </row>
        <row r="1607">
          <cell r="B1607" t="str">
            <v>D027</v>
          </cell>
          <cell r="C1607" t="str">
            <v>PLANTA ORNAMENTAL VARIAS ESPECIES TIPO 6, RASTRERAS, COLGANTES, TREPADORAS.  EN SITIO.</v>
          </cell>
          <cell r="D1607" t="str">
            <v>u</v>
          </cell>
          <cell r="E1607">
            <v>1</v>
          </cell>
          <cell r="F1607">
            <v>5.1100000000000003</v>
          </cell>
          <cell r="G1607">
            <v>5.1100000000000003</v>
          </cell>
        </row>
        <row r="1608">
          <cell r="B1608"/>
          <cell r="C1608" t="str">
            <v>Inc. excavación de hueco, transporte y sembrado. No inc. abono. (Especies: madreselva, tango, arete colgante, mastuerzo, ojo de buey, vinca menor, geranio colgante, dólar).</v>
          </cell>
          <cell r="D1608"/>
          <cell r="E1608"/>
          <cell r="F1608"/>
          <cell r="G1608"/>
        </row>
        <row r="1609">
          <cell r="B1609" t="str">
            <v>D032</v>
          </cell>
          <cell r="C1609" t="str">
            <v>PLANTACIÓN DE ARBOL DE 2.5m DE ALTO Y 5cm DE DAP (DIAM.A LA ALTURA DEL PECHO) EN PISO SUAVE, ESPECIES NATIVAS Y EXÓTICAS</v>
          </cell>
          <cell r="D1609" t="str">
            <v>u</v>
          </cell>
          <cell r="E1609">
            <v>1</v>
          </cell>
          <cell r="F1609">
            <v>112.73</v>
          </cell>
          <cell r="G1609">
            <v>112.73</v>
          </cell>
        </row>
        <row r="1610">
          <cell r="B1610"/>
          <cell r="C1610" t="str">
            <v>Incluye excav. de hueco, transporte y sembrado, riego. No inc. abono (Especies Nativas y Exóticas)</v>
          </cell>
          <cell r="D1610"/>
          <cell r="E1610"/>
          <cell r="F1610"/>
          <cell r="G1610"/>
        </row>
        <row r="1611">
          <cell r="B1611" t="str">
            <v>D033</v>
          </cell>
          <cell r="C1611" t="str">
            <v>PLANTACIÓN DE ARBOL DE 2.5m DE ALTO Y 5cm DE DAP (DIAM.A LA ALTURA DEL PECHO) EN PISO SUAVE, MAGNOLIA O ARUPO</v>
          </cell>
          <cell r="D1611" t="str">
            <v>u</v>
          </cell>
          <cell r="E1611">
            <v>1</v>
          </cell>
          <cell r="F1611">
            <v>197.06</v>
          </cell>
          <cell r="G1611">
            <v>197.06</v>
          </cell>
        </row>
        <row r="1612">
          <cell r="B1612"/>
          <cell r="C1612" t="str">
            <v>ncluye excav. de hueco, transporte y sembrado, riego. No inc. abono (Magnolia o Arupo)</v>
          </cell>
          <cell r="D1612"/>
          <cell r="E1612"/>
          <cell r="F1612"/>
          <cell r="G1612"/>
        </row>
        <row r="1613">
          <cell r="B1613" t="str">
            <v>D013</v>
          </cell>
          <cell r="C1613" t="str">
            <v>PODA DE ARBOLES.</v>
          </cell>
          <cell r="D1613" t="str">
            <v>u</v>
          </cell>
          <cell r="E1613">
            <v>1</v>
          </cell>
          <cell r="F1613">
            <v>45.54</v>
          </cell>
          <cell r="G1613">
            <v>45.54</v>
          </cell>
        </row>
        <row r="1614">
          <cell r="B1614"/>
          <cell r="C1614" t="str">
            <v>Motosierra, canastilla, escarificación suelo base árbol, no incluye desalojo de material podado.</v>
          </cell>
          <cell r="D1614"/>
          <cell r="E1614"/>
          <cell r="F1614"/>
          <cell r="G1614"/>
        </row>
        <row r="1615">
          <cell r="B1615" t="str">
            <v>D014</v>
          </cell>
          <cell r="C1615" t="str">
            <v>PODA DE CESPED Y FILOS DE CALZADAS.</v>
          </cell>
          <cell r="D1615" t="str">
            <v>m2</v>
          </cell>
          <cell r="E1615">
            <v>1</v>
          </cell>
          <cell r="F1615">
            <v>0.54</v>
          </cell>
          <cell r="G1615">
            <v>0.54</v>
          </cell>
        </row>
        <row r="1616">
          <cell r="B1616"/>
          <cell r="C1616" t="str">
            <v>Motoguadaña, herramienta menor, sin desalojo de material podado.</v>
          </cell>
          <cell r="D1616"/>
          <cell r="E1616"/>
          <cell r="F1616"/>
          <cell r="G1616"/>
        </row>
        <row r="1617">
          <cell r="B1617" t="str">
            <v>0164</v>
          </cell>
          <cell r="C1617" t="str">
            <v>POLIETILENO</v>
          </cell>
          <cell r="D1617" t="str">
            <v>m2</v>
          </cell>
          <cell r="E1617">
            <v>1</v>
          </cell>
          <cell r="F1617">
            <v>1.44</v>
          </cell>
          <cell r="G1617">
            <v>1.44</v>
          </cell>
        </row>
        <row r="1618">
          <cell r="B1618"/>
          <cell r="C1618"/>
          <cell r="D1618"/>
          <cell r="E1618"/>
          <cell r="F1618"/>
          <cell r="G1618"/>
        </row>
        <row r="1619">
          <cell r="B1619" t="str">
            <v>1857</v>
          </cell>
          <cell r="C1619" t="str">
            <v>PONCHERA AGUAS LLUVIAS TOOL GALV. 1/40"</v>
          </cell>
          <cell r="D1619" t="str">
            <v>u</v>
          </cell>
          <cell r="E1619">
            <v>1</v>
          </cell>
          <cell r="F1619">
            <v>30.54</v>
          </cell>
          <cell r="G1619">
            <v>30.54</v>
          </cell>
        </row>
        <row r="1620">
          <cell r="B1620"/>
          <cell r="C1620" t="str">
            <v>Instalado a=0.20m b=0.50m h=0.35m</v>
          </cell>
          <cell r="D1620"/>
          <cell r="E1620"/>
          <cell r="F1620"/>
          <cell r="G1620"/>
        </row>
        <row r="1621">
          <cell r="B1621" t="str">
            <v>P411</v>
          </cell>
          <cell r="C1621" t="str">
            <v>PORCELANATO 49x49cm CALIDAD SUPERIOR.</v>
          </cell>
          <cell r="D1621" t="str">
            <v>m2</v>
          </cell>
          <cell r="E1621">
            <v>1</v>
          </cell>
          <cell r="F1621">
            <v>34.93</v>
          </cell>
          <cell r="G1621">
            <v>34.93</v>
          </cell>
        </row>
        <row r="1622">
          <cell r="B1622"/>
          <cell r="C1622" t="str">
            <v>Instalado con mortero adhesivo para piso, no pulido.</v>
          </cell>
          <cell r="D1622"/>
          <cell r="E1622"/>
          <cell r="F1622"/>
          <cell r="G1622"/>
        </row>
        <row r="1623">
          <cell r="B1623" t="str">
            <v>5863</v>
          </cell>
          <cell r="C1623" t="str">
            <v>PORCELANATO 60x60cm CALIDAD SUPERIOR</v>
          </cell>
          <cell r="D1623" t="str">
            <v>m2</v>
          </cell>
          <cell r="E1623">
            <v>1</v>
          </cell>
          <cell r="F1623">
            <v>30.55</v>
          </cell>
          <cell r="G1623">
            <v>30.55</v>
          </cell>
        </row>
        <row r="1624">
          <cell r="B1624"/>
          <cell r="C1624" t="str">
            <v>Instalado con mortero adhesivo para piso, no pulido</v>
          </cell>
          <cell r="D1624"/>
          <cell r="E1624"/>
          <cell r="F1624"/>
          <cell r="G1624"/>
        </row>
        <row r="1625">
          <cell r="B1625" t="str">
            <v>5866</v>
          </cell>
          <cell r="C1625" t="str">
            <v>PORCELANOSA-CERÁMICA MATE, PARA PARED PULIDO ALTA RESISTENCIA 45x120</v>
          </cell>
          <cell r="D1625" t="str">
            <v>m2</v>
          </cell>
          <cell r="E1625">
            <v>1</v>
          </cell>
          <cell r="F1625">
            <v>94.76</v>
          </cell>
          <cell r="G1625">
            <v>94.76</v>
          </cell>
        </row>
        <row r="1626">
          <cell r="B1626"/>
          <cell r="C1626" t="str">
            <v>Instaldo con mortero adhesivo para pared, pulida</v>
          </cell>
          <cell r="D1626"/>
          <cell r="E1626"/>
          <cell r="F1626"/>
          <cell r="G1626"/>
        </row>
        <row r="1627">
          <cell r="B1627" t="str">
            <v>3522</v>
          </cell>
          <cell r="C1627" t="str">
            <v>POSTE DE HORMIGÓN ARMADO L=14m CR=500kg.</v>
          </cell>
          <cell r="D1627" t="str">
            <v>u</v>
          </cell>
          <cell r="E1627">
            <v>1</v>
          </cell>
          <cell r="F1627">
            <v>542.04999999999995</v>
          </cell>
          <cell r="G1627">
            <v>542.04999999999995</v>
          </cell>
        </row>
        <row r="1628">
          <cell r="B1628"/>
          <cell r="C1628" t="str">
            <v>Carga rotura 500 kg, transporte, excavación, instalación.</v>
          </cell>
          <cell r="D1628"/>
          <cell r="E1628"/>
          <cell r="F1628"/>
          <cell r="G1628"/>
        </row>
        <row r="1629">
          <cell r="B1629" t="str">
            <v>1572</v>
          </cell>
          <cell r="C1629" t="str">
            <v>POSTE HORMIGON ARMADO L=12.00m CR=500kg</v>
          </cell>
          <cell r="D1629" t="str">
            <v>u</v>
          </cell>
          <cell r="E1629">
            <v>1</v>
          </cell>
          <cell r="F1629">
            <v>408.82</v>
          </cell>
          <cell r="G1629">
            <v>408.82</v>
          </cell>
        </row>
        <row r="1630">
          <cell r="B1630"/>
          <cell r="C1630" t="str">
            <v>carga rotura 500kg, transporte, excavacion 0.60x0.60x2.00m, instalacion</v>
          </cell>
          <cell r="D1630"/>
          <cell r="E1630"/>
          <cell r="F1630"/>
          <cell r="G1630"/>
        </row>
        <row r="1631">
          <cell r="B1631" t="str">
            <v>P739</v>
          </cell>
          <cell r="C1631" t="str">
            <v>POSTE MET.LUMIN.FAROL DECOR.PRELUDE 70W</v>
          </cell>
          <cell r="D1631" t="str">
            <v>u</v>
          </cell>
          <cell r="E1631">
            <v>1</v>
          </cell>
          <cell r="F1631">
            <v>386.8</v>
          </cell>
          <cell r="G1631">
            <v>386.8</v>
          </cell>
        </row>
        <row r="1632">
          <cell r="B1632"/>
          <cell r="C1632" t="str">
            <v>Farol decorativo 70W, instalado en base hormigon simple</v>
          </cell>
          <cell r="D1632"/>
          <cell r="E1632"/>
          <cell r="F1632"/>
          <cell r="G1632"/>
        </row>
        <row r="1633">
          <cell r="B1633" t="str">
            <v>3716</v>
          </cell>
          <cell r="C1633" t="str">
            <v>POSTE METÁLICO ORNAMENTAL ELÉCTRICO h=10.00m, e=5.00mm CON CANASTILLA</v>
          </cell>
          <cell r="D1633" t="str">
            <v>u</v>
          </cell>
          <cell r="E1633">
            <v>1</v>
          </cell>
          <cell r="F1633">
            <v>896.42</v>
          </cell>
          <cell r="G1633">
            <v>896.42</v>
          </cell>
        </row>
        <row r="1634">
          <cell r="B1634"/>
          <cell r="C1634" t="str">
            <v>Espesor del Tol 5mm, instalado.</v>
          </cell>
          <cell r="D1634"/>
          <cell r="E1634"/>
          <cell r="F1634"/>
          <cell r="G1634"/>
        </row>
        <row r="1635">
          <cell r="B1635" t="str">
            <v>5740</v>
          </cell>
          <cell r="C1635" t="str">
            <v>POSTE METÁLICO TIPO ORNAMENTAL DE 6 METROS TIPO CÓNICO BASE 110mm.</v>
          </cell>
          <cell r="D1635" t="str">
            <v>u</v>
          </cell>
          <cell r="E1635">
            <v>1</v>
          </cell>
          <cell r="F1635">
            <v>528.64</v>
          </cell>
          <cell r="G1635">
            <v>528.64</v>
          </cell>
        </row>
        <row r="1636">
          <cell r="B1636"/>
          <cell r="C1636" t="str">
            <v>Colocado, incluye canastilla.</v>
          </cell>
          <cell r="D1636"/>
          <cell r="E1636"/>
          <cell r="F1636"/>
          <cell r="G1636"/>
        </row>
        <row r="1637">
          <cell r="B1637" t="str">
            <v>0975</v>
          </cell>
          <cell r="C1637" t="str">
            <v>POZO DE REVIISON H.S. 210 Kg/cm2 D=1.50m E=20cm</v>
          </cell>
          <cell r="D1637" t="str">
            <v>m</v>
          </cell>
          <cell r="E1637">
            <v>1</v>
          </cell>
          <cell r="F1637">
            <v>272.88</v>
          </cell>
          <cell r="G1637">
            <v>272.88</v>
          </cell>
        </row>
        <row r="1638">
          <cell r="B1638"/>
          <cell r="C1638" t="str">
            <v>Estribos cda 35cm,d=16mm, incluye armadura y peldaños cada 35cm, encofrado metalico, no incluye cerco y tapa</v>
          </cell>
          <cell r="D1638"/>
          <cell r="E1638"/>
          <cell r="F1638"/>
          <cell r="G1638"/>
        </row>
        <row r="1639">
          <cell r="B1639" t="str">
            <v>3660</v>
          </cell>
          <cell r="C1639" t="str">
            <v>POZO DE REVISIÓN DE 150x150x150cm SIN TAPA. ELÉCTRICO.</v>
          </cell>
          <cell r="D1639" t="str">
            <v>u</v>
          </cell>
          <cell r="E1639">
            <v>1</v>
          </cell>
          <cell r="F1639">
            <v>759.32</v>
          </cell>
          <cell r="G1639">
            <v>759.32</v>
          </cell>
        </row>
        <row r="1640">
          <cell r="B1640"/>
          <cell r="C1640" t="str">
            <v>Piso material granular, pared H. S. f' c=210Kg/cm2, e=15cm.</v>
          </cell>
          <cell r="D1640"/>
          <cell r="E1640"/>
          <cell r="F1640"/>
          <cell r="G1640"/>
        </row>
        <row r="1641">
          <cell r="B1641" t="str">
            <v>3596</v>
          </cell>
          <cell r="C1641" t="str">
            <v>POZO DE REVISIÓN DE 40x40x60cm - ELÉCTRICO.</v>
          </cell>
          <cell r="D1641" t="str">
            <v>u</v>
          </cell>
          <cell r="E1641">
            <v>1</v>
          </cell>
          <cell r="F1641">
            <v>105.48</v>
          </cell>
          <cell r="G1641">
            <v>105.48</v>
          </cell>
        </row>
        <row r="1642">
          <cell r="B1642"/>
          <cell r="C1642" t="str">
            <v>Piso material granular, pared H.S. f 'c=210Kg/cm2, e=15cm hierro. No incluye tapa.</v>
          </cell>
          <cell r="D1642"/>
          <cell r="E1642"/>
          <cell r="F1642"/>
          <cell r="G1642"/>
        </row>
        <row r="1643">
          <cell r="B1643" t="str">
            <v>3614</v>
          </cell>
          <cell r="C1643" t="str">
            <v>POZO DE REVISIÓN DE 60X60X60cm SIN TAPA - ELÉCTRICO.</v>
          </cell>
          <cell r="D1643" t="str">
            <v>u</v>
          </cell>
          <cell r="E1643">
            <v>1</v>
          </cell>
          <cell r="F1643">
            <v>156.71</v>
          </cell>
          <cell r="G1643">
            <v>156.71</v>
          </cell>
        </row>
        <row r="1644">
          <cell r="B1644"/>
          <cell r="C1644" t="str">
            <v>Piso material granular, pared H.S. f 'c=210Kg/cm2, e=15cm hierro. No incluye tapa.</v>
          </cell>
          <cell r="D1644"/>
          <cell r="E1644"/>
          <cell r="F1644"/>
          <cell r="G1644"/>
        </row>
        <row r="1645">
          <cell r="B1645" t="str">
            <v>P800</v>
          </cell>
          <cell r="C1645" t="str">
            <v>POZO RECT.CONECT.1.7x1.6x1.65m 210kg/cm2</v>
          </cell>
          <cell r="D1645" t="str">
            <v>u</v>
          </cell>
          <cell r="E1645">
            <v>1</v>
          </cell>
          <cell r="F1645">
            <v>960.42</v>
          </cell>
          <cell r="G1645">
            <v>960.42</v>
          </cell>
        </row>
        <row r="1646">
          <cell r="B1646"/>
          <cell r="C1646" t="str">
            <v>H.S.210kg/cm2,dob.malla elec.15x15x5cm,enc.pared y losa,piso:20cm ripio,arena 15</v>
          </cell>
          <cell r="D1646"/>
          <cell r="E1646"/>
          <cell r="F1646"/>
          <cell r="G1646"/>
        </row>
        <row r="1647">
          <cell r="B1647" t="str">
            <v>1530</v>
          </cell>
          <cell r="C1647" t="str">
            <v>POZO REV. 1.30x1.50x1.70 INTERIOR H.S. 210kg/cm2 (CONECTIVIDAD)</v>
          </cell>
          <cell r="D1647" t="str">
            <v>u</v>
          </cell>
          <cell r="E1647">
            <v>1</v>
          </cell>
          <cell r="F1647">
            <v>1087.76</v>
          </cell>
          <cell r="G1647">
            <v>1087.76</v>
          </cell>
        </row>
        <row r="1648">
          <cell r="B1648"/>
          <cell r="C1648" t="str">
            <v>Piso losa, pared H.S. 210kg/cm2, e=15cm hierro. No incluye tapa.</v>
          </cell>
          <cell r="D1648"/>
          <cell r="E1648"/>
          <cell r="F1648"/>
          <cell r="G1648"/>
        </row>
        <row r="1649">
          <cell r="B1649" t="str">
            <v>5049</v>
          </cell>
          <cell r="C1649" t="str">
            <v>POZO REV. 1.30x1.50x1.70 INTERIOR H.S. 240kg/cm2 (CONECTIVIDAD)</v>
          </cell>
          <cell r="D1649" t="str">
            <v>u</v>
          </cell>
          <cell r="E1649">
            <v>1</v>
          </cell>
          <cell r="F1649">
            <v>1145.3599999999999</v>
          </cell>
          <cell r="G1649">
            <v>1145.3599999999999</v>
          </cell>
        </row>
        <row r="1650">
          <cell r="B1650"/>
          <cell r="C1650" t="str">
            <v>Piso de grava o ripio material filtrante,losa superior y muros H:A. 240kg/cm2 e=15cm, no incluye tapa</v>
          </cell>
          <cell r="D1650"/>
          <cell r="E1650"/>
          <cell r="F1650"/>
          <cell r="G1650"/>
        </row>
        <row r="1651">
          <cell r="B1651" t="str">
            <v>V944</v>
          </cell>
          <cell r="C1651" t="str">
            <v>POZO REV.210kg/cm2 D=1m E=0.20m CRUC.CAL</v>
          </cell>
          <cell r="D1651" t="str">
            <v>u</v>
          </cell>
          <cell r="E1651">
            <v>1</v>
          </cell>
          <cell r="F1651">
            <v>425.84</v>
          </cell>
          <cell r="G1651">
            <v>425.84</v>
          </cell>
        </row>
        <row r="1652">
          <cell r="B1652"/>
          <cell r="C1652" t="str">
            <v>609-(7)                                 Incluye cerco,tapa de hierro y excavac.</v>
          </cell>
          <cell r="D1652"/>
          <cell r="E1652"/>
          <cell r="F1652"/>
          <cell r="G1652"/>
        </row>
        <row r="1653">
          <cell r="B1653" t="str">
            <v>2578</v>
          </cell>
          <cell r="C1653" t="str">
            <v>POZO REVISIÓN (ELÉCTRICO) 1.20x1.20x1.20m INTERIOR H.S. f 'c=210 Kg/cm2.</v>
          </cell>
          <cell r="D1653" t="str">
            <v>u</v>
          </cell>
          <cell r="E1653">
            <v>1</v>
          </cell>
          <cell r="F1653">
            <v>748.18</v>
          </cell>
          <cell r="G1653">
            <v>748.18</v>
          </cell>
        </row>
        <row r="1654">
          <cell r="B1654"/>
          <cell r="C1654" t="str">
            <v>Piso material granular, pared H.S. f 'c=210Kg/cm2, e=15cm hierro. No incluye tapa.</v>
          </cell>
          <cell r="D1654"/>
          <cell r="E1654"/>
          <cell r="F1654"/>
          <cell r="G1654"/>
        </row>
        <row r="1655">
          <cell r="B1655" t="str">
            <v>0934</v>
          </cell>
          <cell r="C1655" t="str">
            <v>POZO REVISION HS.180 kg/cm2 D=1m E=0.25m</v>
          </cell>
          <cell r="D1655" t="str">
            <v>m</v>
          </cell>
          <cell r="E1655">
            <v>1</v>
          </cell>
          <cell r="F1655">
            <v>227.94</v>
          </cell>
          <cell r="G1655">
            <v>227.94</v>
          </cell>
        </row>
        <row r="1656">
          <cell r="B1656"/>
          <cell r="C1656" t="str">
            <v>Encofrado metálico, estribo cada 0.35m, d=16mm, sin tapa ni cerco, incluye armadura.</v>
          </cell>
          <cell r="D1656"/>
          <cell r="E1656"/>
          <cell r="F1656"/>
          <cell r="G1656"/>
        </row>
        <row r="1657">
          <cell r="B1657" t="str">
            <v>0944</v>
          </cell>
          <cell r="C1657" t="str">
            <v>POZO REVISION HS.210kg/cm2 D=1m E=0.20m</v>
          </cell>
          <cell r="D1657" t="str">
            <v>m</v>
          </cell>
          <cell r="E1657">
            <v>1</v>
          </cell>
          <cell r="F1657">
            <v>194.11</v>
          </cell>
          <cell r="G1657">
            <v>194.11</v>
          </cell>
        </row>
        <row r="1658">
          <cell r="B1658"/>
          <cell r="C1658" t="str">
            <v>Estribos cada 0.35m, d=16mm, sin tapa ni cerco, encofrado metálico, incluye armadura.</v>
          </cell>
          <cell r="D1658"/>
          <cell r="E1658"/>
          <cell r="F1658"/>
          <cell r="G1658"/>
        </row>
        <row r="1659">
          <cell r="B1659" t="str">
            <v>0545</v>
          </cell>
          <cell r="C1659" t="str">
            <v>PRESERVANTE PARA MADERA 2 MANOS</v>
          </cell>
          <cell r="D1659" t="str">
            <v>m2</v>
          </cell>
          <cell r="E1659">
            <v>1</v>
          </cell>
          <cell r="F1659">
            <v>3.28</v>
          </cell>
          <cell r="G1659">
            <v>3.28</v>
          </cell>
        </row>
        <row r="1660">
          <cell r="B1660"/>
          <cell r="C1660" t="str">
            <v>Preparación de superficie.</v>
          </cell>
          <cell r="D1660"/>
          <cell r="E1660"/>
          <cell r="F1660"/>
          <cell r="G1660"/>
        </row>
        <row r="1661">
          <cell r="B1661" t="str">
            <v>0276</v>
          </cell>
          <cell r="C1661" t="str">
            <v>PROTECCION VENTANA MALLA ELECT. PINTADA</v>
          </cell>
          <cell r="D1661" t="str">
            <v>m2</v>
          </cell>
          <cell r="E1661">
            <v>1</v>
          </cell>
          <cell r="F1661">
            <v>44.1</v>
          </cell>
          <cell r="G1661">
            <v>44.1</v>
          </cell>
        </row>
        <row r="1662">
          <cell r="B1662"/>
          <cell r="C1662" t="str">
            <v>Malla elect. 100x100x5mm, marco ang. 20x3mm pint. antic. esmalte 2 manos, coloc., mortero.</v>
          </cell>
          <cell r="D1662"/>
          <cell r="E1662"/>
          <cell r="F1662"/>
          <cell r="G1662"/>
        </row>
        <row r="1663">
          <cell r="B1663" t="str">
            <v>0261</v>
          </cell>
          <cell r="C1663" t="str">
            <v>PROTECCION VENTANA, VAR.COQUEADA c/15cm</v>
          </cell>
          <cell r="D1663" t="str">
            <v>m2</v>
          </cell>
          <cell r="E1663">
            <v>1</v>
          </cell>
          <cell r="F1663">
            <v>39.31</v>
          </cell>
          <cell r="G1663">
            <v>39.31</v>
          </cell>
        </row>
        <row r="1664">
          <cell r="B1664"/>
          <cell r="C1664" t="str">
            <v>Varilla cuadrada 8mm, ángulo 25x3mmx6m", pintura anticorros., esmalte, instalado</v>
          </cell>
          <cell r="D1664"/>
          <cell r="E1664"/>
          <cell r="F1664"/>
          <cell r="G1664"/>
        </row>
        <row r="1665">
          <cell r="B1665" t="str">
            <v>2027</v>
          </cell>
          <cell r="C1665" t="str">
            <v>PROTECCION VENTANA, VAR.CUAD.11mm c/15cm</v>
          </cell>
          <cell r="D1665" t="str">
            <v>m2</v>
          </cell>
          <cell r="E1665">
            <v>1</v>
          </cell>
          <cell r="F1665">
            <v>62.77</v>
          </cell>
          <cell r="G1665">
            <v>62.77</v>
          </cell>
        </row>
        <row r="1666">
          <cell r="B1666"/>
          <cell r="C1666" t="str">
            <v>Varilla cuadrada 11mm, angulo 1x1/8",pintura anticorrosiva,esmalte,instalado</v>
          </cell>
          <cell r="D1666"/>
          <cell r="E1666"/>
          <cell r="F1666"/>
          <cell r="G1666"/>
        </row>
        <row r="1667">
          <cell r="B1667" t="str">
            <v>0725</v>
          </cell>
          <cell r="C1667" t="str">
            <v>PROTECTOR ACERA OCTOGONAL EN HORM.ARMADO 0.35x0.40 LIBRE.</v>
          </cell>
          <cell r="D1667" t="str">
            <v>u</v>
          </cell>
          <cell r="E1667">
            <v>1</v>
          </cell>
          <cell r="F1667">
            <v>26.27</v>
          </cell>
          <cell r="G1667">
            <v>26.27</v>
          </cell>
        </row>
        <row r="1668">
          <cell r="B1668"/>
          <cell r="C1668" t="str">
            <v>Excavación, encofrado tablero 5.2mm, hierro, hormigón simple 210kg/cm2.</v>
          </cell>
          <cell r="D1668"/>
          <cell r="E1668"/>
          <cell r="F1668"/>
          <cell r="G1668"/>
        </row>
        <row r="1669">
          <cell r="B1669" t="str">
            <v>4077</v>
          </cell>
          <cell r="C1669" t="str">
            <v>PROTECTOR CIRCULAR ACERA EN HORM.ARMADO</v>
          </cell>
          <cell r="D1669" t="str">
            <v>u</v>
          </cell>
          <cell r="E1669">
            <v>1</v>
          </cell>
          <cell r="F1669">
            <v>30.4</v>
          </cell>
          <cell r="G1669">
            <v>30.4</v>
          </cell>
        </row>
        <row r="1670">
          <cell r="B1670"/>
          <cell r="C1670" t="str">
            <v>Diámetro 20cm, h.i.=40cm, empot. 0.30cm, excavación, encofrado 1/2 duela, H. S. f 'c=210Kg/cm2, hierro.</v>
          </cell>
          <cell r="D1670"/>
          <cell r="E1670"/>
          <cell r="F1670"/>
          <cell r="G1670"/>
        </row>
        <row r="1671">
          <cell r="B1671" t="str">
            <v>2812</v>
          </cell>
          <cell r="C1671" t="str">
            <v>PROVISIÓN DE BASE ASFALTICA SUELTA EN CALIENTE EN PLANTA.</v>
          </cell>
          <cell r="D1671" t="str">
            <v>m3</v>
          </cell>
          <cell r="E1671">
            <v>1</v>
          </cell>
          <cell r="F1671">
            <v>89.3</v>
          </cell>
          <cell r="G1671">
            <v>89.3</v>
          </cell>
        </row>
        <row r="1672">
          <cell r="B1672"/>
          <cell r="C1672" t="str">
            <v>No incluye tendido, compactado ni transporte a obra, incluye transporte de material petreo a planta 405-5(1).</v>
          </cell>
          <cell r="D1672"/>
          <cell r="E1672"/>
          <cell r="F1672"/>
          <cell r="G1672"/>
        </row>
        <row r="1673">
          <cell r="B1673" t="str">
            <v>2809</v>
          </cell>
          <cell r="C1673" t="str">
            <v>PROVISIÓN DE MEZCLA ASFÁLTICA SUELTA CALIENTE EN PLANTA.</v>
          </cell>
          <cell r="D1673" t="str">
            <v>m3</v>
          </cell>
          <cell r="E1673">
            <v>1</v>
          </cell>
          <cell r="F1673">
            <v>93.46</v>
          </cell>
          <cell r="G1673">
            <v>93.46</v>
          </cell>
        </row>
        <row r="1674">
          <cell r="B1674"/>
          <cell r="C1674" t="str">
            <v>No incluye tendido y compactado ni transporte, Incluye transporte de material petreo de mina a la planta. 405-5 (2).</v>
          </cell>
          <cell r="D1674"/>
          <cell r="E1674"/>
          <cell r="F1674"/>
          <cell r="G1674"/>
        </row>
        <row r="1675">
          <cell r="B1675" t="str">
            <v>2782</v>
          </cell>
          <cell r="C1675" t="str">
            <v>PROVISIÓN DE MEZCLA ASFALTICA SUELTA EN FRIO EN PLANTA.</v>
          </cell>
          <cell r="D1675" t="str">
            <v>m3</v>
          </cell>
          <cell r="E1675">
            <v>1</v>
          </cell>
          <cell r="F1675">
            <v>72.790000000000006</v>
          </cell>
          <cell r="G1675">
            <v>72.790000000000006</v>
          </cell>
        </row>
        <row r="1676">
          <cell r="B1676"/>
          <cell r="C1676" t="str">
            <v xml:space="preserve">No incluye tendido,compactado, ni transporte. Incluye transporte de material petreo de la mina a la planta. 405 - 5 (2)._x000D_
</v>
          </cell>
          <cell r="D1676"/>
          <cell r="E1676"/>
          <cell r="F1676"/>
          <cell r="G1676"/>
        </row>
        <row r="1677">
          <cell r="B1677" t="str">
            <v>E024</v>
          </cell>
          <cell r="C1677" t="str">
            <v>PROYECTOR LED DE ILUM.ARQUITECTONICA DE PISO RGBW 12LEDS CON MINIMO 1700LUM,BANDEJA 6LEDS CADA UNA CON ANG.DE INCLINACION INDEPENDIENTE.</v>
          </cell>
          <cell r="D1677" t="str">
            <v>u</v>
          </cell>
          <cell r="E1677">
            <v>1</v>
          </cell>
          <cell r="F1677">
            <v>1692.43</v>
          </cell>
          <cell r="G1677">
            <v>1692.43</v>
          </cell>
        </row>
        <row r="1678">
          <cell r="B1678"/>
          <cell r="C1678" t="str">
            <v>Instalado</v>
          </cell>
          <cell r="D1678"/>
          <cell r="E1678"/>
          <cell r="F1678"/>
          <cell r="G1678"/>
        </row>
        <row r="1679">
          <cell r="B1679" t="str">
            <v>3608</v>
          </cell>
          <cell r="C1679" t="str">
            <v>PROYECTOR LED SMD 50W 5700K 6000LM FP&gt;0.9 IK08 100-270VAC 90°</v>
          </cell>
          <cell r="D1679" t="str">
            <v>u</v>
          </cell>
          <cell r="E1679">
            <v>1</v>
          </cell>
          <cell r="F1679">
            <v>75.790000000000006</v>
          </cell>
          <cell r="G1679">
            <v>75.790000000000006</v>
          </cell>
        </row>
        <row r="1680">
          <cell r="B1680"/>
          <cell r="C1680" t="str">
            <v>Clase II, no necesita tierra, Instalado.</v>
          </cell>
          <cell r="D1680"/>
          <cell r="E1680"/>
          <cell r="F1680"/>
          <cell r="G1680"/>
        </row>
        <row r="1681">
          <cell r="B1681" t="str">
            <v>E105</v>
          </cell>
          <cell r="C1681" t="str">
            <v>PROYECTOR MODULAR DE 600W,MEDIDAS 1110x175x115mm,EFIC-130lm/w,TEMP.6500k IP66, VIDA UTIL 50000HRS.</v>
          </cell>
          <cell r="D1681" t="str">
            <v>u</v>
          </cell>
          <cell r="E1681">
            <v>1</v>
          </cell>
          <cell r="F1681">
            <v>1157.3599999999999</v>
          </cell>
          <cell r="G1681">
            <v>1157.3599999999999</v>
          </cell>
        </row>
        <row r="1682">
          <cell r="B1682"/>
          <cell r="C1682" t="str">
            <v>Inc.disipador de calor de la CPU, ahorro de energ.del 60%, eficiencia max. de lumen 130lm/w, ang. de apertura 30 y 60 grados, IP66, instalado.</v>
          </cell>
          <cell r="D1682"/>
          <cell r="E1682"/>
          <cell r="F1682"/>
          <cell r="G1682"/>
        </row>
        <row r="1683">
          <cell r="B1683" t="str">
            <v>V014</v>
          </cell>
          <cell r="C1683" t="str">
            <v>PUBLICACIONES POR LA PRENSA  8.4x10.9cm.</v>
          </cell>
          <cell r="D1683" t="str">
            <v>u</v>
          </cell>
          <cell r="E1683">
            <v>1</v>
          </cell>
          <cell r="F1683">
            <v>376.32</v>
          </cell>
          <cell r="G1683">
            <v>376.32</v>
          </cell>
        </row>
        <row r="1684">
          <cell r="B1684"/>
          <cell r="C1684" t="str">
            <v>220-(6)A</v>
          </cell>
          <cell r="D1684"/>
          <cell r="E1684"/>
          <cell r="F1684"/>
          <cell r="G1684"/>
        </row>
        <row r="1685">
          <cell r="B1685" t="str">
            <v>1915</v>
          </cell>
          <cell r="C1685" t="str">
            <v>PUERTA AL.BRON.TUB.3"x1 1/2 BAT.,MELAMIN</v>
          </cell>
          <cell r="D1685" t="str">
            <v>m2</v>
          </cell>
          <cell r="E1685">
            <v>1</v>
          </cell>
          <cell r="F1685">
            <v>122.64</v>
          </cell>
          <cell r="G1685">
            <v>122.64</v>
          </cell>
        </row>
        <row r="1686">
          <cell r="B1686"/>
          <cell r="C1686" t="str">
            <v>Batiente, cerradura llave seguro, melaminico 9mm, instalada</v>
          </cell>
          <cell r="D1686"/>
          <cell r="E1686"/>
          <cell r="F1686"/>
          <cell r="G1686"/>
        </row>
        <row r="1687">
          <cell r="B1687" t="str">
            <v>1929</v>
          </cell>
          <cell r="C1687" t="str">
            <v>PUERTA AL.BRONCE TUB.4"x1 3/4"PANEL AL.B</v>
          </cell>
          <cell r="D1687" t="str">
            <v>m2</v>
          </cell>
          <cell r="E1687">
            <v>1</v>
          </cell>
          <cell r="F1687">
            <v>170.39</v>
          </cell>
          <cell r="G1687">
            <v>170.39</v>
          </cell>
        </row>
        <row r="1688">
          <cell r="B1688"/>
          <cell r="C1688" t="str">
            <v>Batiente, cerradura llave seguro, panel aluminio bronce</v>
          </cell>
          <cell r="D1688"/>
          <cell r="E1688"/>
          <cell r="F1688"/>
          <cell r="G1688"/>
        </row>
        <row r="1689">
          <cell r="B1689" t="str">
            <v>1903</v>
          </cell>
          <cell r="C1689" t="str">
            <v>PUERTA ALUM. Y VIDR. NATUR 6mm CORR. ESTAN.</v>
          </cell>
          <cell r="D1689" t="str">
            <v>m2</v>
          </cell>
          <cell r="E1689">
            <v>1</v>
          </cell>
          <cell r="F1689">
            <v>112.01</v>
          </cell>
          <cell r="G1689">
            <v>112.01</v>
          </cell>
        </row>
        <row r="1690">
          <cell r="B1690"/>
          <cell r="C1690" t="str">
            <v>Corrediza, cerradura maxima seguridad, vidrio 6mm, riel, instalada</v>
          </cell>
          <cell r="D1690"/>
          <cell r="E1690"/>
          <cell r="F1690"/>
          <cell r="G1690"/>
        </row>
        <row r="1691">
          <cell r="B1691" t="str">
            <v>1925</v>
          </cell>
          <cell r="C1691" t="str">
            <v>PUERTA ALUM.BRONCE TUB.3"x1 1/2 BATIENTE</v>
          </cell>
          <cell r="D1691" t="str">
            <v>m2</v>
          </cell>
          <cell r="E1691">
            <v>1</v>
          </cell>
          <cell r="F1691">
            <v>135</v>
          </cell>
          <cell r="G1691">
            <v>135</v>
          </cell>
        </row>
        <row r="1692">
          <cell r="B1692"/>
          <cell r="C1692" t="str">
            <v>Batiente, cerradura llave seguro, vidrio bronce 6mm</v>
          </cell>
          <cell r="D1692"/>
          <cell r="E1692"/>
          <cell r="F1692"/>
          <cell r="G1692"/>
        </row>
        <row r="1693">
          <cell r="B1693" t="str">
            <v>1926</v>
          </cell>
          <cell r="C1693" t="str">
            <v>PUERTA ALUM.BRONCE TUB.4"x1 3/4"BATIENTE</v>
          </cell>
          <cell r="D1693" t="str">
            <v>m2</v>
          </cell>
          <cell r="E1693">
            <v>1</v>
          </cell>
          <cell r="F1693">
            <v>207.38</v>
          </cell>
          <cell r="G1693">
            <v>207.38</v>
          </cell>
        </row>
        <row r="1694">
          <cell r="B1694"/>
          <cell r="C1694" t="str">
            <v>Batiente,cerradura llave seguro,vidrio laminado 6.38mm y panel aluminio bronce</v>
          </cell>
          <cell r="D1694"/>
          <cell r="E1694"/>
          <cell r="F1694"/>
          <cell r="G1694"/>
        </row>
        <row r="1695">
          <cell r="B1695" t="str">
            <v>1936</v>
          </cell>
          <cell r="C1695" t="str">
            <v>PUERTA BATIENTE ALUMINIO SERIE 200 VIDRIO FLOTADO 6mm.</v>
          </cell>
          <cell r="D1695" t="str">
            <v>m2</v>
          </cell>
          <cell r="E1695">
            <v>1</v>
          </cell>
          <cell r="F1695">
            <v>184.01</v>
          </cell>
          <cell r="G1695">
            <v>184.01</v>
          </cell>
        </row>
        <row r="1696">
          <cell r="B1696"/>
          <cell r="C1696" t="str">
            <v>Batiente, vidrio bronce o gris flotado 6mm, cerradura máxima seguridad, instalada.</v>
          </cell>
          <cell r="D1696"/>
          <cell r="E1696"/>
          <cell r="F1696"/>
          <cell r="G1696"/>
        </row>
        <row r="1697">
          <cell r="B1697" t="str">
            <v>0615</v>
          </cell>
          <cell r="C1697" t="str">
            <v>PUERTA DE MALLA GALVANIZADA PEATONAL</v>
          </cell>
          <cell r="D1697" t="str">
            <v>m2</v>
          </cell>
          <cell r="E1697">
            <v>1</v>
          </cell>
          <cell r="F1697">
            <v>102.66</v>
          </cell>
          <cell r="G1697">
            <v>102.66</v>
          </cell>
        </row>
        <row r="1698">
          <cell r="B1698"/>
          <cell r="C1698" t="str">
            <v>Malla 50/10 3.3mm, tubo poste 2" y 1 1/2" suelda, bisagras, aldabón, pint. ant., coloc.</v>
          </cell>
          <cell r="D1698"/>
          <cell r="E1698"/>
          <cell r="F1698"/>
          <cell r="G1698"/>
        </row>
        <row r="1699">
          <cell r="B1699" t="str">
            <v>0617</v>
          </cell>
          <cell r="C1699" t="str">
            <v>PUERTA MALLA GALVAN. VEHICULAR/PEATONAL</v>
          </cell>
          <cell r="D1699" t="str">
            <v>m2</v>
          </cell>
          <cell r="E1699">
            <v>1</v>
          </cell>
          <cell r="F1699">
            <v>114.61</v>
          </cell>
          <cell r="G1699">
            <v>114.61</v>
          </cell>
        </row>
        <row r="1700">
          <cell r="B1700"/>
          <cell r="C1700" t="str">
            <v>Malla 50/10 3.3mm, parante ancl. puert. tub. iso II 4", tub. poste 2", 1 1/2", pin. coloc.</v>
          </cell>
          <cell r="D1700"/>
          <cell r="E1700"/>
          <cell r="F1700"/>
          <cell r="G1700"/>
        </row>
        <row r="1701">
          <cell r="B1701" t="str">
            <v>0616</v>
          </cell>
          <cell r="C1701" t="str">
            <v>PUERTA MALLA GALVAN.VEHICULAR ACCESORIOS</v>
          </cell>
          <cell r="D1701" t="str">
            <v>m2</v>
          </cell>
          <cell r="E1701">
            <v>1</v>
          </cell>
          <cell r="F1701">
            <v>103.24</v>
          </cell>
          <cell r="G1701">
            <v>103.24</v>
          </cell>
        </row>
        <row r="1702">
          <cell r="B1702"/>
          <cell r="C1702" t="str">
            <v>Malla 50/10 3.3mm, parante ancl. puert. tub. iso II 4", tub.poste 2", 1 1/2", pin. coloc.</v>
          </cell>
          <cell r="D1702"/>
          <cell r="E1702"/>
          <cell r="F1702"/>
          <cell r="G1702"/>
        </row>
        <row r="1703">
          <cell r="B1703" t="str">
            <v>0303</v>
          </cell>
          <cell r="C1703" t="str">
            <v>PUERTA METALICA INGRESO VEHICULAR</v>
          </cell>
          <cell r="D1703" t="str">
            <v>m2</v>
          </cell>
          <cell r="E1703">
            <v>1</v>
          </cell>
          <cell r="F1703">
            <v>214.39</v>
          </cell>
          <cell r="G1703">
            <v>214.39</v>
          </cell>
        </row>
        <row r="1704">
          <cell r="B1704"/>
          <cell r="C1704" t="str">
            <v>Tubo rectangular 25x50x1.5mm, perfil U 25x50x2mm, postes galv., pintura anticorrosiva.</v>
          </cell>
          <cell r="D1704"/>
          <cell r="E1704"/>
          <cell r="F1704"/>
          <cell r="G1704"/>
        </row>
        <row r="1705">
          <cell r="B1705" t="str">
            <v>2035</v>
          </cell>
          <cell r="C1705" t="str">
            <v>PUERTA METALICA PLEGABLE TIPO ACORDEON</v>
          </cell>
          <cell r="D1705" t="str">
            <v>m2</v>
          </cell>
          <cell r="E1705">
            <v>1</v>
          </cell>
          <cell r="F1705">
            <v>141.06</v>
          </cell>
          <cell r="G1705">
            <v>141.06</v>
          </cell>
        </row>
        <row r="1706">
          <cell r="B1706"/>
          <cell r="C1706" t="str">
            <v>Tubo cuad.1 1/2"x1.5mm,tub.rect.60x40x1.5mm,cerr.tipo gancho,unip.2m esmal.,inst</v>
          </cell>
          <cell r="D1706"/>
          <cell r="E1706"/>
          <cell r="F1706"/>
          <cell r="G1706"/>
        </row>
        <row r="1707">
          <cell r="B1707" t="str">
            <v>1932</v>
          </cell>
          <cell r="C1707" t="str">
            <v>PUERTA O VENTANA DE ALUM.NATUR. TUB.3"x1 1/2 BATIENTE</v>
          </cell>
          <cell r="D1707" t="str">
            <v>m2</v>
          </cell>
          <cell r="E1707">
            <v>1</v>
          </cell>
          <cell r="F1707">
            <v>140.35</v>
          </cell>
          <cell r="G1707">
            <v>140.35</v>
          </cell>
        </row>
        <row r="1708">
          <cell r="B1708"/>
          <cell r="C1708" t="str">
            <v>Batiente, cerradura llave seguro, vidrio claro 6mm</v>
          </cell>
          <cell r="D1708"/>
          <cell r="E1708"/>
          <cell r="F1708"/>
          <cell r="G1708"/>
        </row>
        <row r="1709">
          <cell r="B1709" t="str">
            <v>0286</v>
          </cell>
          <cell r="C1709" t="str">
            <v>PUERTA PANELADA DE LAUREL LACADA - VIDRIO.</v>
          </cell>
          <cell r="D1709" t="str">
            <v>m2</v>
          </cell>
          <cell r="E1709">
            <v>1</v>
          </cell>
          <cell r="F1709">
            <v>201.67</v>
          </cell>
          <cell r="G1709">
            <v>201.67</v>
          </cell>
        </row>
        <row r="1710">
          <cell r="B1710"/>
          <cell r="C1710" t="str">
            <v>Marco, tapam. laurel trat., vidrio 3mm, sellador, laca 2 manos, sin cerradura, instal.</v>
          </cell>
          <cell r="D1710"/>
          <cell r="E1710"/>
          <cell r="F1710"/>
          <cell r="G1710"/>
        </row>
        <row r="1711">
          <cell r="B1711" t="str">
            <v>2024</v>
          </cell>
          <cell r="C1711" t="str">
            <v>PUERTA PLEGABLE TAMBOR.T.DECORAT.3x2.1m</v>
          </cell>
          <cell r="D1711" t="str">
            <v>u</v>
          </cell>
          <cell r="E1711">
            <v>1</v>
          </cell>
          <cell r="F1711">
            <v>909.3</v>
          </cell>
          <cell r="G1711">
            <v>909.3</v>
          </cell>
        </row>
        <row r="1712">
          <cell r="B1712"/>
          <cell r="C1712" t="str">
            <v>Tabl.decorativo 4mm laurel:bast.,marco, tapam.sella.,laca 2m.accesor.instalacion</v>
          </cell>
          <cell r="D1712"/>
          <cell r="E1712"/>
          <cell r="F1712"/>
          <cell r="G1712"/>
        </row>
        <row r="1713">
          <cell r="B1713" t="str">
            <v>0291</v>
          </cell>
          <cell r="C1713" t="str">
            <v>PUERTA TAMBORADA 100x205x5.2mm</v>
          </cell>
          <cell r="D1713" t="str">
            <v>u</v>
          </cell>
          <cell r="E1713">
            <v>1</v>
          </cell>
          <cell r="F1713">
            <v>214.7</v>
          </cell>
          <cell r="G1713">
            <v>214.7</v>
          </cell>
        </row>
        <row r="1714">
          <cell r="B1714"/>
          <cell r="C1714" t="str">
            <v>Marco, tapamarco laurel, sellador 1 mano, laca 2 manos, sin cerradura, instalada.</v>
          </cell>
          <cell r="D1714"/>
          <cell r="E1714"/>
          <cell r="F1714"/>
          <cell r="G1714"/>
        </row>
        <row r="1715">
          <cell r="B1715" t="str">
            <v>0289</v>
          </cell>
          <cell r="C1715" t="str">
            <v>PUERTA TAMBORADA 60x205x5.2mm</v>
          </cell>
          <cell r="D1715" t="str">
            <v>u</v>
          </cell>
          <cell r="E1715">
            <v>1</v>
          </cell>
          <cell r="F1715">
            <v>196.43</v>
          </cell>
          <cell r="G1715">
            <v>196.43</v>
          </cell>
        </row>
        <row r="1716">
          <cell r="B1716"/>
          <cell r="C1716" t="str">
            <v>Marco, tapamarco laurel, sellador 1 mano, laca 2 manos, sin cerradura, instalada.</v>
          </cell>
          <cell r="D1716"/>
          <cell r="E1716"/>
          <cell r="F1716"/>
          <cell r="G1716"/>
        </row>
        <row r="1717">
          <cell r="B1717" t="str">
            <v>0290</v>
          </cell>
          <cell r="C1717" t="str">
            <v>PUERTA TAMBORADA 70,80,90x205x6mm</v>
          </cell>
          <cell r="D1717" t="str">
            <v>u</v>
          </cell>
          <cell r="E1717">
            <v>1</v>
          </cell>
          <cell r="F1717">
            <v>209.92</v>
          </cell>
          <cell r="G1717">
            <v>209.92</v>
          </cell>
        </row>
        <row r="1718">
          <cell r="B1718"/>
          <cell r="C1718" t="str">
            <v>Marco, tapamarco laurel, sellador 1 mano, laca 2 manos, sin cerradura, instalada.</v>
          </cell>
          <cell r="D1718"/>
          <cell r="E1718"/>
          <cell r="F1718"/>
          <cell r="G1718"/>
        </row>
        <row r="1719">
          <cell r="B1719" t="str">
            <v>0288</v>
          </cell>
          <cell r="C1719" t="str">
            <v>PUERTA TAMBORADA BAÑO 0.60x1.80x5.2mm</v>
          </cell>
          <cell r="D1719" t="str">
            <v>u</v>
          </cell>
          <cell r="E1719">
            <v>1</v>
          </cell>
          <cell r="F1719">
            <v>190.24</v>
          </cell>
          <cell r="G1719">
            <v>190.24</v>
          </cell>
        </row>
        <row r="1720">
          <cell r="B1720"/>
          <cell r="C1720" t="str">
            <v>Marco, tapamarco laurel, sellador 1 mano, laca 2 manos,sin cerradura, instalada.</v>
          </cell>
          <cell r="D1720"/>
          <cell r="E1720"/>
          <cell r="F1720"/>
          <cell r="G1720"/>
        </row>
        <row r="1721">
          <cell r="B1721" t="str">
            <v>0297</v>
          </cell>
          <cell r="C1721" t="str">
            <v>PUERTA TOL DOBLADO NEGRO 1.5mm PINTADA.</v>
          </cell>
          <cell r="D1721" t="str">
            <v>m2</v>
          </cell>
          <cell r="E1721">
            <v>1</v>
          </cell>
          <cell r="F1721">
            <v>136.44999999999999</v>
          </cell>
          <cell r="G1721">
            <v>136.44999999999999</v>
          </cell>
        </row>
        <row r="1722">
          <cell r="B1722"/>
          <cell r="C1722" t="str">
            <v>Marco metálico, ángulo 50x3mm, anticorrosivo 1 mano, esmalte 2 manos, instalado.</v>
          </cell>
          <cell r="D1722"/>
          <cell r="E1722"/>
          <cell r="F1722"/>
          <cell r="G1722"/>
        </row>
        <row r="1723">
          <cell r="B1723" t="str">
            <v>2028</v>
          </cell>
          <cell r="C1723" t="str">
            <v>PUERTA TOL GALVANIZADO TUBO CUADRADO.</v>
          </cell>
          <cell r="D1723" t="str">
            <v>m2</v>
          </cell>
          <cell r="E1723">
            <v>1</v>
          </cell>
          <cell r="F1723">
            <v>192.37</v>
          </cell>
          <cell r="G1723">
            <v>192.37</v>
          </cell>
        </row>
        <row r="1724">
          <cell r="B1724"/>
          <cell r="C1724" t="str">
            <v>Tol 1/20"doblado, estruct. T.C., cerradura 40mm, pintura, instalación.</v>
          </cell>
          <cell r="D1724"/>
          <cell r="E1724"/>
          <cell r="F1724"/>
          <cell r="G1724"/>
        </row>
        <row r="1725">
          <cell r="B1725" t="str">
            <v>0296</v>
          </cell>
          <cell r="C1725" t="str">
            <v>PUERTA TOL NEGRO 2mm ANTICORROS.ESMALTE</v>
          </cell>
          <cell r="D1725" t="str">
            <v>m2</v>
          </cell>
          <cell r="E1725">
            <v>1</v>
          </cell>
          <cell r="F1725">
            <v>155.94999999999999</v>
          </cell>
          <cell r="G1725">
            <v>155.94999999999999</v>
          </cell>
        </row>
        <row r="1726">
          <cell r="B1726"/>
          <cell r="C1726" t="str">
            <v>Incluye marco puerta, 1 mano pint. anticorrosiva, 2 manos esmalte.</v>
          </cell>
          <cell r="D1726"/>
          <cell r="E1726"/>
          <cell r="F1726"/>
          <cell r="G1726"/>
        </row>
        <row r="1727">
          <cell r="B1727" t="str">
            <v>0294</v>
          </cell>
          <cell r="C1727" t="str">
            <v>PUERTA TOL TAMBORADA BAÑO 0.60x1.60 PINT</v>
          </cell>
          <cell r="D1727" t="str">
            <v>u</v>
          </cell>
          <cell r="E1727">
            <v>1</v>
          </cell>
          <cell r="F1727">
            <v>100.64</v>
          </cell>
          <cell r="G1727">
            <v>100.64</v>
          </cell>
        </row>
        <row r="1728">
          <cell r="B1728"/>
          <cell r="C1728" t="str">
            <v>tol galv. 1.2mm, tubo rectang. 25x50x1.2pint.esmalte 2m,bisagras,picaporte, inst</v>
          </cell>
          <cell r="D1728"/>
          <cell r="E1728"/>
          <cell r="F1728"/>
          <cell r="G1728"/>
        </row>
        <row r="1729">
          <cell r="B1729" t="str">
            <v>1264</v>
          </cell>
          <cell r="C1729" t="str">
            <v>PUESTA A TIERRA GENERAL</v>
          </cell>
          <cell r="D1729" t="str">
            <v>u</v>
          </cell>
          <cell r="E1729">
            <v>1</v>
          </cell>
          <cell r="F1729">
            <v>192.32</v>
          </cell>
          <cell r="G1729">
            <v>192.32</v>
          </cell>
        </row>
        <row r="1730">
          <cell r="B1730"/>
          <cell r="C1730" t="str">
            <v>Materiales e instalación</v>
          </cell>
          <cell r="D1730"/>
          <cell r="E1730"/>
          <cell r="F1730"/>
          <cell r="G1730"/>
        </row>
        <row r="1731">
          <cell r="B1731" t="str">
            <v>1403</v>
          </cell>
          <cell r="C1731" t="str">
            <v>PUNTO A. P. PVC PRESIÓN ROSCABLE 3/4"</v>
          </cell>
          <cell r="D1731" t="str">
            <v>u</v>
          </cell>
          <cell r="E1731">
            <v>1</v>
          </cell>
          <cell r="F1731">
            <v>39.020000000000003</v>
          </cell>
          <cell r="G1731">
            <v>39.020000000000003</v>
          </cell>
        </row>
        <row r="1732">
          <cell r="B1732"/>
          <cell r="C1732" t="str">
            <v>Accesorios PVC presión roscables. Instalado.</v>
          </cell>
          <cell r="D1732"/>
          <cell r="E1732"/>
          <cell r="F1732"/>
          <cell r="G1732"/>
        </row>
        <row r="1733">
          <cell r="B1733" t="str">
            <v>0357</v>
          </cell>
          <cell r="C1733" t="str">
            <v>PUNTO A.P. PVC PRES. ROSCABLE 1/2"</v>
          </cell>
          <cell r="D1733" t="str">
            <v>u</v>
          </cell>
          <cell r="E1733">
            <v>1</v>
          </cell>
          <cell r="F1733">
            <v>36.74</v>
          </cell>
          <cell r="G1733">
            <v>36.74</v>
          </cell>
        </row>
        <row r="1734">
          <cell r="B1734"/>
          <cell r="C1734" t="str">
            <v>Accesorios hierro galvanizado, instalado.</v>
          </cell>
          <cell r="D1734"/>
          <cell r="E1734"/>
          <cell r="F1734"/>
          <cell r="G1734"/>
        </row>
        <row r="1735">
          <cell r="B1735" t="str">
            <v>0356</v>
          </cell>
          <cell r="C1735" t="str">
            <v>PUNTO AGUA POTABLE HG A-120 1/2"</v>
          </cell>
          <cell r="D1735" t="str">
            <v>u</v>
          </cell>
          <cell r="E1735">
            <v>1</v>
          </cell>
          <cell r="F1735">
            <v>42.07</v>
          </cell>
          <cell r="G1735">
            <v>42.07</v>
          </cell>
        </row>
        <row r="1736">
          <cell r="B1736"/>
          <cell r="C1736" t="str">
            <v>Accesorios, tubo 4m.</v>
          </cell>
          <cell r="D1736"/>
          <cell r="E1736"/>
          <cell r="F1736"/>
          <cell r="G1736"/>
        </row>
        <row r="1737">
          <cell r="B1737" t="str">
            <v>3009</v>
          </cell>
          <cell r="C1737" t="str">
            <v>PUNTO DE DATOS Y SALIDAD SIMPLE CAT. 6.</v>
          </cell>
          <cell r="D1737" t="str">
            <v>u</v>
          </cell>
          <cell r="E1737">
            <v>1</v>
          </cell>
          <cell r="F1737">
            <v>65.709999999999994</v>
          </cell>
          <cell r="G1737">
            <v>65.709999999999994</v>
          </cell>
        </row>
        <row r="1738">
          <cell r="B1738"/>
          <cell r="C1738" t="str">
            <v>Tubo EMT 1/2", empotrado 3m, accesorios, incluye cable 3m, face plate simple cat 6. jack minicom.</v>
          </cell>
          <cell r="D1738"/>
          <cell r="E1738"/>
          <cell r="F1738"/>
          <cell r="G1738"/>
        </row>
        <row r="1739">
          <cell r="B1739" t="str">
            <v>0363</v>
          </cell>
          <cell r="C1739" t="str">
            <v>PUNTO DE DESAGUE PVC NORMAL 110mm</v>
          </cell>
          <cell r="D1739" t="str">
            <v>u</v>
          </cell>
          <cell r="E1739">
            <v>1</v>
          </cell>
          <cell r="F1739">
            <v>48.08</v>
          </cell>
          <cell r="G1739">
            <v>48.08</v>
          </cell>
        </row>
        <row r="1740">
          <cell r="B1740"/>
          <cell r="C1740" t="str">
            <v>Tubo de 3.0 m, codo, tee, yee, pegamento.</v>
          </cell>
          <cell r="D1740"/>
          <cell r="E1740"/>
          <cell r="F1740"/>
          <cell r="G1740"/>
        </row>
        <row r="1741">
          <cell r="B1741" t="str">
            <v>0361</v>
          </cell>
          <cell r="C1741" t="str">
            <v>PUNTO DE DESAGUE PVC NORMAL 50mm</v>
          </cell>
          <cell r="D1741" t="str">
            <v>u</v>
          </cell>
          <cell r="E1741">
            <v>1</v>
          </cell>
          <cell r="F1741">
            <v>21.38</v>
          </cell>
          <cell r="G1741">
            <v>21.38</v>
          </cell>
        </row>
        <row r="1742">
          <cell r="B1742"/>
          <cell r="C1742" t="str">
            <v>Tubo de 3.0 m, codo, tee, pegamento.</v>
          </cell>
          <cell r="D1742"/>
          <cell r="E1742"/>
          <cell r="F1742"/>
          <cell r="G1742"/>
        </row>
        <row r="1743">
          <cell r="B1743" t="str">
            <v>0362</v>
          </cell>
          <cell r="C1743" t="str">
            <v>PUNTO DE DESAGUE PVC NORMAL 75mm</v>
          </cell>
          <cell r="D1743" t="str">
            <v>u</v>
          </cell>
          <cell r="E1743">
            <v>1</v>
          </cell>
          <cell r="F1743">
            <v>32.57</v>
          </cell>
          <cell r="G1743">
            <v>32.57</v>
          </cell>
        </row>
        <row r="1744">
          <cell r="B1744"/>
          <cell r="C1744" t="str">
            <v>Tubo de 3.0 m, codo, tee, pegamento.</v>
          </cell>
          <cell r="D1744"/>
          <cell r="E1744"/>
          <cell r="F1744"/>
          <cell r="G1744"/>
        </row>
        <row r="1745">
          <cell r="B1745" t="str">
            <v>2100</v>
          </cell>
          <cell r="C1745" t="str">
            <v>PUNTO DE ILUMINACIÓN CABLE 2#12, MAGUERA DE 1/2"</v>
          </cell>
          <cell r="D1745" t="str">
            <v>u</v>
          </cell>
          <cell r="E1745">
            <v>1</v>
          </cell>
          <cell r="F1745">
            <v>29.12</v>
          </cell>
          <cell r="G1745">
            <v>29.12</v>
          </cell>
        </row>
        <row r="1746">
          <cell r="B1746"/>
          <cell r="C1746" t="str">
            <v>Empotrado, cable 3m</v>
          </cell>
          <cell r="D1746"/>
          <cell r="E1746"/>
          <cell r="F1746"/>
          <cell r="G1746"/>
        </row>
        <row r="1747">
          <cell r="B1747" t="str">
            <v>2155</v>
          </cell>
          <cell r="C1747" t="str">
            <v>PUNTO DE ILUMINACION CABLE 2#12, TUB. CONDUIT EMT 1/2"</v>
          </cell>
          <cell r="D1747" t="str">
            <v>u</v>
          </cell>
          <cell r="E1747">
            <v>1</v>
          </cell>
          <cell r="F1747">
            <v>32.92</v>
          </cell>
          <cell r="G1747">
            <v>32.92</v>
          </cell>
        </row>
        <row r="1748">
          <cell r="B1748"/>
          <cell r="C1748" t="str">
            <v>Empotrado o anclado, cable 3m.</v>
          </cell>
          <cell r="D1748"/>
          <cell r="E1748"/>
          <cell r="F1748"/>
          <cell r="G1748"/>
        </row>
        <row r="1749">
          <cell r="B1749" t="str">
            <v>7509</v>
          </cell>
          <cell r="C1749" t="str">
            <v>PUNTO DE RETIRO DE INSTALACIONES ELECTRICAS</v>
          </cell>
          <cell r="D1749" t="str">
            <v>u</v>
          </cell>
          <cell r="E1749">
            <v>1</v>
          </cell>
          <cell r="F1749">
            <v>6.29</v>
          </cell>
          <cell r="G1749">
            <v>6.29</v>
          </cell>
        </row>
        <row r="1750">
          <cell r="B1750"/>
          <cell r="C1750" t="str">
            <v>Sin recuperacion de material,incluye retiro completo de punto</v>
          </cell>
          <cell r="D1750"/>
          <cell r="E1750"/>
          <cell r="F1750"/>
          <cell r="G1750"/>
        </row>
        <row r="1751">
          <cell r="B1751" t="str">
            <v>0475</v>
          </cell>
          <cell r="C1751" t="str">
            <v>PUNTO DE SISTEMA CONEXIÓN TIERRA.</v>
          </cell>
          <cell r="D1751" t="str">
            <v>u</v>
          </cell>
          <cell r="E1751">
            <v>1</v>
          </cell>
          <cell r="F1751">
            <v>40.14</v>
          </cell>
          <cell r="G1751">
            <v>40.14</v>
          </cell>
        </row>
        <row r="1752">
          <cell r="B1752"/>
          <cell r="C1752" t="str">
            <v>Varilla puesta a tierra 16mm y accesorios, cable 1 #14.</v>
          </cell>
          <cell r="D1752"/>
          <cell r="E1752"/>
          <cell r="F1752"/>
          <cell r="G1752"/>
        </row>
        <row r="1753">
          <cell r="B1753" t="str">
            <v>2156</v>
          </cell>
          <cell r="C1753" t="str">
            <v>PUNTO DE TOMACORRIENTE POLARIZADO 2#12, 1#14 TUBO EMT 3/4"</v>
          </cell>
          <cell r="D1753" t="str">
            <v>u</v>
          </cell>
          <cell r="E1753">
            <v>1</v>
          </cell>
          <cell r="F1753">
            <v>42.84</v>
          </cell>
          <cell r="G1753">
            <v>42.84</v>
          </cell>
        </row>
        <row r="1754">
          <cell r="B1754"/>
          <cell r="C1754" t="str">
            <v>Manguera para cableado eléctrico 3/4", cable 3m, incluye accesorios</v>
          </cell>
          <cell r="D1754"/>
          <cell r="E1754"/>
          <cell r="F1754"/>
          <cell r="G1754"/>
        </row>
        <row r="1755">
          <cell r="B1755" t="str">
            <v>0489</v>
          </cell>
          <cell r="C1755" t="str">
            <v>PUNTO ILUMIN.CONMUTADO, 3#12 TUBO PVC PESADO 1/2"</v>
          </cell>
          <cell r="D1755" t="str">
            <v>u</v>
          </cell>
          <cell r="E1755">
            <v>1</v>
          </cell>
          <cell r="F1755">
            <v>36.049999999999997</v>
          </cell>
          <cell r="G1755">
            <v>36.049999999999997</v>
          </cell>
        </row>
        <row r="1756">
          <cell r="B1756"/>
          <cell r="C1756" t="str">
            <v>Empotrado, cable 3m</v>
          </cell>
          <cell r="D1756"/>
          <cell r="E1756"/>
          <cell r="F1756"/>
          <cell r="G1756"/>
        </row>
        <row r="1757">
          <cell r="B1757" t="str">
            <v>0487</v>
          </cell>
          <cell r="C1757" t="str">
            <v>PUNTO ILUMINAC. 2#14 T.CONDUIT 1/2"</v>
          </cell>
          <cell r="D1757" t="str">
            <v>u</v>
          </cell>
          <cell r="E1757">
            <v>1</v>
          </cell>
          <cell r="F1757">
            <v>31.74</v>
          </cell>
          <cell r="G1757">
            <v>31.74</v>
          </cell>
        </row>
        <row r="1758">
          <cell r="B1758"/>
          <cell r="C1758" t="str">
            <v>empotra. 3m</v>
          </cell>
          <cell r="D1758"/>
          <cell r="E1758"/>
          <cell r="F1758"/>
          <cell r="G1758"/>
        </row>
        <row r="1759">
          <cell r="B1759" t="str">
            <v>0488</v>
          </cell>
          <cell r="C1759" t="str">
            <v>PUNTO ILUMINAC.CABLE 2#12, TUBO PVC PESADO 1/2"</v>
          </cell>
          <cell r="D1759" t="str">
            <v>u</v>
          </cell>
          <cell r="E1759">
            <v>1</v>
          </cell>
          <cell r="F1759">
            <v>33.08</v>
          </cell>
          <cell r="G1759">
            <v>33.08</v>
          </cell>
        </row>
        <row r="1760">
          <cell r="B1760"/>
          <cell r="C1760" t="str">
            <v>Empotrado, cable 3m.</v>
          </cell>
          <cell r="D1760"/>
          <cell r="E1760"/>
          <cell r="F1760"/>
          <cell r="G1760"/>
        </row>
        <row r="1761">
          <cell r="B1761" t="str">
            <v>0484</v>
          </cell>
          <cell r="C1761" t="str">
            <v>PUNTO ILUMINACION CABLE 2#12, MANG. 1/2"</v>
          </cell>
          <cell r="D1761" t="str">
            <v>u</v>
          </cell>
          <cell r="E1761">
            <v>1</v>
          </cell>
          <cell r="F1761">
            <v>31.92</v>
          </cell>
          <cell r="G1761">
            <v>31.92</v>
          </cell>
        </row>
        <row r="1762">
          <cell r="B1762"/>
          <cell r="C1762" t="str">
            <v>Empotrado, cable 3m.</v>
          </cell>
          <cell r="D1762"/>
          <cell r="E1762"/>
          <cell r="F1762"/>
          <cell r="G1762"/>
        </row>
        <row r="1763">
          <cell r="B1763" t="str">
            <v>0486</v>
          </cell>
          <cell r="C1763" t="str">
            <v>PUNTO TELEFONO CABLE AWG MANGUERA 1/2"</v>
          </cell>
          <cell r="D1763" t="str">
            <v>u</v>
          </cell>
          <cell r="E1763">
            <v>1</v>
          </cell>
          <cell r="F1763">
            <v>24.38</v>
          </cell>
          <cell r="G1763">
            <v>24.38</v>
          </cell>
        </row>
        <row r="1764">
          <cell r="B1764"/>
          <cell r="C1764" t="str">
            <v>Empotrado, cable 3m.</v>
          </cell>
          <cell r="D1764"/>
          <cell r="E1764"/>
          <cell r="F1764"/>
          <cell r="G1764"/>
        </row>
        <row r="1765">
          <cell r="B1765" t="str">
            <v>0501</v>
          </cell>
          <cell r="C1765" t="str">
            <v>PUNTO TELEFONO,CABLE AWG, TUBO PVC PESADO 1/2"</v>
          </cell>
          <cell r="D1765" t="str">
            <v>u</v>
          </cell>
          <cell r="E1765">
            <v>1</v>
          </cell>
          <cell r="F1765">
            <v>25.55</v>
          </cell>
          <cell r="G1765">
            <v>25.55</v>
          </cell>
        </row>
        <row r="1766">
          <cell r="B1766"/>
          <cell r="C1766" t="str">
            <v>Empotrado, cable 3m.</v>
          </cell>
          <cell r="D1766"/>
          <cell r="E1766"/>
          <cell r="F1766"/>
          <cell r="G1766"/>
        </row>
        <row r="1767">
          <cell r="B1767" t="str">
            <v>0492</v>
          </cell>
          <cell r="C1767" t="str">
            <v>PUNTO TOMACORR.POLARIZ. 2#12 1#14 MANG.</v>
          </cell>
          <cell r="D1767" t="str">
            <v>u</v>
          </cell>
          <cell r="E1767">
            <v>1</v>
          </cell>
          <cell r="F1767">
            <v>34.729999999999997</v>
          </cell>
          <cell r="G1767">
            <v>34.729999999999997</v>
          </cell>
        </row>
        <row r="1768">
          <cell r="B1768"/>
          <cell r="C1768" t="str">
            <v>Manguera para cableado electrico 3/4",  cable 3m, accesorios</v>
          </cell>
          <cell r="D1768"/>
          <cell r="E1768"/>
          <cell r="F1768"/>
          <cell r="G1768"/>
        </row>
        <row r="1769">
          <cell r="B1769" t="str">
            <v>0497</v>
          </cell>
          <cell r="C1769" t="str">
            <v>PUNTO TOMACORR.POLARIZ. 2#12 1#14, TUBO PVC PESADO 1/2"</v>
          </cell>
          <cell r="D1769" t="str">
            <v>u</v>
          </cell>
          <cell r="E1769">
            <v>1</v>
          </cell>
          <cell r="F1769">
            <v>34.92</v>
          </cell>
          <cell r="G1769">
            <v>34.92</v>
          </cell>
        </row>
        <row r="1770">
          <cell r="B1770"/>
          <cell r="C1770" t="str">
            <v>Tubo PVC pesado 1/2", cable 3m, accesorios.</v>
          </cell>
          <cell r="D1770"/>
          <cell r="E1770"/>
          <cell r="F1770"/>
          <cell r="G1770"/>
        </row>
        <row r="1771">
          <cell r="B1771" t="str">
            <v>0496</v>
          </cell>
          <cell r="C1771" t="str">
            <v>PUNTO TOMACORRIENTE 2#10, TUBO PVC PESADO 1/2"</v>
          </cell>
          <cell r="D1771" t="str">
            <v>u</v>
          </cell>
          <cell r="E1771">
            <v>1</v>
          </cell>
          <cell r="F1771">
            <v>36.92</v>
          </cell>
          <cell r="G1771">
            <v>36.92</v>
          </cell>
        </row>
        <row r="1772">
          <cell r="B1772"/>
          <cell r="C1772" t="str">
            <v>Empotrado, cable 3m.</v>
          </cell>
          <cell r="D1772"/>
          <cell r="E1772"/>
          <cell r="F1772"/>
          <cell r="G1772"/>
        </row>
        <row r="1773">
          <cell r="B1773" t="str">
            <v>0485</v>
          </cell>
          <cell r="C1773" t="str">
            <v>PUNTO TOMACORRIENTE,CABLE 2#10,MANG.1/2"</v>
          </cell>
          <cell r="D1773" t="str">
            <v>u</v>
          </cell>
          <cell r="E1773">
            <v>1</v>
          </cell>
          <cell r="F1773">
            <v>34.68</v>
          </cell>
          <cell r="G1773">
            <v>34.68</v>
          </cell>
        </row>
        <row r="1774">
          <cell r="B1774"/>
          <cell r="C1774" t="str">
            <v>Empotrado, cable 3m.</v>
          </cell>
          <cell r="D1774"/>
          <cell r="E1774"/>
          <cell r="F1774"/>
          <cell r="G1774"/>
        </row>
        <row r="1775">
          <cell r="B1775" t="str">
            <v>0500</v>
          </cell>
          <cell r="C1775" t="str">
            <v>PUNTO.TOMACORR.220V,TUBO COND.,CABLE #10</v>
          </cell>
          <cell r="D1775" t="str">
            <v>u</v>
          </cell>
          <cell r="E1775">
            <v>1</v>
          </cell>
          <cell r="F1775">
            <v>35.340000000000003</v>
          </cell>
          <cell r="G1775">
            <v>35.340000000000003</v>
          </cell>
        </row>
        <row r="1776">
          <cell r="B1776"/>
          <cell r="C1776" t="str">
            <v>empotrado,3m,incluye tomacorriente 220V polarizado</v>
          </cell>
          <cell r="D1776"/>
          <cell r="E1776"/>
          <cell r="F1776"/>
          <cell r="G1776"/>
        </row>
        <row r="1777">
          <cell r="B1777" t="str">
            <v>0903</v>
          </cell>
          <cell r="C1777" t="str">
            <v>RASANTEO CON MOTONIVELADORA.</v>
          </cell>
          <cell r="D1777" t="str">
            <v>m2</v>
          </cell>
          <cell r="E1777">
            <v>1</v>
          </cell>
          <cell r="F1777">
            <v>0.37</v>
          </cell>
          <cell r="G1777">
            <v>0.37</v>
          </cell>
        </row>
        <row r="1778">
          <cell r="B1778"/>
          <cell r="C1778" t="str">
            <v>Movimiento de tierra más/menos 0.05m de corte o relleno.</v>
          </cell>
          <cell r="D1778"/>
          <cell r="E1778"/>
          <cell r="F1778"/>
          <cell r="G1778"/>
        </row>
        <row r="1779">
          <cell r="B1779" t="str">
            <v>0968</v>
          </cell>
          <cell r="C1779" t="str">
            <v>READOQUINADO SIN RESTITUCION DE MATERIAL</v>
          </cell>
          <cell r="D1779" t="str">
            <v>m2</v>
          </cell>
          <cell r="E1779">
            <v>1</v>
          </cell>
          <cell r="F1779">
            <v>6.35</v>
          </cell>
          <cell r="G1779">
            <v>6.35</v>
          </cell>
        </row>
        <row r="1780">
          <cell r="B1780"/>
          <cell r="C1780" t="str">
            <v>Cama de arena espesor 3cm, emporado mortero 1:10 cemento:arena.</v>
          </cell>
          <cell r="D1780"/>
          <cell r="E1780"/>
          <cell r="F1780"/>
          <cell r="G1780"/>
        </row>
        <row r="1781">
          <cell r="B1781" t="str">
            <v>V021</v>
          </cell>
          <cell r="C1781" t="str">
            <v>RECICLADO CON EMULSION ASFALT. EN SITIO</v>
          </cell>
          <cell r="D1781" t="str">
            <v>m3</v>
          </cell>
          <cell r="E1781">
            <v>1</v>
          </cell>
          <cell r="F1781">
            <v>71.98</v>
          </cell>
          <cell r="G1781">
            <v>71.98</v>
          </cell>
        </row>
        <row r="1782">
          <cell r="B1782"/>
          <cell r="C1782" t="str">
            <v>406-2</v>
          </cell>
          <cell r="D1782"/>
          <cell r="E1782"/>
          <cell r="F1782"/>
          <cell r="G1782"/>
        </row>
        <row r="1783">
          <cell r="B1783" t="str">
            <v>0925</v>
          </cell>
          <cell r="C1783" t="str">
            <v>RECICLADO PAVIMENTO FRIO EN SITIO CON EMULSION ASFALTICA e=10cm.</v>
          </cell>
          <cell r="D1783" t="str">
            <v>m2</v>
          </cell>
          <cell r="E1783">
            <v>1</v>
          </cell>
          <cell r="F1783">
            <v>12.67</v>
          </cell>
          <cell r="G1783">
            <v>12.67</v>
          </cell>
        </row>
        <row r="1784">
          <cell r="B1784"/>
          <cell r="C1784" t="str">
            <v>406-2(1) Especif.MOP-001-F2002</v>
          </cell>
          <cell r="D1784"/>
          <cell r="E1784"/>
          <cell r="F1784"/>
          <cell r="G1784"/>
        </row>
        <row r="1785">
          <cell r="B1785" t="str">
            <v>0926</v>
          </cell>
          <cell r="C1785" t="str">
            <v>RECICLADO PAVIMENTO FRIO EN SITIO CON EMULSION ASFALTICA e=15cm.</v>
          </cell>
          <cell r="D1785" t="str">
            <v>m2</v>
          </cell>
          <cell r="E1785">
            <v>1</v>
          </cell>
          <cell r="F1785">
            <v>18.37</v>
          </cell>
          <cell r="G1785">
            <v>18.37</v>
          </cell>
        </row>
        <row r="1786">
          <cell r="B1786"/>
          <cell r="C1786" t="str">
            <v>406-2(1)b Especif. MOP-001-F2002</v>
          </cell>
          <cell r="D1786"/>
          <cell r="E1786"/>
          <cell r="F1786"/>
          <cell r="G1786"/>
        </row>
        <row r="1787">
          <cell r="B1787" t="str">
            <v>0964</v>
          </cell>
          <cell r="C1787" t="str">
            <v>RECONFORMACION DE SUB BASE O BASE CON EQUIPO.</v>
          </cell>
          <cell r="D1787" t="str">
            <v>m2</v>
          </cell>
          <cell r="E1787">
            <v>1</v>
          </cell>
          <cell r="F1787">
            <v>1.43</v>
          </cell>
          <cell r="G1787">
            <v>1.43</v>
          </cell>
        </row>
        <row r="1788">
          <cell r="B1788"/>
          <cell r="C1788"/>
          <cell r="D1788"/>
          <cell r="E1788"/>
          <cell r="F1788"/>
          <cell r="G1788"/>
        </row>
        <row r="1789">
          <cell r="B1789" t="str">
            <v>0965</v>
          </cell>
          <cell r="C1789" t="str">
            <v>RECONFORMACION SUB-RASANTE A MANO</v>
          </cell>
          <cell r="D1789" t="str">
            <v>m2</v>
          </cell>
          <cell r="E1789">
            <v>1</v>
          </cell>
          <cell r="F1789">
            <v>0.64</v>
          </cell>
          <cell r="G1789">
            <v>0.64</v>
          </cell>
        </row>
        <row r="1790">
          <cell r="B1790"/>
          <cell r="C1790"/>
          <cell r="D1790"/>
          <cell r="E1790"/>
          <cell r="F1790"/>
          <cell r="G1790"/>
        </row>
        <row r="1791">
          <cell r="B1791" t="str">
            <v>2605</v>
          </cell>
          <cell r="C1791" t="str">
            <v>RECONSTRUCCION ACERAS</v>
          </cell>
          <cell r="D1791" t="str">
            <v>m2</v>
          </cell>
          <cell r="E1791">
            <v>1</v>
          </cell>
          <cell r="F1791">
            <v>21.58</v>
          </cell>
          <cell r="G1791">
            <v>21.58</v>
          </cell>
        </row>
        <row r="1792">
          <cell r="B1792"/>
          <cell r="C1792" t="str">
            <v>Picada,demol.repos.acera,subbase h=0.10 c/u,H.S.=180kg/cm2, acelerante</v>
          </cell>
          <cell r="D1792"/>
          <cell r="E1792"/>
          <cell r="F1792"/>
          <cell r="G1792"/>
        </row>
        <row r="1793">
          <cell r="B1793" t="str">
            <v>4092</v>
          </cell>
          <cell r="C1793" t="str">
            <v>RECTIFICACION BORDILLO DE PIEDRA EXIST.</v>
          </cell>
          <cell r="D1793" t="str">
            <v>m</v>
          </cell>
          <cell r="E1793">
            <v>1</v>
          </cell>
          <cell r="F1793">
            <v>19.8</v>
          </cell>
          <cell r="G1793">
            <v>19.8</v>
          </cell>
        </row>
        <row r="1794">
          <cell r="B1794"/>
          <cell r="C1794" t="str">
            <v>Sacado bordillo, nivelación, rectif. bordillo, coloc. H. S.180kg/cm2, unión mortero 1:3.</v>
          </cell>
          <cell r="D1794"/>
          <cell r="E1794"/>
          <cell r="F1794"/>
          <cell r="G1794"/>
        </row>
        <row r="1795">
          <cell r="B1795" t="str">
            <v>0556</v>
          </cell>
          <cell r="C1795" t="str">
            <v>RECUBRIMIENTO CON ADITIVO IMPERMEABILIZANTE INTEGRAL, MORTERO 1:3</v>
          </cell>
          <cell r="D1795" t="str">
            <v>m2</v>
          </cell>
          <cell r="E1795">
            <v>1</v>
          </cell>
          <cell r="F1795">
            <v>10.44</v>
          </cell>
          <cell r="G1795">
            <v>10.44</v>
          </cell>
        </row>
        <row r="1796">
          <cell r="B1796"/>
          <cell r="C1796" t="str">
            <v>Espesor 1cm.</v>
          </cell>
          <cell r="D1796"/>
          <cell r="E1796"/>
          <cell r="F1796"/>
          <cell r="G1796"/>
        </row>
        <row r="1797">
          <cell r="B1797" t="str">
            <v>1461</v>
          </cell>
          <cell r="C1797" t="str">
            <v>REDUCCION H.G. 1 1/4" A 3/4"</v>
          </cell>
          <cell r="D1797" t="str">
            <v>u</v>
          </cell>
          <cell r="E1797">
            <v>1</v>
          </cell>
          <cell r="F1797">
            <v>4.22</v>
          </cell>
          <cell r="G1797">
            <v>4.22</v>
          </cell>
        </row>
        <row r="1798">
          <cell r="B1798"/>
          <cell r="C1798" t="str">
            <v>Instalado.</v>
          </cell>
          <cell r="D1798"/>
          <cell r="E1798"/>
          <cell r="F1798"/>
          <cell r="G1798"/>
        </row>
        <row r="1799">
          <cell r="B1799" t="str">
            <v>4880</v>
          </cell>
          <cell r="C1799" t="str">
            <v>REDUCTOR DE VELOCIDAD a=3.70m h=0.10m</v>
          </cell>
          <cell r="D1799" t="str">
            <v>m</v>
          </cell>
          <cell r="E1799">
            <v>1</v>
          </cell>
          <cell r="F1799">
            <v>206.78</v>
          </cell>
          <cell r="G1799">
            <v>206.78</v>
          </cell>
        </row>
        <row r="1800">
          <cell r="B1800"/>
          <cell r="C1800" t="str">
            <v>Rot.asf.5cm,HS.280kg/cm2,acel.,pint.traf.blan.y amar.,malla 100x100x6mm, incluye desalojo de desperdicios.</v>
          </cell>
          <cell r="D1800"/>
          <cell r="E1800"/>
          <cell r="F1800"/>
          <cell r="G1800"/>
        </row>
        <row r="1801">
          <cell r="B1801" t="str">
            <v>2845</v>
          </cell>
          <cell r="C1801" t="str">
            <v>REDUCTOR PVC PRESION 110 A 50 mm U/Z</v>
          </cell>
          <cell r="D1801" t="str">
            <v>u</v>
          </cell>
          <cell r="E1801">
            <v>1</v>
          </cell>
          <cell r="F1801">
            <v>49.38</v>
          </cell>
          <cell r="G1801">
            <v>49.38</v>
          </cell>
        </row>
        <row r="1802">
          <cell r="B1802"/>
          <cell r="C1802" t="str">
            <v>PVC presion, instalado.</v>
          </cell>
          <cell r="D1802"/>
          <cell r="E1802"/>
          <cell r="F1802"/>
          <cell r="G1802"/>
        </row>
        <row r="1803">
          <cell r="B1803" t="str">
            <v>0942</v>
          </cell>
          <cell r="C1803" t="str">
            <v>REEMPEDRADO SIN RESTITUCION DE MATERIAL</v>
          </cell>
          <cell r="D1803" t="str">
            <v>m2</v>
          </cell>
          <cell r="E1803">
            <v>1</v>
          </cell>
          <cell r="F1803">
            <v>5.51</v>
          </cell>
          <cell r="G1803">
            <v>5.51</v>
          </cell>
        </row>
        <row r="1804">
          <cell r="B1804"/>
          <cell r="C1804" t="str">
            <v>Levantamiento de piedra, apilado, conform. subrasante, colocación piedra, empor., comp. plancha.</v>
          </cell>
          <cell r="D1804"/>
          <cell r="E1804"/>
          <cell r="F1804"/>
          <cell r="G1804"/>
        </row>
        <row r="1805">
          <cell r="B1805" t="str">
            <v>V936</v>
          </cell>
          <cell r="C1805" t="str">
            <v>REFACCIÓN DE POZO DE ACCESO O SUMIDERO.</v>
          </cell>
          <cell r="D1805" t="str">
            <v>u</v>
          </cell>
          <cell r="E1805">
            <v>1</v>
          </cell>
          <cell r="F1805">
            <v>72.52</v>
          </cell>
          <cell r="G1805">
            <v>72.52</v>
          </cell>
        </row>
        <row r="1806">
          <cell r="B1806"/>
          <cell r="C1806" t="str">
            <v>Bajada o subida de pozo o sumidero 609-(6).</v>
          </cell>
          <cell r="D1806"/>
          <cell r="E1806"/>
          <cell r="F1806"/>
          <cell r="G1806"/>
        </row>
        <row r="1807">
          <cell r="B1807" t="str">
            <v>3739</v>
          </cell>
          <cell r="C1807" t="str">
            <v>REFLECTOR LED 20W - 10020 LUMENES-220V-VOLTAJE 120-240VAC</v>
          </cell>
          <cell r="D1807" t="str">
            <v>u</v>
          </cell>
          <cell r="E1807">
            <v>1</v>
          </cell>
          <cell r="F1807">
            <v>17.690000000000001</v>
          </cell>
          <cell r="G1807">
            <v>17.690000000000001</v>
          </cell>
        </row>
        <row r="1808">
          <cell r="B1808"/>
          <cell r="C1808" t="str">
            <v>Tipo cerrada 20W, 220V, IP65, 60Hz, minimo 50 horas de vida útil, instalado</v>
          </cell>
          <cell r="D1808"/>
          <cell r="E1808"/>
          <cell r="F1808"/>
          <cell r="G1808"/>
        </row>
        <row r="1809">
          <cell r="B1809" t="str">
            <v>3740</v>
          </cell>
          <cell r="C1809" t="str">
            <v>REFLECTOR LED, 200W-26000 LUMENES, PROT. IP65, 120-240VAC-60Hz</v>
          </cell>
          <cell r="D1809" t="str">
            <v>u</v>
          </cell>
          <cell r="E1809">
            <v>1</v>
          </cell>
          <cell r="F1809">
            <v>532.58000000000004</v>
          </cell>
          <cell r="G1809">
            <v>532.58000000000004</v>
          </cell>
        </row>
        <row r="1810">
          <cell r="B1810"/>
          <cell r="C1810" t="str">
            <v>Tipo cerrada 220V, IP65, 60Hz, minimo 50000 horas de vida util, instalado.</v>
          </cell>
          <cell r="D1810"/>
          <cell r="E1810"/>
          <cell r="F1810"/>
          <cell r="G1810"/>
        </row>
        <row r="1811">
          <cell r="B1811" t="str">
            <v>4022</v>
          </cell>
          <cell r="C1811" t="str">
            <v>REFLECTOR ORIENTABLE EXTERIOR</v>
          </cell>
          <cell r="D1811" t="str">
            <v>u</v>
          </cell>
          <cell r="E1811">
            <v>1</v>
          </cell>
          <cell r="F1811">
            <v>78.28</v>
          </cell>
          <cell r="G1811">
            <v>78.28</v>
          </cell>
        </row>
        <row r="1812">
          <cell r="B1812"/>
          <cell r="C1812" t="str">
            <v>Sobrepuesto,150W-120V,soportes para luminaria</v>
          </cell>
          <cell r="D1812"/>
          <cell r="E1812"/>
          <cell r="F1812"/>
          <cell r="G1812"/>
        </row>
        <row r="1813">
          <cell r="B1813" t="str">
            <v>P517</v>
          </cell>
          <cell r="C1813" t="str">
            <v>REFLECTOR ORIENTABLE EXTERIOR 500 W.</v>
          </cell>
          <cell r="D1813" t="str">
            <v>u</v>
          </cell>
          <cell r="E1813">
            <v>1</v>
          </cell>
          <cell r="F1813">
            <v>186</v>
          </cell>
          <cell r="G1813">
            <v>186</v>
          </cell>
        </row>
        <row r="1814">
          <cell r="B1814"/>
          <cell r="C1814" t="str">
            <v>Incluye equipo electrico 220 V, ilum. exterior plazoleta, instalado.</v>
          </cell>
          <cell r="D1814"/>
          <cell r="E1814"/>
          <cell r="F1814"/>
          <cell r="G1814"/>
        </row>
        <row r="1815">
          <cell r="B1815" t="str">
            <v>P952</v>
          </cell>
          <cell r="C1815" t="str">
            <v>REFLECTOR TIPO LED 180w, 220V, 20100LX</v>
          </cell>
          <cell r="D1815" t="str">
            <v>u</v>
          </cell>
          <cell r="E1815">
            <v>1</v>
          </cell>
          <cell r="F1815">
            <v>760.57</v>
          </cell>
          <cell r="G1815">
            <v>760.57</v>
          </cell>
        </row>
        <row r="1816">
          <cell r="B1816"/>
          <cell r="C1816" t="str">
            <v>Instalada.</v>
          </cell>
          <cell r="D1816"/>
          <cell r="E1816"/>
          <cell r="F1816"/>
          <cell r="G1816"/>
        </row>
        <row r="1817">
          <cell r="B1817" t="str">
            <v>2046</v>
          </cell>
          <cell r="C1817" t="str">
            <v>REFLECTOR TIPO LED 400W LUMENES 52000, 120/240V</v>
          </cell>
          <cell r="D1817" t="str">
            <v>u</v>
          </cell>
          <cell r="E1817">
            <v>1</v>
          </cell>
          <cell r="F1817">
            <v>818.4</v>
          </cell>
          <cell r="G1817">
            <v>818.4</v>
          </cell>
        </row>
        <row r="1818">
          <cell r="B1818"/>
          <cell r="C1818" t="str">
            <v>Tipo cerrada 120/240V, IP65, 60Hz, min. 52000 horas de vida útil. Instalado.</v>
          </cell>
          <cell r="D1818"/>
          <cell r="E1818"/>
          <cell r="F1818"/>
          <cell r="G1818"/>
        </row>
        <row r="1819">
          <cell r="B1819" t="str">
            <v>0421</v>
          </cell>
          <cell r="C1819" t="str">
            <v>REJILLA CROMADA DE 75mm</v>
          </cell>
          <cell r="D1819" t="str">
            <v>u</v>
          </cell>
          <cell r="E1819">
            <v>1</v>
          </cell>
          <cell r="F1819">
            <v>16.91</v>
          </cell>
          <cell r="G1819">
            <v>16.91</v>
          </cell>
        </row>
        <row r="1820">
          <cell r="B1820"/>
          <cell r="C1820" t="str">
            <v>Instalada.</v>
          </cell>
          <cell r="D1820"/>
          <cell r="E1820"/>
          <cell r="F1820"/>
          <cell r="G1820"/>
        </row>
        <row r="1821">
          <cell r="B1821" t="str">
            <v>0423</v>
          </cell>
          <cell r="C1821" t="str">
            <v>REJILLA DE ALUMINIO DE  TIPO HONGO 100x50mm</v>
          </cell>
          <cell r="D1821" t="str">
            <v>u</v>
          </cell>
          <cell r="E1821">
            <v>1</v>
          </cell>
          <cell r="F1821">
            <v>17.38</v>
          </cell>
          <cell r="G1821">
            <v>17.38</v>
          </cell>
        </row>
        <row r="1822">
          <cell r="B1822"/>
          <cell r="C1822" t="str">
            <v>Instalada.</v>
          </cell>
          <cell r="D1822"/>
          <cell r="E1822"/>
          <cell r="F1822"/>
          <cell r="G1822"/>
        </row>
        <row r="1823">
          <cell r="B1823" t="str">
            <v>V527</v>
          </cell>
          <cell r="C1823" t="str">
            <v>REJILLA DE HIERRO FUNDIDO 60x100x5cm</v>
          </cell>
          <cell r="D1823" t="str">
            <v>m</v>
          </cell>
          <cell r="E1823">
            <v>1</v>
          </cell>
          <cell r="F1823">
            <v>237.17</v>
          </cell>
          <cell r="G1823">
            <v>237.17</v>
          </cell>
        </row>
        <row r="1824">
          <cell r="B1824"/>
          <cell r="C1824" t="str">
            <v>609-(7) Rej. H.F., ang., riel trans. empotr.</v>
          </cell>
          <cell r="D1824"/>
          <cell r="E1824"/>
          <cell r="F1824"/>
          <cell r="G1824"/>
        </row>
        <row r="1825">
          <cell r="B1825" t="str">
            <v>4557</v>
          </cell>
          <cell r="C1825" t="str">
            <v>REJILLA DE HIERRO SUMIDERO 55x40cm</v>
          </cell>
          <cell r="D1825" t="str">
            <v>u</v>
          </cell>
          <cell r="E1825">
            <v>1</v>
          </cell>
          <cell r="F1825">
            <v>99.37</v>
          </cell>
          <cell r="G1825">
            <v>99.37</v>
          </cell>
        </row>
        <row r="1826">
          <cell r="B1826"/>
          <cell r="C1826" t="str">
            <v>No incluye cerco,soldar a cadena de cerco existente</v>
          </cell>
          <cell r="D1826"/>
          <cell r="E1826"/>
          <cell r="F1826"/>
          <cell r="G1826"/>
        </row>
        <row r="1827">
          <cell r="B1827" t="str">
            <v>0782</v>
          </cell>
          <cell r="C1827" t="str">
            <v>REJILLA DE PERFIL HIERRO ESTRUCT. SUELDA</v>
          </cell>
          <cell r="D1827" t="str">
            <v>Kg</v>
          </cell>
          <cell r="E1827">
            <v>1</v>
          </cell>
          <cell r="F1827">
            <v>3.8</v>
          </cell>
          <cell r="G1827">
            <v>3.8</v>
          </cell>
        </row>
        <row r="1828">
          <cell r="B1828"/>
          <cell r="C1828" t="str">
            <v>Instalada.</v>
          </cell>
          <cell r="D1828"/>
          <cell r="E1828"/>
          <cell r="F1828"/>
          <cell r="G1828"/>
        </row>
        <row r="1829">
          <cell r="B1829" t="str">
            <v>0422</v>
          </cell>
          <cell r="C1829" t="str">
            <v>REJILLA DE PISO DE ALUMINIO 75mm</v>
          </cell>
          <cell r="D1829" t="str">
            <v>u</v>
          </cell>
          <cell r="E1829">
            <v>1</v>
          </cell>
          <cell r="F1829">
            <v>12.86</v>
          </cell>
          <cell r="G1829">
            <v>12.86</v>
          </cell>
        </row>
        <row r="1830">
          <cell r="B1830"/>
          <cell r="C1830" t="str">
            <v>Instalada.</v>
          </cell>
          <cell r="D1830"/>
          <cell r="E1830"/>
          <cell r="F1830"/>
          <cell r="G1830"/>
        </row>
        <row r="1831">
          <cell r="B1831" t="str">
            <v>0781</v>
          </cell>
          <cell r="C1831" t="str">
            <v>REJILLA DE VARILLA DE HIERRO, SUELDA</v>
          </cell>
          <cell r="D1831" t="str">
            <v>Kg</v>
          </cell>
          <cell r="E1831">
            <v>1</v>
          </cell>
          <cell r="F1831">
            <v>3.58</v>
          </cell>
          <cell r="G1831">
            <v>3.58</v>
          </cell>
        </row>
        <row r="1832">
          <cell r="B1832"/>
          <cell r="C1832" t="str">
            <v>Instalada.</v>
          </cell>
          <cell r="D1832"/>
          <cell r="E1832"/>
          <cell r="F1832"/>
          <cell r="G1832"/>
        </row>
        <row r="1833">
          <cell r="B1833" t="str">
            <v>0425</v>
          </cell>
          <cell r="C1833" t="str">
            <v>REJILLA PLÁSTICA  PARA PISO 110mm.</v>
          </cell>
          <cell r="D1833" t="str">
            <v>u</v>
          </cell>
          <cell r="E1833">
            <v>1</v>
          </cell>
          <cell r="F1833">
            <v>4.5199999999999996</v>
          </cell>
          <cell r="G1833">
            <v>4.5199999999999996</v>
          </cell>
        </row>
        <row r="1834">
          <cell r="B1834"/>
          <cell r="C1834" t="str">
            <v>Instalada.</v>
          </cell>
          <cell r="D1834"/>
          <cell r="E1834"/>
          <cell r="F1834"/>
          <cell r="G1834"/>
        </row>
        <row r="1835">
          <cell r="B1835" t="str">
            <v>0019</v>
          </cell>
          <cell r="C1835" t="str">
            <v>RELLENO COMPACTADO CON PLANCHA COMPACTADORA.</v>
          </cell>
          <cell r="D1835" t="str">
            <v>m3</v>
          </cell>
          <cell r="E1835">
            <v>1</v>
          </cell>
          <cell r="F1835">
            <v>7.92</v>
          </cell>
          <cell r="G1835">
            <v>7.92</v>
          </cell>
        </row>
        <row r="1836">
          <cell r="B1836"/>
          <cell r="C1836" t="str">
            <v>Tierra producto de excavación, capas máx. 20cm hidratadas, compactación con plancha compactadora.</v>
          </cell>
          <cell r="D1836"/>
          <cell r="E1836"/>
          <cell r="F1836"/>
          <cell r="G1836"/>
        </row>
        <row r="1837">
          <cell r="B1837" t="str">
            <v>0020</v>
          </cell>
          <cell r="C1837" t="str">
            <v>RELLENO COMPACTADO CON SUELO PRESTAMO. INC. 5Km TRANSP.</v>
          </cell>
          <cell r="D1837" t="str">
            <v>m3</v>
          </cell>
          <cell r="E1837">
            <v>1</v>
          </cell>
          <cell r="F1837">
            <v>12.95</v>
          </cell>
          <cell r="G1837">
            <v>12.95</v>
          </cell>
        </row>
        <row r="1838">
          <cell r="B1838"/>
          <cell r="C1838" t="str">
            <v>Suelo selecto libre de materia orgánica, escombros,  vibroapisonador.</v>
          </cell>
          <cell r="D1838"/>
          <cell r="E1838"/>
          <cell r="F1838"/>
          <cell r="G1838"/>
        </row>
        <row r="1839">
          <cell r="B1839" t="str">
            <v>2558</v>
          </cell>
          <cell r="C1839" t="str">
            <v>RELLENO COMPACTADO MATER. SUELO PRESTAMO INC.5Km DE TRANSP.</v>
          </cell>
          <cell r="D1839" t="str">
            <v>m3</v>
          </cell>
          <cell r="E1839">
            <v>1</v>
          </cell>
          <cell r="F1839">
            <v>7.72</v>
          </cell>
          <cell r="G1839">
            <v>7.72</v>
          </cell>
        </row>
        <row r="1840">
          <cell r="B1840"/>
          <cell r="C1840" t="str">
            <v>Equipo pesado, suelo selecto libre de materia organica,escombros. En el suelo de prestamo está inc. 5Km. de transporte</v>
          </cell>
          <cell r="D1840"/>
          <cell r="E1840"/>
          <cell r="F1840"/>
          <cell r="G1840"/>
        </row>
        <row r="1841">
          <cell r="B1841" t="str">
            <v>0018</v>
          </cell>
          <cell r="C1841" t="str">
            <v>RELLENO COMPACTADO PARA ESTRUCTURAS MENORES.</v>
          </cell>
          <cell r="D1841" t="str">
            <v>m3</v>
          </cell>
          <cell r="E1841">
            <v>1</v>
          </cell>
          <cell r="F1841">
            <v>7.88</v>
          </cell>
          <cell r="G1841">
            <v>7.88</v>
          </cell>
        </row>
        <row r="1842">
          <cell r="B1842"/>
          <cell r="C1842" t="str">
            <v>Tierra producto de excavación, capas max. 20cm hidratadas, vibroapisonador.</v>
          </cell>
          <cell r="D1842"/>
          <cell r="E1842"/>
          <cell r="F1842"/>
          <cell r="G1842"/>
        </row>
        <row r="1843">
          <cell r="B1843" t="str">
            <v>4552</v>
          </cell>
          <cell r="C1843" t="str">
            <v>RELLENO CON SUELO DE PRESTAMO TRANSP.5KM</v>
          </cell>
          <cell r="D1843" t="str">
            <v>m3</v>
          </cell>
          <cell r="E1843">
            <v>1</v>
          </cell>
          <cell r="F1843">
            <v>12.67</v>
          </cell>
          <cell r="G1843">
            <v>12.67</v>
          </cell>
        </row>
        <row r="1844">
          <cell r="B1844"/>
          <cell r="C1844" t="str">
            <v>Suelo libre materia orgánica, escombros, compact.rodillo, capas max. 20cm hidratadas.</v>
          </cell>
          <cell r="D1844"/>
          <cell r="E1844"/>
          <cell r="F1844"/>
          <cell r="G1844"/>
        </row>
        <row r="1845">
          <cell r="B1845" t="str">
            <v>0626</v>
          </cell>
          <cell r="C1845" t="str">
            <v>RELLENO JUNTA CANCHA ASFALTO Y ARENA 1:5</v>
          </cell>
          <cell r="D1845" t="str">
            <v>m</v>
          </cell>
          <cell r="E1845">
            <v>1</v>
          </cell>
          <cell r="F1845">
            <v>1.46</v>
          </cell>
          <cell r="G1845">
            <v>1.46</v>
          </cell>
        </row>
        <row r="1846">
          <cell r="B1846"/>
          <cell r="C1846" t="str">
            <v>Ancho de junta 1.5cm, altura 12cm.</v>
          </cell>
          <cell r="D1846"/>
          <cell r="E1846"/>
          <cell r="F1846"/>
          <cell r="G1846"/>
        </row>
        <row r="1847">
          <cell r="B1847" t="str">
            <v>0022</v>
          </cell>
          <cell r="C1847" t="str">
            <v>RELLENO MATERIAL GRANULAR SIN COMPACTAR.</v>
          </cell>
          <cell r="D1847" t="str">
            <v>m3</v>
          </cell>
          <cell r="E1847">
            <v>1</v>
          </cell>
          <cell r="F1847">
            <v>26.64</v>
          </cell>
          <cell r="G1847">
            <v>26.64</v>
          </cell>
        </row>
        <row r="1848">
          <cell r="B1848"/>
          <cell r="C1848" t="str">
            <v>Incluye transporte.</v>
          </cell>
          <cell r="D1848"/>
          <cell r="E1848"/>
          <cell r="F1848"/>
          <cell r="G1848"/>
        </row>
        <row r="1849">
          <cell r="B1849" t="str">
            <v>4560</v>
          </cell>
          <cell r="C1849" t="str">
            <v>RELLENO Y COMPACTACIÓN CON EQUIPO PESADO DE MATERIAL GRANULAR EXISTENTE</v>
          </cell>
          <cell r="D1849" t="str">
            <v>m3</v>
          </cell>
          <cell r="E1849">
            <v>1</v>
          </cell>
          <cell r="F1849">
            <v>2.57</v>
          </cell>
          <cell r="G1849">
            <v>2.57</v>
          </cell>
        </row>
        <row r="1850">
          <cell r="B1850"/>
          <cell r="C1850" t="str">
            <v>Relleno y compactación con equipo pesado de material granular existente en el sitio</v>
          </cell>
          <cell r="D1850"/>
          <cell r="E1850"/>
          <cell r="F1850"/>
          <cell r="G1850"/>
        </row>
        <row r="1851">
          <cell r="B1851" t="str">
            <v>0021</v>
          </cell>
          <cell r="C1851" t="str">
            <v>RELLENO-COMPACTACION TIERRA ZANJA TUBER.</v>
          </cell>
          <cell r="D1851" t="str">
            <v>m3</v>
          </cell>
          <cell r="E1851">
            <v>1</v>
          </cell>
          <cell r="F1851">
            <v>6.74</v>
          </cell>
          <cell r="G1851">
            <v>6.74</v>
          </cell>
        </row>
        <row r="1852">
          <cell r="B1852"/>
          <cell r="C1852" t="str">
            <v>Tierra producto de excavación y compactación con plancha compactadora.</v>
          </cell>
          <cell r="D1852"/>
          <cell r="E1852"/>
          <cell r="F1852"/>
          <cell r="G1852"/>
        </row>
        <row r="1853">
          <cell r="B1853" t="str">
            <v>P854</v>
          </cell>
          <cell r="C1853" t="str">
            <v>REMO NORMA ASTM F2276 POSTE 114x3 PERNO TORX INOX RECUBRIMIENTO INTEGRAL DÚPLEX DECAPADO GALVANIZADO PINTURA ELECTROSTÁTICA</v>
          </cell>
          <cell r="D1853" t="str">
            <v>u</v>
          </cell>
          <cell r="E1853">
            <v>1</v>
          </cell>
          <cell r="F1853">
            <v>1242.72</v>
          </cell>
          <cell r="G1853">
            <v>1242.72</v>
          </cell>
        </row>
        <row r="1854">
          <cell r="B1854"/>
          <cell r="C1854" t="str">
            <v>Eq.ejerc.brazos, hombros,columna poste TR114x3 asientos TR50x3, plac.base 10 placa  eje galv.20 cubreper.ø50 cubrebase ø275 certif.ASTM F2276 anc.4 varilla dado 50x50x95cm HS210kg/cm2,20 tuerca nivelación y seguridad ¾ regaton.50 y 114.inst</v>
          </cell>
          <cell r="D1854"/>
          <cell r="E1854"/>
          <cell r="F1854"/>
          <cell r="G1854"/>
        </row>
        <row r="1855">
          <cell r="B1855" t="str">
            <v>V102</v>
          </cell>
          <cell r="C1855" t="str">
            <v>REMOCION DE HORMIGON SIMPLE</v>
          </cell>
          <cell r="D1855" t="str">
            <v>m3</v>
          </cell>
          <cell r="E1855">
            <v>1</v>
          </cell>
          <cell r="F1855">
            <v>40.22</v>
          </cell>
          <cell r="G1855">
            <v>40.22</v>
          </cell>
        </row>
        <row r="1856">
          <cell r="B1856"/>
          <cell r="C1856" t="str">
            <v>301-3(1).</v>
          </cell>
          <cell r="D1856"/>
          <cell r="E1856"/>
          <cell r="F1856"/>
          <cell r="G1856"/>
        </row>
        <row r="1857">
          <cell r="B1857" t="str">
            <v>5126</v>
          </cell>
          <cell r="C1857" t="str">
            <v>REMOCION DE MURO DE GAVIONES</v>
          </cell>
          <cell r="D1857" t="str">
            <v>m3</v>
          </cell>
          <cell r="E1857">
            <v>1</v>
          </cell>
          <cell r="F1857">
            <v>3.52</v>
          </cell>
          <cell r="G1857">
            <v>3.52</v>
          </cell>
        </row>
        <row r="1858">
          <cell r="B1858"/>
          <cell r="C1858" t="str">
            <v>Incluido desalojo manual de hasta 25 m.</v>
          </cell>
          <cell r="D1858"/>
          <cell r="E1858"/>
          <cell r="F1858"/>
          <cell r="G1858"/>
        </row>
        <row r="1859">
          <cell r="B1859" t="str">
            <v>0679</v>
          </cell>
          <cell r="C1859" t="str">
            <v>REPAR.BORDILLOS CALZADA DAÑOS VEHICULOS</v>
          </cell>
          <cell r="D1859" t="str">
            <v>m</v>
          </cell>
          <cell r="E1859">
            <v>1</v>
          </cell>
          <cell r="F1859">
            <v>10.4</v>
          </cell>
          <cell r="G1859">
            <v>10.4</v>
          </cell>
        </row>
        <row r="1860">
          <cell r="B1860"/>
          <cell r="C1860" t="str">
            <v>Demolición, limpieza, encof., adit. adheren. (lechada), hormigón 180kg/cm2, vol. 0.012m3, desalojo.</v>
          </cell>
          <cell r="D1860"/>
          <cell r="E1860"/>
          <cell r="F1860"/>
          <cell r="G1860"/>
        </row>
        <row r="1861">
          <cell r="B1861" t="str">
            <v>2607</v>
          </cell>
          <cell r="C1861" t="str">
            <v>REPARACION ACERA, DIFERENTES SECTORES</v>
          </cell>
          <cell r="D1861" t="str">
            <v>m2</v>
          </cell>
          <cell r="E1861">
            <v>1</v>
          </cell>
          <cell r="F1861">
            <v>24.13</v>
          </cell>
          <cell r="G1861">
            <v>24.13</v>
          </cell>
        </row>
        <row r="1862">
          <cell r="B1862"/>
          <cell r="C1862" t="str">
            <v>Picada,demol.repos.acera,subbase h=10cm,c/u,H.S.=180kg/cm2,transporte,acelerante</v>
          </cell>
          <cell r="D1862"/>
          <cell r="E1862"/>
          <cell r="F1862"/>
          <cell r="G1862"/>
        </row>
        <row r="1863">
          <cell r="B1863" t="str">
            <v>4264</v>
          </cell>
          <cell r="C1863" t="str">
            <v>REPARACION ACERAS, CANCHAS HORMIGON 180</v>
          </cell>
          <cell r="D1863" t="str">
            <v>m2</v>
          </cell>
          <cell r="E1863">
            <v>1</v>
          </cell>
          <cell r="F1863">
            <v>11.4</v>
          </cell>
          <cell r="G1863">
            <v>11.4</v>
          </cell>
        </row>
        <row r="1864">
          <cell r="B1864"/>
          <cell r="C1864" t="str">
            <v>picado sup.,limpieza,lechada adherencia,horm.chispa 180 esp.4cm.acabab.espolvor.</v>
          </cell>
          <cell r="D1864"/>
          <cell r="E1864"/>
          <cell r="F1864"/>
          <cell r="G1864"/>
        </row>
        <row r="1865">
          <cell r="B1865" t="str">
            <v>0620</v>
          </cell>
          <cell r="C1865" t="str">
            <v>REPARACION CANCHA:MALLA,H.S.ESPOLVOREADO</v>
          </cell>
          <cell r="D1865" t="str">
            <v>m2</v>
          </cell>
          <cell r="E1865">
            <v>1</v>
          </cell>
          <cell r="F1865">
            <v>20.02</v>
          </cell>
          <cell r="G1865">
            <v>20.02</v>
          </cell>
        </row>
        <row r="1866">
          <cell r="B1866"/>
          <cell r="C1866" t="str">
            <v>Hormigón simple 180kg/cm2 e=6cm, malla 15x4mm, espolvoreado mortero 1:3.</v>
          </cell>
          <cell r="D1866"/>
          <cell r="E1866"/>
          <cell r="F1866"/>
          <cell r="G1866"/>
        </row>
        <row r="1867">
          <cell r="B1867" t="str">
            <v>2606</v>
          </cell>
          <cell r="C1867" t="str">
            <v>REPARACION DE BORDILLOS DE CALZADA</v>
          </cell>
          <cell r="D1867" t="str">
            <v>m</v>
          </cell>
          <cell r="E1867">
            <v>1</v>
          </cell>
          <cell r="F1867">
            <v>14.96</v>
          </cell>
          <cell r="G1867">
            <v>14.96</v>
          </cell>
        </row>
        <row r="1868">
          <cell r="B1868"/>
          <cell r="C1868" t="str">
            <v>Picada,demolic.area afectada, limpieza,adit.unión de hormig.y acelerante, acabado,encof.HS=180kg/cm2</v>
          </cell>
          <cell r="D1868"/>
          <cell r="E1868"/>
          <cell r="F1868"/>
          <cell r="G1868"/>
        </row>
        <row r="1869">
          <cell r="B1869" t="str">
            <v>P049</v>
          </cell>
          <cell r="C1869" t="str">
            <v>REPARACIÓN DE RESBALADERA.</v>
          </cell>
          <cell r="D1869" t="str">
            <v>u</v>
          </cell>
          <cell r="E1869">
            <v>1</v>
          </cell>
          <cell r="F1869">
            <v>365.33</v>
          </cell>
          <cell r="G1869">
            <v>365.33</v>
          </cell>
        </row>
        <row r="1870">
          <cell r="B1870"/>
          <cell r="C1870" t="str">
            <v>Materiales galvanizados, pintura esmalteen todo el juego.</v>
          </cell>
          <cell r="D1870"/>
          <cell r="E1870"/>
          <cell r="F1870"/>
          <cell r="G1870"/>
        </row>
        <row r="1871">
          <cell r="B1871" t="str">
            <v>V663</v>
          </cell>
          <cell r="C1871" t="str">
            <v>REPARACIÓN ZANJA CON CARPETA ASFALTICA  e=10cm, ROTURA PARA  ALCANTARILLADO-A.POTABLE (CONVENIO EPMMOP-EPMAPS)</v>
          </cell>
          <cell r="D1871" t="str">
            <v>m2</v>
          </cell>
          <cell r="E1871">
            <v>1</v>
          </cell>
          <cell r="F1871">
            <v>60.95</v>
          </cell>
          <cell r="G1871">
            <v>60.95</v>
          </cell>
        </row>
        <row r="1872">
          <cell r="B1872"/>
          <cell r="C1872" t="str">
            <v>Reparación carpeta asfática, luego de la rotura del asfalto para la instalación de Alcantarillado y Agua Potable en vías del D.M.Q. Incluye compactación de la estructura, imprimación y carpeta asfáltica e=10cm</v>
          </cell>
          <cell r="D1872"/>
          <cell r="E1872"/>
          <cell r="F1872"/>
          <cell r="G1872"/>
        </row>
        <row r="1873">
          <cell r="B1873" t="str">
            <v>5914</v>
          </cell>
          <cell r="C1873" t="str">
            <v>REPINT.PASAMANO ALT.LIB.0.55 TUBO 1 1/2"</v>
          </cell>
          <cell r="D1873" t="str">
            <v>m</v>
          </cell>
          <cell r="E1873">
            <v>1</v>
          </cell>
          <cell r="F1873">
            <v>6.72</v>
          </cell>
          <cell r="G1873">
            <v>6.72</v>
          </cell>
        </row>
        <row r="1874">
          <cell r="B1874"/>
          <cell r="C1874" t="str">
            <v>Lijado,pintura unipraimer 1 mano, esmalte 2 manos.</v>
          </cell>
          <cell r="D1874"/>
          <cell r="E1874"/>
          <cell r="F1874"/>
          <cell r="G1874"/>
        </row>
        <row r="1875">
          <cell r="B1875" t="str">
            <v>P400</v>
          </cell>
          <cell r="C1875" t="str">
            <v>REPINTADO A SOPLETE TABLERO DE BASKET</v>
          </cell>
          <cell r="D1875" t="str">
            <v>u</v>
          </cell>
          <cell r="E1875">
            <v>1</v>
          </cell>
          <cell r="F1875">
            <v>137.46</v>
          </cell>
          <cell r="G1875">
            <v>137.46</v>
          </cell>
        </row>
        <row r="1876">
          <cell r="B1876"/>
          <cell r="C1876" t="str">
            <v>Retiro pint.exist.con removedor,lijado,1m unipraim.,2 manos pint.esmalte soplete</v>
          </cell>
          <cell r="D1876"/>
          <cell r="E1876"/>
          <cell r="F1876"/>
          <cell r="G1876"/>
        </row>
        <row r="1877">
          <cell r="B1877" t="str">
            <v>2631</v>
          </cell>
          <cell r="C1877" t="str">
            <v>REPINTADO, PINTURA CAUCHO LATEX A MANO</v>
          </cell>
          <cell r="D1877" t="str">
            <v>m2</v>
          </cell>
          <cell r="E1877">
            <v>1</v>
          </cell>
          <cell r="F1877">
            <v>4.88</v>
          </cell>
          <cell r="G1877">
            <v>4.88</v>
          </cell>
        </row>
        <row r="1878">
          <cell r="B1878"/>
          <cell r="C1878" t="str">
            <v>Limpieza, cogida de fallas y dos manos de pintura latex de caucho.</v>
          </cell>
          <cell r="D1878"/>
          <cell r="E1878"/>
          <cell r="F1878"/>
          <cell r="G1878"/>
        </row>
        <row r="1879">
          <cell r="B1879" t="str">
            <v>P281</v>
          </cell>
          <cell r="C1879" t="str">
            <v>REPINTADO:ESCALERA,CHINA - SUBE Y BAJA</v>
          </cell>
          <cell r="D1879" t="str">
            <v>u</v>
          </cell>
          <cell r="E1879">
            <v>1</v>
          </cell>
          <cell r="F1879">
            <v>62.96</v>
          </cell>
          <cell r="G1879">
            <v>62.96</v>
          </cell>
        </row>
        <row r="1880">
          <cell r="B1880"/>
          <cell r="C1880" t="str">
            <v>lijado, 2 mano pintura anticorrosiva y 2manos de pintura esmalte.</v>
          </cell>
          <cell r="D1880"/>
          <cell r="E1880"/>
          <cell r="F1880"/>
          <cell r="G1880"/>
        </row>
        <row r="1881">
          <cell r="B1881" t="str">
            <v>0004</v>
          </cell>
          <cell r="C1881" t="str">
            <v>REPLANTEO CON EQUIPO TOPOGRÁFICO PARA EDIFICACIONES</v>
          </cell>
          <cell r="D1881" t="str">
            <v>m2</v>
          </cell>
          <cell r="E1881">
            <v>1</v>
          </cell>
          <cell r="F1881">
            <v>2.09</v>
          </cell>
          <cell r="G1881">
            <v>2.09</v>
          </cell>
        </row>
        <row r="1882">
          <cell r="B1882"/>
          <cell r="C1882" t="str">
            <v>Estaca, clavos, pintura.</v>
          </cell>
          <cell r="D1882"/>
          <cell r="E1882"/>
          <cell r="F1882"/>
          <cell r="G1882"/>
        </row>
        <row r="1883">
          <cell r="B1883" t="str">
            <v>0002</v>
          </cell>
          <cell r="C1883" t="str">
            <v>REPLANTEO MANUAL PARA EDIFICACIONES.</v>
          </cell>
          <cell r="D1883" t="str">
            <v>m2</v>
          </cell>
          <cell r="E1883">
            <v>1</v>
          </cell>
          <cell r="F1883">
            <v>2.06</v>
          </cell>
          <cell r="G1883">
            <v>2.06</v>
          </cell>
        </row>
        <row r="1884">
          <cell r="B1884"/>
          <cell r="C1884"/>
          <cell r="D1884"/>
          <cell r="E1884"/>
          <cell r="F1884"/>
          <cell r="G1884"/>
        </row>
        <row r="1885">
          <cell r="B1885" t="str">
            <v>0901</v>
          </cell>
          <cell r="C1885" t="str">
            <v>REPLANTEO Y NIVELACION CON EQUI.TOPOG. SUPERFICIES (PARQUES, ESPACIOS DEPORTIVOS)</v>
          </cell>
          <cell r="D1885" t="str">
            <v>m2</v>
          </cell>
          <cell r="E1885">
            <v>1</v>
          </cell>
          <cell r="F1885">
            <v>0.08</v>
          </cell>
          <cell r="G1885">
            <v>0.08</v>
          </cell>
        </row>
        <row r="1886">
          <cell r="B1886"/>
          <cell r="C1886" t="str">
            <v>Replanteo y nivelación de parques, canchas, senderos con equipo topográfico.</v>
          </cell>
          <cell r="D1886"/>
          <cell r="E1886"/>
          <cell r="F1886"/>
          <cell r="G1886"/>
        </row>
        <row r="1887">
          <cell r="B1887" t="str">
            <v>0904</v>
          </cell>
          <cell r="C1887" t="str">
            <v>REPLANTEO Y NIVELACIÓN CON EQUIPO TOPOG. PARA CANCHAS USO MULTIPLE</v>
          </cell>
          <cell r="D1887" t="str">
            <v>m2</v>
          </cell>
          <cell r="E1887">
            <v>1</v>
          </cell>
          <cell r="F1887">
            <v>0.56000000000000005</v>
          </cell>
          <cell r="G1887">
            <v>0.56000000000000005</v>
          </cell>
        </row>
        <row r="1888">
          <cell r="B1888"/>
          <cell r="C1888" t="str">
            <v>Replanteo y nivelación para canchas de uso multiple con equipo topográfico.</v>
          </cell>
          <cell r="D1888"/>
          <cell r="E1888"/>
          <cell r="F1888"/>
          <cell r="G1888"/>
        </row>
        <row r="1889">
          <cell r="B1889" t="str">
            <v>0003</v>
          </cell>
          <cell r="C1889" t="str">
            <v>REPLANTEO Y NIVELACION CON INSTR.TOPOGRAFICO - VÍAS</v>
          </cell>
          <cell r="D1889" t="str">
            <v>m</v>
          </cell>
          <cell r="E1889">
            <v>1</v>
          </cell>
          <cell r="F1889">
            <v>0.67</v>
          </cell>
          <cell r="G1889">
            <v>0.67</v>
          </cell>
        </row>
        <row r="1890">
          <cell r="B1890"/>
          <cell r="C1890" t="str">
            <v>Replanteo vía, estacas c/20m, uso de equipo topográfico, transporte.</v>
          </cell>
          <cell r="D1890"/>
          <cell r="E1890"/>
          <cell r="F1890"/>
          <cell r="G1890"/>
        </row>
        <row r="1891">
          <cell r="B1891" t="str">
            <v>5125</v>
          </cell>
          <cell r="C1891" t="str">
            <v>REPLANTEO Y NIVELACION DE MUROS</v>
          </cell>
          <cell r="D1891" t="str">
            <v>m</v>
          </cell>
          <cell r="E1891">
            <v>1</v>
          </cell>
          <cell r="F1891">
            <v>0.26</v>
          </cell>
          <cell r="G1891">
            <v>0.26</v>
          </cell>
        </row>
        <row r="1892">
          <cell r="B1892"/>
          <cell r="C1892" t="str">
            <v>Estación total, estacado, puntos referencia.</v>
          </cell>
          <cell r="D1892"/>
          <cell r="E1892"/>
          <cell r="F1892"/>
          <cell r="G1892"/>
        </row>
        <row r="1893">
          <cell r="B1893" t="str">
            <v>2603</v>
          </cell>
          <cell r="C1893" t="str">
            <v>REPLANTILLO HORMIGON SIMPLE 140kg/cm2.</v>
          </cell>
          <cell r="D1893" t="str">
            <v>m3</v>
          </cell>
          <cell r="E1893">
            <v>1</v>
          </cell>
          <cell r="F1893">
            <v>139.01</v>
          </cell>
          <cell r="G1893">
            <v>139.01</v>
          </cell>
        </row>
        <row r="1894">
          <cell r="B1894"/>
          <cell r="C1894" t="str">
            <v>503(3) Especificaciones MOP-001-F2002   hormigonera y vibrador</v>
          </cell>
          <cell r="D1894"/>
          <cell r="E1894"/>
          <cell r="F1894"/>
          <cell r="G1894"/>
        </row>
        <row r="1895">
          <cell r="B1895" t="str">
            <v>4121</v>
          </cell>
          <cell r="C1895" t="str">
            <v>REPOSICION TABLERO DE BASKET SIN PINTAR</v>
          </cell>
          <cell r="D1895" t="str">
            <v>u</v>
          </cell>
          <cell r="E1895">
            <v>1</v>
          </cell>
          <cell r="F1895">
            <v>194.22</v>
          </cell>
          <cell r="G1895">
            <v>194.22</v>
          </cell>
        </row>
        <row r="1896">
          <cell r="B1896"/>
          <cell r="C1896" t="str">
            <v>Ángulo 30x4mm, tol galv. 2.8mm, placa 6mm, suelda, aro 14mm, 4 per. 3/8x2", no incl. tubo.</v>
          </cell>
          <cell r="D1896"/>
          <cell r="E1896"/>
          <cell r="F1896"/>
          <cell r="G1896"/>
        </row>
        <row r="1897">
          <cell r="B1897" t="str">
            <v>1034</v>
          </cell>
          <cell r="C1897" t="str">
            <v>RESANADO FILOS DE VENTANAS,COLUMNAS</v>
          </cell>
          <cell r="D1897" t="str">
            <v>m</v>
          </cell>
          <cell r="E1897">
            <v>1</v>
          </cell>
          <cell r="F1897">
            <v>7.26</v>
          </cell>
          <cell r="G1897">
            <v>7.26</v>
          </cell>
        </row>
        <row r="1898">
          <cell r="B1898"/>
          <cell r="C1898"/>
          <cell r="D1898"/>
          <cell r="E1898"/>
          <cell r="F1898"/>
          <cell r="G1898"/>
        </row>
        <row r="1899">
          <cell r="B1899" t="str">
            <v>4238</v>
          </cell>
          <cell r="C1899" t="str">
            <v>RESANE FILOS GRADAS, JARDINERAS PARQUES</v>
          </cell>
          <cell r="D1899" t="str">
            <v>m</v>
          </cell>
          <cell r="E1899">
            <v>1</v>
          </cell>
          <cell r="F1899">
            <v>5.98</v>
          </cell>
          <cell r="G1899">
            <v>5.98</v>
          </cell>
        </row>
        <row r="1900">
          <cell r="B1900"/>
          <cell r="C1900" t="str">
            <v>limpieza material suelto,aditivo lechada adherencia,mortero 1:3 e=2cm.desa.10cm.</v>
          </cell>
          <cell r="D1900"/>
          <cell r="E1900"/>
          <cell r="F1900"/>
          <cell r="G1900"/>
        </row>
        <row r="1901">
          <cell r="B1901" t="str">
            <v>0846</v>
          </cell>
          <cell r="C1901" t="str">
            <v>RESBALAD.T.H.GALV.2",1 1/4" TOOL G.1.4mm</v>
          </cell>
          <cell r="D1901" t="str">
            <v>u</v>
          </cell>
          <cell r="E1901">
            <v>1</v>
          </cell>
          <cell r="F1901">
            <v>1163.46</v>
          </cell>
          <cell r="G1901">
            <v>1163.46</v>
          </cell>
        </row>
        <row r="1902">
          <cell r="B1902"/>
          <cell r="C1902" t="str">
            <v>Tubería ISO II de 1" y 2", tablero contrach. 12mm, áng. 30x4mm, 1 mano de pintura de secado rápido  y 2 manos de pintura esmalte. Inst. en dados de H.S.=180 Kg/cm2.</v>
          </cell>
          <cell r="D1902"/>
          <cell r="E1902"/>
          <cell r="F1902"/>
          <cell r="G1902"/>
        </row>
        <row r="1903">
          <cell r="B1903" t="str">
            <v>0847</v>
          </cell>
          <cell r="C1903" t="str">
            <v>RESBALADERA: TUBO H.G., TOOL G. 2 TRAMOS</v>
          </cell>
          <cell r="D1903" t="str">
            <v>u</v>
          </cell>
          <cell r="E1903">
            <v>1</v>
          </cell>
          <cell r="F1903">
            <v>1411.4</v>
          </cell>
          <cell r="G1903">
            <v>1411.4</v>
          </cell>
        </row>
        <row r="1904">
          <cell r="B1904"/>
          <cell r="C1904" t="str">
            <v>Tubería ISO II de 1" y 2", tablero contrach. 12mm, tee 25x3mm, áng. 20x3mm, tol corr. 3mm, tol galv. 1.40mm, tol galv. 0.7mm, 1 mano de pintura de secado rápido  y 2 manos de pintura esmalte. Inst. en dados de H.S.=180 Kg/cm2 de 0.80x1.40x0.50m.</v>
          </cell>
          <cell r="D1904"/>
          <cell r="E1904"/>
          <cell r="F1904"/>
          <cell r="G1904"/>
        </row>
        <row r="1905">
          <cell r="B1905" t="str">
            <v>3714</v>
          </cell>
          <cell r="C1905" t="str">
            <v>RETIRO DE ACOMETIDA DE BAJO Y MEDIO VOLTAJE EXISTENTE.</v>
          </cell>
          <cell r="D1905" t="str">
            <v>m</v>
          </cell>
          <cell r="E1905">
            <v>1</v>
          </cell>
          <cell r="F1905">
            <v>10.09</v>
          </cell>
          <cell r="G1905">
            <v>10.09</v>
          </cell>
        </row>
        <row r="1906">
          <cell r="B1906"/>
          <cell r="C1906" t="str">
            <v>Retiro de conductor de BV existente. Prevìa coordinaciòn con la EEQ</v>
          </cell>
          <cell r="D1906"/>
          <cell r="E1906"/>
          <cell r="F1906"/>
          <cell r="G1906"/>
        </row>
        <row r="1907">
          <cell r="B1907" t="str">
            <v>4585</v>
          </cell>
          <cell r="C1907" t="str">
            <v>RETIRO DE BARANDA EXISTENTE</v>
          </cell>
          <cell r="D1907" t="str">
            <v>m</v>
          </cell>
          <cell r="E1907">
            <v>1</v>
          </cell>
          <cell r="F1907">
            <v>2.5299999999999998</v>
          </cell>
          <cell r="G1907">
            <v>2.5299999999999998</v>
          </cell>
        </row>
        <row r="1908">
          <cell r="B1908"/>
          <cell r="C1908" t="str">
            <v>Desoldada y desalojo manual</v>
          </cell>
          <cell r="D1908"/>
          <cell r="E1908"/>
          <cell r="F1908"/>
          <cell r="G1908"/>
        </row>
        <row r="1909">
          <cell r="B1909" t="str">
            <v>5907</v>
          </cell>
          <cell r="C1909" t="str">
            <v>RETIRO DE CABLEADO ELECTRICO O DE DATOS, EXISTENTE INCLUYE TUBERIA</v>
          </cell>
          <cell r="D1909" t="str">
            <v>m</v>
          </cell>
          <cell r="E1909">
            <v>1</v>
          </cell>
          <cell r="F1909">
            <v>1.07</v>
          </cell>
          <cell r="G1909">
            <v>1.07</v>
          </cell>
        </row>
        <row r="1910">
          <cell r="B1910"/>
          <cell r="C1910" t="str">
            <v>Retiro de cableado y tubería existente de electricidad o de red, habilitadas o sin funcionamiento</v>
          </cell>
          <cell r="D1910"/>
          <cell r="E1910"/>
          <cell r="F1910"/>
          <cell r="G1910"/>
        </row>
        <row r="1911">
          <cell r="B1911" t="str">
            <v>1701</v>
          </cell>
          <cell r="C1911" t="str">
            <v>RETIRO DE CAJA DE DISTRIBUCION</v>
          </cell>
          <cell r="D1911" t="str">
            <v>u</v>
          </cell>
          <cell r="E1911">
            <v>1</v>
          </cell>
          <cell r="F1911">
            <v>3.37</v>
          </cell>
          <cell r="G1911">
            <v>3.37</v>
          </cell>
        </row>
        <row r="1912">
          <cell r="B1912"/>
          <cell r="C1912"/>
          <cell r="D1912"/>
          <cell r="E1912"/>
          <cell r="F1912"/>
          <cell r="G1912"/>
        </row>
        <row r="1913">
          <cell r="B1913" t="str">
            <v>1175</v>
          </cell>
          <cell r="C1913" t="str">
            <v>RETIRO DE POSTE DE VOLEY Y DESALOJO</v>
          </cell>
          <cell r="D1913" t="str">
            <v>u</v>
          </cell>
          <cell r="E1913">
            <v>1</v>
          </cell>
          <cell r="F1913">
            <v>4.3899999999999997</v>
          </cell>
          <cell r="G1913">
            <v>4.3899999999999997</v>
          </cell>
        </row>
        <row r="1914">
          <cell r="B1914"/>
          <cell r="C1914" t="str">
            <v>rotura de cimentaci¢n y desalojo de escombros y tubo.</v>
          </cell>
          <cell r="D1914"/>
          <cell r="E1914"/>
          <cell r="F1914"/>
          <cell r="G1914"/>
        </row>
        <row r="1915">
          <cell r="B1915" t="str">
            <v>5958</v>
          </cell>
          <cell r="C1915" t="str">
            <v>RETIRO DE REJAS METALICAS</v>
          </cell>
          <cell r="D1915" t="str">
            <v>m2</v>
          </cell>
          <cell r="E1915">
            <v>1</v>
          </cell>
          <cell r="F1915">
            <v>6.71</v>
          </cell>
          <cell r="G1915">
            <v>6.71</v>
          </cell>
        </row>
        <row r="1916">
          <cell r="B1916"/>
          <cell r="C1916" t="str">
            <v>Desoldado y cortado</v>
          </cell>
          <cell r="D1916"/>
          <cell r="E1916"/>
          <cell r="F1916"/>
          <cell r="G1916"/>
        </row>
        <row r="1917">
          <cell r="B1917" t="str">
            <v>5974</v>
          </cell>
          <cell r="C1917" t="str">
            <v>RETIRO DE VENTANAS DE HIERRO</v>
          </cell>
          <cell r="D1917" t="str">
            <v>m2</v>
          </cell>
          <cell r="E1917">
            <v>1</v>
          </cell>
          <cell r="F1917">
            <v>12.12</v>
          </cell>
          <cell r="G1917">
            <v>12.12</v>
          </cell>
        </row>
        <row r="1918">
          <cell r="B1918"/>
          <cell r="C1918" t="str">
            <v>Picada y desoldada anclajes,empotram.</v>
          </cell>
          <cell r="D1918"/>
          <cell r="E1918"/>
          <cell r="F1918"/>
          <cell r="G1918"/>
        </row>
        <row r="1919">
          <cell r="B1919" t="str">
            <v>1030</v>
          </cell>
          <cell r="C1919" t="str">
            <v>RETIRO PIEZAS SANITAR. Y PUNTOS DE AGUA</v>
          </cell>
          <cell r="D1919" t="str">
            <v>u</v>
          </cell>
          <cell r="E1919">
            <v>1</v>
          </cell>
          <cell r="F1919">
            <v>20.23</v>
          </cell>
          <cell r="G1919">
            <v>20.23</v>
          </cell>
        </row>
        <row r="1920">
          <cell r="B1920"/>
          <cell r="C1920" t="str">
            <v>Retiro de piezas Sanitarias, incluye llasves de agua y accesorios, no incluye desdalojo.</v>
          </cell>
          <cell r="D1920"/>
          <cell r="E1920"/>
          <cell r="F1920"/>
          <cell r="G1920"/>
        </row>
        <row r="1921">
          <cell r="B1921" t="str">
            <v>5992</v>
          </cell>
          <cell r="C1921" t="str">
            <v>RETIRO PINT.ESMALTE Y CAUCHO EN PAREDES</v>
          </cell>
          <cell r="D1921" t="str">
            <v>m2</v>
          </cell>
          <cell r="E1921">
            <v>1</v>
          </cell>
          <cell r="F1921">
            <v>3.32</v>
          </cell>
          <cell r="G1921">
            <v>3.32</v>
          </cell>
        </row>
        <row r="1922">
          <cell r="B1922"/>
          <cell r="C1922" t="str">
            <v>Retiro de todo vestigio de pintura</v>
          </cell>
          <cell r="D1922"/>
          <cell r="E1922"/>
          <cell r="F1922"/>
          <cell r="G1922"/>
        </row>
        <row r="1923">
          <cell r="B1923" t="str">
            <v>5952</v>
          </cell>
          <cell r="C1923" t="str">
            <v>RETIRO PUERTAS DE MADERA O METALICAS</v>
          </cell>
          <cell r="D1923" t="str">
            <v>u</v>
          </cell>
          <cell r="E1923">
            <v>1</v>
          </cell>
          <cell r="F1923">
            <v>15.14</v>
          </cell>
          <cell r="G1923">
            <v>15.14</v>
          </cell>
        </row>
        <row r="1924">
          <cell r="B1924"/>
          <cell r="C1924" t="str">
            <v>Picado y retiro puerta,marco y tapamarco</v>
          </cell>
          <cell r="D1924"/>
          <cell r="E1924"/>
          <cell r="F1924"/>
          <cell r="G1924"/>
        </row>
        <row r="1925">
          <cell r="B1925" t="str">
            <v>4246</v>
          </cell>
          <cell r="C1925" t="str">
            <v>RETIRO SUBE Y BAJA,ESCALERA CHINA INCL.D</v>
          </cell>
          <cell r="D1925" t="str">
            <v>u</v>
          </cell>
          <cell r="E1925">
            <v>1</v>
          </cell>
          <cell r="F1925">
            <v>18.260000000000002</v>
          </cell>
          <cell r="G1925">
            <v>18.260000000000002</v>
          </cell>
        </row>
        <row r="1926">
          <cell r="B1926"/>
          <cell r="C1926" t="str">
            <v>desalojo de juego infantil deteriorado, incluida la cimentaci n.</v>
          </cell>
          <cell r="D1926"/>
          <cell r="E1926"/>
          <cell r="F1926"/>
          <cell r="G1926"/>
        </row>
        <row r="1927">
          <cell r="B1927" t="str">
            <v>3528</v>
          </cell>
          <cell r="C1927" t="str">
            <v>RETIRO VARIOS TIPOS DE LUMINARIAS, INC. ORNAMENTALES</v>
          </cell>
          <cell r="D1927" t="str">
            <v>u</v>
          </cell>
          <cell r="E1927">
            <v>1</v>
          </cell>
          <cell r="F1927">
            <v>31.19</v>
          </cell>
          <cell r="G1927">
            <v>31.19</v>
          </cell>
        </row>
        <row r="1928">
          <cell r="B1928"/>
          <cell r="C1928" t="str">
            <v>Alumbrado publico, poste hormigon, metalicos, ornamentales, luminarias de 70W a 400W</v>
          </cell>
          <cell r="D1928"/>
          <cell r="E1928"/>
          <cell r="F1928"/>
          <cell r="G1928"/>
        </row>
        <row r="1929">
          <cell r="B1929" t="str">
            <v>D017</v>
          </cell>
          <cell r="C1929" t="str">
            <v>RETIRO Y REUBICACION DE CHAMBA</v>
          </cell>
          <cell r="D1929" t="str">
            <v>m2</v>
          </cell>
          <cell r="E1929">
            <v>1</v>
          </cell>
          <cell r="F1929">
            <v>1.51</v>
          </cell>
          <cell r="G1929">
            <v>1.51</v>
          </cell>
        </row>
        <row r="1930">
          <cell r="B1930"/>
          <cell r="C1930" t="str">
            <v>Desenchambado, enchambado. Incluye amontonamiento no transporte ni riego ni abono.</v>
          </cell>
          <cell r="D1930"/>
          <cell r="E1930"/>
          <cell r="F1930"/>
          <cell r="G1930"/>
        </row>
        <row r="1931">
          <cell r="B1931" t="str">
            <v>5940</v>
          </cell>
          <cell r="C1931" t="str">
            <v>RETIRO Y REUBICACION PUERTA METALICA</v>
          </cell>
          <cell r="D1931" t="str">
            <v>m2</v>
          </cell>
          <cell r="E1931">
            <v>1</v>
          </cell>
          <cell r="F1931">
            <v>17.34</v>
          </cell>
          <cell r="G1931">
            <v>17.34</v>
          </cell>
        </row>
        <row r="1932">
          <cell r="B1932"/>
          <cell r="C1932" t="str">
            <v>Picada y desoldada 6 anclajes,empotram.H.simple 15x15x20cm,armada con suelda.</v>
          </cell>
          <cell r="D1932"/>
          <cell r="E1932"/>
          <cell r="F1932"/>
          <cell r="G1932"/>
        </row>
        <row r="1933">
          <cell r="B1933" t="str">
            <v>3523</v>
          </cell>
          <cell r="C1933" t="str">
            <v>RETIRO, TRANSPORTE POSTES HORM. DE 9-12m</v>
          </cell>
          <cell r="D1933" t="str">
            <v>u</v>
          </cell>
          <cell r="E1933">
            <v>1</v>
          </cell>
          <cell r="F1933">
            <v>239.69</v>
          </cell>
          <cell r="G1933">
            <v>239.69</v>
          </cell>
        </row>
        <row r="1934">
          <cell r="B1934"/>
          <cell r="C1934" t="str">
            <v>Retiro poste existente y transporte hasta el sitio que señale la EEQ</v>
          </cell>
          <cell r="D1934"/>
          <cell r="E1934"/>
          <cell r="F1934"/>
          <cell r="G1934"/>
        </row>
        <row r="1935">
          <cell r="B1935" t="str">
            <v>1294</v>
          </cell>
          <cell r="C1935" t="str">
            <v>RETIRO,LIMPIEZA,MANTENIMIENTO LUMINARIAS</v>
          </cell>
          <cell r="D1935" t="str">
            <v>u</v>
          </cell>
          <cell r="E1935">
            <v>1</v>
          </cell>
          <cell r="F1935">
            <v>5.0599999999999996</v>
          </cell>
          <cell r="G1935">
            <v>5.0599999999999996</v>
          </cell>
        </row>
        <row r="1936">
          <cell r="B1936"/>
          <cell r="C1936" t="str">
            <v>no incluye reposicion de piezas.</v>
          </cell>
          <cell r="D1936"/>
          <cell r="E1936"/>
          <cell r="F1936"/>
          <cell r="G1936"/>
        </row>
        <row r="1937">
          <cell r="B1937" t="str">
            <v>1028</v>
          </cell>
          <cell r="C1937" t="str">
            <v>REUBICACION CERRAMIENTO MALLA EXISTENTE</v>
          </cell>
          <cell r="D1937" t="str">
            <v>m2</v>
          </cell>
          <cell r="E1937">
            <v>1</v>
          </cell>
          <cell r="F1937">
            <v>10.199999999999999</v>
          </cell>
          <cell r="G1937">
            <v>10.199999999999999</v>
          </cell>
        </row>
        <row r="1938">
          <cell r="B1938"/>
          <cell r="C1938" t="str">
            <v>Desarmada malla, retiro postes, reubicación  de malla, sujeción y empotramiento poste en su nueva ubicación.</v>
          </cell>
          <cell r="D1938"/>
          <cell r="E1938"/>
          <cell r="F1938"/>
          <cell r="G1938"/>
        </row>
        <row r="1939">
          <cell r="B1939" t="str">
            <v>D018</v>
          </cell>
          <cell r="C1939" t="str">
            <v>REUBICACIÓN DE ÁRBOLES.</v>
          </cell>
          <cell r="D1939" t="str">
            <v>u</v>
          </cell>
          <cell r="E1939">
            <v>1</v>
          </cell>
          <cell r="F1939">
            <v>68.41</v>
          </cell>
          <cell r="G1939">
            <v>68.41</v>
          </cell>
        </row>
        <row r="1940">
          <cell r="B1940"/>
          <cell r="C1940" t="str">
            <v>Excavación, transporte árbol, colocación con humus, mantenimiento, agua 2 regadas.</v>
          </cell>
          <cell r="D1940"/>
          <cell r="E1940"/>
          <cell r="F1940"/>
          <cell r="G1940"/>
        </row>
        <row r="1941">
          <cell r="B1941" t="str">
            <v>4104</v>
          </cell>
          <cell r="C1941" t="str">
            <v>REUBICACION JUEGOS INFANTILES</v>
          </cell>
          <cell r="D1941" t="str">
            <v>u</v>
          </cell>
          <cell r="E1941">
            <v>1</v>
          </cell>
          <cell r="F1941">
            <v>88.51</v>
          </cell>
          <cell r="G1941">
            <v>88.51</v>
          </cell>
        </row>
        <row r="1942">
          <cell r="B1942"/>
          <cell r="C1942" t="str">
            <v>Picado hormigón, corte base tubo, refuer. ancl., excav., horm.simple 180 kg/cm2, cimentación.</v>
          </cell>
          <cell r="D1942"/>
          <cell r="E1942"/>
          <cell r="F1942"/>
          <cell r="G1942"/>
        </row>
        <row r="1943">
          <cell r="B1943" t="str">
            <v>3529</v>
          </cell>
          <cell r="C1943" t="str">
            <v>REUBICACIÓN POSTES DE HORMIGÓN, ALTURA 11m.</v>
          </cell>
          <cell r="D1943" t="str">
            <v>u</v>
          </cell>
          <cell r="E1943">
            <v>1</v>
          </cell>
          <cell r="F1943">
            <v>247</v>
          </cell>
          <cell r="G1943">
            <v>247</v>
          </cell>
        </row>
        <row r="1944">
          <cell r="B1944"/>
          <cell r="C1944" t="str">
            <v>Reubicación área aledaña. Posterior al retiro de alumbrado y redes por parte de la E.E.Q.</v>
          </cell>
          <cell r="D1944"/>
          <cell r="E1944"/>
          <cell r="F1944"/>
          <cell r="G1944"/>
        </row>
        <row r="1945">
          <cell r="B1945" t="str">
            <v>4220</v>
          </cell>
          <cell r="C1945" t="str">
            <v>REUBICACION TABLERO DE DISTRIBUCION</v>
          </cell>
          <cell r="D1945" t="str">
            <v>u</v>
          </cell>
          <cell r="E1945">
            <v>1</v>
          </cell>
          <cell r="F1945">
            <v>22.42</v>
          </cell>
          <cell r="G1945">
            <v>22.42</v>
          </cell>
        </row>
        <row r="1946">
          <cell r="B1946"/>
          <cell r="C1946" t="str">
            <v xml:space="preserve">Desempotramiento, empotramiento en pared, 2-4 breakers. </v>
          </cell>
          <cell r="D1946"/>
          <cell r="E1946"/>
          <cell r="F1946"/>
          <cell r="G1946"/>
        </row>
        <row r="1947">
          <cell r="B1947" t="str">
            <v>P056</v>
          </cell>
          <cell r="C1947" t="str">
            <v>REUBICACION, REPARACION, PINTURA, JUEGOS</v>
          </cell>
          <cell r="D1947" t="str">
            <v>u</v>
          </cell>
          <cell r="E1947">
            <v>1</v>
          </cell>
          <cell r="F1947">
            <v>181.75</v>
          </cell>
          <cell r="G1947">
            <v>181.75</v>
          </cell>
        </row>
        <row r="1948">
          <cell r="B1948"/>
          <cell r="C1948" t="str">
            <v>juegos infantiles, pintura esmalte, hormigon f'c=180kg/cm2</v>
          </cell>
          <cell r="D1948"/>
          <cell r="E1948"/>
          <cell r="F1948"/>
          <cell r="G1948"/>
        </row>
        <row r="1949">
          <cell r="B1949" t="str">
            <v>V316</v>
          </cell>
          <cell r="C1949" t="str">
            <v>REVEST.PIEDRA EN TALUDES, ALTURA 9-12m</v>
          </cell>
          <cell r="D1949" t="str">
            <v>m3</v>
          </cell>
          <cell r="E1949">
            <v>1</v>
          </cell>
          <cell r="F1949">
            <v>194.8</v>
          </cell>
          <cell r="G1949">
            <v>194.8</v>
          </cell>
        </row>
        <row r="1950">
          <cell r="B1950"/>
          <cell r="C1950" t="str">
            <v>mortero 1:3,no incluye andamios</v>
          </cell>
          <cell r="D1950"/>
          <cell r="E1950"/>
          <cell r="F1950"/>
          <cell r="G1950"/>
        </row>
        <row r="1951">
          <cell r="B1951" t="str">
            <v>1317</v>
          </cell>
          <cell r="C1951" t="str">
            <v>REVEST.PIEDRA EN TALUDES,ALTURA 12-15m</v>
          </cell>
          <cell r="D1951" t="str">
            <v>m3</v>
          </cell>
          <cell r="E1951">
            <v>1</v>
          </cell>
          <cell r="F1951">
            <v>209.45</v>
          </cell>
          <cell r="G1951">
            <v>209.45</v>
          </cell>
        </row>
        <row r="1952">
          <cell r="B1952"/>
          <cell r="C1952" t="str">
            <v>mortero 1:3,no incluye andamios</v>
          </cell>
          <cell r="D1952"/>
          <cell r="E1952"/>
          <cell r="F1952"/>
          <cell r="G1952"/>
        </row>
        <row r="1953">
          <cell r="B1953" t="str">
            <v>V311</v>
          </cell>
          <cell r="C1953" t="str">
            <v>REVESTIM.PIEDRA EN TALUDES, ALTURA 0-3m</v>
          </cell>
          <cell r="D1953" t="str">
            <v>m3</v>
          </cell>
          <cell r="E1953">
            <v>1</v>
          </cell>
          <cell r="F1953">
            <v>168.42</v>
          </cell>
          <cell r="G1953">
            <v>168.42</v>
          </cell>
        </row>
        <row r="1954">
          <cell r="B1954"/>
          <cell r="C1954" t="str">
            <v>Mortero 1:3, no incluye andamios. 508(1).</v>
          </cell>
          <cell r="D1954"/>
          <cell r="E1954"/>
          <cell r="F1954"/>
          <cell r="G1954"/>
        </row>
        <row r="1955">
          <cell r="B1955" t="str">
            <v>V314</v>
          </cell>
          <cell r="C1955" t="str">
            <v>REVESTIM.PIEDRA EN TALUDES, ALTURA 3-6m</v>
          </cell>
          <cell r="D1955" t="str">
            <v>m3</v>
          </cell>
          <cell r="E1955">
            <v>1</v>
          </cell>
          <cell r="F1955">
            <v>175.26</v>
          </cell>
          <cell r="G1955">
            <v>175.26</v>
          </cell>
        </row>
        <row r="1956">
          <cell r="B1956"/>
          <cell r="C1956" t="str">
            <v>Mortero 1:3, no incluye andamios. 508(1)a.</v>
          </cell>
          <cell r="D1956"/>
          <cell r="E1956"/>
          <cell r="F1956"/>
          <cell r="G1956"/>
        </row>
        <row r="1957">
          <cell r="B1957" t="str">
            <v>V315</v>
          </cell>
          <cell r="C1957" t="str">
            <v>REVESTIM.PIEDRA EN TALUDES, ALTURA 6-9m</v>
          </cell>
          <cell r="D1957" t="str">
            <v>m3</v>
          </cell>
          <cell r="E1957">
            <v>1</v>
          </cell>
          <cell r="F1957">
            <v>183.8</v>
          </cell>
          <cell r="G1957">
            <v>183.8</v>
          </cell>
        </row>
        <row r="1958">
          <cell r="B1958"/>
          <cell r="C1958" t="str">
            <v>Mortero 1:3,no incluye andamios.</v>
          </cell>
          <cell r="D1958"/>
          <cell r="E1958"/>
          <cell r="F1958"/>
          <cell r="G1958"/>
        </row>
        <row r="1959">
          <cell r="B1959" t="str">
            <v>P409</v>
          </cell>
          <cell r="C1959" t="str">
            <v>REVESTIMIENTO DE PORCELANATO TERMINADO MATE, COLOR CEMENTADO 60x60cm.</v>
          </cell>
          <cell r="D1959" t="str">
            <v>m2</v>
          </cell>
          <cell r="E1959">
            <v>1</v>
          </cell>
          <cell r="F1959">
            <v>39.229999999999997</v>
          </cell>
          <cell r="G1959">
            <v>39.229999999999997</v>
          </cell>
        </row>
        <row r="1960">
          <cell r="B1960"/>
          <cell r="C1960" t="str">
            <v>Instalado con mortero adhesivo para piso.</v>
          </cell>
          <cell r="D1960"/>
          <cell r="E1960"/>
          <cell r="F1960"/>
          <cell r="G1960"/>
        </row>
        <row r="1961">
          <cell r="B1961" t="str">
            <v>0150</v>
          </cell>
          <cell r="C1961" t="str">
            <v>REVOCADO EN LADRILLO VISTO</v>
          </cell>
          <cell r="D1961" t="str">
            <v>m2</v>
          </cell>
          <cell r="E1961">
            <v>1</v>
          </cell>
          <cell r="F1961">
            <v>5.29</v>
          </cell>
          <cell r="G1961">
            <v>5.29</v>
          </cell>
        </row>
        <row r="1962">
          <cell r="B1962"/>
          <cell r="C1962" t="str">
            <v>Mortero 1:6 no incluye andamios.</v>
          </cell>
          <cell r="D1962"/>
          <cell r="E1962"/>
          <cell r="F1962"/>
          <cell r="G1962"/>
        </row>
        <row r="1963">
          <cell r="B1963" t="str">
            <v>0149</v>
          </cell>
          <cell r="C1963" t="str">
            <v>REVOCADO EN MAMPOSTERIA DE BLOQUE</v>
          </cell>
          <cell r="D1963" t="str">
            <v>m2</v>
          </cell>
          <cell r="E1963">
            <v>1</v>
          </cell>
          <cell r="F1963">
            <v>3.67</v>
          </cell>
          <cell r="G1963">
            <v>3.67</v>
          </cell>
        </row>
        <row r="1964">
          <cell r="B1964"/>
          <cell r="C1964" t="str">
            <v>Mortero 1:6 no incluye andamios.</v>
          </cell>
          <cell r="D1964"/>
          <cell r="E1964"/>
          <cell r="F1964"/>
          <cell r="G1964"/>
        </row>
        <row r="1965">
          <cell r="B1965" t="str">
            <v>0148</v>
          </cell>
          <cell r="C1965" t="str">
            <v>REVOCADO MAMPOS.PIEDRA BASILICA-1/2 CAÑA</v>
          </cell>
          <cell r="D1965" t="str">
            <v>m2</v>
          </cell>
          <cell r="E1965">
            <v>1</v>
          </cell>
          <cell r="F1965">
            <v>4.57</v>
          </cell>
          <cell r="G1965">
            <v>4.57</v>
          </cell>
        </row>
        <row r="1966">
          <cell r="B1966"/>
          <cell r="C1966" t="str">
            <v>Mortero 1:6 no incluye andamios.</v>
          </cell>
          <cell r="D1966"/>
          <cell r="E1966"/>
          <cell r="F1966"/>
          <cell r="G1966"/>
        </row>
        <row r="1967">
          <cell r="B1967" t="str">
            <v>3597</v>
          </cell>
          <cell r="C1967" t="str">
            <v>ROLLO DE CINTA AISLANTE #33+</v>
          </cell>
          <cell r="D1967" t="str">
            <v>u</v>
          </cell>
          <cell r="E1967">
            <v>1</v>
          </cell>
          <cell r="F1967">
            <v>10.07</v>
          </cell>
          <cell r="G1967">
            <v>10.07</v>
          </cell>
        </row>
        <row r="1968">
          <cell r="B1968"/>
          <cell r="C1968" t="str">
            <v>Incluye mano de obra.</v>
          </cell>
          <cell r="D1968"/>
          <cell r="E1968"/>
          <cell r="F1968"/>
          <cell r="G1968"/>
        </row>
        <row r="1969">
          <cell r="B1969" t="str">
            <v>3594</v>
          </cell>
          <cell r="C1969" t="str">
            <v>ROLLO DE CINTA AUTOFUNDENTE #23</v>
          </cell>
          <cell r="D1969" t="str">
            <v>u</v>
          </cell>
          <cell r="E1969">
            <v>1</v>
          </cell>
          <cell r="F1969">
            <v>19.559999999999999</v>
          </cell>
          <cell r="G1969">
            <v>19.559999999999999</v>
          </cell>
        </row>
        <row r="1970">
          <cell r="B1970"/>
          <cell r="C1970" t="str">
            <v>Rollo de cinta #23 autofundente, incluye mano de obra.</v>
          </cell>
          <cell r="D1970"/>
          <cell r="E1970"/>
          <cell r="F1970"/>
          <cell r="G1970"/>
        </row>
        <row r="1971">
          <cell r="B1971" t="str">
            <v>1162</v>
          </cell>
          <cell r="C1971" t="str">
            <v>ROTULO LONA 13 ONZAS DESCR. OBRA 2.40x1.20m (2 PARANTES) 2  DADOS DE H.S.</v>
          </cell>
          <cell r="D1971" t="str">
            <v>u</v>
          </cell>
          <cell r="E1971">
            <v>1</v>
          </cell>
          <cell r="F1971">
            <v>265.69</v>
          </cell>
          <cell r="G1971">
            <v>265.69</v>
          </cell>
        </row>
        <row r="1972">
          <cell r="B1972"/>
          <cell r="C1972" t="str">
            <v>Marco tubo cuad. 1 1/4" x 2mm, parante tubo cuad. galv. 50x50x2mm, anticorrosivo 2 manos, gigantografía lona 13 onzas. Instalado en 2 dados de H.S.210kg/cm2 de 40x40x40cm</v>
          </cell>
          <cell r="D1972"/>
          <cell r="E1972"/>
          <cell r="F1972"/>
          <cell r="G1972"/>
        </row>
        <row r="1973">
          <cell r="B1973" t="str">
            <v>1631</v>
          </cell>
          <cell r="C1973" t="str">
            <v>ROTULO LONA 13 ONZAS DESCR. OBRA ANTES Y DESPUES 2 LONAS 2.40 x 1.20 m</v>
          </cell>
          <cell r="D1973" t="str">
            <v>u</v>
          </cell>
          <cell r="E1973">
            <v>1</v>
          </cell>
          <cell r="F1973">
            <v>540.78</v>
          </cell>
          <cell r="G1973">
            <v>540.78</v>
          </cell>
        </row>
        <row r="1974">
          <cell r="B1974"/>
          <cell r="C1974" t="str">
            <v>Marco tubo cuad. 1 1/2"x1.5mm, par. t. cuad.100x3mm, pintura de secador rápido 1m, pint. sint. autom. 2m, gigan. lona 13onz, con inst. de 2 lonas de antes y despues. Incluye instalación.</v>
          </cell>
          <cell r="D1974"/>
          <cell r="E1974"/>
          <cell r="F1974"/>
          <cell r="G1974"/>
        </row>
        <row r="1975">
          <cell r="B1975" t="str">
            <v>0980</v>
          </cell>
          <cell r="C1975" t="str">
            <v>ROTULO TOL G.0.8 DESC.OBRA 1.16x2.38m</v>
          </cell>
          <cell r="D1975" t="str">
            <v>u</v>
          </cell>
          <cell r="E1975">
            <v>1</v>
          </cell>
          <cell r="F1975">
            <v>225.4</v>
          </cell>
          <cell r="G1975">
            <v>225.4</v>
          </cell>
        </row>
        <row r="1976">
          <cell r="B1976"/>
          <cell r="C1976" t="str">
            <v>Marco ang.30x3mm.fondo pintura de secado rápido 1m. leyenda pint.sint.automotriz 2m.parante 2"</v>
          </cell>
          <cell r="D1976"/>
          <cell r="E1976"/>
          <cell r="F1976"/>
          <cell r="G1976"/>
        </row>
        <row r="1977">
          <cell r="B1977" t="str">
            <v>5110</v>
          </cell>
          <cell r="C1977" t="str">
            <v>ROTURA A MÁQUINA CANCHA DEPORTIVA DESAL.</v>
          </cell>
          <cell r="D1977" t="str">
            <v>m2</v>
          </cell>
          <cell r="E1977">
            <v>1</v>
          </cell>
          <cell r="F1977">
            <v>1.98</v>
          </cell>
          <cell r="G1977">
            <v>1.98</v>
          </cell>
        </row>
        <row r="1978">
          <cell r="B1978"/>
          <cell r="C1978" t="str">
            <v>Cancha hormigón simple espesor 12 cm, malla electrosoldada, desalojo escombros 5 km.</v>
          </cell>
          <cell r="D1978"/>
          <cell r="E1978"/>
          <cell r="F1978"/>
          <cell r="G1978"/>
        </row>
        <row r="1979">
          <cell r="B1979" t="str">
            <v>1005</v>
          </cell>
          <cell r="C1979" t="str">
            <v>ROTURA ASFALTO CON MAQUINA DESALOJO 5km</v>
          </cell>
          <cell r="D1979" t="str">
            <v>m3</v>
          </cell>
          <cell r="E1979">
            <v>1</v>
          </cell>
          <cell r="F1979">
            <v>15.76</v>
          </cell>
          <cell r="G1979">
            <v>15.76</v>
          </cell>
        </row>
        <row r="1980">
          <cell r="B1980"/>
          <cell r="C1980"/>
          <cell r="D1980"/>
          <cell r="E1980"/>
          <cell r="F1980"/>
          <cell r="G1980"/>
        </row>
        <row r="1981">
          <cell r="B1981" t="str">
            <v>5109</v>
          </cell>
          <cell r="C1981" t="str">
            <v>ROTURA BORDILLO H.S. SENDEROS,JARDINERAS</v>
          </cell>
          <cell r="D1981" t="str">
            <v>m</v>
          </cell>
          <cell r="E1981">
            <v>1</v>
          </cell>
          <cell r="F1981">
            <v>2.0299999999999998</v>
          </cell>
          <cell r="G1981">
            <v>2.0299999999999998</v>
          </cell>
        </row>
        <row r="1982">
          <cell r="B1982"/>
          <cell r="C1982" t="str">
            <v>Incluido desalojo de escombros 5km.</v>
          </cell>
          <cell r="D1982"/>
          <cell r="E1982"/>
          <cell r="F1982"/>
          <cell r="G1982"/>
        </row>
        <row r="1983">
          <cell r="B1983" t="str">
            <v>0997</v>
          </cell>
          <cell r="C1983" t="str">
            <v>ROTURA CANCHA DEP. INC. MALLA ELECTROSOLDADA, DESAL. MANUAL.</v>
          </cell>
          <cell r="D1983" t="str">
            <v>m2</v>
          </cell>
          <cell r="E1983">
            <v>1</v>
          </cell>
          <cell r="F1983">
            <v>7.28</v>
          </cell>
          <cell r="G1983">
            <v>7.28</v>
          </cell>
        </row>
        <row r="1984">
          <cell r="B1984"/>
          <cell r="C1984"/>
          <cell r="D1984"/>
          <cell r="E1984"/>
          <cell r="F1984"/>
          <cell r="G1984"/>
        </row>
        <row r="1985">
          <cell r="B1985" t="str">
            <v>1953</v>
          </cell>
          <cell r="C1985" t="str">
            <v>ROTURA CARPETA ASFAL.CON MAQUINAR.5-10cm</v>
          </cell>
          <cell r="D1985" t="str">
            <v>m2</v>
          </cell>
          <cell r="E1985">
            <v>1</v>
          </cell>
          <cell r="F1985">
            <v>0.68</v>
          </cell>
          <cell r="G1985">
            <v>0.68</v>
          </cell>
        </row>
        <row r="1986">
          <cell r="B1986"/>
          <cell r="C1986" t="str">
            <v>No incluye desalojo, incluye cargada</v>
          </cell>
          <cell r="D1986"/>
          <cell r="E1986"/>
          <cell r="F1986"/>
          <cell r="G1986"/>
        </row>
        <row r="1987">
          <cell r="B1987" t="str">
            <v>1003</v>
          </cell>
          <cell r="C1987" t="str">
            <v>ROTURA CARPETA ASFALTICA CON MAQUINARIA</v>
          </cell>
          <cell r="D1987" t="str">
            <v>m3</v>
          </cell>
          <cell r="E1987">
            <v>1</v>
          </cell>
          <cell r="F1987">
            <v>6.18</v>
          </cell>
          <cell r="G1987">
            <v>6.18</v>
          </cell>
        </row>
        <row r="1988">
          <cell r="B1988"/>
          <cell r="C1988" t="str">
            <v>No incluye desalojo, incluye cargada</v>
          </cell>
          <cell r="D1988"/>
          <cell r="E1988"/>
          <cell r="F1988"/>
          <cell r="G1988"/>
        </row>
        <row r="1989">
          <cell r="B1989" t="str">
            <v>1002</v>
          </cell>
          <cell r="C1989" t="str">
            <v>ROTURA DE ACERAS CON MAQUINARÍA.</v>
          </cell>
          <cell r="D1989" t="str">
            <v>m2</v>
          </cell>
          <cell r="E1989">
            <v>1</v>
          </cell>
          <cell r="F1989">
            <v>1.18</v>
          </cell>
          <cell r="G1989">
            <v>1.18</v>
          </cell>
        </row>
        <row r="1990">
          <cell r="B1990"/>
          <cell r="C1990" t="str">
            <v>Espesor 10cm. Incluye desalojo 5Km.</v>
          </cell>
          <cell r="D1990"/>
          <cell r="E1990"/>
          <cell r="F1990"/>
          <cell r="G1990"/>
        </row>
        <row r="1991">
          <cell r="B1991" t="str">
            <v>0996</v>
          </cell>
          <cell r="C1991" t="str">
            <v>ROTURA DE BALDOSA O CERAMICA EN  PISO Y PARED,DESAL</v>
          </cell>
          <cell r="D1991" t="str">
            <v>m2</v>
          </cell>
          <cell r="E1991">
            <v>1</v>
          </cell>
          <cell r="F1991">
            <v>5.56</v>
          </cell>
          <cell r="G1991">
            <v>5.56</v>
          </cell>
        </row>
        <row r="1992">
          <cell r="B1992"/>
          <cell r="C1992" t="str">
            <v>Incluye desalojo</v>
          </cell>
          <cell r="D1992"/>
          <cell r="E1992"/>
          <cell r="F1992"/>
          <cell r="G1992"/>
        </row>
        <row r="1993">
          <cell r="B1993" t="str">
            <v>4500</v>
          </cell>
          <cell r="C1993" t="str">
            <v>ROTURA DE BORDILLO CON MÁQUINA.</v>
          </cell>
          <cell r="D1993" t="str">
            <v>m</v>
          </cell>
          <cell r="E1993">
            <v>1</v>
          </cell>
          <cell r="F1993">
            <v>1.9</v>
          </cell>
          <cell r="G1993">
            <v>1.9</v>
          </cell>
        </row>
        <row r="1994">
          <cell r="B1994"/>
          <cell r="C1994" t="str">
            <v>Bordillo vial h=50cm, incluido desalojo 5 Km.</v>
          </cell>
          <cell r="D1994"/>
          <cell r="E1994"/>
          <cell r="F1994"/>
          <cell r="G1994"/>
        </row>
        <row r="1995">
          <cell r="B1995" t="str">
            <v>5101</v>
          </cell>
          <cell r="C1995" t="str">
            <v>ROTURA DE HORMIGON SIMPLE CON HERRAMIENTA MANUAL.</v>
          </cell>
          <cell r="D1995" t="str">
            <v>m3</v>
          </cell>
          <cell r="E1995">
            <v>1</v>
          </cell>
          <cell r="F1995">
            <v>40.22</v>
          </cell>
          <cell r="G1995">
            <v>40.22</v>
          </cell>
        </row>
        <row r="1996">
          <cell r="B1996"/>
          <cell r="C1996" t="str">
            <v>No incluye desalojo.</v>
          </cell>
          <cell r="D1996"/>
          <cell r="E1996"/>
          <cell r="F1996"/>
          <cell r="G1996"/>
        </row>
        <row r="1997">
          <cell r="B1997" t="str">
            <v>1006</v>
          </cell>
          <cell r="C1997" t="str">
            <v>ROTURA DE PAVIMENTO DE H. SIMPLE A MAQUINA</v>
          </cell>
          <cell r="D1997" t="str">
            <v>m3</v>
          </cell>
          <cell r="E1997">
            <v>1</v>
          </cell>
          <cell r="F1997">
            <v>9.44</v>
          </cell>
          <cell r="G1997">
            <v>9.44</v>
          </cell>
        </row>
        <row r="1998">
          <cell r="B1998"/>
          <cell r="C1998" t="str">
            <v>No incluye desalojo</v>
          </cell>
          <cell r="D1998"/>
          <cell r="E1998"/>
          <cell r="F1998"/>
          <cell r="G1998"/>
        </row>
        <row r="1999">
          <cell r="B1999" t="str">
            <v>0999</v>
          </cell>
          <cell r="C1999" t="str">
            <v>ROTURA HORMIGON SIMPLE a=20cm,h=10cm</v>
          </cell>
          <cell r="D1999" t="str">
            <v>m</v>
          </cell>
          <cell r="E1999">
            <v>1</v>
          </cell>
          <cell r="F1999">
            <v>4.0199999999999996</v>
          </cell>
          <cell r="G1999">
            <v>4.0199999999999996</v>
          </cell>
        </row>
        <row r="2000">
          <cell r="B2000"/>
          <cell r="C2000" t="str">
            <v>Manualmente</v>
          </cell>
          <cell r="D2000"/>
          <cell r="E2000"/>
          <cell r="F2000"/>
          <cell r="G2000"/>
        </row>
        <row r="2001">
          <cell r="B2001" t="str">
            <v>1001</v>
          </cell>
          <cell r="C2001" t="str">
            <v>ROTURA MANUAL ACERAS e=10cm. INC. DESALOJO 5km.</v>
          </cell>
          <cell r="D2001" t="str">
            <v>m2</v>
          </cell>
          <cell r="E2001">
            <v>1</v>
          </cell>
          <cell r="F2001">
            <v>5.0599999999999996</v>
          </cell>
          <cell r="G2001">
            <v>5.0599999999999996</v>
          </cell>
        </row>
        <row r="2002">
          <cell r="B2002"/>
          <cell r="C2002" t="str">
            <v>Espesor 10cm. Incluye desalojo 5Km.</v>
          </cell>
          <cell r="D2002"/>
          <cell r="E2002"/>
          <cell r="F2002"/>
          <cell r="G2002"/>
        </row>
        <row r="2003">
          <cell r="B2003" t="str">
            <v>1004</v>
          </cell>
          <cell r="C2003" t="str">
            <v>ROTURA MANUAL ACERAS e=5cm. INC. DESALOJO 5km.</v>
          </cell>
          <cell r="D2003" t="str">
            <v>m2</v>
          </cell>
          <cell r="E2003">
            <v>1</v>
          </cell>
          <cell r="F2003">
            <v>3.06</v>
          </cell>
          <cell r="G2003">
            <v>3.06</v>
          </cell>
        </row>
        <row r="2004">
          <cell r="B2004"/>
          <cell r="C2004" t="str">
            <v>Espesor 5cm, incluye desalojo 5Km.</v>
          </cell>
          <cell r="D2004"/>
          <cell r="E2004"/>
          <cell r="F2004"/>
          <cell r="G2004"/>
        </row>
        <row r="2005">
          <cell r="B2005" t="str">
            <v>1000</v>
          </cell>
          <cell r="C2005" t="str">
            <v>ROTURA MANUAL DE BORDILLO VIAL.</v>
          </cell>
          <cell r="D2005" t="str">
            <v>m</v>
          </cell>
          <cell r="E2005">
            <v>1</v>
          </cell>
          <cell r="F2005">
            <v>5.0599999999999996</v>
          </cell>
          <cell r="G2005">
            <v>5.0599999999999996</v>
          </cell>
        </row>
        <row r="2006">
          <cell r="B2006"/>
          <cell r="C2006" t="str">
            <v>h=50cm. Incluye desalojo 5km.</v>
          </cell>
          <cell r="D2006"/>
          <cell r="E2006"/>
          <cell r="F2006"/>
          <cell r="G2006"/>
        </row>
        <row r="2007">
          <cell r="B2007" t="str">
            <v>2609</v>
          </cell>
          <cell r="C2007" t="str">
            <v>ROTURA MANUAL DE PAVIMENTO</v>
          </cell>
          <cell r="D2007" t="str">
            <v>m3</v>
          </cell>
          <cell r="E2007">
            <v>1</v>
          </cell>
          <cell r="F2007">
            <v>60.58</v>
          </cell>
          <cell r="G2007">
            <v>60.58</v>
          </cell>
        </row>
        <row r="2008">
          <cell r="B2008"/>
          <cell r="C2008" t="str">
            <v>Rotura con herramienta manual,no incluye desalojo</v>
          </cell>
          <cell r="D2008"/>
          <cell r="E2008"/>
          <cell r="F2008"/>
          <cell r="G2008"/>
        </row>
        <row r="2009">
          <cell r="B2009" t="str">
            <v>1969</v>
          </cell>
          <cell r="C2009" t="str">
            <v>ROTURA MANUAL DE PAVIMENTO ANCHO 0.50m</v>
          </cell>
          <cell r="D2009" t="str">
            <v>m</v>
          </cell>
          <cell r="E2009">
            <v>1</v>
          </cell>
          <cell r="F2009">
            <v>5.03</v>
          </cell>
          <cell r="G2009">
            <v>5.03</v>
          </cell>
        </row>
        <row r="2010">
          <cell r="B2010"/>
          <cell r="C2010" t="str">
            <v>Rotura con herramienta manual, espesor promedio capa 7.5cm, no incluye desalojo.</v>
          </cell>
          <cell r="D2010"/>
          <cell r="E2010"/>
          <cell r="F2010"/>
          <cell r="G2010"/>
        </row>
        <row r="2011">
          <cell r="B2011" t="str">
            <v>0998</v>
          </cell>
          <cell r="C2011" t="str">
            <v>ROTURA PAVIMENTO CON MAQUINA P.BORDILLO.</v>
          </cell>
          <cell r="D2011" t="str">
            <v>m</v>
          </cell>
          <cell r="E2011">
            <v>1</v>
          </cell>
          <cell r="F2011">
            <v>4.0199999999999996</v>
          </cell>
          <cell r="G2011">
            <v>4.0199999999999996</v>
          </cell>
        </row>
        <row r="2012">
          <cell r="B2012"/>
          <cell r="C2012" t="str">
            <v>Ancho de franja 0.20 m,profundidad promedio 7.5 cm.</v>
          </cell>
          <cell r="D2012"/>
          <cell r="E2012"/>
          <cell r="F2012"/>
          <cell r="G2012"/>
        </row>
        <row r="2013">
          <cell r="B2013" t="str">
            <v>7644</v>
          </cell>
          <cell r="C2013" t="str">
            <v>ROTURA TUBER.CEMENTO 20cm PARA CONEXION</v>
          </cell>
          <cell r="D2013" t="str">
            <v>u</v>
          </cell>
          <cell r="E2013">
            <v>1</v>
          </cell>
          <cell r="F2013">
            <v>12.12</v>
          </cell>
          <cell r="G2013">
            <v>12.12</v>
          </cell>
        </row>
        <row r="2014">
          <cell r="B2014"/>
          <cell r="C2014" t="str">
            <v>Excavacion,relleno y conexion de anclaje</v>
          </cell>
          <cell r="D2014"/>
          <cell r="E2014"/>
          <cell r="F2014"/>
          <cell r="G2014"/>
        </row>
        <row r="2015">
          <cell r="B2015" t="str">
            <v>0644</v>
          </cell>
          <cell r="C2015" t="str">
            <v>SACOS DE ARENA, DESVIO DE RIO, MUROS.</v>
          </cell>
          <cell r="D2015" t="str">
            <v>m3</v>
          </cell>
          <cell r="E2015">
            <v>1</v>
          </cell>
          <cell r="F2015">
            <v>39.590000000000003</v>
          </cell>
          <cell r="G2015">
            <v>39.590000000000003</v>
          </cell>
        </row>
        <row r="2016">
          <cell r="B2016"/>
          <cell r="C2016" t="str">
            <v>Llenado con arena en sacos de yute.</v>
          </cell>
          <cell r="D2016"/>
          <cell r="E2016"/>
          <cell r="F2016"/>
          <cell r="G2016"/>
        </row>
        <row r="2017">
          <cell r="B2017" t="str">
            <v>1622</v>
          </cell>
          <cell r="C2017" t="str">
            <v>SACOS DE YUTE RELLENOS CON SUELO SELECTO DE PRESTAMO MAS ABONO QUIMICO, PARA MUROS</v>
          </cell>
          <cell r="D2017" t="str">
            <v>m3</v>
          </cell>
          <cell r="E2017">
            <v>1</v>
          </cell>
          <cell r="F2017">
            <v>25.54</v>
          </cell>
          <cell r="G2017">
            <v>25.54</v>
          </cell>
        </row>
        <row r="2018">
          <cell r="B2018"/>
          <cell r="C2018" t="str">
            <v>Llenado con suelo selecto mas abono químico en sacos de yute.</v>
          </cell>
          <cell r="D2018"/>
          <cell r="E2018"/>
          <cell r="F2018"/>
          <cell r="G2018"/>
        </row>
        <row r="2019">
          <cell r="B2019" t="str">
            <v>8018</v>
          </cell>
          <cell r="C2019" t="str">
            <v>SECADOR PARA MANOS 1800W AUTOMÁTICA DE ACERO INOXIDABLE.</v>
          </cell>
          <cell r="D2019" t="str">
            <v>u</v>
          </cell>
          <cell r="E2019">
            <v>1</v>
          </cell>
          <cell r="F2019">
            <v>232.48</v>
          </cell>
          <cell r="G2019">
            <v>232.48</v>
          </cell>
        </row>
        <row r="2020">
          <cell r="B2020"/>
          <cell r="C2020" t="str">
            <v>Colocado. Incluye set de anclaje.</v>
          </cell>
          <cell r="D2020"/>
          <cell r="E2020"/>
          <cell r="F2020"/>
          <cell r="G2020"/>
        </row>
        <row r="2021">
          <cell r="B2021" t="str">
            <v>1989</v>
          </cell>
          <cell r="C2021" t="str">
            <v>SELLADO DE GRIETAS EN CARPETA ASFALTICA</v>
          </cell>
          <cell r="D2021" t="str">
            <v>m</v>
          </cell>
          <cell r="E2021">
            <v>1</v>
          </cell>
          <cell r="F2021">
            <v>1.99</v>
          </cell>
          <cell r="G2021">
            <v>1.99</v>
          </cell>
        </row>
        <row r="2022">
          <cell r="B2022"/>
          <cell r="C2022" t="str">
            <v>Sellado con maquina selladora y sellante elastomerico de fisuras y juntas tipo I y II.</v>
          </cell>
          <cell r="D2022"/>
          <cell r="E2022"/>
          <cell r="F2022"/>
          <cell r="G2022"/>
        </row>
        <row r="2023">
          <cell r="B2023" t="str">
            <v>V926</v>
          </cell>
          <cell r="C2023" t="str">
            <v>SELLO ASFALTICO 3/8", e=1.00cm.</v>
          </cell>
          <cell r="D2023" t="str">
            <v>m2</v>
          </cell>
          <cell r="E2023">
            <v>1</v>
          </cell>
          <cell r="F2023">
            <v>2.36</v>
          </cell>
          <cell r="G2023">
            <v>2.36</v>
          </cell>
        </row>
        <row r="2024">
          <cell r="B2024"/>
          <cell r="C2024" t="str">
            <v>405-6.</v>
          </cell>
          <cell r="D2024"/>
          <cell r="E2024"/>
          <cell r="F2024"/>
          <cell r="G2024"/>
        </row>
        <row r="2025">
          <cell r="B2025" t="str">
            <v>2152</v>
          </cell>
          <cell r="C2025" t="str">
            <v>SENSOR DE MOVIMIENTO DE 360 GRADOS</v>
          </cell>
          <cell r="D2025" t="str">
            <v>u</v>
          </cell>
          <cell r="E2025">
            <v>1</v>
          </cell>
          <cell r="F2025">
            <v>12.78</v>
          </cell>
          <cell r="G2025">
            <v>12.78</v>
          </cell>
        </row>
        <row r="2026">
          <cell r="B2026"/>
          <cell r="C2026" t="str">
            <v>Instalado</v>
          </cell>
          <cell r="D2026"/>
          <cell r="E2026"/>
          <cell r="F2026"/>
          <cell r="G2026"/>
        </row>
        <row r="2027">
          <cell r="B2027" t="str">
            <v>S019</v>
          </cell>
          <cell r="C2027" t="str">
            <v>SEÑAL COMPLEMENTARIA RECTANGULAR 60x25cm (FLECHA IZQUIERDA O DERECHA Y EN LOS 2 SENTIDOS).</v>
          </cell>
          <cell r="D2027" t="str">
            <v>u</v>
          </cell>
          <cell r="E2027">
            <v>1</v>
          </cell>
          <cell r="F2027">
            <v>41.66</v>
          </cell>
          <cell r="G2027">
            <v>41.66</v>
          </cell>
        </row>
        <row r="2028">
          <cell r="B2028"/>
          <cell r="C2028" t="str">
            <v>Base Alum. 2mm, vinil electroc.negro y vinil blanco retroreflectivo, instalado en señal o sitio existente.</v>
          </cell>
          <cell r="D2028"/>
          <cell r="E2028"/>
          <cell r="F2028"/>
          <cell r="G2028"/>
        </row>
        <row r="2029">
          <cell r="B2029" t="str">
            <v>S029</v>
          </cell>
          <cell r="C2029" t="str">
            <v>SEÑAL COMPLEMENTARIA VERTICAL 25x60 cm (R6-1, R6-2). INST. EN PARED O SEÑAL EXIST.</v>
          </cell>
          <cell r="D2029" t="str">
            <v>u</v>
          </cell>
          <cell r="E2029">
            <v>1</v>
          </cell>
          <cell r="F2029">
            <v>49.73</v>
          </cell>
          <cell r="G2029">
            <v>49.73</v>
          </cell>
        </row>
        <row r="2030">
          <cell r="B2030"/>
          <cell r="C2030" t="str">
            <v>Base Alum. 2mm, vinil electroc. negro, y vinil blanco retroreflectivo, instalado en señal existente o en pared.</v>
          </cell>
          <cell r="D2030"/>
          <cell r="E2030"/>
          <cell r="F2030"/>
          <cell r="G2030"/>
        </row>
        <row r="2031">
          <cell r="B2031" t="str">
            <v>S105</v>
          </cell>
          <cell r="C2031" t="str">
            <v>SEÑAL ESCOLAR 2 COLORES (VERDE-NEGRO) 60x60 cm + COMPLEMENTARIA 60x25 cm.</v>
          </cell>
          <cell r="D2031" t="str">
            <v>u</v>
          </cell>
          <cell r="E2031">
            <v>1</v>
          </cell>
          <cell r="F2031">
            <v>229.22</v>
          </cell>
          <cell r="G2031">
            <v>229.22</v>
          </cell>
        </row>
        <row r="2032">
          <cell r="B2032"/>
          <cell r="C2032" t="str">
            <v>Base Alum. 2mm, vinil electroc. negro y vinil retroreflectivo grado XI verde-limon, tub. poste cuad. galv. 50x50mm, dado H.S. 210Kg/cm2, 40x40x40cm, incluye rotura, excav. desalojo e Inst.</v>
          </cell>
          <cell r="D2032"/>
          <cell r="E2032"/>
          <cell r="F2032"/>
          <cell r="G2032"/>
        </row>
        <row r="2033">
          <cell r="B2033" t="str">
            <v>S112</v>
          </cell>
          <cell r="C2033" t="str">
            <v>SEÑAL ESCOLAR 2 COLORES (VERDE-NEGRO) 60x60 cm + COMPLEMENTARIA 60x25 cm. borr</v>
          </cell>
          <cell r="D2033" t="str">
            <v>u</v>
          </cell>
          <cell r="E2033">
            <v>1</v>
          </cell>
          <cell r="F2033">
            <v>89.66</v>
          </cell>
          <cell r="G2033">
            <v>89.66</v>
          </cell>
        </row>
        <row r="2034">
          <cell r="B2034"/>
          <cell r="C2034" t="str">
            <v>Base Alum.2mm, vinil electroc.negro y vinil retroreflectico grado XI verde-limon,tub.poste cuad.galv.50x50mm, dado H.S.210Kg/cm2, 40x40x40cm, incluye rotura,excav.desalojo e Inst.</v>
          </cell>
          <cell r="D2034"/>
          <cell r="E2034"/>
          <cell r="F2034"/>
          <cell r="G2034"/>
        </row>
        <row r="2035">
          <cell r="B2035" t="str">
            <v>S086</v>
          </cell>
          <cell r="C2035" t="str">
            <v>SEÑAL ESCOLAR 3 COLORES (VERDE-NEGRO-BLANCO) 60x75 cm + COMPLEMENTARIA 60x25 cm.</v>
          </cell>
          <cell r="D2035" t="str">
            <v>u</v>
          </cell>
          <cell r="E2035">
            <v>1</v>
          </cell>
          <cell r="F2035">
            <v>0</v>
          </cell>
          <cell r="G2035">
            <v>0</v>
          </cell>
        </row>
        <row r="2036">
          <cell r="B2036"/>
          <cell r="C2036" t="str">
            <v>Base Alum. 2mm, vinil electroc.negro, vinil retroreflectivo blanco y vinil retroreflectico grado XI verde-limon,tub.poste cuad.galv.50x50mm, dado H.S.210Kg/cm2, 40x40x40cm, inc rotura, excav., desal., e inst.</v>
          </cell>
          <cell r="D2036"/>
          <cell r="E2036"/>
          <cell r="F2036"/>
          <cell r="G2036"/>
        </row>
        <row r="2037">
          <cell r="B2037" t="str">
            <v>S052</v>
          </cell>
          <cell r="C2037" t="str">
            <v>SEÑAL INFORMATIVA 120x40 cm CUALQUIER LEYENDA.</v>
          </cell>
          <cell r="D2037" t="str">
            <v>u</v>
          </cell>
          <cell r="E2037">
            <v>1</v>
          </cell>
          <cell r="F2037">
            <v>175.46</v>
          </cell>
          <cell r="G2037">
            <v>175.46</v>
          </cell>
        </row>
        <row r="2038">
          <cell r="B2038"/>
          <cell r="C2038" t="str">
            <v>Base alum. 2mm, vinil electroc. blanco y vinil verde retroreflectivo, tub. poste cuad. galv. 50x50mm, dado H.S.210Kg/cm2 40x40x40cm, incluye rotura, excav., desalojo e Instalación.</v>
          </cell>
          <cell r="D2038"/>
          <cell r="E2038"/>
          <cell r="F2038"/>
          <cell r="G2038"/>
        </row>
        <row r="2039">
          <cell r="B2039" t="str">
            <v>S008</v>
          </cell>
          <cell r="C2039" t="str">
            <v>SEÑAL INFORMATIVA RECTANG. 60x40cm - PARQUEADERO.</v>
          </cell>
          <cell r="D2039" t="str">
            <v>u</v>
          </cell>
          <cell r="E2039">
            <v>1</v>
          </cell>
          <cell r="F2039">
            <v>120.36</v>
          </cell>
          <cell r="G2039">
            <v>120.36</v>
          </cell>
        </row>
        <row r="2040">
          <cell r="B2040"/>
          <cell r="C2040" t="str">
            <v>Base Alum.2mm, vinil electroc, vinil electroc.transp azul y vinil blanco retroreflectivo,tub.poste cuad.galv. 50x50mm, dado H.S.210 Kg/cm2, 40x40x40cm, incluye rotura, excav., desalojo e Inst.</v>
          </cell>
          <cell r="D2040"/>
          <cell r="E2040"/>
          <cell r="F2040"/>
          <cell r="G2040"/>
        </row>
        <row r="2041">
          <cell r="B2041" t="str">
            <v>S043</v>
          </cell>
          <cell r="C2041" t="str">
            <v>SEÑAL INFORMATIVA RECTANGULAR 60x80 cm (PARADA DE BUS O CUALQUIER LEYENDA).</v>
          </cell>
          <cell r="D2041" t="str">
            <v>u</v>
          </cell>
          <cell r="E2041">
            <v>1</v>
          </cell>
          <cell r="F2041">
            <v>169.43</v>
          </cell>
          <cell r="G2041">
            <v>169.43</v>
          </cell>
        </row>
        <row r="2042">
          <cell r="B2042"/>
          <cell r="C2042" t="str">
            <v>Base Alum.2mm, vinil electroc .transparente azul y vinil blanco retroreflectivo, tub.poste cuad. galv. 50x50mm, dado H.S. 210Kg/cm2, 40x40x40cm, incluye rotura, excav. desalojo e Inst.</v>
          </cell>
          <cell r="D2042"/>
          <cell r="E2042"/>
          <cell r="F2042"/>
          <cell r="G2042"/>
        </row>
        <row r="2043">
          <cell r="B2043" t="str">
            <v>S061</v>
          </cell>
          <cell r="C2043" t="str">
            <v>SEÑAL PREVENTIVA 2 COLORES (AMARILLO Y NEGRO) 75x75 cm.</v>
          </cell>
          <cell r="D2043" t="str">
            <v>u</v>
          </cell>
          <cell r="E2043">
            <v>1</v>
          </cell>
          <cell r="F2043">
            <v>175.46</v>
          </cell>
          <cell r="G2043">
            <v>175.46</v>
          </cell>
        </row>
        <row r="2044">
          <cell r="B2044"/>
          <cell r="C2044" t="str">
            <v>Base Alum. 2mm, vinil electroc. negro y vinil amarillo retroreflectivo, tub. poste cuad. galv.50x50mm, dado H.S. 210Kg/cm2, 40x40x40cm, incluye rotura, excav. desalojo e Inst.</v>
          </cell>
          <cell r="D2044"/>
          <cell r="E2044"/>
          <cell r="F2044"/>
          <cell r="G2044"/>
        </row>
        <row r="2045">
          <cell r="B2045" t="str">
            <v>S046</v>
          </cell>
          <cell r="C2045" t="str">
            <v>SEÑAL PREVENTIVA CUADRADA 60x60 cm (P1, P2, P3, P4, P5, P6) CUALQUIER LEYENDA).</v>
          </cell>
          <cell r="D2045" t="str">
            <v>u</v>
          </cell>
          <cell r="E2045">
            <v>1</v>
          </cell>
          <cell r="F2045">
            <v>155.30000000000001</v>
          </cell>
          <cell r="G2045">
            <v>155.30000000000001</v>
          </cell>
        </row>
        <row r="2046">
          <cell r="B2046"/>
          <cell r="C2046" t="str">
            <v>Base Alum. 2mm, vinil electroc.negro y vinil amarillo retroreflectivo, tub. poste cuad.galv. 50x50mm, dado H.S. 210Kg/cm2 40x40x40cm, incluye rotura, excav. desalojo e Inst.</v>
          </cell>
          <cell r="D2046"/>
          <cell r="E2046"/>
          <cell r="F2046"/>
          <cell r="G2046"/>
        </row>
        <row r="2047">
          <cell r="B2047" t="str">
            <v>S003</v>
          </cell>
          <cell r="C2047" t="str">
            <v>SEÑAL REGLAMENTARIA CUADRADA 60x60cm (CUALQUIER LEYENDA)</v>
          </cell>
          <cell r="D2047" t="str">
            <v>u</v>
          </cell>
          <cell r="E2047">
            <v>1</v>
          </cell>
          <cell r="F2047">
            <v>155.30000000000001</v>
          </cell>
          <cell r="G2047">
            <v>155.30000000000001</v>
          </cell>
        </row>
        <row r="2048">
          <cell r="B2048"/>
          <cell r="C2048" t="str">
            <v>Base Alum.2mm, vinil electroc.negro, vinil electroc. transparete rojo y vinil blanco retroreflectivo, tub.poste cuad.galv.50x50mm, dado H.S. 210Kg/cm2 40x40x40cm, incluye rotura,excav.desalojo e Inst.</v>
          </cell>
          <cell r="D2048"/>
          <cell r="E2048"/>
          <cell r="F2048"/>
          <cell r="G2048"/>
        </row>
        <row r="2049">
          <cell r="B2049" t="str">
            <v>S001</v>
          </cell>
          <cell r="C2049" t="str">
            <v>SEÑAL REGLAMENTARIA OCTOGONAL 60x60cm - PARE.</v>
          </cell>
          <cell r="D2049" t="str">
            <v>u</v>
          </cell>
          <cell r="E2049">
            <v>1</v>
          </cell>
          <cell r="F2049">
            <v>143.21</v>
          </cell>
          <cell r="G2049">
            <v>143.21</v>
          </cell>
        </row>
        <row r="2050">
          <cell r="B2050"/>
          <cell r="C2050" t="str">
            <v>Base Alum. 2mm, vinil electroc. transparente rojo y blanco retroreflectivo, tub. poste cuad. galv. 50x50 mm, dado H.S.210Kg/cm2, 40x40x40cm, incluye rotura, excav. desalojo e Inst.</v>
          </cell>
          <cell r="D2050"/>
          <cell r="E2050"/>
          <cell r="F2050"/>
          <cell r="G2050"/>
        </row>
        <row r="2051">
          <cell r="B2051" t="str">
            <v>S018</v>
          </cell>
          <cell r="C2051" t="str">
            <v>SEÑAL REGLAMENTARIA RECTANGULAR 30x90 cm - UNA VÍA(I - D) / DOBLE VÍA INST. EN PARED O SEÑAL EXIST.</v>
          </cell>
          <cell r="D2051" t="str">
            <v>u</v>
          </cell>
          <cell r="E2051">
            <v>1</v>
          </cell>
          <cell r="F2051">
            <v>67.25</v>
          </cell>
          <cell r="G2051">
            <v>67.25</v>
          </cell>
        </row>
        <row r="2052">
          <cell r="B2052"/>
          <cell r="C2052" t="str">
            <v>Base Alum. 2mm, vinil electroc. negro y vinil blanco retroreflectivo, instalado en señal o sitio existente.</v>
          </cell>
          <cell r="D2052"/>
          <cell r="E2052"/>
          <cell r="F2052"/>
          <cell r="G2052"/>
        </row>
        <row r="2053">
          <cell r="B2053" t="str">
            <v>S002</v>
          </cell>
          <cell r="C2053" t="str">
            <v>SEÑAL REGLAMENTARIA TRIANGULAR 75x75cm - CEDA EL PASO.</v>
          </cell>
          <cell r="D2053" t="str">
            <v>u</v>
          </cell>
          <cell r="E2053">
            <v>1</v>
          </cell>
          <cell r="F2053">
            <v>135.13999999999999</v>
          </cell>
          <cell r="G2053">
            <v>135.13999999999999</v>
          </cell>
        </row>
        <row r="2054">
          <cell r="B2054"/>
          <cell r="C2054" t="str">
            <v>Base Alum. 2mm, vinil electroc. negro, vinil electroc. transp. rojo y vinil blanco retroreflectivo, tub. poste cuad. galv. 50x50mm, dado H.S. 210 Kg/cm2, 40x40x40cm, incluye rotura, excav., desalojo e Inst.</v>
          </cell>
          <cell r="D2054"/>
          <cell r="E2054"/>
          <cell r="F2054"/>
          <cell r="G2054"/>
        </row>
        <row r="2055">
          <cell r="B2055" t="str">
            <v>S093</v>
          </cell>
          <cell r="C2055" t="str">
            <v>SEÑAL REGULATORIA 2 COLORES (BLANCO Y AZUL) 45x60 cm.</v>
          </cell>
          <cell r="D2055" t="str">
            <v>u</v>
          </cell>
          <cell r="E2055">
            <v>1</v>
          </cell>
          <cell r="F2055">
            <v>121.7</v>
          </cell>
          <cell r="G2055">
            <v>121.7</v>
          </cell>
        </row>
        <row r="2056">
          <cell r="B2056"/>
          <cell r="C2056" t="str">
            <v>Base Alum.2mm, vinil electroc. trasnparente azul y vinil blanco retroreflectivo,tub. poste cuad. galv.50x50mm, dado H.S. 210Kg/cm2, 40x40x40cm, incluye rotura, excav., desalojo e Inst.</v>
          </cell>
          <cell r="D2056"/>
          <cell r="E2056"/>
          <cell r="F2056"/>
          <cell r="G2056"/>
        </row>
        <row r="2057">
          <cell r="B2057" t="str">
            <v>S017</v>
          </cell>
          <cell r="C2057" t="str">
            <v>SEÑAL RESTRICTIVA RECTANGULAR 45x60cm - NO ESTACIONAR.</v>
          </cell>
          <cell r="D2057" t="str">
            <v>u</v>
          </cell>
          <cell r="E2057">
            <v>1</v>
          </cell>
          <cell r="F2057">
            <v>132.46</v>
          </cell>
          <cell r="G2057">
            <v>132.46</v>
          </cell>
        </row>
        <row r="2058">
          <cell r="B2058"/>
          <cell r="C2058" t="str">
            <v>Base Alum. 2mm, vinil electroc. negro, vinil transp. rojo y vinil blanco retroreflectivo, tubo poste cuadrado galv. 50x50mm, dado H.S. 210 Kg/cm2, 40x40x40cm, incluye rotura, excav. desalojo e inst.</v>
          </cell>
          <cell r="D2058"/>
          <cell r="E2058"/>
          <cell r="F2058"/>
          <cell r="G2058"/>
        </row>
        <row r="2059">
          <cell r="B2059" t="str">
            <v>S013</v>
          </cell>
          <cell r="C2059" t="str">
            <v>SEÑAL TRABAJOS EN LA VIA 2 COLORES (NARANJA-NEGRO) 75x75 cm.</v>
          </cell>
          <cell r="D2059" t="str">
            <v>u</v>
          </cell>
          <cell r="E2059">
            <v>1</v>
          </cell>
          <cell r="F2059">
            <v>222.5</v>
          </cell>
          <cell r="G2059">
            <v>222.5</v>
          </cell>
        </row>
        <row r="2060">
          <cell r="B2060"/>
          <cell r="C2060" t="str">
            <v>Base Alum.2mm, vinil electroc. negro y vinil retroreflectivo grado XI naranja, tub. poste cuad. galv. 50x50mm, dado H.S. 210Kg/cm2, 40x40x40cm, incluye rotura, excav. desalojo e Inst.</v>
          </cell>
          <cell r="D2060"/>
          <cell r="E2060"/>
          <cell r="F2060"/>
          <cell r="G2060"/>
        </row>
        <row r="2061">
          <cell r="B2061" t="str">
            <v>V004</v>
          </cell>
          <cell r="C2061" t="str">
            <v>SEÑAL: DESVIO (0.60x1.20m)</v>
          </cell>
          <cell r="D2061" t="str">
            <v>u</v>
          </cell>
          <cell r="E2061">
            <v>1</v>
          </cell>
          <cell r="F2061">
            <v>146.63</v>
          </cell>
          <cell r="G2061">
            <v>146.63</v>
          </cell>
        </row>
        <row r="2062">
          <cell r="B2062"/>
          <cell r="C2062" t="str">
            <v>711iC</v>
          </cell>
          <cell r="D2062"/>
          <cell r="E2062"/>
          <cell r="F2062"/>
          <cell r="G2062"/>
        </row>
        <row r="2063">
          <cell r="B2063" t="str">
            <v>V002</v>
          </cell>
          <cell r="C2063" t="str">
            <v>SEÑAL: HOMBRES TRABAJANDO (0.60x1.20m)</v>
          </cell>
          <cell r="D2063" t="str">
            <v>u</v>
          </cell>
          <cell r="E2063">
            <v>1</v>
          </cell>
          <cell r="F2063">
            <v>146.63</v>
          </cell>
          <cell r="G2063">
            <v>146.63</v>
          </cell>
        </row>
        <row r="2064">
          <cell r="B2064"/>
          <cell r="C2064" t="str">
            <v>711iA</v>
          </cell>
          <cell r="D2064"/>
          <cell r="E2064"/>
          <cell r="F2064"/>
          <cell r="G2064"/>
        </row>
        <row r="2065">
          <cell r="B2065" t="str">
            <v>V005</v>
          </cell>
          <cell r="C2065" t="str">
            <v>SEÑAL: PELIGRO (0.40x1.20m)</v>
          </cell>
          <cell r="D2065" t="str">
            <v>u</v>
          </cell>
          <cell r="E2065">
            <v>1</v>
          </cell>
          <cell r="F2065">
            <v>122.63</v>
          </cell>
          <cell r="G2065">
            <v>122.63</v>
          </cell>
        </row>
        <row r="2066">
          <cell r="B2066"/>
          <cell r="C2066" t="str">
            <v>711iD</v>
          </cell>
          <cell r="D2066"/>
          <cell r="E2066"/>
          <cell r="F2066"/>
          <cell r="G2066"/>
        </row>
        <row r="2067">
          <cell r="B2067" t="str">
            <v>V006</v>
          </cell>
          <cell r="C2067" t="str">
            <v>SEÑAL: PROHIBIDO EL PASO (0.60x1.20m)</v>
          </cell>
          <cell r="D2067" t="str">
            <v>u</v>
          </cell>
          <cell r="E2067">
            <v>1</v>
          </cell>
          <cell r="F2067">
            <v>146.63</v>
          </cell>
          <cell r="G2067">
            <v>146.63</v>
          </cell>
        </row>
        <row r="2068">
          <cell r="B2068"/>
          <cell r="C2068" t="str">
            <v>711iE</v>
          </cell>
          <cell r="D2068"/>
          <cell r="E2068"/>
          <cell r="F2068"/>
          <cell r="G2068"/>
        </row>
        <row r="2069">
          <cell r="B2069" t="str">
            <v>V003</v>
          </cell>
          <cell r="C2069" t="str">
            <v>SEÑAL: RESTRIC.DE VELOCIDAD (0.60x1.20m</v>
          </cell>
          <cell r="D2069" t="str">
            <v>u</v>
          </cell>
          <cell r="E2069">
            <v>1</v>
          </cell>
          <cell r="F2069">
            <v>146.63</v>
          </cell>
          <cell r="G2069">
            <v>146.63</v>
          </cell>
        </row>
        <row r="2070">
          <cell r="B2070"/>
          <cell r="C2070" t="str">
            <v>711iB</v>
          </cell>
          <cell r="D2070"/>
          <cell r="E2070"/>
          <cell r="F2070"/>
          <cell r="G2070"/>
        </row>
        <row r="2071">
          <cell r="B2071" t="str">
            <v>0623</v>
          </cell>
          <cell r="C2071" t="str">
            <v>SEÑALIZACION ESPACIOS DEPORTIVOS</v>
          </cell>
          <cell r="D2071" t="str">
            <v>m</v>
          </cell>
          <cell r="E2071">
            <v>1</v>
          </cell>
          <cell r="F2071">
            <v>1.26</v>
          </cell>
          <cell r="G2071">
            <v>1.26</v>
          </cell>
        </row>
        <row r="2072">
          <cell r="B2072"/>
          <cell r="C2072" t="str">
            <v>ancho 6cm, 2 manos, pintura de cancha</v>
          </cell>
          <cell r="D2072"/>
          <cell r="E2072"/>
          <cell r="F2072"/>
          <cell r="G2072"/>
        </row>
        <row r="2073">
          <cell r="B2073" t="str">
            <v>2908</v>
          </cell>
          <cell r="C2073" t="str">
            <v>SEÑALIZACIÓN HORIZONTAL CON MATERIAL TERMOPLÁSTICO.</v>
          </cell>
          <cell r="D2073" t="str">
            <v>m2</v>
          </cell>
          <cell r="E2073">
            <v>1</v>
          </cell>
          <cell r="F2073">
            <v>45.44</v>
          </cell>
          <cell r="G2073">
            <v>45.44</v>
          </cell>
        </row>
        <row r="2074">
          <cell r="B2074"/>
          <cell r="C2074" t="str">
            <v>Limpieza de superficie, aplicación con máquina y microesferas, líneas, figuras, nombres y otros.</v>
          </cell>
          <cell r="D2074"/>
          <cell r="E2074"/>
          <cell r="F2074"/>
          <cell r="G2074"/>
        </row>
        <row r="2075">
          <cell r="B2075" t="str">
            <v>V018</v>
          </cell>
          <cell r="C2075" t="str">
            <v>SEÑALIZACION VERTICAL TIPO 1</v>
          </cell>
          <cell r="D2075" t="str">
            <v>u</v>
          </cell>
          <cell r="E2075">
            <v>1</v>
          </cell>
          <cell r="F2075">
            <v>98.63</v>
          </cell>
          <cell r="G2075">
            <v>98.63</v>
          </cell>
        </row>
        <row r="2076">
          <cell r="B2076"/>
          <cell r="C2076" t="str">
            <v xml:space="preserve">Proh. est., pare, no giroU, dob. via, etc, ins. 708-5(1) </v>
          </cell>
          <cell r="D2076"/>
          <cell r="E2076"/>
          <cell r="F2076"/>
          <cell r="G2076"/>
        </row>
        <row r="2077">
          <cell r="B2077" t="str">
            <v>P365</v>
          </cell>
          <cell r="C2077" t="str">
            <v>SIFÓN DESAGÜE PVC 75mm.</v>
          </cell>
          <cell r="D2077" t="str">
            <v>u</v>
          </cell>
          <cell r="E2077">
            <v>1</v>
          </cell>
          <cell r="F2077">
            <v>14.44</v>
          </cell>
          <cell r="G2077">
            <v>14.44</v>
          </cell>
        </row>
        <row r="2078">
          <cell r="B2078"/>
          <cell r="C2078" t="str">
            <v>Instalada.</v>
          </cell>
          <cell r="D2078"/>
          <cell r="E2078"/>
          <cell r="F2078"/>
          <cell r="G2078"/>
        </row>
        <row r="2079">
          <cell r="B2079" t="str">
            <v>P823</v>
          </cell>
          <cell r="C2079" t="str">
            <v>SIFON PVC DESAGUE 110mm</v>
          </cell>
          <cell r="D2079" t="str">
            <v>u</v>
          </cell>
          <cell r="E2079">
            <v>1</v>
          </cell>
          <cell r="F2079">
            <v>13.51</v>
          </cell>
          <cell r="G2079">
            <v>13.51</v>
          </cell>
        </row>
        <row r="2080">
          <cell r="B2080"/>
          <cell r="C2080" t="str">
            <v>Instalado</v>
          </cell>
          <cell r="D2080"/>
          <cell r="E2080"/>
          <cell r="F2080"/>
          <cell r="G2080"/>
        </row>
        <row r="2081">
          <cell r="B2081" t="str">
            <v>2307</v>
          </cell>
          <cell r="C2081" t="str">
            <v>SISTEMA DE BOMBEO PARA RED CONTRA INCENDIOS DE 12HP.</v>
          </cell>
          <cell r="D2081" t="str">
            <v>u</v>
          </cell>
          <cell r="E2081">
            <v>1</v>
          </cell>
          <cell r="F2081">
            <v>6622.6</v>
          </cell>
          <cell r="G2081">
            <v>6622.6</v>
          </cell>
        </row>
        <row r="2082">
          <cell r="B2082"/>
          <cell r="C2082" t="str">
            <v>Bomba centrífuga a diesel 12HP con arranque elect. y batería, bomba "Jockey" 2.5HP monofasica 220V, tanq. presión 85gl, flotador eléct., arrancador magnético, válv. pie 1 1/2", válv. pie 2 1/2", interrupt. presión, inyector de aire, manóm. pres., inst.</v>
          </cell>
          <cell r="D2082"/>
          <cell r="E2082"/>
          <cell r="F2082"/>
          <cell r="G2082"/>
        </row>
        <row r="2083">
          <cell r="B2083" t="str">
            <v>5676</v>
          </cell>
          <cell r="C2083" t="str">
            <v>SISTEMA DE CABLES Y MALLAS PARA CONTROL DE CAIDA DE ROCAS</v>
          </cell>
          <cell r="D2083" t="str">
            <v>m2</v>
          </cell>
          <cell r="E2083">
            <v>1</v>
          </cell>
          <cell r="F2083">
            <v>15.97</v>
          </cell>
          <cell r="G2083">
            <v>15.97</v>
          </cell>
        </row>
        <row r="2084">
          <cell r="B2084"/>
          <cell r="C2084" t="str">
            <v>Incluye Malla Control Erosión-TT-3Zn cuadro 80 * 100mm diam. alamb. 2.77mm, cable acero galv. 9mm o 3/8", canastilla y equipos de seguridad, el aseguramiento y anclaje se paga en el rubro de anclaje en conlglomerado con perno auroperforante.</v>
          </cell>
          <cell r="D2084"/>
          <cell r="E2084"/>
          <cell r="F2084"/>
          <cell r="G2084"/>
        </row>
        <row r="2085">
          <cell r="B2085" t="str">
            <v>1085</v>
          </cell>
          <cell r="C2085" t="str">
            <v>SOBREACARREO A MANO DIST.100m PEND. 15%</v>
          </cell>
          <cell r="D2085" t="str">
            <v>m3</v>
          </cell>
          <cell r="E2085">
            <v>1</v>
          </cell>
          <cell r="F2085">
            <v>14.38</v>
          </cell>
          <cell r="G2085">
            <v>14.38</v>
          </cell>
        </row>
        <row r="2086">
          <cell r="B2086"/>
          <cell r="C2086" t="str">
            <v>Tierra o materiales.</v>
          </cell>
          <cell r="D2086"/>
          <cell r="E2086"/>
          <cell r="F2086"/>
          <cell r="G2086"/>
        </row>
        <row r="2087">
          <cell r="B2087" t="str">
            <v>5111</v>
          </cell>
          <cell r="C2087" t="str">
            <v>SOBREACARREO A MANO DIST.150m PEND.+-15%</v>
          </cell>
          <cell r="D2087" t="str">
            <v>m3</v>
          </cell>
          <cell r="E2087">
            <v>1</v>
          </cell>
          <cell r="F2087">
            <v>20.11</v>
          </cell>
          <cell r="G2087">
            <v>20.11</v>
          </cell>
        </row>
        <row r="2088">
          <cell r="B2088"/>
          <cell r="C2088" t="str">
            <v>tierra, materiales.</v>
          </cell>
          <cell r="D2088"/>
          <cell r="E2088"/>
          <cell r="F2088"/>
          <cell r="G2088"/>
        </row>
        <row r="2089">
          <cell r="B2089" t="str">
            <v>1083</v>
          </cell>
          <cell r="C2089" t="str">
            <v>SOBREACARREO A MANO DIST.25m PENDIEN.15%</v>
          </cell>
          <cell r="D2089" t="str">
            <v>m3</v>
          </cell>
          <cell r="E2089">
            <v>1</v>
          </cell>
          <cell r="F2089">
            <v>4.0199999999999996</v>
          </cell>
          <cell r="G2089">
            <v>4.0199999999999996</v>
          </cell>
        </row>
        <row r="2090">
          <cell r="B2090"/>
          <cell r="C2090" t="str">
            <v>Tierra o materiales.</v>
          </cell>
          <cell r="D2090"/>
          <cell r="E2090"/>
          <cell r="F2090"/>
          <cell r="G2090"/>
        </row>
        <row r="2091">
          <cell r="B2091" t="str">
            <v>1084</v>
          </cell>
          <cell r="C2091" t="str">
            <v>SOBREACARREO A MANO DIST.50m PENDIEN.15%</v>
          </cell>
          <cell r="D2091" t="str">
            <v>m3</v>
          </cell>
          <cell r="E2091">
            <v>1</v>
          </cell>
          <cell r="F2091">
            <v>7.79</v>
          </cell>
          <cell r="G2091">
            <v>7.79</v>
          </cell>
        </row>
        <row r="2092">
          <cell r="B2092"/>
          <cell r="C2092" t="str">
            <v>Tierra o materiales.</v>
          </cell>
          <cell r="D2092"/>
          <cell r="E2092"/>
          <cell r="F2092"/>
          <cell r="G2092"/>
        </row>
        <row r="2093">
          <cell r="B2093" t="str">
            <v>2206</v>
          </cell>
          <cell r="C2093" t="str">
            <v>SOBREACARREO DE ESCOMBROS, TIERRA DE EXCAVACIÓN Y MAT. PETREOS.</v>
          </cell>
          <cell r="D2093" t="str">
            <v>m3-km</v>
          </cell>
          <cell r="E2093">
            <v>1</v>
          </cell>
          <cell r="F2093">
            <v>0.36</v>
          </cell>
          <cell r="G2093">
            <v>0.36</v>
          </cell>
        </row>
        <row r="2094">
          <cell r="B2094"/>
          <cell r="C2094" t="str">
            <v>Vías perimetrales de la ciudad o carreteras, pago de escombreras esta incluido en el rubro desalojo, incluye esponjamiento.</v>
          </cell>
          <cell r="D2094"/>
          <cell r="E2094"/>
          <cell r="F2094"/>
          <cell r="G2094"/>
        </row>
        <row r="2095">
          <cell r="B2095" t="str">
            <v>V916</v>
          </cell>
          <cell r="C2095" t="str">
            <v>SUB-BASE CLASE 2 - SIN TRANSPORTE</v>
          </cell>
          <cell r="D2095" t="str">
            <v>m3</v>
          </cell>
          <cell r="E2095">
            <v>1</v>
          </cell>
          <cell r="F2095">
            <v>13.15</v>
          </cell>
          <cell r="G2095">
            <v>13.15</v>
          </cell>
        </row>
        <row r="2096">
          <cell r="B2096"/>
          <cell r="C2096" t="str">
            <v>Incluye tendido y compactación. 403-1(E).</v>
          </cell>
          <cell r="D2096"/>
          <cell r="E2096"/>
          <cell r="F2096"/>
          <cell r="G2096"/>
        </row>
        <row r="2097">
          <cell r="B2097" t="str">
            <v>V915</v>
          </cell>
          <cell r="C2097" t="str">
            <v>SUB-BASE CLASE 3 - SIN TRANSPORTE.</v>
          </cell>
          <cell r="D2097" t="str">
            <v>m3</v>
          </cell>
          <cell r="E2097">
            <v>1</v>
          </cell>
          <cell r="F2097">
            <v>11.93</v>
          </cell>
          <cell r="G2097">
            <v>11.93</v>
          </cell>
        </row>
        <row r="2098">
          <cell r="B2098"/>
          <cell r="C2098" t="str">
            <v>Incluye tendido y compactación. 403-1(E).</v>
          </cell>
          <cell r="D2098"/>
          <cell r="E2098"/>
          <cell r="F2098"/>
          <cell r="G2098"/>
        </row>
        <row r="2099">
          <cell r="B2099" t="str">
            <v>4805</v>
          </cell>
          <cell r="C2099" t="str">
            <v>SUB-BASE CLASE 3 ESTABIL. AL 8% CEMENTO PORTLAND EN SITIO</v>
          </cell>
          <cell r="D2099" t="str">
            <v>m3</v>
          </cell>
          <cell r="E2099">
            <v>1</v>
          </cell>
          <cell r="F2099">
            <v>47.27</v>
          </cell>
          <cell r="G2099">
            <v>47.27</v>
          </cell>
        </row>
        <row r="2100">
          <cell r="B2100"/>
          <cell r="C2100" t="str">
            <v>404-2(1) Esp. MOP-001-F2002, tendido, compact. est. 8% cemento, no incluyen transporte de sub-base de mina a al sitio de trabajo.</v>
          </cell>
          <cell r="D2100"/>
          <cell r="E2100"/>
          <cell r="F2100"/>
          <cell r="G2100"/>
        </row>
        <row r="2101">
          <cell r="B2101" t="str">
            <v>4502</v>
          </cell>
          <cell r="C2101" t="str">
            <v>SUB-BASE CLASE 3, COMPACTACION CON VIBROAPISONADOR-SIN TRANSP.</v>
          </cell>
          <cell r="D2101" t="str">
            <v>m3</v>
          </cell>
          <cell r="E2101">
            <v>1</v>
          </cell>
          <cell r="F2101">
            <v>14.08</v>
          </cell>
          <cell r="G2101">
            <v>14.08</v>
          </cell>
        </row>
        <row r="2102">
          <cell r="B2102"/>
          <cell r="C2102" t="str">
            <v>Tendida y compactada.</v>
          </cell>
          <cell r="D2102"/>
          <cell r="E2102"/>
          <cell r="F2102"/>
          <cell r="G2102"/>
        </row>
        <row r="2103">
          <cell r="B2103" t="str">
            <v>V931</v>
          </cell>
          <cell r="C2103" t="str">
            <v>SUB-BASE CLASE 3. ACERAS, SENDEROS Y DIFICULTAD DE ACCESOS.</v>
          </cell>
          <cell r="D2103" t="str">
            <v>m3</v>
          </cell>
          <cell r="E2103">
            <v>1</v>
          </cell>
          <cell r="F2103">
            <v>30.96</v>
          </cell>
          <cell r="G2103">
            <v>30.96</v>
          </cell>
        </row>
        <row r="2104">
          <cell r="B2104"/>
          <cell r="C2104" t="str">
            <v>Incluye transporte, tendido y compactado con vibroapisonador a gasolina. Especif. MOP-001-F2002; 403-1.</v>
          </cell>
          <cell r="D2104"/>
          <cell r="E2104"/>
          <cell r="F2104"/>
          <cell r="G2104"/>
        </row>
        <row r="2105">
          <cell r="B2105" t="str">
            <v>0848</v>
          </cell>
          <cell r="C2105" t="str">
            <v>SUBE Y BAJA 3 ELEMENTOS TUBO H.G. 2"</v>
          </cell>
          <cell r="D2105" t="str">
            <v>u</v>
          </cell>
          <cell r="E2105">
            <v>1</v>
          </cell>
          <cell r="F2105">
            <v>663.67</v>
          </cell>
          <cell r="G2105">
            <v>663.67</v>
          </cell>
        </row>
        <row r="2106">
          <cell r="B2106"/>
          <cell r="C2106" t="str">
            <v>Pintura, instalado.</v>
          </cell>
          <cell r="D2106"/>
          <cell r="E2106"/>
          <cell r="F2106"/>
          <cell r="G2106"/>
        </row>
        <row r="2107">
          <cell r="B2107" t="str">
            <v>0849</v>
          </cell>
          <cell r="C2107" t="str">
            <v>SUBE Y BAJA DE 4 ELEMENTOS T.H.G. 2 1/2".</v>
          </cell>
          <cell r="D2107" t="str">
            <v>u</v>
          </cell>
          <cell r="E2107">
            <v>1</v>
          </cell>
          <cell r="F2107">
            <v>931.99</v>
          </cell>
          <cell r="G2107">
            <v>931.99</v>
          </cell>
        </row>
        <row r="2108">
          <cell r="B2108"/>
          <cell r="C2108" t="str">
            <v>Tubería ISO II de 3", 2 1/2", 3/4" y 1/2", platina 75x6mm, 1 mano de pintura de secado rápido  y 2 manos de pintura esmalte. Inst. en dados de H.S.=180 Kg/cm2 de 0.40x0.40x0.40m.</v>
          </cell>
          <cell r="D2108"/>
          <cell r="E2108"/>
          <cell r="F2108"/>
          <cell r="G2108"/>
        </row>
        <row r="2109">
          <cell r="B2109" t="str">
            <v>1079</v>
          </cell>
          <cell r="C2109" t="str">
            <v>SUELDA EN AUMENTO TUBO 1 1/2" CERRAMIEN.</v>
          </cell>
          <cell r="D2109" t="str">
            <v>u</v>
          </cell>
          <cell r="E2109">
            <v>1</v>
          </cell>
          <cell r="F2109">
            <v>7.16</v>
          </cell>
          <cell r="G2109">
            <v>7.16</v>
          </cell>
        </row>
        <row r="2110">
          <cell r="B2110"/>
          <cell r="C2110" t="str">
            <v>cordon de suelda en aumento de tubo cerramiento de malla existente, anclaje.</v>
          </cell>
          <cell r="D2110"/>
          <cell r="E2110"/>
          <cell r="F2110"/>
          <cell r="G2110"/>
        </row>
        <row r="2111">
          <cell r="B2111" t="str">
            <v>0613</v>
          </cell>
          <cell r="C2111" t="str">
            <v>SUJECION INFERIOR MALLA H.S.180kg/cm2</v>
          </cell>
          <cell r="D2111" t="str">
            <v>m</v>
          </cell>
          <cell r="E2111">
            <v>1</v>
          </cell>
          <cell r="F2111">
            <v>7.98</v>
          </cell>
          <cell r="G2111">
            <v>7.98</v>
          </cell>
        </row>
        <row r="2112">
          <cell r="B2112"/>
          <cell r="C2112" t="str">
            <v>Chaflanado a los dos lados h=10cm,a=30cm</v>
          </cell>
          <cell r="D2112"/>
          <cell r="E2112"/>
          <cell r="F2112"/>
          <cell r="G2112"/>
        </row>
        <row r="2113">
          <cell r="B2113" t="str">
            <v>3599</v>
          </cell>
          <cell r="C2113" t="str">
            <v>SUELDA EXOTÉRMICA 1 CARGA (90 Gramos).</v>
          </cell>
          <cell r="D2113" t="str">
            <v>u</v>
          </cell>
          <cell r="E2113">
            <v>1</v>
          </cell>
          <cell r="F2113">
            <v>32.57</v>
          </cell>
          <cell r="G2113">
            <v>32.57</v>
          </cell>
        </row>
        <row r="2114">
          <cell r="B2114"/>
          <cell r="C2114" t="str">
            <v>Incluye moldes e ignitor.</v>
          </cell>
          <cell r="D2114"/>
          <cell r="E2114"/>
          <cell r="F2114"/>
          <cell r="G2114"/>
        </row>
        <row r="2115">
          <cell r="B2115" t="str">
            <v>0935</v>
          </cell>
          <cell r="C2115" t="str">
            <v>SUMIDERO COMBINADO DE CALZADA (EPMAPS) H.S. f 'c=240kg/cm2</v>
          </cell>
          <cell r="D2115" t="str">
            <v>u</v>
          </cell>
          <cell r="E2115">
            <v>1</v>
          </cell>
          <cell r="F2115">
            <v>437.06</v>
          </cell>
          <cell r="G2115">
            <v>437.06</v>
          </cell>
        </row>
        <row r="2116">
          <cell r="B2116"/>
          <cell r="C2116" t="str">
            <v>Equipo: hormigonera y vibrador, no incluye: cerco, tapa y rejilla de hierro fundido.</v>
          </cell>
          <cell r="D2116"/>
          <cell r="E2116"/>
          <cell r="F2116"/>
          <cell r="G2116"/>
        </row>
        <row r="2117">
          <cell r="B2117" t="str">
            <v>1991</v>
          </cell>
          <cell r="C2117" t="str">
            <v>SUMIDERO:TAZA HORMIG. COLOCACION REJILLA</v>
          </cell>
          <cell r="D2117" t="str">
            <v>u</v>
          </cell>
          <cell r="E2117">
            <v>1</v>
          </cell>
          <cell r="F2117">
            <v>102.2</v>
          </cell>
          <cell r="G2117">
            <v>102.2</v>
          </cell>
        </row>
        <row r="2118">
          <cell r="B2118"/>
          <cell r="C2118" t="str">
            <v>incluye taza hormigon,instalacion,no incluye tuberia ni rejilla.</v>
          </cell>
          <cell r="D2118"/>
          <cell r="E2118"/>
          <cell r="F2118"/>
          <cell r="G2118"/>
        </row>
        <row r="2119">
          <cell r="B2119" t="str">
            <v>D002</v>
          </cell>
          <cell r="C2119" t="str">
            <v>SUMINISTRO Y COLOCACIÓN DE HIDROGEL.</v>
          </cell>
          <cell r="D2119" t="str">
            <v>Kg</v>
          </cell>
          <cell r="E2119">
            <v>1</v>
          </cell>
          <cell r="F2119">
            <v>34.6</v>
          </cell>
          <cell r="G2119">
            <v>34.6</v>
          </cell>
        </row>
        <row r="2120">
          <cell r="B2120"/>
          <cell r="C2120" t="str">
            <v>Colocado en 3.20m3 de agua.</v>
          </cell>
          <cell r="D2120"/>
          <cell r="E2120"/>
          <cell r="F2120"/>
          <cell r="G2120"/>
        </row>
        <row r="2121">
          <cell r="B2121" t="str">
            <v>4547</v>
          </cell>
          <cell r="C2121" t="str">
            <v>SUSTITUCION VINIL ADHESIVO ROTULO EXISTENTE</v>
          </cell>
          <cell r="D2121" t="str">
            <v>m2</v>
          </cell>
          <cell r="E2121">
            <v>1</v>
          </cell>
          <cell r="F2121">
            <v>125.03</v>
          </cell>
          <cell r="G2121">
            <v>125.03</v>
          </cell>
        </row>
        <row r="2122">
          <cell r="B2122"/>
          <cell r="C2122" t="str">
            <v>retiro vinil existente, contenido vinil, sobre estructura existente altura 5.5</v>
          </cell>
          <cell r="D2122"/>
          <cell r="E2122"/>
          <cell r="F2122"/>
          <cell r="G2122"/>
        </row>
        <row r="2123">
          <cell r="B2123" t="str">
            <v>D003</v>
          </cell>
          <cell r="C2123" t="str">
            <v>SUSTRATO (TIERRA NEGRA + ABONO AGRÍCOLA) INC. TRANSPORTE.</v>
          </cell>
          <cell r="D2123" t="str">
            <v>m3</v>
          </cell>
          <cell r="E2123">
            <v>1</v>
          </cell>
          <cell r="F2123">
            <v>34.93</v>
          </cell>
          <cell r="G2123">
            <v>34.93</v>
          </cell>
        </row>
        <row r="2124">
          <cell r="B2124"/>
          <cell r="C2124" t="str">
            <v>Tierra negra + abono agrícola + pomina + abono orgánico.</v>
          </cell>
          <cell r="D2124"/>
          <cell r="E2124"/>
          <cell r="F2124"/>
          <cell r="G2124"/>
        </row>
        <row r="2125">
          <cell r="B2125" t="str">
            <v>3080</v>
          </cell>
          <cell r="C2125" t="str">
            <v>TABLERO DE DISTRIBRIBUCION PRINCIPAL TDS3-2 220V INST. A LA INTERPERIE, CON MATERIALES ELECTRICOS Y ACC. INCLUIDOS</v>
          </cell>
          <cell r="D2125" t="str">
            <v>u</v>
          </cell>
          <cell r="E2125">
            <v>1</v>
          </cell>
          <cell r="F2125">
            <v>8804.2000000000007</v>
          </cell>
          <cell r="G2125">
            <v>8804.2000000000007</v>
          </cell>
        </row>
        <row r="2126">
          <cell r="B2126"/>
          <cell r="C2126" t="str">
            <v>Provisión e instalación de tablero TDS3-2.</v>
          </cell>
          <cell r="D2126"/>
          <cell r="E2126"/>
          <cell r="F2126"/>
          <cell r="G2126"/>
        </row>
        <row r="2127">
          <cell r="B2127" t="str">
            <v>3067</v>
          </cell>
          <cell r="C2127" t="str">
            <v>TABLERO DE DISTRIBUCIÓN PRINCIPAL TDS3-2 220V. INSTALADO A LA INTEMPERIE.</v>
          </cell>
          <cell r="D2127" t="str">
            <v>u</v>
          </cell>
          <cell r="E2127">
            <v>1</v>
          </cell>
          <cell r="F2127">
            <v>1437</v>
          </cell>
          <cell r="G2127">
            <v>1437</v>
          </cell>
        </row>
        <row r="2128">
          <cell r="B2128"/>
          <cell r="C2128" t="str">
            <v>Contiene puerta frontal, 1 breaker 70A 3P, (1 breaker 20A, 2 breaker 60A) 2P, 1 temporizador, 1 contactor 240V, 1 breaker 16A 2P, 2 selectores de 2 posiciones. Incluye accesorios e instalación.</v>
          </cell>
          <cell r="D2128"/>
          <cell r="E2128"/>
          <cell r="F2128"/>
          <cell r="G2128"/>
        </row>
        <row r="2129">
          <cell r="B2129" t="str">
            <v>E122</v>
          </cell>
          <cell r="C2129" t="str">
            <v>TABLERO DE TRANSFERENCIA TTA 160 AMP</v>
          </cell>
          <cell r="D2129" t="str">
            <v>u</v>
          </cell>
          <cell r="E2129">
            <v>1</v>
          </cell>
          <cell r="F2129">
            <v>1418.11</v>
          </cell>
          <cell r="G2129">
            <v>1418.11</v>
          </cell>
        </row>
        <row r="2130">
          <cell r="B2130"/>
          <cell r="C2130" t="str">
            <v>Instalado</v>
          </cell>
          <cell r="D2130"/>
          <cell r="E2130"/>
          <cell r="F2130"/>
          <cell r="G2130"/>
        </row>
        <row r="2131">
          <cell r="B2131" t="str">
            <v>2089</v>
          </cell>
          <cell r="C2131" t="str">
            <v>TABLERO PARA MEDIDOR DE 80X60cm EN TOL DE 1.5mm.</v>
          </cell>
          <cell r="D2131" t="str">
            <v>u</v>
          </cell>
          <cell r="E2131">
            <v>1</v>
          </cell>
          <cell r="F2131">
            <v>182.32</v>
          </cell>
          <cell r="G2131">
            <v>182.32</v>
          </cell>
        </row>
        <row r="2132">
          <cell r="B2132"/>
          <cell r="C2132" t="str">
            <v>Instalado.</v>
          </cell>
          <cell r="D2132"/>
          <cell r="E2132"/>
          <cell r="F2132"/>
          <cell r="G2132"/>
        </row>
        <row r="2133">
          <cell r="B2133" t="str">
            <v>0505</v>
          </cell>
          <cell r="C2133" t="str">
            <v>TABLERO TERMICO 2-4 PUNTOS 2 BREAKER</v>
          </cell>
          <cell r="D2133" t="str">
            <v>u</v>
          </cell>
          <cell r="E2133">
            <v>1</v>
          </cell>
          <cell r="F2133">
            <v>79.510000000000005</v>
          </cell>
          <cell r="G2133">
            <v>79.510000000000005</v>
          </cell>
        </row>
        <row r="2134">
          <cell r="B2134"/>
          <cell r="C2134" t="str">
            <v>Instalado.</v>
          </cell>
          <cell r="D2134"/>
          <cell r="E2134"/>
          <cell r="F2134"/>
          <cell r="G2134"/>
        </row>
        <row r="2135">
          <cell r="B2135" t="str">
            <v>0506</v>
          </cell>
          <cell r="C2135" t="str">
            <v>TABLERO TERMICO 4-8 PUNTOS 4 BREAKER</v>
          </cell>
          <cell r="D2135" t="str">
            <v>u</v>
          </cell>
          <cell r="E2135">
            <v>1</v>
          </cell>
          <cell r="F2135">
            <v>122.72</v>
          </cell>
          <cell r="G2135">
            <v>122.72</v>
          </cell>
        </row>
        <row r="2136">
          <cell r="B2136"/>
          <cell r="C2136" t="str">
            <v>Instalado</v>
          </cell>
          <cell r="D2136"/>
          <cell r="E2136"/>
          <cell r="F2136"/>
          <cell r="G2136"/>
        </row>
        <row r="2137">
          <cell r="B2137" t="str">
            <v>3006</v>
          </cell>
          <cell r="C2137" t="str">
            <v>TABLERO TERMICO 6-12 PUNTOS</v>
          </cell>
          <cell r="D2137" t="str">
            <v>u</v>
          </cell>
          <cell r="E2137">
            <v>1</v>
          </cell>
          <cell r="F2137">
            <v>204.25</v>
          </cell>
          <cell r="G2137">
            <v>204.25</v>
          </cell>
        </row>
        <row r="2138">
          <cell r="B2138"/>
          <cell r="C2138" t="str">
            <v>Incluye 12 breaker, instalado</v>
          </cell>
          <cell r="D2138"/>
          <cell r="E2138"/>
          <cell r="F2138"/>
          <cell r="G2138"/>
        </row>
        <row r="2139">
          <cell r="B2139" t="str">
            <v>3001</v>
          </cell>
          <cell r="C2139" t="str">
            <v>TABLERO TÉRMICO 8-16 PUNTOS.</v>
          </cell>
          <cell r="D2139" t="str">
            <v>u</v>
          </cell>
          <cell r="E2139">
            <v>1</v>
          </cell>
          <cell r="F2139">
            <v>315.88</v>
          </cell>
          <cell r="G2139">
            <v>315.88</v>
          </cell>
        </row>
        <row r="2140">
          <cell r="B2140"/>
          <cell r="C2140" t="str">
            <v>Instalado.</v>
          </cell>
          <cell r="D2140"/>
          <cell r="E2140"/>
          <cell r="F2140"/>
          <cell r="G2140"/>
        </row>
        <row r="2141">
          <cell r="B2141" t="str">
            <v>E101</v>
          </cell>
          <cell r="C2141" t="str">
            <v>TABLERO TERMICO DE A - 8 PUNTOS CON BOTONERA</v>
          </cell>
          <cell r="D2141" t="str">
            <v>u</v>
          </cell>
          <cell r="E2141">
            <v>1</v>
          </cell>
          <cell r="F2141">
            <v>338.08</v>
          </cell>
          <cell r="G2141">
            <v>338.08</v>
          </cell>
        </row>
        <row r="2142">
          <cell r="B2142"/>
          <cell r="C2142" t="str">
            <v>Instalado, incluye tablero, 4 contactores 32A, 4 breaskers 63A, 4 pulsadores 22mm luminosos</v>
          </cell>
          <cell r="D2142"/>
          <cell r="E2142"/>
          <cell r="F2142"/>
          <cell r="G2142"/>
        </row>
        <row r="2143">
          <cell r="B2143" t="str">
            <v>4553</v>
          </cell>
          <cell r="C2143" t="str">
            <v>TABLESTACADO CON MAD. EUC. RÚSTICA (DESVÍO RÍO, ACEQUIA).</v>
          </cell>
          <cell r="D2143" t="str">
            <v>m2</v>
          </cell>
          <cell r="E2143">
            <v>1</v>
          </cell>
          <cell r="F2143">
            <v>44.96</v>
          </cell>
          <cell r="G2143">
            <v>44.96</v>
          </cell>
        </row>
        <row r="2144">
          <cell r="B2144"/>
          <cell r="C2144" t="str">
            <v>Tablón, pieza 8x12 h=2.3m. ent. 0.8m. c/1.2m pingo 0.12 c/1.2m. puntales,clavos, poliet.</v>
          </cell>
          <cell r="D2144"/>
          <cell r="E2144"/>
          <cell r="F2144"/>
          <cell r="G2144"/>
        </row>
        <row r="2145">
          <cell r="B2145" t="str">
            <v>0780</v>
          </cell>
          <cell r="C2145" t="str">
            <v>TABLON CANELO CEPILLADO TRATADO</v>
          </cell>
          <cell r="D2145" t="str">
            <v>u</v>
          </cell>
          <cell r="E2145">
            <v>1</v>
          </cell>
          <cell r="F2145">
            <v>30.2</v>
          </cell>
          <cell r="G2145">
            <v>30.2</v>
          </cell>
        </row>
        <row r="2146">
          <cell r="B2146"/>
          <cell r="C2146" t="str">
            <v>tabl¢n canelo 2.4x24x.04 cepillado tratado 2 m.maderol,ancla.6 pernos 5/16x21/2"</v>
          </cell>
          <cell r="D2146"/>
          <cell r="E2146"/>
          <cell r="F2146"/>
          <cell r="G2146"/>
        </row>
        <row r="2147">
          <cell r="B2147" t="str">
            <v>D037</v>
          </cell>
          <cell r="C2147" t="str">
            <v>TALA DE ÁRBOLES URBANOS CAIDA LIBRE DE 12 a 18m DE ALTURA</v>
          </cell>
          <cell r="D2147" t="str">
            <v>u</v>
          </cell>
          <cell r="E2147">
            <v>1</v>
          </cell>
          <cell r="F2147">
            <v>316.97000000000003</v>
          </cell>
          <cell r="G2147">
            <v>316.97000000000003</v>
          </cell>
        </row>
        <row r="2148">
          <cell r="B2148"/>
          <cell r="C2148" t="str">
            <v>Retiro de árboles urbanos de 12 a 18m de altura, volcado al ejemplar entero de manera direccionada y trozado en el suelo, no incluye desalojo</v>
          </cell>
          <cell r="D2148"/>
          <cell r="E2148"/>
          <cell r="F2148"/>
          <cell r="G2148"/>
        </row>
        <row r="2149">
          <cell r="B2149" t="str">
            <v>D038</v>
          </cell>
          <cell r="C2149" t="str">
            <v>TALA DE ÁRBOLES URBANOS CAIDA LIBRE DE 18 a 24m DE ALTURA</v>
          </cell>
          <cell r="D2149" t="str">
            <v>u</v>
          </cell>
          <cell r="E2149">
            <v>1</v>
          </cell>
          <cell r="F2149">
            <v>388.02</v>
          </cell>
          <cell r="G2149">
            <v>388.02</v>
          </cell>
        </row>
        <row r="2150">
          <cell r="B2150"/>
          <cell r="C2150" t="str">
            <v>Retiro de árboles urbanos de 18 a 24m de altura, volcado al ejemplar entero de manera direccionada y trozado en el suelo, no incluye desalojo</v>
          </cell>
          <cell r="D2150"/>
          <cell r="E2150"/>
          <cell r="F2150"/>
          <cell r="G2150"/>
        </row>
        <row r="2151">
          <cell r="B2151" t="str">
            <v>D036</v>
          </cell>
          <cell r="C2151" t="str">
            <v>TALA DE ÁRBOLES URBANOS CAIDA LIBRE DE 7 a 12m DE ALTURA</v>
          </cell>
          <cell r="D2151" t="str">
            <v>u</v>
          </cell>
          <cell r="E2151">
            <v>1</v>
          </cell>
          <cell r="F2151">
            <v>194.02</v>
          </cell>
          <cell r="G2151">
            <v>194.02</v>
          </cell>
        </row>
        <row r="2152">
          <cell r="B2152"/>
          <cell r="C2152" t="str">
            <v>Retiro del árboles urbanos de 7 a 12m de altura, volcado al ejemplar entero de manera direccionada y trozado en el suelo, no incluye desalojo</v>
          </cell>
          <cell r="D2152"/>
          <cell r="E2152"/>
          <cell r="F2152"/>
          <cell r="G2152"/>
        </row>
        <row r="2153">
          <cell r="B2153" t="str">
            <v>D034</v>
          </cell>
          <cell r="C2153" t="str">
            <v>TALA DE ÁRBOLES URBANOS CAIDA LIBRE DE HASTA 4m DE ALTURA</v>
          </cell>
          <cell r="D2153" t="str">
            <v>u</v>
          </cell>
          <cell r="E2153">
            <v>1</v>
          </cell>
          <cell r="F2153">
            <v>34.51</v>
          </cell>
          <cell r="G2153">
            <v>34.51</v>
          </cell>
        </row>
        <row r="2154">
          <cell r="B2154"/>
          <cell r="C2154" t="str">
            <v>Retiro del árboles urbanos de hasta 4m de altura, volcado al ejemplar entero de manera direccionada y trozado en el suelo, no incluye desalojo</v>
          </cell>
          <cell r="D2154"/>
          <cell r="E2154"/>
          <cell r="F2154"/>
          <cell r="G2154"/>
        </row>
        <row r="2155">
          <cell r="B2155" t="str">
            <v>D035</v>
          </cell>
          <cell r="C2155" t="str">
            <v>TALA DE ÁRBOLES URBANOS CAIDA LIBRE DE4 a 7m DE ALTURA</v>
          </cell>
          <cell r="D2155" t="str">
            <v>u</v>
          </cell>
          <cell r="E2155">
            <v>1</v>
          </cell>
          <cell r="F2155">
            <v>77.599999999999994</v>
          </cell>
          <cell r="G2155">
            <v>77.599999999999994</v>
          </cell>
        </row>
        <row r="2156">
          <cell r="B2156"/>
          <cell r="C2156" t="str">
            <v>Retiro del árboles urbanos de 4 a 7m de altura, volcado al ejemplar entero de manera direccionada y trozado en el suelo, no incluye desalojo</v>
          </cell>
          <cell r="D2156"/>
          <cell r="E2156"/>
          <cell r="F2156"/>
          <cell r="G2156"/>
        </row>
        <row r="2157">
          <cell r="B2157" t="str">
            <v>D040</v>
          </cell>
          <cell r="C2157" t="str">
            <v>TALA DE ÁRBOLES URBANOS CONTROLADA DE 12 a 18m DE ALTURA</v>
          </cell>
          <cell r="D2157" t="str">
            <v>u</v>
          </cell>
          <cell r="E2157">
            <v>1</v>
          </cell>
          <cell r="F2157">
            <v>446.5</v>
          </cell>
          <cell r="G2157">
            <v>446.5</v>
          </cell>
        </row>
        <row r="2158">
          <cell r="B2158"/>
          <cell r="C2158" t="str">
            <v>Retiro de árboles urbanos de 12 metros hasta 18 metros de altura, volcando al ejemplar de manera controlada y trozarlo en el suelo</v>
          </cell>
          <cell r="D2158"/>
          <cell r="E2158"/>
          <cell r="F2158"/>
          <cell r="G2158"/>
        </row>
        <row r="2159">
          <cell r="B2159" t="str">
            <v>D041</v>
          </cell>
          <cell r="C2159" t="str">
            <v>TALA DE ÁRBOLES URBANOS CONTROLADA DE 18 a 24m DE ALTURA</v>
          </cell>
          <cell r="D2159" t="str">
            <v>u</v>
          </cell>
          <cell r="E2159">
            <v>1</v>
          </cell>
          <cell r="F2159">
            <v>516</v>
          </cell>
          <cell r="G2159">
            <v>516</v>
          </cell>
        </row>
        <row r="2160">
          <cell r="B2160"/>
          <cell r="C2160" t="str">
            <v>Retiro de árboles urbanos de 18 metros hasta 24 metros de altura, volcando al ejemplar de manera controlada y trozarlo en el suelo</v>
          </cell>
          <cell r="D2160"/>
          <cell r="E2160"/>
          <cell r="F2160"/>
          <cell r="G2160"/>
        </row>
        <row r="2161">
          <cell r="B2161" t="str">
            <v>D039</v>
          </cell>
          <cell r="C2161" t="str">
            <v>TALA DE ÁRBOLES URBANOS CONTROLADA DE 7 a 12m DE ALTURA</v>
          </cell>
          <cell r="D2161" t="str">
            <v>u</v>
          </cell>
          <cell r="E2161">
            <v>1</v>
          </cell>
          <cell r="F2161">
            <v>316.97000000000003</v>
          </cell>
          <cell r="G2161">
            <v>316.97000000000003</v>
          </cell>
        </row>
        <row r="2162">
          <cell r="B2162"/>
          <cell r="C2162" t="str">
            <v>Retiro de árboles urbanos de 7 metros hasta 12 metros de altura, volcando al ejemplar de manera controlada y trozarlo en el suelo</v>
          </cell>
          <cell r="D2162"/>
          <cell r="E2162"/>
          <cell r="F2162"/>
          <cell r="G2162"/>
        </row>
        <row r="2163">
          <cell r="B2163" t="str">
            <v>1381</v>
          </cell>
          <cell r="C2163" t="str">
            <v>TAPA CAJA DE REVISION 0.60x0.60m, ANGULO 50x3mm</v>
          </cell>
          <cell r="D2163" t="str">
            <v>u</v>
          </cell>
          <cell r="E2163">
            <v>1</v>
          </cell>
          <cell r="F2163">
            <v>39.26</v>
          </cell>
          <cell r="G2163">
            <v>39.26</v>
          </cell>
        </row>
        <row r="2164">
          <cell r="B2164"/>
          <cell r="C2164" t="str">
            <v>Angulo 50x3mm en base caja y marco tapa,h.s.180 kg/cm2 espesor 5cm, est.hierro.</v>
          </cell>
          <cell r="D2164"/>
          <cell r="E2164"/>
          <cell r="F2164"/>
          <cell r="G2164"/>
        </row>
        <row r="2165">
          <cell r="B2165" t="str">
            <v>0441</v>
          </cell>
          <cell r="C2165" t="str">
            <v>TAPA CAJA DE REVISION 60x60cm CON ANGULO DE 30x4mm</v>
          </cell>
          <cell r="D2165" t="str">
            <v>u</v>
          </cell>
          <cell r="E2165">
            <v>1</v>
          </cell>
          <cell r="F2165">
            <v>30.02</v>
          </cell>
          <cell r="G2165">
            <v>30.02</v>
          </cell>
        </row>
        <row r="2166">
          <cell r="B2166"/>
          <cell r="C2166" t="str">
            <v>Ángulo en base y tapa.</v>
          </cell>
          <cell r="D2166"/>
          <cell r="E2166"/>
          <cell r="F2166"/>
          <cell r="G2166"/>
        </row>
        <row r="2167">
          <cell r="B2167" t="str">
            <v>7034</v>
          </cell>
          <cell r="C2167" t="str">
            <v>TAPA CAJA REVISION 0.4x0.4m, ANGULO Y PIEDRA MARTELINADA</v>
          </cell>
          <cell r="D2167" t="str">
            <v>u</v>
          </cell>
          <cell r="E2167">
            <v>1</v>
          </cell>
          <cell r="F2167">
            <v>44.36</v>
          </cell>
          <cell r="G2167">
            <v>44.36</v>
          </cell>
        </row>
        <row r="2168">
          <cell r="B2168"/>
          <cell r="C2168" t="str">
            <v>Angulo 50x3mm en marco tapa, h.s. 180 kg/cm2 espesor 8cm, est. malla, sup. piedra martelinada.</v>
          </cell>
          <cell r="D2168"/>
          <cell r="E2168"/>
          <cell r="F2168"/>
          <cell r="G2168"/>
        </row>
        <row r="2169">
          <cell r="B2169" t="str">
            <v>0442</v>
          </cell>
          <cell r="C2169" t="str">
            <v>TAPA CISTERNA: TOOL GALVAN. PINTADO 1x1m</v>
          </cell>
          <cell r="D2169" t="str">
            <v>u</v>
          </cell>
          <cell r="E2169">
            <v>1</v>
          </cell>
          <cell r="F2169">
            <v>128.96</v>
          </cell>
          <cell r="G2169">
            <v>128.96</v>
          </cell>
        </row>
        <row r="2170">
          <cell r="B2170"/>
          <cell r="C2170" t="str">
            <v>Angulo, pletina, pintado,instalado.</v>
          </cell>
          <cell r="D2170"/>
          <cell r="E2170"/>
          <cell r="F2170"/>
          <cell r="G2170"/>
        </row>
        <row r="2171">
          <cell r="B2171" t="str">
            <v>4558</v>
          </cell>
          <cell r="C2171" t="str">
            <v>TAPA HIERRO POZO DE REVISION DIAM.=60cm</v>
          </cell>
          <cell r="D2171" t="str">
            <v>u</v>
          </cell>
          <cell r="E2171">
            <v>1</v>
          </cell>
          <cell r="F2171">
            <v>100.54</v>
          </cell>
          <cell r="G2171">
            <v>100.54</v>
          </cell>
        </row>
        <row r="2172">
          <cell r="B2172"/>
          <cell r="C2172" t="str">
            <v>No incluye cerco,soldar cadena a cerco existente.</v>
          </cell>
          <cell r="D2172"/>
          <cell r="E2172"/>
          <cell r="F2172"/>
          <cell r="G2172"/>
        </row>
        <row r="2173">
          <cell r="B2173" t="str">
            <v>2751</v>
          </cell>
          <cell r="C2173" t="str">
            <v>TAPA Y CERCO HIERRO FUNDIDO 70x70x2.5cm.</v>
          </cell>
          <cell r="D2173" t="str">
            <v>u</v>
          </cell>
          <cell r="E2173">
            <v>1</v>
          </cell>
          <cell r="F2173">
            <v>215.84</v>
          </cell>
          <cell r="G2173">
            <v>215.84</v>
          </cell>
        </row>
        <row r="2174">
          <cell r="B2174"/>
          <cell r="C2174" t="str">
            <v>Hierro fund. clase 30 ,ASTM A-48, tapa antides., cadena 0.60m diam.3/8", logo, año fab.</v>
          </cell>
          <cell r="D2174"/>
          <cell r="E2174"/>
          <cell r="F2174"/>
          <cell r="G2174"/>
        </row>
        <row r="2175">
          <cell r="B2175" t="str">
            <v>P802</v>
          </cell>
          <cell r="C2175" t="str">
            <v>TAPON PVC MACHO DESAGUE 110 mm E/C</v>
          </cell>
          <cell r="D2175" t="str">
            <v>u</v>
          </cell>
          <cell r="E2175">
            <v>1</v>
          </cell>
          <cell r="F2175">
            <v>3.47</v>
          </cell>
          <cell r="G2175">
            <v>3.47</v>
          </cell>
        </row>
        <row r="2176">
          <cell r="B2176"/>
          <cell r="C2176" t="str">
            <v>Instalado,sin pega,incluye empaque para ductos doble pared</v>
          </cell>
          <cell r="D2176"/>
          <cell r="E2176"/>
          <cell r="F2176"/>
          <cell r="G2176"/>
        </row>
        <row r="2177">
          <cell r="B2177" t="str">
            <v>3167</v>
          </cell>
          <cell r="C2177" t="str">
            <v>TEE PRESION PVC 1" ROSCABLE</v>
          </cell>
          <cell r="D2177" t="str">
            <v>u</v>
          </cell>
          <cell r="E2177">
            <v>1</v>
          </cell>
          <cell r="F2177">
            <v>6.44</v>
          </cell>
          <cell r="G2177">
            <v>6.44</v>
          </cell>
        </row>
        <row r="2178">
          <cell r="B2178"/>
          <cell r="C2178" t="str">
            <v>Instalada</v>
          </cell>
          <cell r="D2178"/>
          <cell r="E2178"/>
          <cell r="F2178"/>
          <cell r="G2178"/>
        </row>
        <row r="2179">
          <cell r="B2179" t="str">
            <v>3144</v>
          </cell>
          <cell r="C2179" t="str">
            <v>TEE PVC PRESION 110mm U/Z</v>
          </cell>
          <cell r="D2179" t="str">
            <v>u</v>
          </cell>
          <cell r="E2179">
            <v>1</v>
          </cell>
          <cell r="F2179">
            <v>39.770000000000003</v>
          </cell>
          <cell r="G2179">
            <v>39.770000000000003</v>
          </cell>
        </row>
        <row r="2180">
          <cell r="B2180"/>
          <cell r="C2180" t="str">
            <v>Instalada</v>
          </cell>
          <cell r="D2180"/>
          <cell r="E2180"/>
          <cell r="F2180"/>
          <cell r="G2180"/>
        </row>
        <row r="2181">
          <cell r="B2181" t="str">
            <v>1489</v>
          </cell>
          <cell r="C2181" t="str">
            <v>TEE REDUCCIÓN DE 2" A 1/2", AGUA POTABLE.</v>
          </cell>
          <cell r="D2181" t="str">
            <v>u</v>
          </cell>
          <cell r="E2181">
            <v>1</v>
          </cell>
          <cell r="F2181">
            <v>11.16</v>
          </cell>
          <cell r="G2181">
            <v>11.16</v>
          </cell>
        </row>
        <row r="2182">
          <cell r="B2182"/>
          <cell r="C2182" t="str">
            <v>Tee en propileno, instalado.</v>
          </cell>
          <cell r="D2182"/>
          <cell r="E2182"/>
          <cell r="F2182"/>
          <cell r="G2182"/>
        </row>
        <row r="2183">
          <cell r="B2183" t="str">
            <v>4147</v>
          </cell>
          <cell r="C2183" t="str">
            <v>TEMPLADORES OJO GANCHO 3/8" PARA CABLE.</v>
          </cell>
          <cell r="D2183" t="str">
            <v>u</v>
          </cell>
          <cell r="E2183">
            <v>1</v>
          </cell>
          <cell r="F2183">
            <v>5.16</v>
          </cell>
          <cell r="G2183">
            <v>5.16</v>
          </cell>
        </row>
        <row r="2184">
          <cell r="B2184"/>
          <cell r="C2184" t="str">
            <v>Solo material, instalación incluida en cable.</v>
          </cell>
          <cell r="D2184"/>
          <cell r="E2184"/>
          <cell r="F2184"/>
          <cell r="G2184"/>
        </row>
        <row r="2185">
          <cell r="B2185" t="str">
            <v>0921</v>
          </cell>
          <cell r="C2185" t="str">
            <v>TENDIDO Y COMPAC.MEZCLA ASFALTICA SUELTA.</v>
          </cell>
          <cell r="D2185" t="str">
            <v>m3</v>
          </cell>
          <cell r="E2185">
            <v>1</v>
          </cell>
          <cell r="F2185">
            <v>18.73</v>
          </cell>
          <cell r="G2185">
            <v>18.73</v>
          </cell>
        </row>
        <row r="2186">
          <cell r="B2186"/>
          <cell r="C2186"/>
          <cell r="D2186"/>
          <cell r="E2186"/>
          <cell r="F2186"/>
          <cell r="G2186"/>
        </row>
        <row r="2187">
          <cell r="B2187" t="str">
            <v>3677</v>
          </cell>
          <cell r="C2187" t="str">
            <v>TENDIDO, INSTALACIÓN DE ACOMETIDA DE BAJO VOLTAJE EXISTENTE</v>
          </cell>
          <cell r="D2187" t="str">
            <v>m</v>
          </cell>
          <cell r="E2187">
            <v>1</v>
          </cell>
          <cell r="F2187">
            <v>1.64</v>
          </cell>
          <cell r="G2187">
            <v>1.64</v>
          </cell>
        </row>
        <row r="2188">
          <cell r="B2188"/>
          <cell r="C2188" t="str">
            <v>Tendido de conductors BV existente, de bajo voltaje existente, previa coordinaciòn con la EEQ</v>
          </cell>
          <cell r="D2188"/>
          <cell r="E2188"/>
          <cell r="F2188"/>
          <cell r="G2188"/>
        </row>
        <row r="2189">
          <cell r="B2189" t="str">
            <v>2615</v>
          </cell>
          <cell r="C2189" t="str">
            <v>TERROCEMENTO ESTABILIZACION SUELO</v>
          </cell>
          <cell r="D2189" t="str">
            <v>m3</v>
          </cell>
          <cell r="E2189">
            <v>1</v>
          </cell>
          <cell r="F2189">
            <v>51.49</v>
          </cell>
          <cell r="G2189">
            <v>51.49</v>
          </cell>
        </row>
        <row r="2190">
          <cell r="B2190"/>
          <cell r="C2190" t="str">
            <v>Dosif.1:12 (cemento:suelo),excavacion,mezclado,pulverizado,colocado,compactado.</v>
          </cell>
          <cell r="D2190"/>
          <cell r="E2190"/>
          <cell r="F2190"/>
          <cell r="G2190"/>
        </row>
        <row r="2191">
          <cell r="B2191" t="str">
            <v>E134</v>
          </cell>
          <cell r="C2191" t="str">
            <v>TIRAFUSIBLE, CABEZA REMOVIBLE, FUSIBLE TIPO K6A</v>
          </cell>
          <cell r="D2191" t="str">
            <v>u</v>
          </cell>
          <cell r="E2191">
            <v>1</v>
          </cell>
          <cell r="F2191">
            <v>20.88</v>
          </cell>
          <cell r="G2191">
            <v>20.88</v>
          </cell>
        </row>
        <row r="2192">
          <cell r="B2192"/>
          <cell r="C2192" t="str">
            <v>Instalado.</v>
          </cell>
          <cell r="D2192"/>
          <cell r="E2192"/>
          <cell r="F2192"/>
          <cell r="G2192"/>
        </row>
        <row r="2193">
          <cell r="B2193" t="str">
            <v>P001</v>
          </cell>
          <cell r="C2193" t="str">
            <v>TOL 1.4mm FIGURAS DECORATIVAS, PINTADO.</v>
          </cell>
          <cell r="D2193" t="str">
            <v>m2</v>
          </cell>
          <cell r="E2193">
            <v>1</v>
          </cell>
          <cell r="F2193">
            <v>30.91</v>
          </cell>
          <cell r="G2193">
            <v>30.91</v>
          </cell>
        </row>
        <row r="2194">
          <cell r="B2194"/>
          <cell r="C2194" t="str">
            <v>Tol galv. 1.4mm anclado con tornillos  y tacos expansores, pintura esmalte 2 manos.</v>
          </cell>
          <cell r="D2194"/>
          <cell r="E2194"/>
          <cell r="F2194"/>
          <cell r="G2194"/>
        </row>
        <row r="2195">
          <cell r="B2195" t="str">
            <v>0473</v>
          </cell>
          <cell r="C2195" t="str">
            <v>TOMA COMPUTACION CABLE TW 2#12+1#14</v>
          </cell>
          <cell r="D2195" t="str">
            <v>m</v>
          </cell>
          <cell r="E2195">
            <v>1</v>
          </cell>
          <cell r="F2195">
            <v>3.7</v>
          </cell>
          <cell r="G2195">
            <v>3.7</v>
          </cell>
        </row>
        <row r="2196">
          <cell r="B2196"/>
          <cell r="C2196" t="str">
            <v>Tubo PVC 1/2" uso eléctrico.</v>
          </cell>
          <cell r="D2196"/>
          <cell r="E2196"/>
          <cell r="F2196"/>
          <cell r="G2196"/>
        </row>
        <row r="2197">
          <cell r="B2197" t="str">
            <v>1103</v>
          </cell>
          <cell r="C2197" t="str">
            <v>TOMA SIAMESA 2 1/2"</v>
          </cell>
          <cell r="D2197" t="str">
            <v>u</v>
          </cell>
          <cell r="E2197">
            <v>1</v>
          </cell>
          <cell r="F2197">
            <v>340.5</v>
          </cell>
          <cell r="G2197">
            <v>340.5</v>
          </cell>
        </row>
        <row r="2198">
          <cell r="B2198"/>
          <cell r="C2198" t="str">
            <v>instalada</v>
          </cell>
          <cell r="D2198"/>
          <cell r="E2198"/>
          <cell r="F2198"/>
          <cell r="G2198"/>
        </row>
        <row r="2199">
          <cell r="B2199" t="str">
            <v>1265</v>
          </cell>
          <cell r="C2199" t="str">
            <v>TOMACORRIENTE DOBLE</v>
          </cell>
          <cell r="D2199" t="str">
            <v>u</v>
          </cell>
          <cell r="E2199">
            <v>1</v>
          </cell>
          <cell r="F2199">
            <v>6.01</v>
          </cell>
          <cell r="G2199">
            <v>6.01</v>
          </cell>
        </row>
        <row r="2200">
          <cell r="B2200"/>
          <cell r="C2200" t="str">
            <v>No incl. cable, cajetin, si instalación.</v>
          </cell>
          <cell r="D2200"/>
          <cell r="E2200"/>
          <cell r="F2200"/>
          <cell r="G2200"/>
        </row>
        <row r="2201">
          <cell r="B2201" t="str">
            <v>E124</v>
          </cell>
          <cell r="C2201" t="str">
            <v>TRANSFORMADOR PAD MOUNTED DE 37.5 KVA MONOFÁSICO, CONVENCIONAL RADIAL MODIFICADO 22860GRDY/13200 V - 240/120V</v>
          </cell>
          <cell r="D2201" t="str">
            <v>u</v>
          </cell>
          <cell r="E2201">
            <v>1</v>
          </cell>
          <cell r="F2201">
            <v>8077.55</v>
          </cell>
          <cell r="G2201">
            <v>8077.55</v>
          </cell>
        </row>
        <row r="2202">
          <cell r="B2202"/>
          <cell r="C2202" t="str">
            <v>Incluye todos los accesorios, aprobación de la EEQ, energización. Instalado.</v>
          </cell>
          <cell r="D2202"/>
          <cell r="E2202"/>
          <cell r="F2202"/>
          <cell r="G2202"/>
        </row>
        <row r="2203">
          <cell r="B2203" t="str">
            <v>4589</v>
          </cell>
          <cell r="C2203" t="str">
            <v>TRANSPORTE DE ADOQUINES.</v>
          </cell>
          <cell r="D2203" t="str">
            <v>m3-km</v>
          </cell>
          <cell r="E2203">
            <v>1</v>
          </cell>
          <cell r="F2203">
            <v>1.1499999999999999</v>
          </cell>
          <cell r="G2203">
            <v>1.1499999999999999</v>
          </cell>
        </row>
        <row r="2204">
          <cell r="B2204"/>
          <cell r="C2204" t="str">
            <v>En vias principales o secundarias interior ciudad,cargada y descargada manual,1 m3=200 adoq.</v>
          </cell>
          <cell r="D2204"/>
          <cell r="E2204"/>
          <cell r="F2204"/>
          <cell r="G2204"/>
        </row>
        <row r="2205">
          <cell r="B2205" t="str">
            <v>2221</v>
          </cell>
          <cell r="C2205" t="str">
            <v>TRANSPORTE DE EQUIPO PARA HORMIGON LANZADO</v>
          </cell>
          <cell r="D2205" t="str">
            <v>km</v>
          </cell>
          <cell r="E2205">
            <v>1</v>
          </cell>
          <cell r="F2205">
            <v>2.38</v>
          </cell>
          <cell r="G2205">
            <v>2.38</v>
          </cell>
        </row>
        <row r="2206">
          <cell r="B2206"/>
          <cell r="C2206" t="str">
            <v>En carretera, vias principales e interiores de la ciudad</v>
          </cell>
          <cell r="D2206"/>
          <cell r="E2206"/>
          <cell r="F2206"/>
          <cell r="G2206"/>
        </row>
        <row r="2207">
          <cell r="B2207" t="str">
            <v>V206</v>
          </cell>
          <cell r="C2207" t="str">
            <v>TRANSPORTE DE MATERIAL DE EXCAVACIÓN.</v>
          </cell>
          <cell r="D2207" t="str">
            <v>m3-km</v>
          </cell>
          <cell r="E2207">
            <v>1</v>
          </cell>
          <cell r="F2207">
            <v>0.41</v>
          </cell>
          <cell r="G2207">
            <v>0.41</v>
          </cell>
        </row>
        <row r="2208">
          <cell r="B2208"/>
          <cell r="C2208" t="str">
            <v>Incluye espojamiento y pago en escombrera. 309-2(2).</v>
          </cell>
          <cell r="D2208"/>
          <cell r="E2208"/>
          <cell r="F2208"/>
          <cell r="G2208"/>
        </row>
        <row r="2209">
          <cell r="B2209" t="str">
            <v>1963</v>
          </cell>
          <cell r="C2209" t="str">
            <v>TRANSPORTE DE MATERIAL EN CARRETERA</v>
          </cell>
          <cell r="D2209" t="str">
            <v>m3-km</v>
          </cell>
          <cell r="E2209">
            <v>1</v>
          </cell>
          <cell r="F2209">
            <v>0.32</v>
          </cell>
          <cell r="G2209">
            <v>0.32</v>
          </cell>
        </row>
        <row r="2210">
          <cell r="B2210"/>
          <cell r="C2210" t="str">
            <v>Mayor a 500 m3, material suelto.</v>
          </cell>
          <cell r="D2210"/>
          <cell r="E2210"/>
          <cell r="F2210"/>
          <cell r="G2210"/>
        </row>
        <row r="2211">
          <cell r="B2211" t="str">
            <v>V209</v>
          </cell>
          <cell r="C2211" t="str">
            <v>TRANSPORTE DE MEZCLA  ASFÁLTICA EN CALIENTE O FRIA DE PLANTA  A OBRA.</v>
          </cell>
          <cell r="D2211" t="str">
            <v>m3-km</v>
          </cell>
          <cell r="E2211">
            <v>1</v>
          </cell>
          <cell r="F2211">
            <v>0.44</v>
          </cell>
          <cell r="G2211">
            <v>0.44</v>
          </cell>
        </row>
        <row r="2212">
          <cell r="B2212"/>
          <cell r="C2212" t="str">
            <v>309-2(2)D.</v>
          </cell>
          <cell r="D2212"/>
          <cell r="E2212"/>
          <cell r="F2212"/>
          <cell r="G2212"/>
        </row>
        <row r="2213">
          <cell r="B2213" t="str">
            <v>V922</v>
          </cell>
          <cell r="C2213" t="str">
            <v>TRANSPORTE MATERIAL DE EXCAVACIÓN Y ESCOMBROS CARGADA MANUAL.</v>
          </cell>
          <cell r="D2213" t="str">
            <v>m3-km</v>
          </cell>
          <cell r="E2213">
            <v>1</v>
          </cell>
          <cell r="F2213">
            <v>0.48</v>
          </cell>
          <cell r="G2213">
            <v>0.48</v>
          </cell>
        </row>
        <row r="2214">
          <cell r="B2214"/>
          <cell r="C2214" t="str">
            <v>De la obra, en vías principales o secundarias del interior de la ciudad, incluye cargada manual, espojamiento y pago escombrera</v>
          </cell>
          <cell r="D2214"/>
          <cell r="E2214"/>
          <cell r="F2214"/>
          <cell r="G2214"/>
        </row>
        <row r="2215">
          <cell r="B2215" t="str">
            <v>V210</v>
          </cell>
          <cell r="C2215" t="str">
            <v>TRANSPORTE MATERIAL DE FRESADO.</v>
          </cell>
          <cell r="D2215" t="str">
            <v>m3-km</v>
          </cell>
          <cell r="E2215">
            <v>1</v>
          </cell>
          <cell r="F2215">
            <v>0.36</v>
          </cell>
          <cell r="G2215">
            <v>0.36</v>
          </cell>
        </row>
        <row r="2216">
          <cell r="B2216"/>
          <cell r="C2216" t="str">
            <v>Hasta sitios indicados por fiscalización. Esta en este rubro incluido el esponjamiento. 309-6(2).</v>
          </cell>
          <cell r="D2216"/>
          <cell r="E2216"/>
          <cell r="F2216"/>
          <cell r="G2216"/>
        </row>
        <row r="2217">
          <cell r="B2217" t="str">
            <v>V208</v>
          </cell>
          <cell r="C2217" t="str">
            <v>TRANSPORTE MEZCLA ASFALTICA EN CALIENTE</v>
          </cell>
          <cell r="D2217" t="str">
            <v>m3-km</v>
          </cell>
          <cell r="E2217">
            <v>1</v>
          </cell>
          <cell r="F2217">
            <v>0.52</v>
          </cell>
          <cell r="G2217">
            <v>0.52</v>
          </cell>
        </row>
        <row r="2218">
          <cell r="B2218"/>
          <cell r="C2218" t="str">
            <v>Para bacheo. 309-8(2).</v>
          </cell>
          <cell r="D2218"/>
          <cell r="E2218"/>
          <cell r="F2218"/>
          <cell r="G2218"/>
        </row>
        <row r="2219">
          <cell r="B2219" t="str">
            <v>V207</v>
          </cell>
          <cell r="C2219" t="str">
            <v>TRANSPORTE SUB-BASE, BASE, MATERIAL MEJORAMIENTO.</v>
          </cell>
          <cell r="D2219" t="str">
            <v>m3-km</v>
          </cell>
          <cell r="E2219">
            <v>1</v>
          </cell>
          <cell r="F2219">
            <v>0.36</v>
          </cell>
          <cell r="G2219">
            <v>0.36</v>
          </cell>
        </row>
        <row r="2220">
          <cell r="B2220"/>
          <cell r="C2220" t="str">
            <v>Transporte de la mina a la obra incluye espojamiento 309-4(2).</v>
          </cell>
          <cell r="D2220"/>
          <cell r="E2220"/>
          <cell r="F2220"/>
          <cell r="G2220"/>
        </row>
        <row r="2221">
          <cell r="B2221" t="str">
            <v>0856</v>
          </cell>
          <cell r="C2221" t="str">
            <v>TREBOL DE 4 HOJAS TUBO GALVAN. 1 1/2"</v>
          </cell>
          <cell r="D2221" t="str">
            <v>u</v>
          </cell>
          <cell r="E2221">
            <v>1</v>
          </cell>
          <cell r="F2221">
            <v>1582.93</v>
          </cell>
          <cell r="G2221">
            <v>1582.93</v>
          </cell>
        </row>
        <row r="2222">
          <cell r="B2222"/>
          <cell r="C2222" t="str">
            <v>Tubería galv. ISO II 1 1/2" 1 mano pintura de secado rápido, 2 manos esmalte, cimentación, instalado.</v>
          </cell>
          <cell r="D2222"/>
          <cell r="E2222"/>
          <cell r="F2222"/>
          <cell r="G2222"/>
        </row>
        <row r="2223">
          <cell r="B2223" t="str">
            <v>0854</v>
          </cell>
          <cell r="C2223" t="str">
            <v>TREPADOR 1: TUBO GALV. PINTURA,CIMENTAC.</v>
          </cell>
          <cell r="D2223" t="str">
            <v>u</v>
          </cell>
          <cell r="E2223">
            <v>1</v>
          </cell>
          <cell r="F2223">
            <v>1924.26</v>
          </cell>
          <cell r="G2223">
            <v>1924.26</v>
          </cell>
        </row>
        <row r="2224">
          <cell r="B2224"/>
          <cell r="C2224" t="str">
            <v xml:space="preserve">Tubo galv. ISO II de 2 1/2" y 1 1/2", 1 M. pintura de secado rápido, 2 manos,  esmalte, cimentación, instalado.  </v>
          </cell>
          <cell r="D2224"/>
          <cell r="E2224"/>
          <cell r="F2224"/>
          <cell r="G2224"/>
        </row>
        <row r="2225">
          <cell r="B2225" t="str">
            <v>0855</v>
          </cell>
          <cell r="C2225" t="str">
            <v>TREPADOR 2 ESTR. HIERRO GALVAN. ISO DOS</v>
          </cell>
          <cell r="D2225" t="str">
            <v>u</v>
          </cell>
          <cell r="E2225">
            <v>1</v>
          </cell>
          <cell r="F2225">
            <v>1396.39</v>
          </cell>
          <cell r="G2225">
            <v>1396.39</v>
          </cell>
        </row>
        <row r="2226">
          <cell r="B2226"/>
          <cell r="C2226" t="str">
            <v>Tubo galv. ISO II de 3", 2 1/2", 1 1/2", 1 mano pintura de secado rápido, 2 manos esmalt., cimentación, instalado.</v>
          </cell>
          <cell r="D2226"/>
          <cell r="E2226"/>
          <cell r="F2226"/>
          <cell r="G2226"/>
        </row>
        <row r="2227">
          <cell r="B2227" t="str">
            <v>3616</v>
          </cell>
          <cell r="C2227" t="str">
            <v>TRIDUCTO PLÁSTICO PVC DE 50mm.</v>
          </cell>
          <cell r="D2227" t="str">
            <v>m</v>
          </cell>
          <cell r="E2227">
            <v>1</v>
          </cell>
          <cell r="F2227">
            <v>10.119999999999999</v>
          </cell>
          <cell r="G2227">
            <v>10.119999999999999</v>
          </cell>
        </row>
        <row r="2228">
          <cell r="B2228"/>
          <cell r="C2228" t="str">
            <v>Instalado.</v>
          </cell>
          <cell r="D2228"/>
          <cell r="E2228"/>
          <cell r="F2228"/>
          <cell r="G2228"/>
        </row>
        <row r="2229">
          <cell r="B2229" t="str">
            <v>5490</v>
          </cell>
          <cell r="C2229" t="str">
            <v>TUB. PVC 160mm CORRUGADA CANALIZACION O DRENAJE</v>
          </cell>
          <cell r="D2229" t="str">
            <v>m</v>
          </cell>
          <cell r="E2229">
            <v>1</v>
          </cell>
          <cell r="F2229">
            <v>9.7200000000000006</v>
          </cell>
          <cell r="G2229">
            <v>9.7200000000000006</v>
          </cell>
        </row>
        <row r="2230">
          <cell r="B2230"/>
          <cell r="C2230" t="str">
            <v>Tubería corrugada.</v>
          </cell>
          <cell r="D2230"/>
          <cell r="E2230"/>
          <cell r="F2230"/>
          <cell r="G2230"/>
        </row>
        <row r="2231">
          <cell r="B2231" t="str">
            <v>4531</v>
          </cell>
          <cell r="C2231" t="str">
            <v>TUB.DUCTO ELEC/TELF.PVC 110x3.4mm 1 VIA</v>
          </cell>
          <cell r="D2231" t="str">
            <v>m</v>
          </cell>
          <cell r="E2231">
            <v>1</v>
          </cell>
          <cell r="F2231">
            <v>13.84</v>
          </cell>
          <cell r="G2231">
            <v>13.84</v>
          </cell>
        </row>
        <row r="2232">
          <cell r="B2232"/>
          <cell r="C2232" t="str">
            <v>Canalización semáforos, teléfonos, pegado y amarrado alambre #16, instalada.</v>
          </cell>
          <cell r="D2232"/>
          <cell r="E2232"/>
          <cell r="F2232"/>
          <cell r="G2232"/>
        </row>
        <row r="2233">
          <cell r="B2233" t="str">
            <v>5433</v>
          </cell>
          <cell r="C2233" t="str">
            <v>TUB.PVC 110mm DE PARED EXTERIOR ESTRUCTURADA E INTERIOR LISA TIPO B, USO ELÉCTRICO - NARANJA.</v>
          </cell>
          <cell r="D2233" t="str">
            <v>m</v>
          </cell>
          <cell r="E2233">
            <v>1</v>
          </cell>
          <cell r="F2233">
            <v>5.84</v>
          </cell>
          <cell r="G2233">
            <v>5.84</v>
          </cell>
        </row>
        <row r="2234">
          <cell r="B2234"/>
          <cell r="C2234" t="str">
            <v>Tubería corrugada.</v>
          </cell>
          <cell r="D2234"/>
          <cell r="E2234"/>
          <cell r="F2234"/>
          <cell r="G2234"/>
        </row>
        <row r="2235">
          <cell r="B2235" t="str">
            <v>1283</v>
          </cell>
          <cell r="C2235" t="str">
            <v>TUBERIA CONDUIT PVC PESADA 1/2"</v>
          </cell>
          <cell r="D2235" t="str">
            <v>m</v>
          </cell>
          <cell r="E2235">
            <v>1</v>
          </cell>
          <cell r="F2235">
            <v>1.28</v>
          </cell>
          <cell r="G2235">
            <v>1.28</v>
          </cell>
        </row>
        <row r="2236">
          <cell r="B2236"/>
          <cell r="C2236" t="str">
            <v>Instalada.</v>
          </cell>
          <cell r="D2236"/>
          <cell r="E2236"/>
          <cell r="F2236"/>
          <cell r="G2236"/>
        </row>
        <row r="2237">
          <cell r="B2237" t="str">
            <v>A020</v>
          </cell>
          <cell r="C2237" t="str">
            <v>TUBERIA DE ACERO A053 ACERO NEGRO DE 2 1/2" CONTRA INCENDIOS</v>
          </cell>
          <cell r="D2237" t="str">
            <v>m</v>
          </cell>
          <cell r="E2237">
            <v>1</v>
          </cell>
          <cell r="F2237">
            <v>57.55</v>
          </cell>
          <cell r="G2237">
            <v>57.55</v>
          </cell>
        </row>
        <row r="2238">
          <cell r="B2238"/>
          <cell r="C2238" t="str">
            <v>Instalda, con soportes 2 manos pintura secado rapido, 2 manos esmalte color rojo, inc. accesorios para la instalación.</v>
          </cell>
          <cell r="D2238"/>
          <cell r="E2238"/>
          <cell r="F2238"/>
          <cell r="G2238"/>
        </row>
        <row r="2239">
          <cell r="B2239" t="str">
            <v>V378</v>
          </cell>
          <cell r="C2239" t="str">
            <v>TUBERÍA DE CEMENTO PARA ALCANTARILLADO.</v>
          </cell>
          <cell r="D2239" t="str">
            <v>m</v>
          </cell>
          <cell r="E2239">
            <v>1</v>
          </cell>
          <cell r="F2239">
            <v>12.53</v>
          </cell>
          <cell r="G2239">
            <v>12.53</v>
          </cell>
        </row>
        <row r="2240">
          <cell r="B2240"/>
          <cell r="C2240" t="str">
            <v xml:space="preserve"> Diámetro 20cm. 609-(1).</v>
          </cell>
          <cell r="D2240"/>
          <cell r="E2240"/>
          <cell r="F2240"/>
          <cell r="G2240"/>
        </row>
        <row r="2241">
          <cell r="B2241" t="str">
            <v>4950</v>
          </cell>
          <cell r="C2241" t="str">
            <v>TUBERIA DUCTO TDP TELEF.CORRUG. 110mm</v>
          </cell>
          <cell r="D2241" t="str">
            <v>m</v>
          </cell>
          <cell r="E2241">
            <v>1</v>
          </cell>
          <cell r="F2241">
            <v>10.01</v>
          </cell>
          <cell r="G2241">
            <v>10.01</v>
          </cell>
        </row>
        <row r="2242">
          <cell r="B2242"/>
          <cell r="C2242" t="str">
            <v>Canalizacion semaforos, telefonos, comunicacion, instalada</v>
          </cell>
          <cell r="D2242"/>
          <cell r="E2242"/>
          <cell r="F2242"/>
          <cell r="G2242"/>
        </row>
        <row r="2243">
          <cell r="B2243" t="str">
            <v>1754</v>
          </cell>
          <cell r="C2243" t="str">
            <v>TUBERIA EMT 1 1/2" METALICA, INSTALADA</v>
          </cell>
          <cell r="D2243" t="str">
            <v>m</v>
          </cell>
          <cell r="E2243">
            <v>1</v>
          </cell>
          <cell r="F2243">
            <v>7.32</v>
          </cell>
          <cell r="G2243">
            <v>7.32</v>
          </cell>
        </row>
        <row r="2244">
          <cell r="B2244"/>
          <cell r="C2244" t="str">
            <v>Instalado con alambre galvanizado,no incluye accesorios.</v>
          </cell>
          <cell r="D2244"/>
          <cell r="E2244"/>
          <cell r="F2244"/>
          <cell r="G2244"/>
        </row>
        <row r="2245">
          <cell r="B2245" t="str">
            <v>1740</v>
          </cell>
          <cell r="C2245" t="str">
            <v>TUBERIA EMT 1"  METALICA, INSTALADA</v>
          </cell>
          <cell r="D2245" t="str">
            <v>m</v>
          </cell>
          <cell r="E2245">
            <v>1</v>
          </cell>
          <cell r="F2245">
            <v>4.1500000000000004</v>
          </cell>
          <cell r="G2245">
            <v>4.1500000000000004</v>
          </cell>
        </row>
        <row r="2246">
          <cell r="B2246"/>
          <cell r="C2246" t="str">
            <v>Instalado con alambre galvanizado,no incluye accesorios.</v>
          </cell>
          <cell r="D2246"/>
          <cell r="E2246"/>
          <cell r="F2246"/>
          <cell r="G2246"/>
        </row>
        <row r="2247">
          <cell r="B2247" t="str">
            <v>1723</v>
          </cell>
          <cell r="C2247" t="str">
            <v>TUBERIA EMT 1/2"</v>
          </cell>
          <cell r="D2247" t="str">
            <v>m</v>
          </cell>
          <cell r="E2247">
            <v>1</v>
          </cell>
          <cell r="F2247">
            <v>2.4500000000000002</v>
          </cell>
          <cell r="G2247">
            <v>2.4500000000000002</v>
          </cell>
        </row>
        <row r="2248">
          <cell r="B2248"/>
          <cell r="C2248" t="str">
            <v>Instalacion vista, anclaje abrazadera y clavo de acero.</v>
          </cell>
          <cell r="D2248"/>
          <cell r="E2248"/>
          <cell r="F2248"/>
          <cell r="G2248"/>
        </row>
        <row r="2249">
          <cell r="B2249" t="str">
            <v>1716</v>
          </cell>
          <cell r="C2249" t="str">
            <v>TUBERIA EMT 3/4"</v>
          </cell>
          <cell r="D2249" t="str">
            <v>m</v>
          </cell>
          <cell r="E2249">
            <v>1</v>
          </cell>
          <cell r="F2249">
            <v>3.31</v>
          </cell>
          <cell r="G2249">
            <v>3.31</v>
          </cell>
        </row>
        <row r="2250">
          <cell r="B2250"/>
          <cell r="C2250" t="str">
            <v>Instalacion vista, anclaje, abrazadera yclavo acero</v>
          </cell>
          <cell r="D2250"/>
          <cell r="E2250"/>
          <cell r="F2250"/>
          <cell r="G2250"/>
        </row>
        <row r="2251">
          <cell r="B2251" t="str">
            <v>0339</v>
          </cell>
          <cell r="C2251" t="str">
            <v>TUBERIA H.G. A-120  3/4"</v>
          </cell>
          <cell r="D2251" t="str">
            <v>m</v>
          </cell>
          <cell r="E2251">
            <v>1</v>
          </cell>
          <cell r="F2251">
            <v>8.18</v>
          </cell>
          <cell r="G2251">
            <v>8.18</v>
          </cell>
        </row>
        <row r="2252">
          <cell r="B2252"/>
          <cell r="C2252" t="str">
            <v>Accesorios.</v>
          </cell>
          <cell r="D2252"/>
          <cell r="E2252"/>
          <cell r="F2252"/>
          <cell r="G2252"/>
        </row>
        <row r="2253">
          <cell r="B2253" t="str">
            <v>0338</v>
          </cell>
          <cell r="C2253" t="str">
            <v>TUBERIA H.G. A-120 1/2"</v>
          </cell>
          <cell r="D2253" t="str">
            <v>m</v>
          </cell>
          <cell r="E2253">
            <v>1</v>
          </cell>
          <cell r="F2253">
            <v>6</v>
          </cell>
          <cell r="G2253">
            <v>6</v>
          </cell>
        </row>
        <row r="2254">
          <cell r="B2254"/>
          <cell r="C2254" t="str">
            <v>Accesorios.</v>
          </cell>
          <cell r="D2254"/>
          <cell r="E2254"/>
          <cell r="F2254"/>
          <cell r="G2254"/>
        </row>
        <row r="2255">
          <cell r="B2255" t="str">
            <v>5852</v>
          </cell>
          <cell r="C2255" t="str">
            <v>TUBERIA PVC  DE 110mm CANALIZACION DESAGUES</v>
          </cell>
          <cell r="D2255" t="str">
            <v>m</v>
          </cell>
          <cell r="E2255">
            <v>1</v>
          </cell>
          <cell r="F2255">
            <v>7.03</v>
          </cell>
          <cell r="G2255">
            <v>7.03</v>
          </cell>
        </row>
        <row r="2256">
          <cell r="B2256"/>
          <cell r="C2256" t="str">
            <v xml:space="preserve">Instalada </v>
          </cell>
          <cell r="D2256"/>
          <cell r="E2256"/>
          <cell r="F2256"/>
          <cell r="G2256"/>
        </row>
        <row r="2257">
          <cell r="B2257" t="str">
            <v>5851</v>
          </cell>
          <cell r="C2257" t="str">
            <v>TUBERIA PVC  DE 75mm CANALIZACION DESAGUES</v>
          </cell>
          <cell r="D2257" t="str">
            <v>m</v>
          </cell>
          <cell r="E2257">
            <v>1</v>
          </cell>
          <cell r="F2257">
            <v>6.17</v>
          </cell>
          <cell r="G2257">
            <v>6.17</v>
          </cell>
        </row>
        <row r="2258">
          <cell r="B2258"/>
          <cell r="C2258" t="str">
            <v>Instalada</v>
          </cell>
          <cell r="D2258"/>
          <cell r="E2258"/>
          <cell r="F2258"/>
          <cell r="G2258"/>
        </row>
        <row r="2259">
          <cell r="B2259" t="str">
            <v>P670</v>
          </cell>
          <cell r="C2259" t="str">
            <v>TUBERIA PVC ALCANTARILLADO 220mmx6m (Di 200mm)</v>
          </cell>
          <cell r="D2259" t="str">
            <v>m</v>
          </cell>
          <cell r="E2259">
            <v>1</v>
          </cell>
          <cell r="F2259">
            <v>21.53</v>
          </cell>
          <cell r="G2259">
            <v>21.53</v>
          </cell>
        </row>
        <row r="2260">
          <cell r="B2260"/>
          <cell r="C2260" t="str">
            <v>Tuberia corrugada, instalada</v>
          </cell>
          <cell r="D2260"/>
          <cell r="E2260"/>
          <cell r="F2260"/>
          <cell r="G2260"/>
        </row>
        <row r="2261">
          <cell r="B2261" t="str">
            <v>P755</v>
          </cell>
          <cell r="C2261" t="str">
            <v>TUBERIA PVC ALCANTARILLADO 335mm CORRUG.</v>
          </cell>
          <cell r="D2261" t="str">
            <v>m</v>
          </cell>
          <cell r="E2261">
            <v>1</v>
          </cell>
          <cell r="F2261">
            <v>44.98</v>
          </cell>
          <cell r="G2261">
            <v>44.98</v>
          </cell>
        </row>
        <row r="2262">
          <cell r="B2262"/>
          <cell r="C2262" t="str">
            <v>Tuberia doble pared,exterior corrugada,interior lisa,sello elastomerico,instal.</v>
          </cell>
          <cell r="D2262"/>
          <cell r="E2262"/>
          <cell r="F2262"/>
          <cell r="G2262"/>
        </row>
        <row r="2263">
          <cell r="B2263" t="str">
            <v>P756</v>
          </cell>
          <cell r="C2263" t="str">
            <v>TUBERIA PVC ALCANTARILLADO 400mm CORRUG.</v>
          </cell>
          <cell r="D2263" t="str">
            <v>m</v>
          </cell>
          <cell r="E2263">
            <v>1</v>
          </cell>
          <cell r="F2263">
            <v>70.099999999999994</v>
          </cell>
          <cell r="G2263">
            <v>70.099999999999994</v>
          </cell>
        </row>
        <row r="2264">
          <cell r="B2264"/>
          <cell r="C2264" t="str">
            <v>Tubería doble pared, exterior corrugada, interior lisa, sello elastomerico, instalado.</v>
          </cell>
          <cell r="D2264"/>
          <cell r="E2264"/>
          <cell r="F2264"/>
          <cell r="G2264"/>
        </row>
        <row r="2265">
          <cell r="B2265" t="str">
            <v>3856</v>
          </cell>
          <cell r="C2265" t="str">
            <v>TUBERIA PVC ALCANTARILLADO 540mmx6m (Di 500mm)</v>
          </cell>
          <cell r="D2265" t="str">
            <v>m</v>
          </cell>
          <cell r="E2265">
            <v>1</v>
          </cell>
          <cell r="F2265">
            <v>121.16</v>
          </cell>
          <cell r="G2265">
            <v>121.16</v>
          </cell>
        </row>
        <row r="2266">
          <cell r="B2266"/>
          <cell r="C2266" t="str">
            <v>Para alcantarillado, tendido e instalado</v>
          </cell>
          <cell r="D2266"/>
          <cell r="E2266"/>
          <cell r="F2266"/>
          <cell r="G2266"/>
        </row>
        <row r="2267">
          <cell r="B2267" t="str">
            <v>3862</v>
          </cell>
          <cell r="C2267" t="str">
            <v>TUBERIA PVC ALCANTARILLADO 760 mmx6m (Di 700mm)</v>
          </cell>
          <cell r="D2267" t="str">
            <v>m</v>
          </cell>
          <cell r="E2267">
            <v>1</v>
          </cell>
          <cell r="F2267">
            <v>225.46</v>
          </cell>
          <cell r="G2267">
            <v>225.46</v>
          </cell>
        </row>
        <row r="2268">
          <cell r="B2268"/>
          <cell r="C2268" t="str">
            <v>Para alcantarillado, tendido e instalado.</v>
          </cell>
          <cell r="D2268"/>
          <cell r="E2268"/>
          <cell r="F2268"/>
          <cell r="G2268"/>
        </row>
        <row r="2269">
          <cell r="B2269" t="str">
            <v>3863</v>
          </cell>
          <cell r="C2269" t="str">
            <v>TUBERIA PVC ALCANTARILLADO 875 mmx6m (Di 800mm)</v>
          </cell>
          <cell r="D2269" t="str">
            <v>m</v>
          </cell>
          <cell r="E2269">
            <v>1</v>
          </cell>
          <cell r="F2269">
            <v>310.92</v>
          </cell>
          <cell r="G2269">
            <v>310.92</v>
          </cell>
        </row>
        <row r="2270">
          <cell r="B2270"/>
          <cell r="C2270" t="str">
            <v>Para alcantarillado, tendido e instalado. Diámetro interior 800mm, diametro exterior 875mm.</v>
          </cell>
          <cell r="D2270"/>
          <cell r="E2270"/>
          <cell r="F2270"/>
          <cell r="G2270"/>
        </row>
        <row r="2271">
          <cell r="B2271" t="str">
            <v>3861</v>
          </cell>
          <cell r="C2271" t="str">
            <v>TUBERIA PVC ALCANTARILLADO 975 mmx6m (Di 900mm)</v>
          </cell>
          <cell r="D2271" t="str">
            <v>m</v>
          </cell>
          <cell r="E2271">
            <v>1</v>
          </cell>
          <cell r="F2271">
            <v>385.84</v>
          </cell>
          <cell r="G2271">
            <v>385.84</v>
          </cell>
        </row>
        <row r="2272">
          <cell r="B2272"/>
          <cell r="C2272" t="str">
            <v>Para alcantarillado, tendido e instalado. Diámetro exterior 975mm.</v>
          </cell>
          <cell r="D2272"/>
          <cell r="E2272"/>
          <cell r="F2272"/>
          <cell r="G2272"/>
        </row>
        <row r="2273">
          <cell r="B2273" t="str">
            <v>P754</v>
          </cell>
          <cell r="C2273" t="str">
            <v>TUBERIA PVC CORRUGADA  ALCANTARILLADO 280mm (Di 250)</v>
          </cell>
          <cell r="D2273" t="str">
            <v>m</v>
          </cell>
          <cell r="E2273">
            <v>1</v>
          </cell>
          <cell r="F2273">
            <v>29.16</v>
          </cell>
          <cell r="G2273">
            <v>29.16</v>
          </cell>
        </row>
        <row r="2274">
          <cell r="B2274"/>
          <cell r="C2274" t="str">
            <v>Tuberia doble pared,exterior corrugada,interior lisa,sello elastomerico,instal.</v>
          </cell>
          <cell r="D2274"/>
          <cell r="E2274"/>
          <cell r="F2274"/>
          <cell r="G2274"/>
        </row>
        <row r="2275">
          <cell r="B2275" t="str">
            <v>P669</v>
          </cell>
          <cell r="C2275" t="str">
            <v>TUBERIA PVC CORRUGADA ALCANTARILLADO 125mm (Di 110)</v>
          </cell>
          <cell r="D2275" t="str">
            <v>m</v>
          </cell>
          <cell r="E2275">
            <v>1</v>
          </cell>
          <cell r="F2275">
            <v>8.4700000000000006</v>
          </cell>
          <cell r="G2275">
            <v>8.4700000000000006</v>
          </cell>
        </row>
        <row r="2276">
          <cell r="B2276"/>
          <cell r="C2276" t="str">
            <v>Tubería corrugada, instalada</v>
          </cell>
          <cell r="D2276"/>
          <cell r="E2276"/>
          <cell r="F2276"/>
          <cell r="G2276"/>
        </row>
        <row r="2277">
          <cell r="B2277" t="str">
            <v>0647</v>
          </cell>
          <cell r="C2277" t="str">
            <v>TUBERIA PVC CORRUGADA PERFORADA 110mm-DRENAJE</v>
          </cell>
          <cell r="D2277" t="str">
            <v>m</v>
          </cell>
          <cell r="E2277">
            <v>1</v>
          </cell>
          <cell r="F2277">
            <v>8.18</v>
          </cell>
          <cell r="G2277">
            <v>8.18</v>
          </cell>
        </row>
        <row r="2278">
          <cell r="B2278"/>
          <cell r="C2278" t="str">
            <v>Instala, incluye material filtrante y geotextil 1600 NT</v>
          </cell>
          <cell r="D2278"/>
          <cell r="E2278"/>
          <cell r="F2278"/>
          <cell r="G2278"/>
        </row>
        <row r="2279">
          <cell r="B2279" t="str">
            <v>0347</v>
          </cell>
          <cell r="C2279" t="str">
            <v>TUBERIA PVC DE PRESION ROSCABLE 1 1/4"</v>
          </cell>
          <cell r="D2279" t="str">
            <v>m</v>
          </cell>
          <cell r="E2279">
            <v>1</v>
          </cell>
          <cell r="F2279">
            <v>12.79</v>
          </cell>
          <cell r="G2279">
            <v>12.79</v>
          </cell>
        </row>
        <row r="2280">
          <cell r="B2280"/>
          <cell r="C2280" t="str">
            <v>Accesorios PVC presión, instalación.</v>
          </cell>
          <cell r="D2280"/>
          <cell r="E2280"/>
          <cell r="F2280"/>
          <cell r="G2280"/>
        </row>
        <row r="2281">
          <cell r="B2281" t="str">
            <v>0348</v>
          </cell>
          <cell r="C2281" t="str">
            <v>TUBERIA PVC DE PRESION ROSCABLE 1 1/2"</v>
          </cell>
          <cell r="D2281" t="str">
            <v>m</v>
          </cell>
          <cell r="E2281">
            <v>1</v>
          </cell>
          <cell r="F2281">
            <v>13.4</v>
          </cell>
          <cell r="G2281">
            <v>13.4</v>
          </cell>
        </row>
        <row r="2282">
          <cell r="B2282"/>
          <cell r="C2282" t="str">
            <v>Instalado, no incluye accesorios.</v>
          </cell>
          <cell r="D2282"/>
          <cell r="E2282"/>
          <cell r="F2282"/>
          <cell r="G2282"/>
        </row>
        <row r="2283">
          <cell r="B2283" t="str">
            <v>8053</v>
          </cell>
          <cell r="C2283" t="str">
            <v>TUBERÍA PVC PESADA 1/2" PARA SEPARADORES.</v>
          </cell>
          <cell r="D2283" t="str">
            <v>m</v>
          </cell>
          <cell r="E2283">
            <v>1</v>
          </cell>
          <cell r="F2283">
            <v>1.0900000000000001</v>
          </cell>
          <cell r="G2283">
            <v>1.0900000000000001</v>
          </cell>
        </row>
        <row r="2284">
          <cell r="B2284"/>
          <cell r="C2284" t="str">
            <v>Instalada con alambre #16.</v>
          </cell>
          <cell r="D2284"/>
          <cell r="E2284"/>
          <cell r="F2284"/>
          <cell r="G2284"/>
        </row>
        <row r="2285">
          <cell r="B2285" t="str">
            <v>8054</v>
          </cell>
          <cell r="C2285" t="str">
            <v>TUBERÍA PVC PESADA 50mm DUCTO ELÉCTRICO/TELÉFONO.</v>
          </cell>
          <cell r="D2285" t="str">
            <v>m</v>
          </cell>
          <cell r="E2285">
            <v>1</v>
          </cell>
          <cell r="F2285">
            <v>4.96</v>
          </cell>
          <cell r="G2285">
            <v>4.96</v>
          </cell>
        </row>
        <row r="2286">
          <cell r="B2286"/>
          <cell r="C2286" t="str">
            <v>Ducto semáforos, teléfono, eléctricos y otros. Alambre 1#16. Instalado, espiga campana. No incluye excavación.</v>
          </cell>
          <cell r="D2286"/>
          <cell r="E2286"/>
          <cell r="F2286"/>
          <cell r="G2286"/>
        </row>
        <row r="2287">
          <cell r="B2287" t="str">
            <v>0346</v>
          </cell>
          <cell r="C2287" t="str">
            <v>TUBERIA PVC PRESION ROSCABLE 1"</v>
          </cell>
          <cell r="D2287" t="str">
            <v>m</v>
          </cell>
          <cell r="E2287">
            <v>1</v>
          </cell>
          <cell r="F2287">
            <v>9.59</v>
          </cell>
          <cell r="G2287">
            <v>9.59</v>
          </cell>
        </row>
        <row r="2288">
          <cell r="B2288"/>
          <cell r="C2288" t="str">
            <v>Accesorios PVC presión, instalación.</v>
          </cell>
          <cell r="D2288"/>
          <cell r="E2288"/>
          <cell r="F2288"/>
          <cell r="G2288"/>
        </row>
        <row r="2289">
          <cell r="B2289" t="str">
            <v>0344</v>
          </cell>
          <cell r="C2289" t="str">
            <v>TUBERIA PVC PRESION ROSCABLE 1/2"</v>
          </cell>
          <cell r="D2289" t="str">
            <v>m</v>
          </cell>
          <cell r="E2289">
            <v>1</v>
          </cell>
          <cell r="F2289">
            <v>4.1399999999999997</v>
          </cell>
          <cell r="G2289">
            <v>4.1399999999999997</v>
          </cell>
        </row>
        <row r="2290">
          <cell r="B2290"/>
          <cell r="C2290" t="str">
            <v>Accesorios PVC presión, instalación.</v>
          </cell>
          <cell r="D2290"/>
          <cell r="E2290"/>
          <cell r="F2290"/>
          <cell r="G2290"/>
        </row>
        <row r="2291">
          <cell r="B2291" t="str">
            <v>1203</v>
          </cell>
          <cell r="C2291" t="str">
            <v>TUBERIA PVC PRESION ROSCABLE 2"</v>
          </cell>
          <cell r="D2291" t="str">
            <v>m</v>
          </cell>
          <cell r="E2291">
            <v>1</v>
          </cell>
          <cell r="F2291">
            <v>17.02</v>
          </cell>
          <cell r="G2291">
            <v>17.02</v>
          </cell>
        </row>
        <row r="2292">
          <cell r="B2292"/>
          <cell r="C2292" t="str">
            <v>Instalada, no incluye accesorios</v>
          </cell>
          <cell r="D2292"/>
          <cell r="E2292"/>
          <cell r="F2292"/>
          <cell r="G2292"/>
        </row>
        <row r="2293">
          <cell r="B2293" t="str">
            <v>0345</v>
          </cell>
          <cell r="C2293" t="str">
            <v>TUBERÍA PVC PRESIÓN ROSCABLE 3/4".</v>
          </cell>
          <cell r="D2293" t="str">
            <v>m</v>
          </cell>
          <cell r="E2293">
            <v>1</v>
          </cell>
          <cell r="F2293">
            <v>5.7</v>
          </cell>
          <cell r="G2293">
            <v>5.7</v>
          </cell>
        </row>
        <row r="2294">
          <cell r="B2294"/>
          <cell r="C2294" t="str">
            <v>Accesorios PVC de presión, instalación.</v>
          </cell>
          <cell r="D2294"/>
          <cell r="E2294"/>
          <cell r="F2294"/>
          <cell r="G2294"/>
        </row>
        <row r="2295">
          <cell r="B2295" t="str">
            <v>1392</v>
          </cell>
          <cell r="C2295" t="str">
            <v>TUBERÍA u-PVC EC PRESIÓN 110mm 1.25MPa - 181 PSI</v>
          </cell>
          <cell r="D2295" t="str">
            <v>m</v>
          </cell>
          <cell r="E2295">
            <v>1</v>
          </cell>
          <cell r="F2295">
            <v>6.85</v>
          </cell>
          <cell r="G2295">
            <v>6.85</v>
          </cell>
        </row>
        <row r="2296">
          <cell r="B2296"/>
          <cell r="C2296" t="str">
            <v>Instalada, no incluye accesorios.</v>
          </cell>
          <cell r="D2296"/>
          <cell r="E2296"/>
          <cell r="F2296"/>
          <cell r="G2296"/>
        </row>
        <row r="2297">
          <cell r="B2297" t="str">
            <v>3140</v>
          </cell>
          <cell r="C2297" t="str">
            <v>TUBERIA u-PVC EC PRESION 160mm 1MPa</v>
          </cell>
          <cell r="D2297" t="str">
            <v>m</v>
          </cell>
          <cell r="E2297">
            <v>1</v>
          </cell>
          <cell r="F2297">
            <v>37.270000000000003</v>
          </cell>
          <cell r="G2297">
            <v>37.270000000000003</v>
          </cell>
        </row>
        <row r="2298">
          <cell r="B2298"/>
          <cell r="C2298" t="str">
            <v>Instalada, no incluye accesorios</v>
          </cell>
          <cell r="D2298"/>
          <cell r="E2298"/>
          <cell r="F2298"/>
          <cell r="G2298"/>
        </row>
        <row r="2299">
          <cell r="B2299" t="str">
            <v>4518</v>
          </cell>
          <cell r="C2299" t="str">
            <v>TUBO DUCTO ELECT/TELEF. PVC 110mmx3.4mm 2 VIAS</v>
          </cell>
          <cell r="D2299" t="str">
            <v>m</v>
          </cell>
          <cell r="E2299">
            <v>1</v>
          </cell>
          <cell r="F2299">
            <v>25.15</v>
          </cell>
          <cell r="G2299">
            <v>25.15</v>
          </cell>
        </row>
        <row r="2300">
          <cell r="B2300"/>
          <cell r="C2300" t="str">
            <v>Canalización semáforos, teléfonos, pegado y amarrado alambre #16, instalada.</v>
          </cell>
          <cell r="D2300"/>
          <cell r="E2300"/>
          <cell r="F2300"/>
          <cell r="G2300"/>
        </row>
        <row r="2301">
          <cell r="B2301" t="str">
            <v>8051</v>
          </cell>
          <cell r="C2301" t="str">
            <v>TUBO DUCTO PVC 110mm DE PARED EXT.ESTRUCTURADA E INT.LISA TIPO B, NARANJA USO ELÉCTRICO/TELÉFONO</v>
          </cell>
          <cell r="D2301" t="str">
            <v>m</v>
          </cell>
          <cell r="E2301">
            <v>1</v>
          </cell>
          <cell r="F2301">
            <v>11.65</v>
          </cell>
          <cell r="G2301">
            <v>11.65</v>
          </cell>
        </row>
        <row r="2302">
          <cell r="B2302"/>
          <cell r="C2302" t="str">
            <v>Ducto semáforos, teléfono, eléctricos y otros. Alambre 1#16. Instalado, sello elastomérico. No incluye excavación.</v>
          </cell>
          <cell r="D2302"/>
          <cell r="E2302"/>
          <cell r="F2302"/>
          <cell r="G2302"/>
        </row>
        <row r="2303">
          <cell r="B2303" t="str">
            <v>8052</v>
          </cell>
          <cell r="C2303" t="str">
            <v>TUBO DUCTO PVC 160mm DE PARED EXT.ESTRUCTURADA E INT.LISA TIPO B, NARANJA USO ELÉCTRICO/TELÉFONO</v>
          </cell>
          <cell r="D2303" t="str">
            <v>m</v>
          </cell>
          <cell r="E2303">
            <v>1</v>
          </cell>
          <cell r="F2303">
            <v>17.579999999999998</v>
          </cell>
          <cell r="G2303">
            <v>17.579999999999998</v>
          </cell>
        </row>
        <row r="2304">
          <cell r="B2304"/>
          <cell r="C2304" t="str">
            <v>Ducto semáforos, teléfono, eléctricos y otros. Alambre 1#16. Instalado, sello elastomérico. No incluye excavación.</v>
          </cell>
          <cell r="D2304"/>
          <cell r="E2304"/>
          <cell r="F2304"/>
          <cell r="G2304"/>
        </row>
        <row r="2305">
          <cell r="B2305" t="str">
            <v>P343</v>
          </cell>
          <cell r="C2305" t="str">
            <v>TUBO HIERRO GALVAN. ISO II 4"x6m.</v>
          </cell>
          <cell r="D2305" t="str">
            <v>m</v>
          </cell>
          <cell r="E2305">
            <v>1</v>
          </cell>
          <cell r="F2305">
            <v>40.15</v>
          </cell>
          <cell r="G2305">
            <v>40.15</v>
          </cell>
        </row>
        <row r="2306">
          <cell r="B2306"/>
          <cell r="C2306" t="str">
            <v>Instalado.</v>
          </cell>
          <cell r="D2306"/>
          <cell r="E2306"/>
          <cell r="F2306"/>
          <cell r="G2306"/>
        </row>
        <row r="2307">
          <cell r="B2307" t="str">
            <v>5142</v>
          </cell>
          <cell r="C2307" t="str">
            <v>TUBO PERF.PVC 50mm DRENAJE HORM.LANZADO ALTURA 40m.</v>
          </cell>
          <cell r="D2307" t="str">
            <v>m</v>
          </cell>
          <cell r="E2307">
            <v>1</v>
          </cell>
          <cell r="F2307">
            <v>25.9</v>
          </cell>
          <cell r="G2307">
            <v>25.9</v>
          </cell>
        </row>
        <row r="2308">
          <cell r="B2308"/>
          <cell r="C2308" t="str">
            <v>Incluye perforaciones en suelo o conglomerado, incluye canastilla  y equipo de seguridad.</v>
          </cell>
          <cell r="D2308"/>
          <cell r="E2308"/>
          <cell r="F2308"/>
          <cell r="G2308"/>
        </row>
        <row r="2309">
          <cell r="B2309" t="str">
            <v>0618</v>
          </cell>
          <cell r="C2309" t="str">
            <v>TUBO POSTE GALVAN. 2" CERRAMIENTO MALLA</v>
          </cell>
          <cell r="D2309" t="str">
            <v>m</v>
          </cell>
          <cell r="E2309">
            <v>1</v>
          </cell>
          <cell r="F2309">
            <v>11.86</v>
          </cell>
          <cell r="G2309">
            <v>11.86</v>
          </cell>
        </row>
        <row r="2310">
          <cell r="B2310"/>
          <cell r="C2310" t="str">
            <v>Sin empotramiento.</v>
          </cell>
          <cell r="D2310"/>
          <cell r="E2310"/>
          <cell r="F2310"/>
          <cell r="G2310"/>
        </row>
        <row r="2311">
          <cell r="B2311" t="str">
            <v>1069</v>
          </cell>
          <cell r="C2311" t="str">
            <v>TUBO POSTE GALVANIZADO 1 1/2"</v>
          </cell>
          <cell r="D2311" t="str">
            <v>m</v>
          </cell>
          <cell r="E2311">
            <v>1</v>
          </cell>
          <cell r="F2311">
            <v>9.94</v>
          </cell>
          <cell r="G2311">
            <v>9.94</v>
          </cell>
        </row>
        <row r="2312">
          <cell r="B2312"/>
          <cell r="C2312" t="str">
            <v>Cerramiento de malla.</v>
          </cell>
          <cell r="D2312"/>
          <cell r="E2312"/>
          <cell r="F2312"/>
          <cell r="G2312"/>
        </row>
        <row r="2313">
          <cell r="B2313" t="str">
            <v>V306</v>
          </cell>
          <cell r="C2313" t="str">
            <v>TUBO PVC 110mm PARA DRENAJE Y MICHINALES</v>
          </cell>
          <cell r="D2313" t="str">
            <v>m</v>
          </cell>
          <cell r="E2313">
            <v>1</v>
          </cell>
          <cell r="F2313">
            <v>8.34</v>
          </cell>
          <cell r="G2313">
            <v>8.34</v>
          </cell>
        </row>
        <row r="2314">
          <cell r="B2314"/>
          <cell r="C2314" t="str">
            <v>606-2(1)</v>
          </cell>
          <cell r="D2314"/>
          <cell r="E2314"/>
          <cell r="F2314"/>
          <cell r="G2314"/>
        </row>
        <row r="2315">
          <cell r="B2315" t="str">
            <v>8050</v>
          </cell>
          <cell r="C2315" t="str">
            <v>TUBO PVC PARED SÓLIDA INTERIOR LISA Y EXTERIOR CORRUGADA PESADA DE 160mm USO ELÉCTRICO 3 VÍAS.</v>
          </cell>
          <cell r="D2315" t="str">
            <v>m</v>
          </cell>
          <cell r="E2315">
            <v>1</v>
          </cell>
          <cell r="F2315">
            <v>48.49</v>
          </cell>
          <cell r="G2315">
            <v>48.49</v>
          </cell>
        </row>
        <row r="2316">
          <cell r="B2316"/>
          <cell r="C2316" t="str">
            <v>Ducto Semáforos, teléfono, eléctricos y otros. Alambre 3#16. Instalado, sello elastomérico. No incluye excavación.</v>
          </cell>
          <cell r="D2316"/>
          <cell r="E2316"/>
          <cell r="F2316"/>
          <cell r="G2316"/>
        </row>
        <row r="2317">
          <cell r="B2317" t="str">
            <v>4543</v>
          </cell>
          <cell r="C2317" t="str">
            <v>TUBO PVC PARED SÓLIDA INTERIOR Y EXTERIOR LISA PESADA DE 110mm USO ELÉCTRICO 3 VÍAS.</v>
          </cell>
          <cell r="D2317" t="str">
            <v>m</v>
          </cell>
          <cell r="E2317">
            <v>1</v>
          </cell>
          <cell r="F2317">
            <v>34.67</v>
          </cell>
          <cell r="G2317">
            <v>34.67</v>
          </cell>
        </row>
        <row r="2318">
          <cell r="B2318"/>
          <cell r="C2318" t="str">
            <v>Canalización semaforos, teléfonos, pegado y amarrado alambra # 16, instalado</v>
          </cell>
          <cell r="D2318"/>
          <cell r="E2318"/>
          <cell r="F2318"/>
          <cell r="G2318"/>
        </row>
        <row r="2319">
          <cell r="B2319" t="str">
            <v>4532</v>
          </cell>
          <cell r="C2319" t="str">
            <v>TUBO PVC PARED SÓLIDA INTERIOR Y EXTERIOR LISA PESADA DE 110mm, USO ELÉCTRICO 2 VÍAS.</v>
          </cell>
          <cell r="D2319" t="str">
            <v>m</v>
          </cell>
          <cell r="E2319">
            <v>1</v>
          </cell>
          <cell r="F2319">
            <v>13.84</v>
          </cell>
          <cell r="G2319">
            <v>13.84</v>
          </cell>
        </row>
        <row r="2320">
          <cell r="B2320"/>
          <cell r="C2320" t="str">
            <v>Canalizacion semaforos,telefono,pegado y amarrado alambre #16,instalada</v>
          </cell>
          <cell r="D2320"/>
          <cell r="E2320"/>
          <cell r="F2320"/>
          <cell r="G2320"/>
        </row>
        <row r="2321">
          <cell r="B2321" t="str">
            <v>D015</v>
          </cell>
          <cell r="C2321" t="str">
            <v>TUMBADO DE ÁRBOL h=6-7m, DESALOJO 5km.</v>
          </cell>
          <cell r="D2321" t="str">
            <v>u</v>
          </cell>
          <cell r="E2321">
            <v>1</v>
          </cell>
          <cell r="F2321">
            <v>166.44</v>
          </cell>
          <cell r="G2321">
            <v>166.44</v>
          </cell>
        </row>
        <row r="2322">
          <cell r="B2322"/>
          <cell r="C2322" t="str">
            <v>Desbroce, destronque y desalojo 5km, con motosierra y retroexcavadora.</v>
          </cell>
          <cell r="D2322"/>
          <cell r="E2322"/>
          <cell r="F2322"/>
          <cell r="G2322"/>
        </row>
        <row r="2323">
          <cell r="B2323" t="str">
            <v>D029</v>
          </cell>
          <cell r="C2323" t="str">
            <v>TUMBADO DE ÁRBOL MAYOR A 7.00m, DESALOJO 5km.</v>
          </cell>
          <cell r="D2323" t="str">
            <v>u</v>
          </cell>
          <cell r="E2323">
            <v>1</v>
          </cell>
          <cell r="F2323">
            <v>208.04</v>
          </cell>
          <cell r="G2323">
            <v>208.04</v>
          </cell>
        </row>
        <row r="2324">
          <cell r="B2324"/>
          <cell r="C2324" t="str">
            <v>Desbroce, destronque y desalojo 5Km. Con motosierra y retroexcavadora.</v>
          </cell>
          <cell r="D2324"/>
          <cell r="E2324"/>
          <cell r="F2324"/>
          <cell r="G2324"/>
        </row>
        <row r="2325">
          <cell r="B2325" t="str">
            <v>1077</v>
          </cell>
          <cell r="C2325" t="str">
            <v>TUMBADO DE ÁRBOL, DESTRONQUE Y DESALOJO.</v>
          </cell>
          <cell r="D2325" t="str">
            <v>u</v>
          </cell>
          <cell r="E2325">
            <v>1</v>
          </cell>
          <cell r="F2325">
            <v>101.38</v>
          </cell>
          <cell r="G2325">
            <v>101.38</v>
          </cell>
        </row>
        <row r="2326">
          <cell r="B2326"/>
          <cell r="C2326"/>
          <cell r="D2326"/>
          <cell r="E2326"/>
          <cell r="F2326"/>
          <cell r="G2326"/>
        </row>
        <row r="2327">
          <cell r="B2327" t="str">
            <v>P889</v>
          </cell>
          <cell r="C2327" t="str">
            <v>TWISTER NORMA ASTM F2276 POSTE 114x3 PERNO TORX INOX RECUBRIMIENTO INTEGRAL DÚPLEX DECAPADO GALVANIZADO PINTURA ELECTROSTÁTICA</v>
          </cell>
          <cell r="D2327" t="str">
            <v>u</v>
          </cell>
          <cell r="E2327">
            <v>1</v>
          </cell>
          <cell r="F2327">
            <v>861.02</v>
          </cell>
          <cell r="G2327">
            <v>861.02</v>
          </cell>
        </row>
        <row r="2328">
          <cell r="B2328"/>
          <cell r="C2328" t="str">
            <v>Eq ejerc.columna,cintura poste TR114x3,placa base 10 placa eje galv 20 cubreperno ø50 cubrebase ø275 certificado ASTM F2276 anclaje 4 varilla anc.4 varilla dado 50x50x95cm HS210kg/cm2 20 tuerca nivelación y seguridad ¾ regatones 50 y 114.Inst.</v>
          </cell>
          <cell r="D2328"/>
          <cell r="E2328"/>
          <cell r="F2328"/>
          <cell r="G2328"/>
        </row>
        <row r="2329">
          <cell r="B2329" t="str">
            <v>1732</v>
          </cell>
          <cell r="C2329" t="str">
            <v>UNION EMT 1" METALICA</v>
          </cell>
          <cell r="D2329" t="str">
            <v>u</v>
          </cell>
          <cell r="E2329">
            <v>1</v>
          </cell>
          <cell r="F2329">
            <v>1.63</v>
          </cell>
          <cell r="G2329">
            <v>1.63</v>
          </cell>
        </row>
        <row r="2330">
          <cell r="B2330"/>
          <cell r="C2330" t="str">
            <v>instalado</v>
          </cell>
          <cell r="D2330"/>
          <cell r="E2330"/>
          <cell r="F2330"/>
          <cell r="G2330"/>
        </row>
        <row r="2331">
          <cell r="B2331" t="str">
            <v>1724</v>
          </cell>
          <cell r="C2331" t="str">
            <v>UNION EMT 1/2"</v>
          </cell>
          <cell r="D2331" t="str">
            <v>u</v>
          </cell>
          <cell r="E2331">
            <v>1</v>
          </cell>
          <cell r="F2331">
            <v>1.06</v>
          </cell>
          <cell r="G2331">
            <v>1.06</v>
          </cell>
        </row>
        <row r="2332">
          <cell r="B2332"/>
          <cell r="C2332" t="str">
            <v>Instalada.</v>
          </cell>
          <cell r="D2332"/>
          <cell r="E2332"/>
          <cell r="F2332"/>
          <cell r="G2332"/>
        </row>
        <row r="2333">
          <cell r="B2333" t="str">
            <v>3175</v>
          </cell>
          <cell r="C2333" t="str">
            <v>UNION UNIVERSAL PVC 1/2" PRESION ROSCAB.</v>
          </cell>
          <cell r="D2333" t="str">
            <v>u</v>
          </cell>
          <cell r="E2333">
            <v>1</v>
          </cell>
          <cell r="F2333">
            <v>3.54</v>
          </cell>
          <cell r="G2333">
            <v>3.54</v>
          </cell>
        </row>
        <row r="2334">
          <cell r="B2334"/>
          <cell r="C2334" t="str">
            <v>instalada</v>
          </cell>
          <cell r="D2334"/>
          <cell r="E2334"/>
          <cell r="F2334"/>
          <cell r="G2334"/>
        </row>
        <row r="2335">
          <cell r="B2335" t="str">
            <v>0407</v>
          </cell>
          <cell r="C2335" t="str">
            <v>URINARIO COLECTIVO, CERAMICA</v>
          </cell>
          <cell r="D2335" t="str">
            <v>m</v>
          </cell>
          <cell r="E2335">
            <v>1</v>
          </cell>
          <cell r="F2335">
            <v>95.11</v>
          </cell>
          <cell r="G2335">
            <v>95.11</v>
          </cell>
        </row>
        <row r="2336">
          <cell r="B2336"/>
          <cell r="C2336" t="str">
            <v>Flauta, rejilla.</v>
          </cell>
          <cell r="D2336"/>
          <cell r="E2336"/>
          <cell r="F2336"/>
          <cell r="G2336"/>
        </row>
        <row r="2337">
          <cell r="B2337" t="str">
            <v>0405</v>
          </cell>
          <cell r="C2337" t="str">
            <v>URINARIO INDIVIDUAL BLANCO</v>
          </cell>
          <cell r="D2337" t="str">
            <v>u</v>
          </cell>
          <cell r="E2337">
            <v>1</v>
          </cell>
          <cell r="F2337">
            <v>129.16</v>
          </cell>
          <cell r="G2337">
            <v>129.16</v>
          </cell>
        </row>
        <row r="2338">
          <cell r="B2338"/>
          <cell r="C2338" t="str">
            <v>Accesorios, instalado.</v>
          </cell>
          <cell r="D2338"/>
          <cell r="E2338"/>
          <cell r="F2338"/>
          <cell r="G2338"/>
        </row>
        <row r="2339">
          <cell r="B2339" t="str">
            <v>0409</v>
          </cell>
          <cell r="C2339" t="str">
            <v>URINARIO INDIVIDUAL BLANCO,VALVULA DE CIERRE AUTOMATICO</v>
          </cell>
          <cell r="D2339" t="str">
            <v>u</v>
          </cell>
          <cell r="E2339">
            <v>1</v>
          </cell>
          <cell r="F2339">
            <v>390.14</v>
          </cell>
          <cell r="G2339">
            <v>390.14</v>
          </cell>
        </row>
        <row r="2340">
          <cell r="B2340"/>
          <cell r="C2340" t="str">
            <v>Instalado, incluye valvula de cierre automatico</v>
          </cell>
          <cell r="D2340"/>
          <cell r="E2340"/>
          <cell r="F2340"/>
          <cell r="G2340"/>
        </row>
        <row r="2341">
          <cell r="B2341" t="str">
            <v>5980</v>
          </cell>
          <cell r="C2341" t="str">
            <v>VALLA SEG.PARTERRE hl=1.22m T.DOB.TRAMOS</v>
          </cell>
          <cell r="D2341" t="str">
            <v>m</v>
          </cell>
          <cell r="E2341">
            <v>1</v>
          </cell>
          <cell r="F2341">
            <v>125.59</v>
          </cell>
          <cell r="G2341">
            <v>125.59</v>
          </cell>
        </row>
        <row r="2342">
          <cell r="B2342"/>
          <cell r="C2342" t="str">
            <v>T.poste 1 1/2",dob.tram.1m,malla 10x10cmx5mm,1m antic.,2m laca,Hs.180,30x30x30cm</v>
          </cell>
          <cell r="D2342"/>
          <cell r="E2342"/>
          <cell r="F2342"/>
          <cell r="G2342"/>
        </row>
        <row r="2343">
          <cell r="B2343" t="str">
            <v>1468</v>
          </cell>
          <cell r="C2343" t="str">
            <v>VALVULA CHECK  1/2"</v>
          </cell>
          <cell r="D2343" t="str">
            <v>u</v>
          </cell>
          <cell r="E2343">
            <v>1</v>
          </cell>
          <cell r="F2343">
            <v>34.270000000000003</v>
          </cell>
          <cell r="G2343">
            <v>34.270000000000003</v>
          </cell>
        </row>
        <row r="2344">
          <cell r="B2344"/>
          <cell r="C2344" t="str">
            <v>Instalada</v>
          </cell>
          <cell r="D2344"/>
          <cell r="E2344"/>
          <cell r="F2344"/>
          <cell r="G2344"/>
        </row>
        <row r="2345">
          <cell r="B2345" t="str">
            <v>1478</v>
          </cell>
          <cell r="C2345" t="str">
            <v>VÁLVULA CHECK BRONCE 1"</v>
          </cell>
          <cell r="D2345" t="str">
            <v>u</v>
          </cell>
          <cell r="E2345">
            <v>1</v>
          </cell>
          <cell r="F2345">
            <v>53.78</v>
          </cell>
          <cell r="G2345">
            <v>53.78</v>
          </cell>
        </row>
        <row r="2346">
          <cell r="B2346"/>
          <cell r="C2346" t="str">
            <v>Similar Crane 1" BZ C150S NPT. Instalado.</v>
          </cell>
          <cell r="D2346"/>
          <cell r="E2346"/>
          <cell r="F2346"/>
          <cell r="G2346"/>
        </row>
        <row r="2347">
          <cell r="B2347" t="str">
            <v>1444</v>
          </cell>
          <cell r="C2347" t="str">
            <v>VALVULA DE COMPUERTA 1 1/4"</v>
          </cell>
          <cell r="D2347" t="str">
            <v>u</v>
          </cell>
          <cell r="E2347">
            <v>1</v>
          </cell>
          <cell r="F2347">
            <v>70.599999999999994</v>
          </cell>
          <cell r="G2347">
            <v>70.599999999999994</v>
          </cell>
        </row>
        <row r="2348">
          <cell r="B2348"/>
          <cell r="C2348" t="str">
            <v>Instalada</v>
          </cell>
          <cell r="D2348"/>
          <cell r="E2348"/>
          <cell r="F2348"/>
          <cell r="G2348"/>
        </row>
        <row r="2349">
          <cell r="B2349" t="str">
            <v>1443</v>
          </cell>
          <cell r="C2349" t="str">
            <v>VALVULA DE COMPUERTA 1"</v>
          </cell>
          <cell r="D2349" t="str">
            <v>u</v>
          </cell>
          <cell r="E2349">
            <v>1</v>
          </cell>
          <cell r="F2349">
            <v>59.58</v>
          </cell>
          <cell r="G2349">
            <v>59.58</v>
          </cell>
        </row>
        <row r="2350">
          <cell r="B2350"/>
          <cell r="C2350" t="str">
            <v>Instalada</v>
          </cell>
          <cell r="D2350"/>
          <cell r="E2350"/>
          <cell r="F2350"/>
          <cell r="G2350"/>
        </row>
        <row r="2351">
          <cell r="B2351" t="str">
            <v>1484</v>
          </cell>
          <cell r="C2351" t="str">
            <v>VALVULA DE FLOTADOR 1" PARA CISTERNA</v>
          </cell>
          <cell r="D2351" t="str">
            <v>u</v>
          </cell>
          <cell r="E2351">
            <v>1</v>
          </cell>
          <cell r="F2351">
            <v>95.04</v>
          </cell>
          <cell r="G2351">
            <v>95.04</v>
          </cell>
        </row>
        <row r="2352">
          <cell r="B2352"/>
          <cell r="C2352" t="str">
            <v>Instalada</v>
          </cell>
          <cell r="D2352"/>
          <cell r="E2352"/>
          <cell r="F2352"/>
          <cell r="G2352"/>
        </row>
        <row r="2353">
          <cell r="B2353" t="str">
            <v>3514</v>
          </cell>
          <cell r="C2353" t="str">
            <v>VARILLA PUESTA A TIERRA 16mm x 1.8m INSTALADA.</v>
          </cell>
          <cell r="D2353" t="str">
            <v>u</v>
          </cell>
          <cell r="E2353">
            <v>1</v>
          </cell>
          <cell r="F2353">
            <v>27.64</v>
          </cell>
          <cell r="G2353">
            <v>27.64</v>
          </cell>
        </row>
        <row r="2354">
          <cell r="B2354"/>
          <cell r="C2354" t="str">
            <v>Puesta a tierra, varilla y conector de  varilla, no incluye cable.</v>
          </cell>
          <cell r="D2354"/>
          <cell r="E2354"/>
          <cell r="F2354"/>
          <cell r="G2354"/>
        </row>
        <row r="2355">
          <cell r="B2355" t="str">
            <v>1923</v>
          </cell>
          <cell r="C2355" t="str">
            <v>VENT.AL.BRON.VID.6mm FIJA-PROY.SIST.S-80</v>
          </cell>
          <cell r="D2355" t="str">
            <v>m2</v>
          </cell>
          <cell r="E2355">
            <v>1</v>
          </cell>
          <cell r="F2355">
            <v>162.37</v>
          </cell>
          <cell r="G2355">
            <v>162.37</v>
          </cell>
        </row>
        <row r="2356">
          <cell r="B2356"/>
          <cell r="C2356" t="str">
            <v>Ventana fija y proyectable,vidrio bronce 6mm,instalada</v>
          </cell>
          <cell r="D2356"/>
          <cell r="E2356"/>
          <cell r="F2356"/>
          <cell r="G2356"/>
        </row>
        <row r="2357">
          <cell r="B2357" t="str">
            <v>1922</v>
          </cell>
          <cell r="C2357" t="str">
            <v>VENTANA AL.BRONCE VID.6mm PROY.SIST.S-80</v>
          </cell>
          <cell r="D2357" t="str">
            <v>m2</v>
          </cell>
          <cell r="E2357">
            <v>1</v>
          </cell>
          <cell r="F2357">
            <v>186.06</v>
          </cell>
          <cell r="G2357">
            <v>186.06</v>
          </cell>
        </row>
        <row r="2358">
          <cell r="B2358"/>
          <cell r="C2358" t="str">
            <v>Ventana proyectable, vidrio bronce templado 6mm, instalada</v>
          </cell>
          <cell r="D2358"/>
          <cell r="E2358"/>
          <cell r="F2358"/>
          <cell r="G2358"/>
        </row>
        <row r="2359">
          <cell r="B2359" t="str">
            <v>1928</v>
          </cell>
          <cell r="C2359" t="str">
            <v>VENTANA AL.BRONCE.FIJA ESTAND.VID.BR.4mm</v>
          </cell>
          <cell r="D2359" t="str">
            <v>m2</v>
          </cell>
          <cell r="E2359">
            <v>1</v>
          </cell>
          <cell r="F2359">
            <v>84.08</v>
          </cell>
          <cell r="G2359">
            <v>84.08</v>
          </cell>
        </row>
        <row r="2360">
          <cell r="B2360"/>
          <cell r="C2360" t="str">
            <v>Ventana aluminio bronce fija estandar,vidrio bronce 4mm, 2 tramos, instalada</v>
          </cell>
          <cell r="D2360"/>
          <cell r="E2360"/>
          <cell r="F2360"/>
          <cell r="G2360"/>
        </row>
        <row r="2361">
          <cell r="B2361" t="str">
            <v>1921</v>
          </cell>
          <cell r="C2361" t="str">
            <v>VENTANA ALUM.NAT.FIJA ESTAND. VIDRIO 4mm</v>
          </cell>
          <cell r="D2361" t="str">
            <v>m2</v>
          </cell>
          <cell r="E2361">
            <v>1</v>
          </cell>
          <cell r="F2361">
            <v>77.72</v>
          </cell>
          <cell r="G2361">
            <v>77.72</v>
          </cell>
        </row>
        <row r="2362">
          <cell r="B2362"/>
          <cell r="C2362" t="str">
            <v>ventana aluminio natural fija estandar, 2 tramos, instalada</v>
          </cell>
          <cell r="D2362"/>
          <cell r="E2362"/>
          <cell r="F2362"/>
          <cell r="G2362"/>
        </row>
        <row r="2363">
          <cell r="B2363" t="str">
            <v>1918</v>
          </cell>
          <cell r="C2363" t="str">
            <v>VENTANA ALUM.NATURAL BATIENTE,VIDRIO 4mm</v>
          </cell>
          <cell r="D2363" t="str">
            <v>m2</v>
          </cell>
          <cell r="E2363">
            <v>1</v>
          </cell>
          <cell r="F2363">
            <v>137.04</v>
          </cell>
          <cell r="G2363">
            <v>137.04</v>
          </cell>
        </row>
        <row r="2364">
          <cell r="B2364"/>
          <cell r="C2364" t="str">
            <v>ventana batiente doble, vidrio 4mm, bisagras, instalada</v>
          </cell>
          <cell r="D2364"/>
          <cell r="E2364"/>
          <cell r="F2364"/>
          <cell r="G2364"/>
        </row>
        <row r="2365">
          <cell r="B2365" t="str">
            <v>1917</v>
          </cell>
          <cell r="C2365" t="str">
            <v>VENTANA ALUM.NATURAL, VIDRIO 1.60x1.50m</v>
          </cell>
          <cell r="D2365" t="str">
            <v>u</v>
          </cell>
          <cell r="E2365">
            <v>1</v>
          </cell>
          <cell r="F2365">
            <v>179.28</v>
          </cell>
          <cell r="G2365">
            <v>179.28</v>
          </cell>
        </row>
        <row r="2366">
          <cell r="B2366"/>
          <cell r="C2366" t="str">
            <v>2 tramos, 1 corredizo y 1 fijo, vidrio 4 mm, instalada</v>
          </cell>
          <cell r="D2366"/>
          <cell r="E2366"/>
          <cell r="F2366"/>
          <cell r="G2366"/>
        </row>
        <row r="2367">
          <cell r="B2367" t="str">
            <v>1916</v>
          </cell>
          <cell r="C2367" t="str">
            <v>VENTANA ALUM.NATURAL, VIDRIO 2.86x1.20m</v>
          </cell>
          <cell r="D2367" t="str">
            <v>u</v>
          </cell>
          <cell r="E2367">
            <v>1</v>
          </cell>
          <cell r="F2367">
            <v>343.24</v>
          </cell>
          <cell r="G2367">
            <v>343.24</v>
          </cell>
        </row>
        <row r="2368">
          <cell r="B2368"/>
          <cell r="C2368" t="str">
            <v>tipo ventanilla atencion, 3 modulos fijos, 1 corrediza, vidrio 4 mm, instalada</v>
          </cell>
          <cell r="D2368"/>
          <cell r="E2368"/>
          <cell r="F2368"/>
          <cell r="G2368"/>
        </row>
        <row r="2369">
          <cell r="B2369" t="str">
            <v>1914</v>
          </cell>
          <cell r="C2369" t="str">
            <v>VENTANA ALUMINIO BRONCE VIDRIO 6mm</v>
          </cell>
          <cell r="D2369" t="str">
            <v>m2</v>
          </cell>
          <cell r="E2369">
            <v>1</v>
          </cell>
          <cell r="F2369">
            <v>77.540000000000006</v>
          </cell>
          <cell r="G2369">
            <v>77.540000000000006</v>
          </cell>
        </row>
        <row r="2370">
          <cell r="B2370"/>
          <cell r="C2370" t="str">
            <v>ventana fija, instalada</v>
          </cell>
          <cell r="D2370"/>
          <cell r="E2370"/>
          <cell r="F2370"/>
          <cell r="G2370"/>
        </row>
        <row r="2371">
          <cell r="B2371" t="str">
            <v>1933</v>
          </cell>
          <cell r="C2371" t="str">
            <v>VENTANA ALUMINIO CORREDIZA, VIDRIO CLARO 4mm.</v>
          </cell>
          <cell r="D2371" t="str">
            <v>m2</v>
          </cell>
          <cell r="E2371">
            <v>1</v>
          </cell>
          <cell r="F2371">
            <v>73.72</v>
          </cell>
          <cell r="G2371">
            <v>73.72</v>
          </cell>
        </row>
        <row r="2372">
          <cell r="B2372"/>
          <cell r="C2372" t="str">
            <v>Ventana corrediza, vidrio claro 4mm, instalada.</v>
          </cell>
          <cell r="D2372"/>
          <cell r="E2372"/>
          <cell r="F2372"/>
          <cell r="G2372"/>
        </row>
        <row r="2373">
          <cell r="B2373" t="str">
            <v>1945</v>
          </cell>
          <cell r="C2373" t="str">
            <v>VENTANA ALUMINIO CORREDIZA, VIDRIO CLARO FLOTADO 6mm</v>
          </cell>
          <cell r="D2373" t="str">
            <v>m2</v>
          </cell>
          <cell r="E2373">
            <v>1</v>
          </cell>
          <cell r="F2373">
            <v>78.7</v>
          </cell>
          <cell r="G2373">
            <v>78.7</v>
          </cell>
        </row>
        <row r="2374">
          <cell r="B2374"/>
          <cell r="C2374" t="str">
            <v>Ventana corrediza, vidrio claro flotadon 6mm, instalado</v>
          </cell>
          <cell r="D2374"/>
          <cell r="E2374"/>
          <cell r="F2374"/>
          <cell r="G2374"/>
        </row>
        <row r="2375">
          <cell r="B2375" t="str">
            <v>1944</v>
          </cell>
          <cell r="C2375" t="str">
            <v>VENTANA CORRED. ALUMINIO S-2000, VIDRIO LAM. 10mm</v>
          </cell>
          <cell r="D2375" t="str">
            <v>m2</v>
          </cell>
          <cell r="E2375">
            <v>1</v>
          </cell>
          <cell r="F2375">
            <v>197</v>
          </cell>
          <cell r="G2375">
            <v>197</v>
          </cell>
        </row>
        <row r="2376">
          <cell r="B2376"/>
          <cell r="C2376" t="str">
            <v>Ventana corrediza, vidrio laminado 10mm. Instalado.</v>
          </cell>
          <cell r="D2376"/>
          <cell r="E2376"/>
          <cell r="F2376"/>
          <cell r="G2376"/>
        </row>
        <row r="2377">
          <cell r="B2377" t="str">
            <v>1924</v>
          </cell>
          <cell r="C2377" t="str">
            <v>VENTANA CORRED.VIDRIO BRONCE 6mm S-2000</v>
          </cell>
          <cell r="D2377" t="str">
            <v>m2</v>
          </cell>
          <cell r="E2377">
            <v>1</v>
          </cell>
          <cell r="F2377">
            <v>93.16</v>
          </cell>
          <cell r="G2377">
            <v>93.16</v>
          </cell>
        </row>
        <row r="2378">
          <cell r="B2378"/>
          <cell r="C2378" t="str">
            <v>Ventana corrediza,vidrio bronce 6mm,instalada</v>
          </cell>
          <cell r="D2378"/>
          <cell r="E2378"/>
          <cell r="F2378"/>
          <cell r="G2378"/>
        </row>
        <row r="2379">
          <cell r="B2379" t="str">
            <v>0264</v>
          </cell>
          <cell r="C2379" t="str">
            <v>VENTANA HIERRO SIN PROTECCION, PINTADA</v>
          </cell>
          <cell r="D2379" t="str">
            <v>Kg</v>
          </cell>
          <cell r="E2379">
            <v>1</v>
          </cell>
          <cell r="F2379">
            <v>6.72</v>
          </cell>
          <cell r="G2379">
            <v>6.72</v>
          </cell>
        </row>
        <row r="2380">
          <cell r="B2380"/>
          <cell r="C2380" t="str">
            <v>Ángulo 25x3, tee 20x3mm, pintura anticorrosiva, esmalte 2 manos, instal., sin vidrio, (7kgxm2).</v>
          </cell>
          <cell r="D2380"/>
          <cell r="E2380"/>
          <cell r="F2380"/>
          <cell r="G2380"/>
        </row>
        <row r="2381">
          <cell r="B2381" t="str">
            <v>1919</v>
          </cell>
          <cell r="C2381" t="str">
            <v>VENTANA STAND.ALUM.BRONCE, VIDRIO CLARO</v>
          </cell>
          <cell r="D2381" t="str">
            <v>m2</v>
          </cell>
          <cell r="E2381">
            <v>1</v>
          </cell>
          <cell r="F2381">
            <v>89.17</v>
          </cell>
          <cell r="G2381">
            <v>89.17</v>
          </cell>
        </row>
        <row r="2382">
          <cell r="B2382"/>
          <cell r="C2382" t="str">
            <v>Fija y corrediza, vidrio claro 4mm, instalada</v>
          </cell>
          <cell r="D2382"/>
          <cell r="E2382"/>
          <cell r="F2382"/>
          <cell r="G2382"/>
        </row>
        <row r="2383">
          <cell r="B2383" t="str">
            <v>1920</v>
          </cell>
          <cell r="C2383" t="str">
            <v>VENTANA STAND.ALUM.NATURAL, VIDRIO CLARO</v>
          </cell>
          <cell r="D2383" t="str">
            <v>m2</v>
          </cell>
          <cell r="E2383">
            <v>1</v>
          </cell>
          <cell r="F2383">
            <v>89.88</v>
          </cell>
          <cell r="G2383">
            <v>89.88</v>
          </cell>
        </row>
        <row r="2384">
          <cell r="B2384"/>
          <cell r="C2384" t="str">
            <v>Fija y corrediza, vidrio claro 4mm, instalada</v>
          </cell>
          <cell r="D2384"/>
          <cell r="E2384"/>
          <cell r="F2384"/>
          <cell r="G2384"/>
        </row>
        <row r="2385">
          <cell r="B2385" t="str">
            <v>0593</v>
          </cell>
          <cell r="C2385" t="str">
            <v>VEREDA PERIMETRAL HORM.SIMPLE 180kg/cm2</v>
          </cell>
          <cell r="D2385" t="str">
            <v>m2</v>
          </cell>
          <cell r="E2385">
            <v>1</v>
          </cell>
          <cell r="F2385">
            <v>14.34</v>
          </cell>
          <cell r="G2385">
            <v>14.34</v>
          </cell>
        </row>
        <row r="2386">
          <cell r="B2386"/>
          <cell r="C2386" t="str">
            <v>Horm. simple e=5cm, empedrado e=10cm.</v>
          </cell>
          <cell r="D2386"/>
          <cell r="E2386"/>
          <cell r="F2386"/>
          <cell r="G2386"/>
        </row>
        <row r="2387">
          <cell r="B2387" t="str">
            <v>D016</v>
          </cell>
          <cell r="C2387" t="str">
            <v>VIAJE DE DESALOJO DE ARBOLES.</v>
          </cell>
          <cell r="D2387" t="str">
            <v>u</v>
          </cell>
          <cell r="E2387">
            <v>1</v>
          </cell>
          <cell r="F2387">
            <v>45.88</v>
          </cell>
          <cell r="G2387">
            <v>45.88</v>
          </cell>
        </row>
        <row r="2388">
          <cell r="B2388"/>
          <cell r="C2388" t="str">
            <v>Incluye cargada manual.</v>
          </cell>
          <cell r="D2388"/>
          <cell r="E2388"/>
          <cell r="F2388"/>
          <cell r="G2388"/>
        </row>
        <row r="2389">
          <cell r="B2389" t="str">
            <v>1134</v>
          </cell>
          <cell r="C2389" t="str">
            <v>VIAJE DEL TRANSPORTE DE MATERIALES A NOROCCIDENTE.</v>
          </cell>
          <cell r="D2389" t="str">
            <v>u</v>
          </cell>
          <cell r="E2389">
            <v>1</v>
          </cell>
          <cell r="F2389">
            <v>144</v>
          </cell>
          <cell r="G2389">
            <v>144</v>
          </cell>
        </row>
        <row r="2390">
          <cell r="B2390"/>
          <cell r="C2390" t="str">
            <v>Transporte distancia 50 a 90 km(malla, sanitarios, tubos galv., PVC, baldosas, etc).</v>
          </cell>
          <cell r="D2390"/>
          <cell r="E2390"/>
          <cell r="F2390"/>
          <cell r="G2390"/>
        </row>
        <row r="2391">
          <cell r="B2391" t="str">
            <v>0285</v>
          </cell>
          <cell r="C2391" t="str">
            <v>VIDRIO CATEDRAL CLARO 4mm CON MASILLA</v>
          </cell>
          <cell r="D2391" t="str">
            <v>m2</v>
          </cell>
          <cell r="E2391">
            <v>1</v>
          </cell>
          <cell r="F2391">
            <v>19.440000000000001</v>
          </cell>
          <cell r="G2391">
            <v>19.440000000000001</v>
          </cell>
        </row>
        <row r="2392">
          <cell r="B2392"/>
          <cell r="C2392" t="str">
            <v>Colocado.</v>
          </cell>
          <cell r="D2392"/>
          <cell r="E2392"/>
          <cell r="F2392"/>
          <cell r="G2392"/>
        </row>
        <row r="2393">
          <cell r="B2393" t="str">
            <v>0280</v>
          </cell>
          <cell r="C2393" t="str">
            <v>VIDRIO CLARO 3mm CON MASILLA</v>
          </cell>
          <cell r="D2393" t="str">
            <v>m2</v>
          </cell>
          <cell r="E2393">
            <v>1</v>
          </cell>
          <cell r="F2393">
            <v>15.56</v>
          </cell>
          <cell r="G2393">
            <v>15.56</v>
          </cell>
        </row>
        <row r="2394">
          <cell r="B2394"/>
          <cell r="C2394" t="str">
            <v>Colocado.</v>
          </cell>
          <cell r="D2394"/>
          <cell r="E2394"/>
          <cell r="F2394"/>
          <cell r="G2394"/>
        </row>
        <row r="2395">
          <cell r="B2395" t="str">
            <v>0278</v>
          </cell>
          <cell r="C2395" t="str">
            <v>VIDRIO CLARO FLOTADO 3mm</v>
          </cell>
          <cell r="D2395" t="str">
            <v>m2</v>
          </cell>
          <cell r="E2395">
            <v>1</v>
          </cell>
          <cell r="F2395">
            <v>15.06</v>
          </cell>
          <cell r="G2395">
            <v>15.06</v>
          </cell>
        </row>
        <row r="2396">
          <cell r="B2396"/>
          <cell r="C2396" t="str">
            <v>Instalado con silicona.</v>
          </cell>
          <cell r="D2396"/>
          <cell r="E2396"/>
          <cell r="F2396"/>
          <cell r="G2396"/>
        </row>
        <row r="2397">
          <cell r="B2397" t="str">
            <v>0281</v>
          </cell>
          <cell r="C2397" t="str">
            <v>VIDRIO CLARO FLOTADO 4mm CON MASILLA</v>
          </cell>
          <cell r="D2397" t="str">
            <v>m2</v>
          </cell>
          <cell r="E2397">
            <v>1</v>
          </cell>
          <cell r="F2397">
            <v>16.5</v>
          </cell>
          <cell r="G2397">
            <v>16.5</v>
          </cell>
        </row>
        <row r="2398">
          <cell r="B2398"/>
          <cell r="C2398" t="str">
            <v>Colocado.</v>
          </cell>
          <cell r="D2398"/>
          <cell r="E2398"/>
          <cell r="F2398"/>
          <cell r="G2398"/>
        </row>
        <row r="2399">
          <cell r="B2399" t="str">
            <v>0282</v>
          </cell>
          <cell r="C2399" t="str">
            <v>VIDRIO CLARO FLOTADO 6mm SIN MASILLA</v>
          </cell>
          <cell r="D2399" t="str">
            <v>m2</v>
          </cell>
          <cell r="E2399">
            <v>1</v>
          </cell>
          <cell r="F2399">
            <v>20.02</v>
          </cell>
          <cell r="G2399">
            <v>20.02</v>
          </cell>
        </row>
        <row r="2400">
          <cell r="B2400"/>
          <cell r="C2400" t="str">
            <v>Colocado.</v>
          </cell>
          <cell r="D2400"/>
          <cell r="E2400"/>
          <cell r="F2400"/>
          <cell r="G2400"/>
        </row>
        <row r="2401">
          <cell r="B2401" t="str">
            <v>1357</v>
          </cell>
          <cell r="C2401" t="str">
            <v>VIDRIO LAMINADO PVB CLARO 10mm.</v>
          </cell>
          <cell r="D2401" t="str">
            <v>m2</v>
          </cell>
          <cell r="E2401">
            <v>1</v>
          </cell>
          <cell r="F2401">
            <v>183.48</v>
          </cell>
          <cell r="G2401">
            <v>183.48</v>
          </cell>
        </row>
        <row r="2402">
          <cell r="B2402"/>
          <cell r="C2402" t="str">
            <v>Vidr. 5mm + Polivinil Butiral (PVB) + vidr. 5mm, instalado, silicona, pega, perforación, pernos.</v>
          </cell>
          <cell r="D2402"/>
          <cell r="E2402"/>
          <cell r="F2402"/>
          <cell r="G2402"/>
        </row>
        <row r="2403">
          <cell r="B2403" t="str">
            <v>1770</v>
          </cell>
          <cell r="C2403" t="str">
            <v>VIGAS DE MADERA CHANUL 15x7cm CEPILLADA</v>
          </cell>
          <cell r="D2403" t="str">
            <v>m</v>
          </cell>
          <cell r="E2403">
            <v>1</v>
          </cell>
          <cell r="F2403">
            <v>20.440000000000001</v>
          </cell>
          <cell r="G2403">
            <v>20.440000000000001</v>
          </cell>
        </row>
        <row r="2404">
          <cell r="B2404"/>
          <cell r="C2404" t="str">
            <v>Anclajes varilla de hierro (viga h.),tratada con preservante de madera.</v>
          </cell>
          <cell r="D2404"/>
          <cell r="E2404"/>
          <cell r="F2404"/>
          <cell r="G2404"/>
        </row>
        <row r="2405">
          <cell r="B2405" t="str">
            <v>P856</v>
          </cell>
          <cell r="C2405" t="str">
            <v>VOLANTE NORMA ASTM F2276 POSTE 114x3 PERNO TORX INOX RECUBRIMIENTO INTEGRAL DÚPLEX DECAPADO GALVANIZADO PINTURA ELECTROSTÁTICA</v>
          </cell>
          <cell r="D2405" t="str">
            <v>u</v>
          </cell>
          <cell r="E2405">
            <v>1</v>
          </cell>
          <cell r="F2405">
            <v>898.32</v>
          </cell>
          <cell r="G2405">
            <v>898.32</v>
          </cell>
        </row>
        <row r="2406">
          <cell r="B2406"/>
          <cell r="C2406" t="str">
            <v>Eq.ejerc.extremidades superiores poste TR114x3, placa base 10 placa eje galv 20 cubreperno ø50 cubrebase ø275 certificado ASTM F2276 anc.4 varilla dado 50x50x95cm HS210kg/cm2,20 tuerca nivelación y seguridad ¾ regaton.50 y 114.inst</v>
          </cell>
          <cell r="D2406"/>
          <cell r="E2406"/>
          <cell r="F2406"/>
          <cell r="G2406"/>
        </row>
        <row r="2407">
          <cell r="B2407" t="str">
            <v>P358</v>
          </cell>
          <cell r="C2407" t="str">
            <v>YEE REDUCCION PVC 160mm A 110mm DESAGUE</v>
          </cell>
          <cell r="D2407" t="str">
            <v>u</v>
          </cell>
          <cell r="E2407">
            <v>1</v>
          </cell>
          <cell r="F2407">
            <v>27.85</v>
          </cell>
          <cell r="G2407">
            <v>27.85</v>
          </cell>
        </row>
        <row r="2408">
          <cell r="B2408"/>
          <cell r="C2408" t="str">
            <v>Instalada</v>
          </cell>
          <cell r="D2408"/>
          <cell r="E2408"/>
          <cell r="F2408"/>
          <cell r="G2408"/>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ACTIVIDAD"/>
      <sheetName val="ENE COSTO"/>
      <sheetName val="FEB ACTIVIDAD"/>
      <sheetName val="FEB COSTO"/>
      <sheetName val="MAR ACTIVIDAD"/>
      <sheetName val="MAR COSTO"/>
      <sheetName val="ABR ACTIVIDAD"/>
      <sheetName val="ABR COSTO"/>
      <sheetName val="MAY ACTIVIDAD"/>
      <sheetName val="MAY COSTO"/>
      <sheetName val="JUN ACTIVIDAD"/>
      <sheetName val="JUN COSTO"/>
      <sheetName val="JUL ACTIVIDAD"/>
      <sheetName val="JUL COSTO"/>
      <sheetName val="AGO ACTIVIDAD"/>
      <sheetName val="AGO COSTO"/>
      <sheetName val="SEP ACTIVIDAD"/>
      <sheetName val="SEP COSTO"/>
      <sheetName val="OCT ACTIVIDAD"/>
      <sheetName val="OCT COSTO"/>
      <sheetName val="NOV ACTIVIDAD"/>
      <sheetName val="NOV COSTO"/>
      <sheetName val="DIC ACTIVIDAD"/>
      <sheetName val="DIC COSTO"/>
      <sheetName val="CUA. GEN. 2023"/>
      <sheetName val="CUA. GEN. 2019-2023 "/>
      <sheetName val="CUA. CONTR 2019-2023"/>
      <sheetName val="CUA. CONTR 2024"/>
      <sheetName val="GASTOS ADM"/>
      <sheetName val="PROCESOS 2024 gop"/>
      <sheetName val="PROCESOS 2024 gef"/>
    </sheetNames>
    <sheetDataSet>
      <sheetData sheetId="0"/>
      <sheetData sheetId="1">
        <row r="223">
          <cell r="R223">
            <v>34631.89</v>
          </cell>
        </row>
        <row r="229">
          <cell r="Q229">
            <v>14864.939999999999</v>
          </cell>
        </row>
      </sheetData>
      <sheetData sheetId="2"/>
      <sheetData sheetId="3">
        <row r="223">
          <cell r="R223">
            <v>29696.94</v>
          </cell>
        </row>
        <row r="229">
          <cell r="Q229">
            <v>15303.029999999999</v>
          </cell>
        </row>
      </sheetData>
      <sheetData sheetId="4"/>
      <sheetData sheetId="5">
        <row r="223">
          <cell r="R223">
            <v>37754.53</v>
          </cell>
        </row>
        <row r="229">
          <cell r="Q229">
            <v>14826.75</v>
          </cell>
        </row>
      </sheetData>
      <sheetData sheetId="6"/>
      <sheetData sheetId="7">
        <row r="223">
          <cell r="R223">
            <v>35659.21</v>
          </cell>
        </row>
        <row r="229">
          <cell r="Q229">
            <v>15282.359999999999</v>
          </cell>
        </row>
      </sheetData>
      <sheetData sheetId="8"/>
      <sheetData sheetId="9">
        <row r="223">
          <cell r="R223">
            <v>37646.01</v>
          </cell>
        </row>
        <row r="229">
          <cell r="Q229">
            <v>15388.849999999999</v>
          </cell>
        </row>
      </sheetData>
      <sheetData sheetId="10"/>
      <sheetData sheetId="11">
        <row r="223">
          <cell r="R223">
            <v>39353.47</v>
          </cell>
        </row>
        <row r="229">
          <cell r="Q229">
            <v>15412.25</v>
          </cell>
        </row>
      </sheetData>
      <sheetData sheetId="12"/>
      <sheetData sheetId="13">
        <row r="223">
          <cell r="R223">
            <v>38493.21</v>
          </cell>
        </row>
        <row r="229">
          <cell r="Q229">
            <v>15261.099999999999</v>
          </cell>
        </row>
      </sheetData>
      <sheetData sheetId="14"/>
      <sheetData sheetId="15">
        <row r="223">
          <cell r="R223">
            <v>37344.39</v>
          </cell>
        </row>
        <row r="229">
          <cell r="Q229">
            <v>15322.689999999999</v>
          </cell>
        </row>
      </sheetData>
      <sheetData sheetId="16"/>
      <sheetData sheetId="17">
        <row r="223">
          <cell r="R223">
            <v>38234.57</v>
          </cell>
        </row>
        <row r="229">
          <cell r="Q229">
            <v>15333.429999999998</v>
          </cell>
        </row>
      </sheetData>
      <sheetData sheetId="18"/>
      <sheetData sheetId="19">
        <row r="223">
          <cell r="R223">
            <v>37257.279999999999</v>
          </cell>
        </row>
        <row r="229">
          <cell r="Q229">
            <v>15279.63</v>
          </cell>
        </row>
      </sheetData>
      <sheetData sheetId="20"/>
      <sheetData sheetId="21">
        <row r="223">
          <cell r="R223">
            <v>36558.33</v>
          </cell>
        </row>
        <row r="229">
          <cell r="Q229">
            <v>15315.789999999999</v>
          </cell>
        </row>
      </sheetData>
      <sheetData sheetId="22"/>
      <sheetData sheetId="23">
        <row r="223">
          <cell r="R223">
            <v>35937.120000000003</v>
          </cell>
        </row>
        <row r="229">
          <cell r="Q229">
            <v>15287.359999999999</v>
          </cell>
        </row>
      </sheetData>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FCL"/>
      <sheetName val="2. CAPEX 2"/>
      <sheetName val="3. OPEX 2"/>
      <sheetName val="4. INGRESOS "/>
      <sheetName val="Tasa equilibrio (4)"/>
      <sheetName val="Tasa equilibrio (3)"/>
      <sheetName val="Tasa equilibrio (2)"/>
      <sheetName val="Tasa de equilibro 20 años"/>
      <sheetName val="Tasa equilibrio"/>
      <sheetName val="Impacto Económico"/>
      <sheetName val="Hoja2"/>
      <sheetName val="Hoja1"/>
      <sheetName val="Recaudación 2006-2017"/>
      <sheetName val="Recaudación 2018-2023"/>
      <sheetName val="TPDA 2006-2023"/>
      <sheetName val="TPDA 2018-2023"/>
      <sheetName val="5. CALCULOS"/>
      <sheetName val="6. ÍNDICE PC"/>
      <sheetName val="7. WEO_Data-1"/>
      <sheetName val="IVA 2024"/>
    </sheetNames>
    <sheetDataSet>
      <sheetData sheetId="0">
        <row r="9">
          <cell r="E9">
            <v>2006</v>
          </cell>
          <cell r="F9">
            <v>2007</v>
          </cell>
          <cell r="G9">
            <v>2008</v>
          </cell>
          <cell r="H9">
            <v>2009</v>
          </cell>
          <cell r="I9">
            <v>2010</v>
          </cell>
          <cell r="J9">
            <v>2011</v>
          </cell>
          <cell r="K9">
            <v>2012</v>
          </cell>
          <cell r="L9">
            <v>2013</v>
          </cell>
          <cell r="M9">
            <v>2014</v>
          </cell>
          <cell r="N9">
            <v>2015</v>
          </cell>
          <cell r="O9">
            <v>2016</v>
          </cell>
          <cell r="P9">
            <v>2017</v>
          </cell>
          <cell r="Q9">
            <v>2018</v>
          </cell>
          <cell r="R9">
            <v>2019</v>
          </cell>
        </row>
        <row r="13">
          <cell r="C13" t="str">
            <v>Escenario 2</v>
          </cell>
        </row>
      </sheetData>
      <sheetData sheetId="1"/>
      <sheetData sheetId="2"/>
      <sheetData sheetId="3"/>
      <sheetData sheetId="4"/>
      <sheetData sheetId="5"/>
      <sheetData sheetId="6"/>
      <sheetData sheetId="7"/>
      <sheetData sheetId="8"/>
      <sheetData sheetId="9"/>
      <sheetData sheetId="10"/>
      <sheetData sheetId="11"/>
      <sheetData sheetId="12">
        <row r="27">
          <cell r="C27">
            <v>463748.99999999994</v>
          </cell>
          <cell r="D27">
            <v>2387637.83</v>
          </cell>
          <cell r="E27">
            <v>2879313.36</v>
          </cell>
          <cell r="F27">
            <v>3116788.29</v>
          </cell>
          <cell r="G27">
            <v>3311614.6800000006</v>
          </cell>
          <cell r="H27">
            <v>3496899.7309999997</v>
          </cell>
          <cell r="I27">
            <v>3641555.83</v>
          </cell>
        </row>
      </sheetData>
      <sheetData sheetId="13"/>
      <sheetData sheetId="14">
        <row r="24">
          <cell r="D24">
            <v>2655.4191780821916</v>
          </cell>
          <cell r="F24">
            <v>18183.1698630137</v>
          </cell>
          <cell r="H24">
            <v>22040.145205479454</v>
          </cell>
          <cell r="J24">
            <v>24457.520547945205</v>
          </cell>
          <cell r="L24">
            <v>25772.476712328767</v>
          </cell>
          <cell r="N24">
            <v>27115.021917808219</v>
          </cell>
          <cell r="P24">
            <v>27267.810958904109</v>
          </cell>
          <cell r="R24">
            <v>31066.602739726026</v>
          </cell>
          <cell r="T24">
            <v>29818.734246575343</v>
          </cell>
          <cell r="V24">
            <v>32544.345205479451</v>
          </cell>
          <cell r="X24">
            <v>34137.109589041094</v>
          </cell>
          <cell r="Z24">
            <v>35627.90684931507</v>
          </cell>
        </row>
      </sheetData>
      <sheetData sheetId="15">
        <row r="5">
          <cell r="V5">
            <v>38568</v>
          </cell>
        </row>
        <row r="6">
          <cell r="V6">
            <v>37735</v>
          </cell>
        </row>
        <row r="7">
          <cell r="V7">
            <v>17610</v>
          </cell>
        </row>
        <row r="8">
          <cell r="V8">
            <v>29302</v>
          </cell>
        </row>
        <row r="9">
          <cell r="V9">
            <v>37520</v>
          </cell>
        </row>
        <row r="10">
          <cell r="V10">
            <v>39411</v>
          </cell>
        </row>
      </sheetData>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TOS"/>
      <sheetName val="TABLAS"/>
      <sheetName val="TABLA_INTERESES"/>
      <sheetName val="ANEXOCOMP"/>
      <sheetName val="ANEXOVENT"/>
      <sheetName val="104"/>
      <sheetName val="103"/>
      <sheetName val="CARTERAS "/>
      <sheetName val="VENTAS "/>
      <sheetName val="ND"/>
      <sheetName val="ATS"/>
      <sheetName val="ANEXO COMERCIAL"/>
      <sheetName val="IMPORT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VIA 1-DURAN-EL TRIUNFO-BUCAY "/>
      <sheetName val="CG-V1-JUST"/>
      <sheetName val="CG-V1-JUST-SEÑ"/>
      <sheetName val="VIA 2 - DURAN-BOLICHE"/>
      <sheetName val="CG-V2-JUST"/>
      <sheetName val="CG-V2-JUST-SEÑ"/>
      <sheetName val="VIA 3-KM.26-PTO.INCA-NARANJAL"/>
      <sheetName val="CG-V3-JUST"/>
      <sheetName val="CG-V3-JUST-SEÑ"/>
      <sheetName val="VIA 4-KM. 26 - MILAGRO"/>
      <sheetName val="CG-V4-JUST"/>
      <sheetName val="CG-V4-JUST-SEÑ"/>
      <sheetName val="VIA 5-MILAGRO-NARANJITO-BUCAY "/>
      <sheetName val="CG-V5-JUST"/>
      <sheetName val="CG-V5-JUST-SEÑ"/>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DEL PROYECTO"/>
      <sheetName val="1. P&amp;G - FCL"/>
      <sheetName val="1. P&amp;G - FCL incentivos"/>
      <sheetName val="2. CAPEX"/>
      <sheetName val="3. OPEX"/>
      <sheetName val="5. CÁLCULOS"/>
      <sheetName val="5. CÁLCULOS incentivos"/>
      <sheetName val="4. INGRESOS"/>
      <sheetName val="1.1 WACC - CAPM"/>
      <sheetName val="DETALLE INVERSIÓN"/>
      <sheetName val="OPEX PROGRAMACION"/>
      <sheetName val="MANTENIMIENTO"/>
      <sheetName val="3.1 COSTOS ADM Y OPE"/>
      <sheetName val="MANTENIMIENTO VIAL"/>
      <sheetName val="2.1 CONSTR PEAJES 6 CARRILE"/>
      <sheetName val="2.2 CONSTR PEAJES 10 CARRILE "/>
      <sheetName val="2.3 Cantidades"/>
      <sheetName val="2.4 APU´S"/>
    </sheetNames>
    <sheetDataSet>
      <sheetData sheetId="0"/>
      <sheetData sheetId="1"/>
      <sheetData sheetId="2" refreshError="1"/>
      <sheetData sheetId="3"/>
      <sheetData sheetId="4"/>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STOCK"/>
      <sheetName val="PRACTISIS DIFERENCIAS"/>
      <sheetName val="DIFERENCIAS"/>
      <sheetName val="PRACTICIS VENTAS EN FACTURAS"/>
      <sheetName val="VENTAS COSTO"/>
      <sheetName val="RECETAS"/>
      <sheetName val="Hoja1"/>
    </sheetNames>
    <sheetDataSet>
      <sheetData sheetId="0"/>
      <sheetData sheetId="1"/>
      <sheetData sheetId="2"/>
      <sheetData sheetId="3"/>
      <sheetData sheetId="4"/>
      <sheetData sheetId="5" refreshError="1"/>
      <sheetData sheetId="6"/>
      <sheetData sheetId="7" refreshError="1"/>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CTISIS STOCK"/>
      <sheetName val="COSTO"/>
      <sheetName val="STOCK"/>
      <sheetName val="PRACTISIS DIFERENCIAS"/>
      <sheetName val="DIFERENCIAS"/>
      <sheetName val="PRACTICIS VENTAS EN FACTURAS"/>
      <sheetName val="VENTAS COSTO"/>
      <sheetName val="RECETA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PROVEEDOR"/>
      <sheetName val="SOMMERFELD"/>
      <sheetName val="BASE DE CLIENTES"/>
      <sheetName val="VENTAS"/>
      <sheetName val="COMPRAS"/>
      <sheetName val="PROYECTO"/>
      <sheetName val="PROYECTO AGOSTO"/>
      <sheetName val="PROYECTO SEPTIEMBRE"/>
      <sheetName val="PROYECTO OCTUBRE"/>
      <sheetName val="PROYECTO NOVIEMBRE"/>
      <sheetName val="PROYECTO DICIEMBRE"/>
      <sheetName val="PROYECTO ENERO 2013"/>
      <sheetName val="PROYECTO FEBRERO 2013"/>
      <sheetName val="PROYECTO MARZO 2013"/>
      <sheetName val="7.Proy en proceso"/>
      <sheetName val="BCE"/>
      <sheetName val="SOMMERFELD2"/>
      <sheetName val="RECLAMO IVA"/>
      <sheetName val="Hoja3"/>
      <sheetName val="Hoja1"/>
      <sheetName val="Hoja2"/>
      <sheetName val="PROYECTO ABRIL 2013"/>
      <sheetName val="PROYECTO MAYO 2013"/>
      <sheetName val="PROYECTO JUNIO 2013 "/>
      <sheetName val="PROYECTO JULIO 2013 "/>
      <sheetName val="PROYECTO AGOSTO 2013"/>
      <sheetName val="PROYECTO SEPTIEMBRE 2013"/>
      <sheetName val="PROYECTO OCTUBRE 2013"/>
      <sheetName val="PROYECTO NOVIEMBRE 2013 "/>
      <sheetName val="COMISIONES JUNIO - OCTUBRE TAME"/>
      <sheetName val="PROYECTO DICIEMBRE 2013"/>
      <sheetName val="PROYECTO ENERO 2014"/>
      <sheetName val="PROYECTO FEBRERO 2014"/>
      <sheetName val="PROYECTO MARZO 2014"/>
      <sheetName val="PROYECTO ABRIL 2014"/>
      <sheetName val="PROYECTO MAYO 2014"/>
      <sheetName val="PROYECTO JUNIO 2014"/>
      <sheetName val="PROYECTO JULIO 2014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mf.org/en/Publications/WEO/weo-database/2023/October/weo-report?c=311,213,314,313,316,339,218,223,228,233,238,321,243,248,253,328,258,336,263,268,343,273,278,283,288,293,361,362,364,366,369,298,299,&amp;s=PCPI,&amp;sy=2020&amp;ey=2028&amp;ssm=0&amp;scsm=1&amp;scc=0&amp;ssd=1&amp;ssc=0&amp;sic=0&amp;sort=country&amp;ds=.&amp;br=1" TargetMode="External"/><Relationship Id="rId1" Type="http://schemas.openxmlformats.org/officeDocument/2006/relationships/hyperlink" Target="https://www.ecuadorencifras.gob.ec/indice-de-precios-al-consumidor/" TargetMode="External"/><Relationship Id="rId4"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imf.org/en/Publications/WEO/weo-database/2023/October/weo-report?c=311,213,314,313,316,339,218,223,228,233,238,321,243,248,253,328,258,336,263,268,343,273,278,283,288,293,361,362,364,366,369,298,299,&amp;s=PCPI,&amp;sy=2020&amp;ey=2028&amp;ssm=0&amp;scsm=1&amp;scc=0&amp;ssd=1&amp;ssc=0&amp;sic=0&amp;sort=country&amp;ds=.&amp;br=1"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B2:AP54"/>
  <sheetViews>
    <sheetView showGridLines="0" zoomScaleNormal="100" zoomScaleSheetLayoutView="100" workbookViewId="0">
      <pane ySplit="10" topLeftCell="A29" activePane="bottomLeft" state="frozen"/>
      <selection activeCell="T28" sqref="T28"/>
      <selection pane="bottomLeft" activeCell="D21" sqref="D21"/>
    </sheetView>
  </sheetViews>
  <sheetFormatPr baseColWidth="10" defaultRowHeight="12"/>
  <cols>
    <col min="1" max="1" width="2.5703125" style="2" customWidth="1"/>
    <col min="2" max="2" width="55.140625" style="2" customWidth="1"/>
    <col min="3" max="3" width="14.140625" style="2" customWidth="1"/>
    <col min="4" max="4" width="19.28515625" style="2" customWidth="1"/>
    <col min="5" max="5" width="14.140625" style="2" customWidth="1"/>
    <col min="6" max="13" width="8.7109375" style="2" customWidth="1"/>
    <col min="14" max="14" width="12.7109375" style="2" bestFit="1" customWidth="1"/>
    <col min="15" max="22" width="8.7109375" style="2" customWidth="1"/>
    <col min="23" max="23" width="11.42578125" style="2"/>
    <col min="24" max="24" width="11.7109375" style="2" bestFit="1" customWidth="1"/>
    <col min="25" max="25" width="13.7109375" style="2" bestFit="1" customWidth="1"/>
    <col min="26" max="26" width="11.7109375" style="2" bestFit="1" customWidth="1"/>
    <col min="27" max="220" width="11.42578125" style="2"/>
    <col min="221" max="221" width="2.5703125" style="2" customWidth="1"/>
    <col min="222" max="222" width="38.5703125" style="2" customWidth="1"/>
    <col min="223" max="223" width="13" style="2" customWidth="1"/>
    <col min="224" max="253" width="9.7109375" style="2" customWidth="1"/>
    <col min="254" max="476" width="11.42578125" style="2"/>
    <col min="477" max="477" width="2.5703125" style="2" customWidth="1"/>
    <col min="478" max="478" width="38.5703125" style="2" customWidth="1"/>
    <col min="479" max="479" width="13" style="2" customWidth="1"/>
    <col min="480" max="509" width="9.7109375" style="2" customWidth="1"/>
    <col min="510" max="732" width="11.42578125" style="2"/>
    <col min="733" max="733" width="2.5703125" style="2" customWidth="1"/>
    <col min="734" max="734" width="38.5703125" style="2" customWidth="1"/>
    <col min="735" max="735" width="13" style="2" customWidth="1"/>
    <col min="736" max="765" width="9.7109375" style="2" customWidth="1"/>
    <col min="766" max="988" width="11.42578125" style="2"/>
    <col min="989" max="989" width="2.5703125" style="2" customWidth="1"/>
    <col min="990" max="990" width="38.5703125" style="2" customWidth="1"/>
    <col min="991" max="991" width="13" style="2" customWidth="1"/>
    <col min="992" max="1021" width="9.7109375" style="2" customWidth="1"/>
    <col min="1022" max="1244" width="11.42578125" style="2"/>
    <col min="1245" max="1245" width="2.5703125" style="2" customWidth="1"/>
    <col min="1246" max="1246" width="38.5703125" style="2" customWidth="1"/>
    <col min="1247" max="1247" width="13" style="2" customWidth="1"/>
    <col min="1248" max="1277" width="9.7109375" style="2" customWidth="1"/>
    <col min="1278" max="1500" width="11.42578125" style="2"/>
    <col min="1501" max="1501" width="2.5703125" style="2" customWidth="1"/>
    <col min="1502" max="1502" width="38.5703125" style="2" customWidth="1"/>
    <col min="1503" max="1503" width="13" style="2" customWidth="1"/>
    <col min="1504" max="1533" width="9.7109375" style="2" customWidth="1"/>
    <col min="1534" max="1756" width="11.42578125" style="2"/>
    <col min="1757" max="1757" width="2.5703125" style="2" customWidth="1"/>
    <col min="1758" max="1758" width="38.5703125" style="2" customWidth="1"/>
    <col min="1759" max="1759" width="13" style="2" customWidth="1"/>
    <col min="1760" max="1789" width="9.7109375" style="2" customWidth="1"/>
    <col min="1790" max="2012" width="11.42578125" style="2"/>
    <col min="2013" max="2013" width="2.5703125" style="2" customWidth="1"/>
    <col min="2014" max="2014" width="38.5703125" style="2" customWidth="1"/>
    <col min="2015" max="2015" width="13" style="2" customWidth="1"/>
    <col min="2016" max="2045" width="9.7109375" style="2" customWidth="1"/>
    <col min="2046" max="2268" width="11.42578125" style="2"/>
    <col min="2269" max="2269" width="2.5703125" style="2" customWidth="1"/>
    <col min="2270" max="2270" width="38.5703125" style="2" customWidth="1"/>
    <col min="2271" max="2271" width="13" style="2" customWidth="1"/>
    <col min="2272" max="2301" width="9.7109375" style="2" customWidth="1"/>
    <col min="2302" max="2524" width="11.42578125" style="2"/>
    <col min="2525" max="2525" width="2.5703125" style="2" customWidth="1"/>
    <col min="2526" max="2526" width="38.5703125" style="2" customWidth="1"/>
    <col min="2527" max="2527" width="13" style="2" customWidth="1"/>
    <col min="2528" max="2557" width="9.7109375" style="2" customWidth="1"/>
    <col min="2558" max="2780" width="11.42578125" style="2"/>
    <col min="2781" max="2781" width="2.5703125" style="2" customWidth="1"/>
    <col min="2782" max="2782" width="38.5703125" style="2" customWidth="1"/>
    <col min="2783" max="2783" width="13" style="2" customWidth="1"/>
    <col min="2784" max="2813" width="9.7109375" style="2" customWidth="1"/>
    <col min="2814" max="3036" width="11.42578125" style="2"/>
    <col min="3037" max="3037" width="2.5703125" style="2" customWidth="1"/>
    <col min="3038" max="3038" width="38.5703125" style="2" customWidth="1"/>
    <col min="3039" max="3039" width="13" style="2" customWidth="1"/>
    <col min="3040" max="3069" width="9.7109375" style="2" customWidth="1"/>
    <col min="3070" max="3292" width="11.42578125" style="2"/>
    <col min="3293" max="3293" width="2.5703125" style="2" customWidth="1"/>
    <col min="3294" max="3294" width="38.5703125" style="2" customWidth="1"/>
    <col min="3295" max="3295" width="13" style="2" customWidth="1"/>
    <col min="3296" max="3325" width="9.7109375" style="2" customWidth="1"/>
    <col min="3326" max="3548" width="11.42578125" style="2"/>
    <col min="3549" max="3549" width="2.5703125" style="2" customWidth="1"/>
    <col min="3550" max="3550" width="38.5703125" style="2" customWidth="1"/>
    <col min="3551" max="3551" width="13" style="2" customWidth="1"/>
    <col min="3552" max="3581" width="9.7109375" style="2" customWidth="1"/>
    <col min="3582" max="3804" width="11.42578125" style="2"/>
    <col min="3805" max="3805" width="2.5703125" style="2" customWidth="1"/>
    <col min="3806" max="3806" width="38.5703125" style="2" customWidth="1"/>
    <col min="3807" max="3807" width="13" style="2" customWidth="1"/>
    <col min="3808" max="3837" width="9.7109375" style="2" customWidth="1"/>
    <col min="3838" max="4060" width="11.42578125" style="2"/>
    <col min="4061" max="4061" width="2.5703125" style="2" customWidth="1"/>
    <col min="4062" max="4062" width="38.5703125" style="2" customWidth="1"/>
    <col min="4063" max="4063" width="13" style="2" customWidth="1"/>
    <col min="4064" max="4093" width="9.7109375" style="2" customWidth="1"/>
    <col min="4094" max="4316" width="11.42578125" style="2"/>
    <col min="4317" max="4317" width="2.5703125" style="2" customWidth="1"/>
    <col min="4318" max="4318" width="38.5703125" style="2" customWidth="1"/>
    <col min="4319" max="4319" width="13" style="2" customWidth="1"/>
    <col min="4320" max="4349" width="9.7109375" style="2" customWidth="1"/>
    <col min="4350" max="4572" width="11.42578125" style="2"/>
    <col min="4573" max="4573" width="2.5703125" style="2" customWidth="1"/>
    <col min="4574" max="4574" width="38.5703125" style="2" customWidth="1"/>
    <col min="4575" max="4575" width="13" style="2" customWidth="1"/>
    <col min="4576" max="4605" width="9.7109375" style="2" customWidth="1"/>
    <col min="4606" max="4828" width="11.42578125" style="2"/>
    <col min="4829" max="4829" width="2.5703125" style="2" customWidth="1"/>
    <col min="4830" max="4830" width="38.5703125" style="2" customWidth="1"/>
    <col min="4831" max="4831" width="13" style="2" customWidth="1"/>
    <col min="4832" max="4861" width="9.7109375" style="2" customWidth="1"/>
    <col min="4862" max="5084" width="11.42578125" style="2"/>
    <col min="5085" max="5085" width="2.5703125" style="2" customWidth="1"/>
    <col min="5086" max="5086" width="38.5703125" style="2" customWidth="1"/>
    <col min="5087" max="5087" width="13" style="2" customWidth="1"/>
    <col min="5088" max="5117" width="9.7109375" style="2" customWidth="1"/>
    <col min="5118" max="5340" width="11.42578125" style="2"/>
    <col min="5341" max="5341" width="2.5703125" style="2" customWidth="1"/>
    <col min="5342" max="5342" width="38.5703125" style="2" customWidth="1"/>
    <col min="5343" max="5343" width="13" style="2" customWidth="1"/>
    <col min="5344" max="5373" width="9.7109375" style="2" customWidth="1"/>
    <col min="5374" max="5596" width="11.42578125" style="2"/>
    <col min="5597" max="5597" width="2.5703125" style="2" customWidth="1"/>
    <col min="5598" max="5598" width="38.5703125" style="2" customWidth="1"/>
    <col min="5599" max="5599" width="13" style="2" customWidth="1"/>
    <col min="5600" max="5629" width="9.7109375" style="2" customWidth="1"/>
    <col min="5630" max="5852" width="11.42578125" style="2"/>
    <col min="5853" max="5853" width="2.5703125" style="2" customWidth="1"/>
    <col min="5854" max="5854" width="38.5703125" style="2" customWidth="1"/>
    <col min="5855" max="5855" width="13" style="2" customWidth="1"/>
    <col min="5856" max="5885" width="9.7109375" style="2" customWidth="1"/>
    <col min="5886" max="6108" width="11.42578125" style="2"/>
    <col min="6109" max="6109" width="2.5703125" style="2" customWidth="1"/>
    <col min="6110" max="6110" width="38.5703125" style="2" customWidth="1"/>
    <col min="6111" max="6111" width="13" style="2" customWidth="1"/>
    <col min="6112" max="6141" width="9.7109375" style="2" customWidth="1"/>
    <col min="6142" max="6364" width="11.42578125" style="2"/>
    <col min="6365" max="6365" width="2.5703125" style="2" customWidth="1"/>
    <col min="6366" max="6366" width="38.5703125" style="2" customWidth="1"/>
    <col min="6367" max="6367" width="13" style="2" customWidth="1"/>
    <col min="6368" max="6397" width="9.7109375" style="2" customWidth="1"/>
    <col min="6398" max="6620" width="11.42578125" style="2"/>
    <col min="6621" max="6621" width="2.5703125" style="2" customWidth="1"/>
    <col min="6622" max="6622" width="38.5703125" style="2" customWidth="1"/>
    <col min="6623" max="6623" width="13" style="2" customWidth="1"/>
    <col min="6624" max="6653" width="9.7109375" style="2" customWidth="1"/>
    <col min="6654" max="6876" width="11.42578125" style="2"/>
    <col min="6877" max="6877" width="2.5703125" style="2" customWidth="1"/>
    <col min="6878" max="6878" width="38.5703125" style="2" customWidth="1"/>
    <col min="6879" max="6879" width="13" style="2" customWidth="1"/>
    <col min="6880" max="6909" width="9.7109375" style="2" customWidth="1"/>
    <col min="6910" max="7132" width="11.42578125" style="2"/>
    <col min="7133" max="7133" width="2.5703125" style="2" customWidth="1"/>
    <col min="7134" max="7134" width="38.5703125" style="2" customWidth="1"/>
    <col min="7135" max="7135" width="13" style="2" customWidth="1"/>
    <col min="7136" max="7165" width="9.7109375" style="2" customWidth="1"/>
    <col min="7166" max="7388" width="11.42578125" style="2"/>
    <col min="7389" max="7389" width="2.5703125" style="2" customWidth="1"/>
    <col min="7390" max="7390" width="38.5703125" style="2" customWidth="1"/>
    <col min="7391" max="7391" width="13" style="2" customWidth="1"/>
    <col min="7392" max="7421" width="9.7109375" style="2" customWidth="1"/>
    <col min="7422" max="7644" width="11.42578125" style="2"/>
    <col min="7645" max="7645" width="2.5703125" style="2" customWidth="1"/>
    <col min="7646" max="7646" width="38.5703125" style="2" customWidth="1"/>
    <col min="7647" max="7647" width="13" style="2" customWidth="1"/>
    <col min="7648" max="7677" width="9.7109375" style="2" customWidth="1"/>
    <col min="7678" max="7900" width="11.42578125" style="2"/>
    <col min="7901" max="7901" width="2.5703125" style="2" customWidth="1"/>
    <col min="7902" max="7902" width="38.5703125" style="2" customWidth="1"/>
    <col min="7903" max="7903" width="13" style="2" customWidth="1"/>
    <col min="7904" max="7933" width="9.7109375" style="2" customWidth="1"/>
    <col min="7934" max="8156" width="11.42578125" style="2"/>
    <col min="8157" max="8157" width="2.5703125" style="2" customWidth="1"/>
    <col min="8158" max="8158" width="38.5703125" style="2" customWidth="1"/>
    <col min="8159" max="8159" width="13" style="2" customWidth="1"/>
    <col min="8160" max="8189" width="9.7109375" style="2" customWidth="1"/>
    <col min="8190" max="8412" width="11.42578125" style="2"/>
    <col min="8413" max="8413" width="2.5703125" style="2" customWidth="1"/>
    <col min="8414" max="8414" width="38.5703125" style="2" customWidth="1"/>
    <col min="8415" max="8415" width="13" style="2" customWidth="1"/>
    <col min="8416" max="8445" width="9.7109375" style="2" customWidth="1"/>
    <col min="8446" max="8668" width="11.42578125" style="2"/>
    <col min="8669" max="8669" width="2.5703125" style="2" customWidth="1"/>
    <col min="8670" max="8670" width="38.5703125" style="2" customWidth="1"/>
    <col min="8671" max="8671" width="13" style="2" customWidth="1"/>
    <col min="8672" max="8701" width="9.7109375" style="2" customWidth="1"/>
    <col min="8702" max="8924" width="11.42578125" style="2"/>
    <col min="8925" max="8925" width="2.5703125" style="2" customWidth="1"/>
    <col min="8926" max="8926" width="38.5703125" style="2" customWidth="1"/>
    <col min="8927" max="8927" width="13" style="2" customWidth="1"/>
    <col min="8928" max="8957" width="9.7109375" style="2" customWidth="1"/>
    <col min="8958" max="9180" width="11.42578125" style="2"/>
    <col min="9181" max="9181" width="2.5703125" style="2" customWidth="1"/>
    <col min="9182" max="9182" width="38.5703125" style="2" customWidth="1"/>
    <col min="9183" max="9183" width="13" style="2" customWidth="1"/>
    <col min="9184" max="9213" width="9.7109375" style="2" customWidth="1"/>
    <col min="9214" max="9436" width="11.42578125" style="2"/>
    <col min="9437" max="9437" width="2.5703125" style="2" customWidth="1"/>
    <col min="9438" max="9438" width="38.5703125" style="2" customWidth="1"/>
    <col min="9439" max="9439" width="13" style="2" customWidth="1"/>
    <col min="9440" max="9469" width="9.7109375" style="2" customWidth="1"/>
    <col min="9470" max="9692" width="11.42578125" style="2"/>
    <col min="9693" max="9693" width="2.5703125" style="2" customWidth="1"/>
    <col min="9694" max="9694" width="38.5703125" style="2" customWidth="1"/>
    <col min="9695" max="9695" width="13" style="2" customWidth="1"/>
    <col min="9696" max="9725" width="9.7109375" style="2" customWidth="1"/>
    <col min="9726" max="9948" width="11.42578125" style="2"/>
    <col min="9949" max="9949" width="2.5703125" style="2" customWidth="1"/>
    <col min="9950" max="9950" width="38.5703125" style="2" customWidth="1"/>
    <col min="9951" max="9951" width="13" style="2" customWidth="1"/>
    <col min="9952" max="9981" width="9.7109375" style="2" customWidth="1"/>
    <col min="9982" max="10204" width="11.42578125" style="2"/>
    <col min="10205" max="10205" width="2.5703125" style="2" customWidth="1"/>
    <col min="10206" max="10206" width="38.5703125" style="2" customWidth="1"/>
    <col min="10207" max="10207" width="13" style="2" customWidth="1"/>
    <col min="10208" max="10237" width="9.7109375" style="2" customWidth="1"/>
    <col min="10238" max="10460" width="11.42578125" style="2"/>
    <col min="10461" max="10461" width="2.5703125" style="2" customWidth="1"/>
    <col min="10462" max="10462" width="38.5703125" style="2" customWidth="1"/>
    <col min="10463" max="10463" width="13" style="2" customWidth="1"/>
    <col min="10464" max="10493" width="9.7109375" style="2" customWidth="1"/>
    <col min="10494" max="10716" width="11.42578125" style="2"/>
    <col min="10717" max="10717" width="2.5703125" style="2" customWidth="1"/>
    <col min="10718" max="10718" width="38.5703125" style="2" customWidth="1"/>
    <col min="10719" max="10719" width="13" style="2" customWidth="1"/>
    <col min="10720" max="10749" width="9.7109375" style="2" customWidth="1"/>
    <col min="10750" max="10972" width="11.42578125" style="2"/>
    <col min="10973" max="10973" width="2.5703125" style="2" customWidth="1"/>
    <col min="10974" max="10974" width="38.5703125" style="2" customWidth="1"/>
    <col min="10975" max="10975" width="13" style="2" customWidth="1"/>
    <col min="10976" max="11005" width="9.7109375" style="2" customWidth="1"/>
    <col min="11006" max="11228" width="11.42578125" style="2"/>
    <col min="11229" max="11229" width="2.5703125" style="2" customWidth="1"/>
    <col min="11230" max="11230" width="38.5703125" style="2" customWidth="1"/>
    <col min="11231" max="11231" width="13" style="2" customWidth="1"/>
    <col min="11232" max="11261" width="9.7109375" style="2" customWidth="1"/>
    <col min="11262" max="11484" width="11.42578125" style="2"/>
    <col min="11485" max="11485" width="2.5703125" style="2" customWidth="1"/>
    <col min="11486" max="11486" width="38.5703125" style="2" customWidth="1"/>
    <col min="11487" max="11487" width="13" style="2" customWidth="1"/>
    <col min="11488" max="11517" width="9.7109375" style="2" customWidth="1"/>
    <col min="11518" max="11740" width="11.42578125" style="2"/>
    <col min="11741" max="11741" width="2.5703125" style="2" customWidth="1"/>
    <col min="11742" max="11742" width="38.5703125" style="2" customWidth="1"/>
    <col min="11743" max="11743" width="13" style="2" customWidth="1"/>
    <col min="11744" max="11773" width="9.7109375" style="2" customWidth="1"/>
    <col min="11774" max="11996" width="11.42578125" style="2"/>
    <col min="11997" max="11997" width="2.5703125" style="2" customWidth="1"/>
    <col min="11998" max="11998" width="38.5703125" style="2" customWidth="1"/>
    <col min="11999" max="11999" width="13" style="2" customWidth="1"/>
    <col min="12000" max="12029" width="9.7109375" style="2" customWidth="1"/>
    <col min="12030" max="12252" width="11.42578125" style="2"/>
    <col min="12253" max="12253" width="2.5703125" style="2" customWidth="1"/>
    <col min="12254" max="12254" width="38.5703125" style="2" customWidth="1"/>
    <col min="12255" max="12255" width="13" style="2" customWidth="1"/>
    <col min="12256" max="12285" width="9.7109375" style="2" customWidth="1"/>
    <col min="12286" max="12508" width="11.42578125" style="2"/>
    <col min="12509" max="12509" width="2.5703125" style="2" customWidth="1"/>
    <col min="12510" max="12510" width="38.5703125" style="2" customWidth="1"/>
    <col min="12511" max="12511" width="13" style="2" customWidth="1"/>
    <col min="12512" max="12541" width="9.7109375" style="2" customWidth="1"/>
    <col min="12542" max="12764" width="11.42578125" style="2"/>
    <col min="12765" max="12765" width="2.5703125" style="2" customWidth="1"/>
    <col min="12766" max="12766" width="38.5703125" style="2" customWidth="1"/>
    <col min="12767" max="12767" width="13" style="2" customWidth="1"/>
    <col min="12768" max="12797" width="9.7109375" style="2" customWidth="1"/>
    <col min="12798" max="13020" width="11.42578125" style="2"/>
    <col min="13021" max="13021" width="2.5703125" style="2" customWidth="1"/>
    <col min="13022" max="13022" width="38.5703125" style="2" customWidth="1"/>
    <col min="13023" max="13023" width="13" style="2" customWidth="1"/>
    <col min="13024" max="13053" width="9.7109375" style="2" customWidth="1"/>
    <col min="13054" max="13276" width="11.42578125" style="2"/>
    <col min="13277" max="13277" width="2.5703125" style="2" customWidth="1"/>
    <col min="13278" max="13278" width="38.5703125" style="2" customWidth="1"/>
    <col min="13279" max="13279" width="13" style="2" customWidth="1"/>
    <col min="13280" max="13309" width="9.7109375" style="2" customWidth="1"/>
    <col min="13310" max="13532" width="11.42578125" style="2"/>
    <col min="13533" max="13533" width="2.5703125" style="2" customWidth="1"/>
    <col min="13534" max="13534" width="38.5703125" style="2" customWidth="1"/>
    <col min="13535" max="13535" width="13" style="2" customWidth="1"/>
    <col min="13536" max="13565" width="9.7109375" style="2" customWidth="1"/>
    <col min="13566" max="13788" width="11.42578125" style="2"/>
    <col min="13789" max="13789" width="2.5703125" style="2" customWidth="1"/>
    <col min="13790" max="13790" width="38.5703125" style="2" customWidth="1"/>
    <col min="13791" max="13791" width="13" style="2" customWidth="1"/>
    <col min="13792" max="13821" width="9.7109375" style="2" customWidth="1"/>
    <col min="13822" max="14044" width="11.42578125" style="2"/>
    <col min="14045" max="14045" width="2.5703125" style="2" customWidth="1"/>
    <col min="14046" max="14046" width="38.5703125" style="2" customWidth="1"/>
    <col min="14047" max="14047" width="13" style="2" customWidth="1"/>
    <col min="14048" max="14077" width="9.7109375" style="2" customWidth="1"/>
    <col min="14078" max="14300" width="11.42578125" style="2"/>
    <col min="14301" max="14301" width="2.5703125" style="2" customWidth="1"/>
    <col min="14302" max="14302" width="38.5703125" style="2" customWidth="1"/>
    <col min="14303" max="14303" width="13" style="2" customWidth="1"/>
    <col min="14304" max="14333" width="9.7109375" style="2" customWidth="1"/>
    <col min="14334" max="14556" width="11.42578125" style="2"/>
    <col min="14557" max="14557" width="2.5703125" style="2" customWidth="1"/>
    <col min="14558" max="14558" width="38.5703125" style="2" customWidth="1"/>
    <col min="14559" max="14559" width="13" style="2" customWidth="1"/>
    <col min="14560" max="14589" width="9.7109375" style="2" customWidth="1"/>
    <col min="14590" max="14812" width="11.42578125" style="2"/>
    <col min="14813" max="14813" width="2.5703125" style="2" customWidth="1"/>
    <col min="14814" max="14814" width="38.5703125" style="2" customWidth="1"/>
    <col min="14815" max="14815" width="13" style="2" customWidth="1"/>
    <col min="14816" max="14845" width="9.7109375" style="2" customWidth="1"/>
    <col min="14846" max="15068" width="11.42578125" style="2"/>
    <col min="15069" max="15069" width="2.5703125" style="2" customWidth="1"/>
    <col min="15070" max="15070" width="38.5703125" style="2" customWidth="1"/>
    <col min="15071" max="15071" width="13" style="2" customWidth="1"/>
    <col min="15072" max="15101" width="9.7109375" style="2" customWidth="1"/>
    <col min="15102" max="15324" width="11.42578125" style="2"/>
    <col min="15325" max="15325" width="2.5703125" style="2" customWidth="1"/>
    <col min="15326" max="15326" width="38.5703125" style="2" customWidth="1"/>
    <col min="15327" max="15327" width="13" style="2" customWidth="1"/>
    <col min="15328" max="15357" width="9.7109375" style="2" customWidth="1"/>
    <col min="15358" max="15580" width="11.42578125" style="2"/>
    <col min="15581" max="15581" width="2.5703125" style="2" customWidth="1"/>
    <col min="15582" max="15582" width="38.5703125" style="2" customWidth="1"/>
    <col min="15583" max="15583" width="13" style="2" customWidth="1"/>
    <col min="15584" max="15613" width="9.7109375" style="2" customWidth="1"/>
    <col min="15614" max="15836" width="11.42578125" style="2"/>
    <col min="15837" max="15837" width="2.5703125" style="2" customWidth="1"/>
    <col min="15838" max="15838" width="38.5703125" style="2" customWidth="1"/>
    <col min="15839" max="15839" width="13" style="2" customWidth="1"/>
    <col min="15840" max="15869" width="9.7109375" style="2" customWidth="1"/>
    <col min="15870" max="16092" width="11.42578125" style="2"/>
    <col min="16093" max="16093" width="2.5703125" style="2" customWidth="1"/>
    <col min="16094" max="16094" width="38.5703125" style="2" customWidth="1"/>
    <col min="16095" max="16095" width="13" style="2" customWidth="1"/>
    <col min="16096" max="16125" width="9.7109375" style="2" customWidth="1"/>
    <col min="16126" max="16348" width="11.42578125" style="2"/>
    <col min="16349" max="16365" width="11.42578125" style="2" customWidth="1"/>
    <col min="16366" max="16384" width="11.42578125" style="2"/>
  </cols>
  <sheetData>
    <row r="2" spans="2:42" s="1" customFormat="1" ht="15" customHeight="1">
      <c r="B2" s="569" t="s">
        <v>0</v>
      </c>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c r="AN2" s="570"/>
      <c r="AO2" s="570"/>
      <c r="AP2" s="570"/>
    </row>
    <row r="3" spans="2:42" s="1" customFormat="1" ht="15" customHeight="1">
      <c r="B3" s="569"/>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row>
    <row r="4" spans="2:42" s="1" customFormat="1" ht="15" customHeight="1">
      <c r="B4" s="569"/>
      <c r="C4" s="570"/>
      <c r="D4" s="570"/>
      <c r="E4" s="570"/>
      <c r="F4" s="570"/>
      <c r="G4" s="570"/>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row>
    <row r="5" spans="2:42" s="1" customFormat="1" ht="15" customHeight="1">
      <c r="B5" s="569"/>
      <c r="C5" s="570"/>
      <c r="D5" s="570"/>
      <c r="E5" s="570"/>
      <c r="F5" s="570"/>
      <c r="G5" s="570"/>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row>
    <row r="6" spans="2:42" s="1" customFormat="1" ht="15" customHeight="1">
      <c r="B6" s="571"/>
      <c r="C6" s="571"/>
      <c r="D6" s="571"/>
      <c r="E6" s="571"/>
      <c r="F6" s="571"/>
      <c r="G6" s="571"/>
      <c r="H6" s="571"/>
      <c r="I6" s="571"/>
      <c r="J6" s="571"/>
      <c r="K6" s="571"/>
      <c r="L6" s="571"/>
      <c r="M6" s="571"/>
      <c r="N6" s="571"/>
      <c r="O6" s="571"/>
      <c r="P6" s="571"/>
      <c r="Q6" s="571"/>
      <c r="R6" s="571"/>
      <c r="S6" s="571"/>
      <c r="T6" s="571"/>
      <c r="U6" s="571"/>
    </row>
    <row r="7" spans="2:42" s="1" customFormat="1" ht="15" customHeight="1">
      <c r="B7" s="572" t="s">
        <v>1</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573"/>
      <c r="AF7" s="573"/>
      <c r="AG7" s="573"/>
      <c r="AH7" s="573"/>
      <c r="AI7" s="573"/>
      <c r="AJ7" s="573"/>
      <c r="AK7" s="573"/>
      <c r="AL7" s="573"/>
      <c r="AM7" s="573"/>
      <c r="AN7" s="573"/>
      <c r="AO7" s="573"/>
      <c r="AP7" s="573"/>
    </row>
    <row r="8" spans="2:42" s="1" customFormat="1" ht="15" customHeight="1">
      <c r="B8" s="572"/>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3"/>
      <c r="AF8" s="573"/>
      <c r="AG8" s="573"/>
      <c r="AH8" s="573"/>
      <c r="AI8" s="573"/>
      <c r="AJ8" s="573"/>
      <c r="AK8" s="573"/>
      <c r="AL8" s="573"/>
      <c r="AM8" s="573"/>
      <c r="AN8" s="573"/>
      <c r="AO8" s="573"/>
      <c r="AP8" s="573"/>
    </row>
    <row r="10" spans="2:42" ht="15.75" customHeight="1">
      <c r="B10" s="574" t="s">
        <v>2</v>
      </c>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c r="AN10" s="575"/>
      <c r="AO10" s="575"/>
      <c r="AP10" s="575"/>
    </row>
    <row r="11" spans="2:42" ht="12.75" thickBot="1">
      <c r="U11" s="3"/>
    </row>
    <row r="12" spans="2:42">
      <c r="B12" s="4" t="s">
        <v>3</v>
      </c>
      <c r="C12" s="5"/>
      <c r="D12" s="5"/>
      <c r="E12" s="5"/>
      <c r="F12" s="5"/>
      <c r="G12" s="5"/>
      <c r="H12" s="5"/>
      <c r="I12" s="5"/>
      <c r="J12" s="5"/>
      <c r="K12" s="5"/>
      <c r="L12" s="5"/>
      <c r="M12" s="5"/>
      <c r="N12" s="5"/>
      <c r="O12" s="5"/>
      <c r="P12" s="5"/>
      <c r="Q12" s="5"/>
    </row>
    <row r="13" spans="2:42">
      <c r="B13" s="4" t="s">
        <v>4</v>
      </c>
      <c r="C13" s="5"/>
      <c r="D13" s="5"/>
      <c r="E13" s="6">
        <v>2006</v>
      </c>
      <c r="F13" s="6">
        <v>2007</v>
      </c>
      <c r="G13" s="6">
        <v>2008</v>
      </c>
      <c r="H13" s="6">
        <v>2009</v>
      </c>
      <c r="I13" s="6">
        <v>2010</v>
      </c>
      <c r="J13" s="6">
        <v>2011</v>
      </c>
      <c r="K13" s="6">
        <v>2012</v>
      </c>
      <c r="L13" s="6">
        <v>2013</v>
      </c>
      <c r="M13" s="6">
        <v>2014</v>
      </c>
      <c r="N13" s="6">
        <v>2015</v>
      </c>
      <c r="O13" s="6">
        <v>2016</v>
      </c>
      <c r="P13" s="6">
        <v>2017</v>
      </c>
      <c r="Q13" s="6">
        <v>2018</v>
      </c>
      <c r="R13" s="6">
        <v>2019</v>
      </c>
      <c r="S13" s="6">
        <v>2020</v>
      </c>
      <c r="T13" s="6">
        <v>2021</v>
      </c>
      <c r="U13" s="6">
        <v>2022</v>
      </c>
      <c r="V13" s="6">
        <v>2023</v>
      </c>
      <c r="W13" s="6">
        <v>2024</v>
      </c>
      <c r="X13" s="6">
        <v>2025</v>
      </c>
      <c r="Y13" s="6">
        <v>2026</v>
      </c>
      <c r="Z13" s="6">
        <v>2027</v>
      </c>
      <c r="AA13" s="6">
        <v>2028</v>
      </c>
      <c r="AB13" s="6">
        <v>2029</v>
      </c>
      <c r="AC13" s="6">
        <v>2030</v>
      </c>
      <c r="AD13" s="6">
        <v>2031</v>
      </c>
      <c r="AE13" s="6">
        <v>2032</v>
      </c>
      <c r="AF13" s="6">
        <v>2033</v>
      </c>
      <c r="AG13" s="6">
        <v>2034</v>
      </c>
      <c r="AH13" s="6">
        <v>2035</v>
      </c>
      <c r="AI13" s="6">
        <v>2036</v>
      </c>
      <c r="AJ13" s="6">
        <v>2037</v>
      </c>
      <c r="AK13" s="6">
        <v>2038</v>
      </c>
      <c r="AL13" s="6">
        <v>2039</v>
      </c>
      <c r="AM13" s="6">
        <v>2040</v>
      </c>
      <c r="AN13" s="6">
        <v>2041</v>
      </c>
      <c r="AO13" s="6">
        <v>2042</v>
      </c>
      <c r="AP13" s="6">
        <v>2043</v>
      </c>
    </row>
    <row r="14" spans="2:42" s="9" customFormat="1">
      <c r="B14" s="7" t="s">
        <v>5</v>
      </c>
      <c r="C14" s="8" t="s">
        <v>6</v>
      </c>
      <c r="D14" s="8" t="s">
        <v>219</v>
      </c>
      <c r="E14" s="6">
        <v>0</v>
      </c>
      <c r="F14" s="6">
        <v>1</v>
      </c>
      <c r="G14" s="6">
        <v>2</v>
      </c>
      <c r="H14" s="6">
        <v>3</v>
      </c>
      <c r="I14" s="6">
        <v>4</v>
      </c>
      <c r="J14" s="6">
        <v>5</v>
      </c>
      <c r="K14" s="6">
        <v>6</v>
      </c>
      <c r="L14" s="6">
        <v>7</v>
      </c>
      <c r="M14" s="6">
        <v>8</v>
      </c>
      <c r="N14" s="6">
        <v>9</v>
      </c>
      <c r="O14" s="6">
        <v>10</v>
      </c>
      <c r="P14" s="6">
        <v>11</v>
      </c>
      <c r="Q14" s="6">
        <v>12</v>
      </c>
      <c r="R14" s="6">
        <v>13</v>
      </c>
      <c r="S14" s="6">
        <v>14</v>
      </c>
      <c r="T14" s="6">
        <v>15</v>
      </c>
      <c r="U14" s="6">
        <v>16</v>
      </c>
      <c r="V14" s="6">
        <v>17</v>
      </c>
      <c r="W14" s="6">
        <v>18</v>
      </c>
      <c r="X14" s="6">
        <v>19</v>
      </c>
      <c r="Y14" s="6">
        <v>20</v>
      </c>
      <c r="Z14" s="6">
        <v>21</v>
      </c>
      <c r="AA14" s="6">
        <v>22</v>
      </c>
      <c r="AB14" s="6">
        <v>23</v>
      </c>
      <c r="AC14" s="6">
        <v>24</v>
      </c>
      <c r="AD14" s="6">
        <v>25</v>
      </c>
      <c r="AE14" s="6">
        <v>26</v>
      </c>
      <c r="AF14" s="6">
        <v>27</v>
      </c>
      <c r="AG14" s="6">
        <v>28</v>
      </c>
      <c r="AH14" s="6">
        <v>29</v>
      </c>
      <c r="AI14" s="6">
        <v>30</v>
      </c>
      <c r="AJ14" s="6">
        <v>31</v>
      </c>
      <c r="AK14" s="6">
        <v>32</v>
      </c>
      <c r="AL14" s="6">
        <v>33</v>
      </c>
      <c r="AM14" s="6">
        <v>34</v>
      </c>
      <c r="AN14" s="6">
        <v>35</v>
      </c>
      <c r="AO14" s="6">
        <v>36</v>
      </c>
      <c r="AP14" s="6">
        <v>37</v>
      </c>
    </row>
    <row r="15" spans="2:42" s="13" customFormat="1">
      <c r="B15" s="10">
        <v>0</v>
      </c>
      <c r="C15" s="11">
        <v>41840942.039999999</v>
      </c>
      <c r="D15" s="11">
        <f>+SUM(W15:AP15)</f>
        <v>0</v>
      </c>
      <c r="E15" s="12">
        <v>41840942.039999999</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2">
        <v>0</v>
      </c>
      <c r="AE15" s="12">
        <v>0</v>
      </c>
      <c r="AF15" s="12">
        <v>0</v>
      </c>
      <c r="AG15" s="12">
        <v>0</v>
      </c>
      <c r="AH15" s="12">
        <v>0</v>
      </c>
      <c r="AI15" s="12">
        <v>0</v>
      </c>
      <c r="AJ15" s="12">
        <v>0</v>
      </c>
      <c r="AK15" s="12">
        <v>0</v>
      </c>
      <c r="AL15" s="12">
        <v>0</v>
      </c>
      <c r="AM15" s="12">
        <v>0</v>
      </c>
      <c r="AN15" s="12">
        <v>0</v>
      </c>
      <c r="AO15" s="12">
        <v>0</v>
      </c>
      <c r="AP15" s="12">
        <v>0</v>
      </c>
    </row>
    <row r="16" spans="2:42" s="13" customFormat="1">
      <c r="B16" s="10" t="s">
        <v>7</v>
      </c>
      <c r="C16" s="11">
        <v>5847537.8899999997</v>
      </c>
      <c r="D16" s="11">
        <f t="shared" ref="D16:D20" si="0">+SUM(W16:AP16)</f>
        <v>0</v>
      </c>
      <c r="E16" s="12">
        <v>0</v>
      </c>
      <c r="F16" s="12">
        <v>0</v>
      </c>
      <c r="G16" s="12">
        <v>0</v>
      </c>
      <c r="H16" s="12">
        <v>0</v>
      </c>
      <c r="I16" s="12">
        <v>0</v>
      </c>
      <c r="J16" s="12">
        <v>0</v>
      </c>
      <c r="K16" s="12">
        <v>0</v>
      </c>
      <c r="L16" s="12">
        <v>0</v>
      </c>
      <c r="M16" s="12">
        <v>0</v>
      </c>
      <c r="N16" s="12">
        <v>5847537.8899999997</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0</v>
      </c>
      <c r="AG16" s="12">
        <v>0</v>
      </c>
      <c r="AH16" s="12">
        <v>0</v>
      </c>
      <c r="AI16" s="12">
        <v>0</v>
      </c>
      <c r="AJ16" s="12">
        <v>0</v>
      </c>
      <c r="AK16" s="12">
        <v>0</v>
      </c>
      <c r="AL16" s="12">
        <v>0</v>
      </c>
      <c r="AM16" s="12">
        <v>0</v>
      </c>
      <c r="AN16" s="12">
        <v>0</v>
      </c>
      <c r="AO16" s="12">
        <v>0</v>
      </c>
      <c r="AP16" s="12">
        <v>0</v>
      </c>
    </row>
    <row r="17" spans="2:42" s="13" customFormat="1">
      <c r="B17" s="10" t="s">
        <v>8</v>
      </c>
      <c r="C17" s="11">
        <v>26927192.78646183</v>
      </c>
      <c r="D17" s="11">
        <f t="shared" si="0"/>
        <v>26927192.7864618</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3868524.8685933836</v>
      </c>
      <c r="Y17" s="12">
        <v>14835459.900966868</v>
      </c>
      <c r="Z17" s="12">
        <v>8223208.016901549</v>
      </c>
      <c r="AA17" s="12">
        <v>0</v>
      </c>
      <c r="AB17" s="12">
        <v>0</v>
      </c>
      <c r="AC17" s="12">
        <v>0</v>
      </c>
      <c r="AD17" s="12">
        <v>0</v>
      </c>
      <c r="AE17" s="12">
        <v>0</v>
      </c>
      <c r="AF17" s="12">
        <v>0</v>
      </c>
      <c r="AG17" s="12">
        <v>0</v>
      </c>
      <c r="AH17" s="12">
        <v>0</v>
      </c>
      <c r="AI17" s="12">
        <v>0</v>
      </c>
      <c r="AJ17" s="12">
        <v>0</v>
      </c>
      <c r="AK17" s="12">
        <v>0</v>
      </c>
      <c r="AL17" s="12">
        <v>0</v>
      </c>
      <c r="AM17" s="12">
        <v>0</v>
      </c>
      <c r="AN17" s="12">
        <v>0</v>
      </c>
      <c r="AO17" s="12">
        <v>0</v>
      </c>
      <c r="AP17" s="12">
        <v>0</v>
      </c>
    </row>
    <row r="18" spans="2:42" s="13" customFormat="1">
      <c r="B18" s="10" t="s">
        <v>9</v>
      </c>
      <c r="C18" s="11">
        <v>1471378.2387407282</v>
      </c>
      <c r="D18" s="11">
        <f t="shared" si="0"/>
        <v>1471378.2387407282</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978996.44799351296</v>
      </c>
      <c r="Z18" s="12">
        <v>0</v>
      </c>
      <c r="AA18" s="12">
        <v>0</v>
      </c>
      <c r="AB18" s="12">
        <v>0</v>
      </c>
      <c r="AC18" s="12">
        <v>492381.79074721516</v>
      </c>
      <c r="AD18" s="12">
        <v>0</v>
      </c>
      <c r="AE18" s="12">
        <v>0</v>
      </c>
      <c r="AF18" s="12">
        <v>0</v>
      </c>
      <c r="AG18" s="12">
        <v>0</v>
      </c>
      <c r="AH18" s="12">
        <v>0</v>
      </c>
      <c r="AI18" s="12">
        <v>0</v>
      </c>
      <c r="AJ18" s="12">
        <v>0</v>
      </c>
      <c r="AK18" s="12">
        <v>0</v>
      </c>
      <c r="AL18" s="12">
        <v>0</v>
      </c>
      <c r="AM18" s="12">
        <v>0</v>
      </c>
      <c r="AN18" s="12">
        <v>0</v>
      </c>
      <c r="AO18" s="12">
        <v>0</v>
      </c>
      <c r="AP18" s="12">
        <v>0</v>
      </c>
    </row>
    <row r="19" spans="2:42" s="13" customFormat="1">
      <c r="B19" s="10" t="s">
        <v>10</v>
      </c>
      <c r="C19" s="11">
        <v>0</v>
      </c>
      <c r="D19" s="11">
        <f t="shared" si="0"/>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2">
        <v>0</v>
      </c>
      <c r="AE19" s="12">
        <v>0</v>
      </c>
      <c r="AF19" s="12">
        <v>0</v>
      </c>
      <c r="AG19" s="12">
        <v>0</v>
      </c>
      <c r="AH19" s="12">
        <v>0</v>
      </c>
      <c r="AI19" s="12">
        <v>0</v>
      </c>
      <c r="AJ19" s="12">
        <v>0</v>
      </c>
      <c r="AK19" s="12">
        <v>0</v>
      </c>
      <c r="AL19" s="12">
        <v>0</v>
      </c>
      <c r="AM19" s="12">
        <v>0</v>
      </c>
      <c r="AN19" s="12">
        <v>0</v>
      </c>
      <c r="AO19" s="12">
        <v>0</v>
      </c>
      <c r="AP19" s="12">
        <v>0</v>
      </c>
    </row>
    <row r="20" spans="2:42">
      <c r="B20" s="14" t="s">
        <v>11</v>
      </c>
      <c r="C20" s="15">
        <v>4961490.2005803837</v>
      </c>
      <c r="D20" s="11">
        <f t="shared" si="0"/>
        <v>4259785.653780384</v>
      </c>
      <c r="E20" s="12">
        <v>0</v>
      </c>
      <c r="F20" s="12">
        <v>0</v>
      </c>
      <c r="G20" s="12">
        <v>0</v>
      </c>
      <c r="H20" s="12">
        <v>0</v>
      </c>
      <c r="I20" s="12">
        <v>0</v>
      </c>
      <c r="J20" s="12">
        <v>0</v>
      </c>
      <c r="K20" s="12">
        <v>0</v>
      </c>
      <c r="L20" s="12">
        <v>0</v>
      </c>
      <c r="M20" s="12">
        <v>0</v>
      </c>
      <c r="N20" s="12">
        <v>701704.54679999989</v>
      </c>
      <c r="O20" s="12">
        <v>0</v>
      </c>
      <c r="P20" s="12">
        <v>0</v>
      </c>
      <c r="Q20" s="12">
        <v>0</v>
      </c>
      <c r="R20" s="12">
        <v>0</v>
      </c>
      <c r="S20" s="12">
        <v>0</v>
      </c>
      <c r="T20" s="16">
        <v>0</v>
      </c>
      <c r="U20" s="12">
        <v>0</v>
      </c>
      <c r="V20" s="12">
        <v>0</v>
      </c>
      <c r="W20" s="12">
        <v>0</v>
      </c>
      <c r="X20" s="12">
        <v>0</v>
      </c>
      <c r="Y20" s="12">
        <v>4185928.3851683014</v>
      </c>
      <c r="Z20" s="12">
        <v>0</v>
      </c>
      <c r="AA20" s="12">
        <v>0</v>
      </c>
      <c r="AB20" s="12">
        <v>0</v>
      </c>
      <c r="AC20" s="12">
        <v>73857.268612082262</v>
      </c>
      <c r="AD20" s="12">
        <v>0</v>
      </c>
      <c r="AE20" s="12">
        <v>0</v>
      </c>
      <c r="AF20" s="12">
        <v>0</v>
      </c>
      <c r="AG20" s="12">
        <v>0</v>
      </c>
      <c r="AH20" s="12">
        <v>0</v>
      </c>
      <c r="AI20" s="12">
        <v>0</v>
      </c>
      <c r="AJ20" s="12">
        <v>0</v>
      </c>
      <c r="AK20" s="12">
        <v>0</v>
      </c>
      <c r="AL20" s="12">
        <v>0</v>
      </c>
      <c r="AM20" s="12">
        <v>0</v>
      </c>
      <c r="AN20" s="12">
        <v>0</v>
      </c>
      <c r="AO20" s="12">
        <v>0</v>
      </c>
      <c r="AP20" s="12">
        <v>0</v>
      </c>
    </row>
    <row r="21" spans="2:42">
      <c r="B21" s="17" t="s">
        <v>6</v>
      </c>
      <c r="C21" s="18">
        <v>81048541.155782953</v>
      </c>
      <c r="D21" s="19">
        <f>+SUM(D15:D20)</f>
        <v>32658356.678982913</v>
      </c>
      <c r="E21" s="19">
        <v>41840942.039999999</v>
      </c>
      <c r="F21" s="19">
        <v>0</v>
      </c>
      <c r="G21" s="19">
        <v>0</v>
      </c>
      <c r="H21" s="19">
        <v>0</v>
      </c>
      <c r="I21" s="19">
        <v>0</v>
      </c>
      <c r="J21" s="19">
        <v>0</v>
      </c>
      <c r="K21" s="19">
        <v>0</v>
      </c>
      <c r="L21" s="19">
        <v>0</v>
      </c>
      <c r="M21" s="19">
        <v>0</v>
      </c>
      <c r="N21" s="19">
        <v>6549242.4367999993</v>
      </c>
      <c r="O21" s="19">
        <v>0</v>
      </c>
      <c r="P21" s="19">
        <v>0</v>
      </c>
      <c r="Q21" s="19">
        <v>0</v>
      </c>
      <c r="R21" s="19">
        <v>0</v>
      </c>
      <c r="S21" s="19">
        <v>0</v>
      </c>
      <c r="T21" s="19">
        <v>0</v>
      </c>
      <c r="U21" s="19">
        <v>0</v>
      </c>
      <c r="V21" s="19">
        <v>0</v>
      </c>
      <c r="W21" s="19">
        <v>0</v>
      </c>
      <c r="X21" s="19">
        <v>0</v>
      </c>
      <c r="Y21" s="19">
        <v>32092117.619623646</v>
      </c>
      <c r="Z21" s="19">
        <v>0</v>
      </c>
      <c r="AA21" s="19">
        <v>0</v>
      </c>
      <c r="AB21" s="19">
        <v>0</v>
      </c>
      <c r="AC21" s="19">
        <v>566239.05935929739</v>
      </c>
      <c r="AD21" s="19">
        <v>0</v>
      </c>
      <c r="AE21" s="19">
        <v>0</v>
      </c>
      <c r="AF21" s="19">
        <v>0</v>
      </c>
      <c r="AG21" s="19">
        <v>0</v>
      </c>
      <c r="AH21" s="19">
        <v>0</v>
      </c>
      <c r="AI21" s="19">
        <v>0</v>
      </c>
      <c r="AJ21" s="19">
        <v>0</v>
      </c>
      <c r="AK21" s="19">
        <v>0</v>
      </c>
      <c r="AL21" s="19">
        <v>0</v>
      </c>
      <c r="AM21" s="19">
        <v>0</v>
      </c>
      <c r="AN21" s="19">
        <v>0</v>
      </c>
      <c r="AO21" s="19">
        <v>0</v>
      </c>
      <c r="AP21" s="19">
        <v>0</v>
      </c>
    </row>
    <row r="22" spans="2:42">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row>
    <row r="24" spans="2:42">
      <c r="B24" s="4" t="s">
        <v>3</v>
      </c>
      <c r="C24" s="5"/>
      <c r="D24" s="5"/>
      <c r="E24" s="5"/>
      <c r="F24" s="5"/>
      <c r="G24" s="5"/>
      <c r="H24" s="5"/>
      <c r="I24" s="5"/>
      <c r="J24" s="5"/>
      <c r="K24" s="5"/>
      <c r="L24" s="5"/>
      <c r="M24" s="5"/>
      <c r="N24" s="5"/>
      <c r="O24" s="5"/>
      <c r="P24" s="5"/>
      <c r="Q24" s="5"/>
    </row>
    <row r="25" spans="2:42">
      <c r="B25" s="4" t="s">
        <v>12</v>
      </c>
      <c r="C25" s="5"/>
      <c r="D25" s="5"/>
      <c r="E25" s="5"/>
      <c r="F25" s="5"/>
      <c r="G25" s="5"/>
      <c r="H25" s="5"/>
      <c r="I25" s="5"/>
      <c r="J25" s="5"/>
      <c r="K25" s="5"/>
      <c r="L25" s="5"/>
      <c r="M25" s="5"/>
      <c r="N25" s="5"/>
      <c r="O25" s="5"/>
      <c r="P25" s="5"/>
      <c r="Q25" s="5"/>
      <c r="R25" s="21"/>
    </row>
    <row r="26" spans="2:42" s="9" customFormat="1">
      <c r="B26" s="7" t="s">
        <v>5</v>
      </c>
      <c r="C26" s="8" t="s">
        <v>6</v>
      </c>
      <c r="D26" s="8" t="s">
        <v>219</v>
      </c>
      <c r="E26" s="6">
        <v>0</v>
      </c>
      <c r="F26" s="6">
        <v>1</v>
      </c>
      <c r="G26" s="6">
        <v>2</v>
      </c>
      <c r="H26" s="6" t="s">
        <v>13</v>
      </c>
      <c r="I26" s="6">
        <v>4</v>
      </c>
      <c r="J26" s="6">
        <v>5</v>
      </c>
      <c r="K26" s="6">
        <v>6</v>
      </c>
      <c r="L26" s="6">
        <v>7</v>
      </c>
      <c r="M26" s="6">
        <v>8</v>
      </c>
      <c r="N26" s="6">
        <v>9</v>
      </c>
      <c r="O26" s="6">
        <v>10</v>
      </c>
      <c r="P26" s="6">
        <v>11</v>
      </c>
      <c r="Q26" s="6">
        <v>12</v>
      </c>
      <c r="R26" s="6">
        <v>13</v>
      </c>
      <c r="S26" s="6">
        <v>14</v>
      </c>
      <c r="T26" s="6">
        <v>15</v>
      </c>
      <c r="U26" s="6">
        <v>16</v>
      </c>
      <c r="V26" s="6">
        <v>17</v>
      </c>
      <c r="W26" s="6">
        <v>18</v>
      </c>
      <c r="X26" s="6">
        <v>19</v>
      </c>
      <c r="Y26" s="6">
        <v>20</v>
      </c>
      <c r="Z26" s="6">
        <v>21</v>
      </c>
      <c r="AA26" s="6">
        <v>22</v>
      </c>
      <c r="AB26" s="6">
        <v>23</v>
      </c>
      <c r="AC26" s="6">
        <v>24</v>
      </c>
      <c r="AD26" s="6">
        <v>25</v>
      </c>
      <c r="AE26" s="6">
        <v>26</v>
      </c>
      <c r="AF26" s="6">
        <v>27</v>
      </c>
      <c r="AG26" s="6">
        <v>28</v>
      </c>
      <c r="AH26" s="6">
        <v>29</v>
      </c>
      <c r="AI26" s="6">
        <v>30</v>
      </c>
      <c r="AJ26" s="6">
        <v>31</v>
      </c>
      <c r="AK26" s="6">
        <v>32</v>
      </c>
      <c r="AL26" s="6">
        <v>33</v>
      </c>
      <c r="AM26" s="6">
        <v>34</v>
      </c>
      <c r="AN26" s="6">
        <v>35</v>
      </c>
      <c r="AO26" s="6">
        <v>36</v>
      </c>
      <c r="AP26" s="6">
        <v>37</v>
      </c>
    </row>
    <row r="27" spans="2:42">
      <c r="B27" s="10">
        <v>0</v>
      </c>
      <c r="C27" s="22">
        <v>41840942.039999999</v>
      </c>
      <c r="D27" s="11">
        <f>+SUM(W27:AP27)</f>
        <v>0</v>
      </c>
      <c r="E27" s="12">
        <v>41840942.039999999</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2">
        <v>0</v>
      </c>
      <c r="AE27" s="12">
        <v>0</v>
      </c>
      <c r="AF27" s="12">
        <v>0</v>
      </c>
      <c r="AG27" s="12">
        <v>0</v>
      </c>
      <c r="AH27" s="12">
        <v>0</v>
      </c>
      <c r="AI27" s="12">
        <v>0</v>
      </c>
      <c r="AJ27" s="12">
        <v>0</v>
      </c>
      <c r="AK27" s="12">
        <v>0</v>
      </c>
      <c r="AL27" s="12">
        <v>0</v>
      </c>
      <c r="AM27" s="12">
        <v>0</v>
      </c>
      <c r="AN27" s="12">
        <v>0</v>
      </c>
      <c r="AO27" s="12">
        <v>0</v>
      </c>
      <c r="AP27" s="12">
        <v>0</v>
      </c>
    </row>
    <row r="28" spans="2:42">
      <c r="B28" s="10" t="s">
        <v>7</v>
      </c>
      <c r="C28" s="22">
        <v>5847537.8899999997</v>
      </c>
      <c r="D28" s="11">
        <f t="shared" ref="D28:D32" si="1">+SUM(W28:AP28)</f>
        <v>0</v>
      </c>
      <c r="E28" s="12">
        <v>0</v>
      </c>
      <c r="F28" s="12">
        <v>0</v>
      </c>
      <c r="G28" s="12">
        <v>0</v>
      </c>
      <c r="H28" s="12">
        <v>0</v>
      </c>
      <c r="I28" s="12">
        <v>0</v>
      </c>
      <c r="J28" s="12">
        <v>0</v>
      </c>
      <c r="K28" s="12">
        <v>0</v>
      </c>
      <c r="L28" s="12">
        <v>0</v>
      </c>
      <c r="M28" s="12">
        <v>0</v>
      </c>
      <c r="N28" s="12">
        <v>5847537.8899999997</v>
      </c>
      <c r="O28" s="12">
        <v>0</v>
      </c>
      <c r="P28" s="12">
        <v>0</v>
      </c>
      <c r="Q28" s="12">
        <v>0</v>
      </c>
      <c r="R28" s="12">
        <v>0</v>
      </c>
      <c r="S28" s="12">
        <v>0</v>
      </c>
      <c r="T28" s="12">
        <v>0</v>
      </c>
      <c r="U28" s="12">
        <v>0</v>
      </c>
      <c r="V28" s="12">
        <v>0</v>
      </c>
      <c r="W28" s="12">
        <v>0</v>
      </c>
      <c r="X28" s="12">
        <v>0</v>
      </c>
      <c r="Y28" s="12">
        <v>0</v>
      </c>
      <c r="Z28" s="12">
        <v>0</v>
      </c>
      <c r="AA28" s="12">
        <v>0</v>
      </c>
      <c r="AB28" s="12">
        <v>0</v>
      </c>
      <c r="AC28" s="12">
        <v>0</v>
      </c>
      <c r="AD28" s="12">
        <v>0</v>
      </c>
      <c r="AE28" s="12">
        <v>0</v>
      </c>
      <c r="AF28" s="12">
        <v>0</v>
      </c>
      <c r="AG28" s="12">
        <v>0</v>
      </c>
      <c r="AH28" s="12">
        <v>0</v>
      </c>
      <c r="AI28" s="12">
        <v>0</v>
      </c>
      <c r="AJ28" s="12">
        <v>0</v>
      </c>
      <c r="AK28" s="12">
        <v>0</v>
      </c>
      <c r="AL28" s="12">
        <v>0</v>
      </c>
      <c r="AM28" s="12">
        <v>0</v>
      </c>
      <c r="AN28" s="12">
        <v>0</v>
      </c>
      <c r="AO28" s="12">
        <v>0</v>
      </c>
      <c r="AP28" s="12">
        <v>0</v>
      </c>
    </row>
    <row r="29" spans="2:42">
      <c r="B29" s="10" t="s">
        <v>8</v>
      </c>
      <c r="C29" s="22">
        <v>26129648.579999998</v>
      </c>
      <c r="D29" s="11">
        <f t="shared" si="1"/>
        <v>26129648.579999998</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26129648.579999998</v>
      </c>
      <c r="Z29" s="12">
        <v>0</v>
      </c>
      <c r="AA29" s="12">
        <v>0</v>
      </c>
      <c r="AB29" s="12">
        <v>0</v>
      </c>
      <c r="AC29" s="12">
        <v>0</v>
      </c>
      <c r="AD29" s="12">
        <v>0</v>
      </c>
      <c r="AE29" s="12">
        <v>0</v>
      </c>
      <c r="AF29" s="12">
        <v>0</v>
      </c>
      <c r="AG29" s="12">
        <v>0</v>
      </c>
      <c r="AH29" s="12">
        <v>0</v>
      </c>
      <c r="AI29" s="12">
        <v>0</v>
      </c>
      <c r="AJ29" s="12">
        <v>0</v>
      </c>
      <c r="AK29" s="12">
        <v>0</v>
      </c>
      <c r="AL29" s="12">
        <v>0</v>
      </c>
      <c r="AM29" s="12">
        <v>0</v>
      </c>
      <c r="AN29" s="12">
        <v>0</v>
      </c>
      <c r="AO29" s="12">
        <v>0</v>
      </c>
      <c r="AP29" s="12">
        <v>0</v>
      </c>
    </row>
    <row r="30" spans="2:42">
      <c r="B30" s="10" t="s">
        <v>9</v>
      </c>
      <c r="C30" s="22">
        <v>1400000</v>
      </c>
      <c r="D30" s="11">
        <f t="shared" si="1"/>
        <v>1400000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950000</v>
      </c>
      <c r="Z30" s="12">
        <v>0</v>
      </c>
      <c r="AA30" s="12">
        <v>0</v>
      </c>
      <c r="AB30" s="12">
        <v>0</v>
      </c>
      <c r="AC30" s="12">
        <v>450000.00000000006</v>
      </c>
      <c r="AD30" s="12">
        <v>0</v>
      </c>
      <c r="AE30" s="12">
        <v>0</v>
      </c>
      <c r="AF30" s="12">
        <v>0</v>
      </c>
      <c r="AG30" s="12">
        <v>0</v>
      </c>
      <c r="AH30" s="12">
        <v>0</v>
      </c>
      <c r="AI30" s="12">
        <v>0</v>
      </c>
      <c r="AJ30" s="12">
        <v>0</v>
      </c>
      <c r="AK30" s="12">
        <v>0</v>
      </c>
      <c r="AL30" s="12">
        <v>0</v>
      </c>
      <c r="AM30" s="12">
        <v>0</v>
      </c>
      <c r="AN30" s="12">
        <v>0</v>
      </c>
      <c r="AO30" s="12">
        <v>0</v>
      </c>
      <c r="AP30" s="12">
        <v>0</v>
      </c>
    </row>
    <row r="31" spans="2:42">
      <c r="B31" s="10" t="s">
        <v>10</v>
      </c>
      <c r="C31" s="22">
        <v>0</v>
      </c>
      <c r="D31" s="11">
        <f t="shared" si="1"/>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2">
        <v>0</v>
      </c>
      <c r="AE31" s="12">
        <v>0</v>
      </c>
      <c r="AF31" s="12">
        <v>0</v>
      </c>
      <c r="AG31" s="12">
        <v>0</v>
      </c>
      <c r="AH31" s="12">
        <v>0</v>
      </c>
      <c r="AI31" s="12">
        <v>0</v>
      </c>
      <c r="AJ31" s="12">
        <v>0</v>
      </c>
      <c r="AK31" s="12">
        <v>0</v>
      </c>
      <c r="AL31" s="12">
        <v>0</v>
      </c>
      <c r="AM31" s="12">
        <v>0</v>
      </c>
      <c r="AN31" s="12">
        <v>0</v>
      </c>
      <c r="AO31" s="12">
        <v>0</v>
      </c>
      <c r="AP31" s="12">
        <v>0</v>
      </c>
    </row>
    <row r="32" spans="2:42">
      <c r="B32" s="14" t="s">
        <v>11</v>
      </c>
      <c r="C32" s="23">
        <v>4831151.8337999992</v>
      </c>
      <c r="D32" s="11">
        <f t="shared" si="1"/>
        <v>4129447.2869999995</v>
      </c>
      <c r="E32" s="12">
        <v>0</v>
      </c>
      <c r="F32" s="12">
        <v>0</v>
      </c>
      <c r="G32" s="12">
        <v>0</v>
      </c>
      <c r="H32" s="12">
        <v>0</v>
      </c>
      <c r="I32" s="12">
        <v>0</v>
      </c>
      <c r="J32" s="12">
        <v>0</v>
      </c>
      <c r="K32" s="12">
        <v>0</v>
      </c>
      <c r="L32" s="12">
        <v>0</v>
      </c>
      <c r="M32" s="12">
        <v>0</v>
      </c>
      <c r="N32" s="12">
        <v>701704.54679999989</v>
      </c>
      <c r="O32" s="12">
        <v>0</v>
      </c>
      <c r="P32" s="12">
        <v>0</v>
      </c>
      <c r="Q32" s="12">
        <v>0</v>
      </c>
      <c r="R32" s="12">
        <v>0</v>
      </c>
      <c r="S32" s="12">
        <v>0</v>
      </c>
      <c r="T32" s="12">
        <v>0</v>
      </c>
      <c r="U32" s="12">
        <v>0</v>
      </c>
      <c r="V32" s="12">
        <v>0</v>
      </c>
      <c r="W32" s="12">
        <v>0</v>
      </c>
      <c r="X32" s="12">
        <v>0</v>
      </c>
      <c r="Y32" s="12">
        <v>4061947.2869999995</v>
      </c>
      <c r="Z32" s="12">
        <v>0</v>
      </c>
      <c r="AA32" s="12">
        <v>0</v>
      </c>
      <c r="AB32" s="12">
        <v>0</v>
      </c>
      <c r="AC32" s="12">
        <v>67500</v>
      </c>
      <c r="AD32" s="12">
        <v>0</v>
      </c>
      <c r="AE32" s="12">
        <v>0</v>
      </c>
      <c r="AF32" s="12">
        <v>0</v>
      </c>
      <c r="AG32" s="12">
        <v>0</v>
      </c>
      <c r="AH32" s="12">
        <v>0</v>
      </c>
      <c r="AI32" s="12">
        <v>0</v>
      </c>
      <c r="AJ32" s="12">
        <v>0</v>
      </c>
      <c r="AK32" s="12">
        <v>0</v>
      </c>
      <c r="AL32" s="12">
        <v>0</v>
      </c>
      <c r="AM32" s="12">
        <v>0</v>
      </c>
      <c r="AN32" s="12">
        <v>0</v>
      </c>
      <c r="AO32" s="12">
        <v>0</v>
      </c>
      <c r="AP32" s="12">
        <v>0</v>
      </c>
    </row>
    <row r="33" spans="2:42">
      <c r="B33" s="17" t="s">
        <v>6</v>
      </c>
      <c r="C33" s="18">
        <v>80049280.343799993</v>
      </c>
      <c r="D33" s="19">
        <f>+SUM(D27:D32)</f>
        <v>31659095.866999999</v>
      </c>
      <c r="E33" s="24">
        <v>41840942.039999999</v>
      </c>
      <c r="F33" s="25">
        <v>0</v>
      </c>
      <c r="G33" s="25">
        <v>0</v>
      </c>
      <c r="H33" s="25">
        <v>0</v>
      </c>
      <c r="I33" s="25">
        <v>0</v>
      </c>
      <c r="J33" s="25">
        <v>0</v>
      </c>
      <c r="K33" s="25">
        <v>0</v>
      </c>
      <c r="L33" s="25">
        <v>0</v>
      </c>
      <c r="M33" s="25">
        <v>0</v>
      </c>
      <c r="N33" s="24">
        <v>6549242.4367999993</v>
      </c>
      <c r="O33" s="25">
        <v>0</v>
      </c>
      <c r="P33" s="25">
        <v>0</v>
      </c>
      <c r="Q33" s="25">
        <v>0</v>
      </c>
      <c r="R33" s="25">
        <v>0</v>
      </c>
      <c r="S33" s="25">
        <v>0</v>
      </c>
      <c r="T33" s="25">
        <v>0</v>
      </c>
      <c r="U33" s="25">
        <v>0</v>
      </c>
      <c r="V33" s="19">
        <v>0</v>
      </c>
      <c r="W33" s="19">
        <v>0</v>
      </c>
      <c r="X33" s="19">
        <v>0</v>
      </c>
      <c r="Y33" s="19">
        <v>31141595.866999999</v>
      </c>
      <c r="Z33" s="19">
        <v>0</v>
      </c>
      <c r="AA33" s="19">
        <v>0</v>
      </c>
      <c r="AB33" s="19">
        <v>0</v>
      </c>
      <c r="AC33" s="19">
        <v>517500.00000000006</v>
      </c>
      <c r="AD33" s="19">
        <v>0</v>
      </c>
      <c r="AE33" s="19">
        <v>0</v>
      </c>
      <c r="AF33" s="19">
        <v>0</v>
      </c>
      <c r="AG33" s="19">
        <v>0</v>
      </c>
      <c r="AH33" s="19">
        <v>0</v>
      </c>
      <c r="AI33" s="19">
        <v>0</v>
      </c>
      <c r="AJ33" s="19">
        <v>0</v>
      </c>
      <c r="AK33" s="19">
        <v>0</v>
      </c>
      <c r="AL33" s="19">
        <v>0</v>
      </c>
      <c r="AM33" s="19">
        <v>0</v>
      </c>
      <c r="AN33" s="19">
        <v>0</v>
      </c>
      <c r="AO33" s="19">
        <v>0</v>
      </c>
      <c r="AP33" s="19">
        <v>0</v>
      </c>
    </row>
    <row r="34" spans="2:42">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row>
    <row r="35" spans="2:42">
      <c r="R35" s="20"/>
    </row>
    <row r="36" spans="2:42" ht="12" hidden="1" customHeight="1">
      <c r="B36" s="14" t="s">
        <v>14</v>
      </c>
      <c r="C36" s="14"/>
      <c r="D36" s="14"/>
      <c r="E36" s="6">
        <v>2006</v>
      </c>
      <c r="F36" s="6">
        <v>2007</v>
      </c>
      <c r="G36" s="6">
        <v>2008</v>
      </c>
      <c r="H36" s="6">
        <v>2009</v>
      </c>
      <c r="I36" s="6">
        <v>2010</v>
      </c>
      <c r="J36" s="6">
        <v>2011</v>
      </c>
      <c r="K36" s="6">
        <v>2012</v>
      </c>
      <c r="L36" s="6">
        <v>2013</v>
      </c>
      <c r="M36" s="6">
        <v>2014</v>
      </c>
      <c r="N36" s="6">
        <v>2015</v>
      </c>
      <c r="O36" s="6">
        <v>2016</v>
      </c>
      <c r="P36" s="6">
        <v>2017</v>
      </c>
      <c r="Q36" s="6">
        <v>2018</v>
      </c>
      <c r="R36" s="6">
        <v>2019</v>
      </c>
      <c r="S36" s="6">
        <v>2020</v>
      </c>
      <c r="T36" s="6">
        <v>2021</v>
      </c>
      <c r="U36" s="6">
        <v>2022</v>
      </c>
      <c r="V36" s="6">
        <v>2023</v>
      </c>
      <c r="W36" s="6">
        <v>2024</v>
      </c>
      <c r="X36" s="6">
        <v>2025</v>
      </c>
      <c r="Y36" s="6">
        <v>2026</v>
      </c>
      <c r="Z36" s="6">
        <v>2027</v>
      </c>
      <c r="AA36" s="6">
        <v>2028</v>
      </c>
      <c r="AB36" s="6">
        <v>2029</v>
      </c>
      <c r="AC36" s="6">
        <v>2030</v>
      </c>
      <c r="AD36" s="6">
        <v>2031</v>
      </c>
      <c r="AE36" s="6">
        <v>2032</v>
      </c>
      <c r="AF36" s="6">
        <v>2033</v>
      </c>
      <c r="AG36" s="6">
        <v>2034</v>
      </c>
      <c r="AH36" s="6">
        <v>2035</v>
      </c>
      <c r="AI36" s="6">
        <v>2036</v>
      </c>
      <c r="AJ36" s="6">
        <v>2037</v>
      </c>
      <c r="AK36" s="6">
        <v>2038</v>
      </c>
      <c r="AL36" s="6">
        <v>2039</v>
      </c>
      <c r="AM36" s="6">
        <v>2040</v>
      </c>
      <c r="AN36" s="6">
        <v>2041</v>
      </c>
      <c r="AO36" s="6">
        <v>2042</v>
      </c>
      <c r="AP36" s="6">
        <v>2043</v>
      </c>
    </row>
    <row r="37" spans="2:42" ht="15" hidden="1" customHeight="1">
      <c r="B37"/>
      <c r="C37" s="27" t="s">
        <v>15</v>
      </c>
      <c r="D37" s="27"/>
      <c r="E37" s="28">
        <v>1</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A37" s="28">
        <v>0</v>
      </c>
      <c r="AB37" s="28">
        <v>0</v>
      </c>
      <c r="AC37" s="28">
        <v>0</v>
      </c>
      <c r="AD37" s="28">
        <v>0</v>
      </c>
      <c r="AE37" s="28">
        <v>0</v>
      </c>
      <c r="AF37" s="28">
        <v>0</v>
      </c>
      <c r="AG37" s="28">
        <v>0</v>
      </c>
      <c r="AH37" s="28">
        <v>0</v>
      </c>
      <c r="AI37" s="28">
        <v>0</v>
      </c>
      <c r="AJ37" s="28">
        <v>0</v>
      </c>
      <c r="AK37" s="28">
        <v>0</v>
      </c>
      <c r="AL37" s="28">
        <v>0</v>
      </c>
      <c r="AM37" s="28">
        <v>0</v>
      </c>
      <c r="AN37" s="28">
        <v>0</v>
      </c>
      <c r="AO37" s="28">
        <v>0</v>
      </c>
      <c r="AP37" s="28">
        <v>0</v>
      </c>
    </row>
    <row r="38" spans="2:42" ht="12" hidden="1" customHeight="1">
      <c r="B38" s="29" t="s">
        <v>7</v>
      </c>
      <c r="C38" s="27" t="s">
        <v>15</v>
      </c>
      <c r="D38" s="27"/>
      <c r="E38" s="28">
        <v>0</v>
      </c>
      <c r="F38" s="28">
        <v>0</v>
      </c>
      <c r="G38" s="28">
        <v>0</v>
      </c>
      <c r="H38" s="28">
        <v>0</v>
      </c>
      <c r="I38" s="28">
        <v>0</v>
      </c>
      <c r="J38" s="28">
        <v>0</v>
      </c>
      <c r="K38" s="28">
        <v>0</v>
      </c>
      <c r="L38" s="28">
        <v>0</v>
      </c>
      <c r="M38" s="28">
        <v>0</v>
      </c>
      <c r="N38" s="28">
        <v>1</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row>
    <row r="39" spans="2:42" ht="12" hidden="1" customHeight="1">
      <c r="B39" s="29" t="s">
        <v>8</v>
      </c>
      <c r="C39" s="27" t="s">
        <v>15</v>
      </c>
      <c r="D39" s="27"/>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1</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row>
    <row r="40" spans="2:42" ht="12" hidden="1" customHeight="1">
      <c r="B40" s="29" t="s">
        <v>9</v>
      </c>
      <c r="C40" s="27" t="s">
        <v>15</v>
      </c>
      <c r="D40" s="27"/>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0.6785714285714286</v>
      </c>
      <c r="Z40" s="28">
        <v>0</v>
      </c>
      <c r="AA40" s="28">
        <v>0</v>
      </c>
      <c r="AB40" s="28">
        <v>0</v>
      </c>
      <c r="AC40" s="28">
        <v>0.32142857142857145</v>
      </c>
      <c r="AD40" s="28">
        <v>0</v>
      </c>
      <c r="AE40" s="28">
        <v>0</v>
      </c>
      <c r="AF40" s="28">
        <v>0</v>
      </c>
      <c r="AG40" s="28">
        <v>0</v>
      </c>
      <c r="AH40" s="28">
        <v>0</v>
      </c>
      <c r="AI40" s="28">
        <v>0</v>
      </c>
      <c r="AJ40" s="28">
        <v>0</v>
      </c>
      <c r="AK40" s="28">
        <v>0</v>
      </c>
      <c r="AL40" s="28">
        <v>0</v>
      </c>
      <c r="AM40" s="28">
        <v>0</v>
      </c>
      <c r="AN40" s="28">
        <v>0</v>
      </c>
      <c r="AO40" s="28">
        <v>0</v>
      </c>
      <c r="AP40" s="28">
        <v>0</v>
      </c>
    </row>
    <row r="41" spans="2:42" ht="12" hidden="1" customHeight="1">
      <c r="B41" s="29" t="s">
        <v>10</v>
      </c>
      <c r="C41" s="27" t="s">
        <v>15</v>
      </c>
      <c r="D41" s="27"/>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1</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row>
    <row r="43" spans="2:42">
      <c r="B43" s="576" t="s">
        <v>16</v>
      </c>
      <c r="C43" s="577"/>
      <c r="D43" s="251"/>
      <c r="E43" s="9"/>
      <c r="F43" s="9"/>
      <c r="G43" s="9"/>
      <c r="H43" s="9"/>
      <c r="I43" s="9"/>
      <c r="J43" s="9"/>
      <c r="K43" s="9"/>
      <c r="L43" s="9"/>
      <c r="M43" s="9"/>
      <c r="N43" s="9"/>
      <c r="O43" s="9"/>
      <c r="P43" s="9"/>
      <c r="Q43" s="9"/>
    </row>
    <row r="44" spans="2:42">
      <c r="B44" s="30" t="s">
        <v>17</v>
      </c>
      <c r="C44" s="31" t="s">
        <v>18</v>
      </c>
      <c r="D44" s="252"/>
      <c r="E44" s="32"/>
      <c r="F44" s="32"/>
      <c r="G44" s="32"/>
      <c r="H44" s="32"/>
      <c r="I44" s="32"/>
      <c r="J44" s="32"/>
      <c r="K44" s="32"/>
      <c r="L44" s="32"/>
      <c r="M44" s="32"/>
      <c r="N44" s="32"/>
      <c r="O44" s="32"/>
      <c r="P44" s="32"/>
      <c r="Q44" s="32"/>
    </row>
    <row r="45" spans="2:42">
      <c r="B45" s="29" t="s">
        <v>19</v>
      </c>
      <c r="C45" s="33">
        <v>41840942.039999999</v>
      </c>
      <c r="D45" s="253"/>
      <c r="E45" s="34"/>
      <c r="G45" s="34"/>
      <c r="H45" s="34"/>
      <c r="I45" s="34"/>
      <c r="J45" s="34"/>
      <c r="K45" s="34"/>
      <c r="L45" s="34"/>
      <c r="M45" s="34"/>
      <c r="N45" s="34"/>
      <c r="O45" s="34"/>
      <c r="P45" s="34"/>
      <c r="Q45" s="34"/>
      <c r="U45" s="35"/>
    </row>
    <row r="46" spans="2:42">
      <c r="B46" s="29" t="s">
        <v>7</v>
      </c>
      <c r="C46" s="33">
        <v>5847537.8899999997</v>
      </c>
      <c r="D46" s="253"/>
      <c r="E46" s="34"/>
      <c r="F46" s="34"/>
      <c r="G46" s="34"/>
      <c r="H46" s="34"/>
      <c r="I46" s="34"/>
      <c r="J46" s="34"/>
      <c r="K46" s="34"/>
      <c r="L46" s="34"/>
      <c r="M46" s="34"/>
      <c r="N46" s="34"/>
      <c r="O46" s="34"/>
      <c r="P46" s="34"/>
      <c r="Q46" s="34"/>
      <c r="U46" s="35"/>
    </row>
    <row r="47" spans="2:42">
      <c r="B47" s="29" t="s">
        <v>8</v>
      </c>
      <c r="C47" s="33">
        <v>26129648.579999998</v>
      </c>
      <c r="D47" s="253"/>
      <c r="E47" s="34"/>
      <c r="F47" s="34"/>
      <c r="G47" s="34"/>
      <c r="H47" s="34"/>
      <c r="I47" s="34"/>
      <c r="J47" s="34"/>
      <c r="K47" s="34"/>
      <c r="L47" s="34"/>
      <c r="M47" s="34"/>
      <c r="N47" s="34"/>
      <c r="O47" s="34"/>
      <c r="P47" s="34"/>
      <c r="Q47" s="34"/>
      <c r="U47" s="35"/>
    </row>
    <row r="48" spans="2:42">
      <c r="B48" s="29" t="s">
        <v>9</v>
      </c>
      <c r="C48" s="33">
        <v>1400000</v>
      </c>
      <c r="D48" s="253"/>
      <c r="E48" s="34"/>
      <c r="F48" s="34"/>
      <c r="G48" s="34"/>
      <c r="H48" s="34"/>
      <c r="I48" s="34"/>
      <c r="J48" s="34"/>
      <c r="K48" s="34"/>
      <c r="L48" s="34"/>
      <c r="M48" s="34"/>
      <c r="N48" s="34"/>
      <c r="O48" s="34"/>
      <c r="P48" s="34"/>
      <c r="Q48" s="34"/>
      <c r="U48" s="35"/>
    </row>
    <row r="49" spans="2:21">
      <c r="B49" s="29" t="s">
        <v>10</v>
      </c>
      <c r="C49" s="33">
        <v>0</v>
      </c>
      <c r="D49" s="253"/>
      <c r="E49" s="34"/>
      <c r="F49" s="34"/>
      <c r="G49" s="34"/>
      <c r="H49" s="34"/>
      <c r="I49" s="34"/>
      <c r="J49" s="34"/>
      <c r="K49" s="34"/>
      <c r="L49" s="34"/>
      <c r="M49" s="34"/>
      <c r="N49" s="34"/>
      <c r="O49" s="34"/>
      <c r="P49" s="34"/>
      <c r="Q49" s="34"/>
      <c r="U49" s="35"/>
    </row>
    <row r="50" spans="2:21" s="36" customFormat="1">
      <c r="B50" s="29" t="s">
        <v>11</v>
      </c>
      <c r="C50" s="33">
        <v>4831151.8337999992</v>
      </c>
      <c r="D50" s="253"/>
      <c r="E50" s="34"/>
      <c r="F50" s="34"/>
      <c r="G50" s="34"/>
      <c r="H50" s="34"/>
      <c r="I50" s="34"/>
      <c r="J50" s="34"/>
      <c r="K50" s="34"/>
      <c r="L50" s="34"/>
      <c r="M50" s="34"/>
      <c r="N50" s="34"/>
      <c r="O50" s="34"/>
      <c r="P50" s="34"/>
      <c r="Q50" s="34"/>
      <c r="U50" s="35"/>
    </row>
    <row r="51" spans="2:21" s="36" customFormat="1">
      <c r="B51" s="14" t="s">
        <v>20</v>
      </c>
      <c r="C51" s="37">
        <v>80049280.343799993</v>
      </c>
      <c r="D51" s="254"/>
      <c r="E51" s="38"/>
      <c r="F51" s="38"/>
      <c r="H51" s="38"/>
      <c r="I51" s="38"/>
      <c r="J51" s="38"/>
      <c r="K51" s="38"/>
      <c r="L51" s="38"/>
      <c r="M51" s="38"/>
      <c r="N51" s="38"/>
      <c r="O51" s="38"/>
      <c r="P51" s="38"/>
      <c r="Q51" s="38"/>
    </row>
    <row r="54" spans="2:21">
      <c r="C54" s="26"/>
      <c r="D54" s="26"/>
    </row>
  </sheetData>
  <mergeCells count="5">
    <mergeCell ref="B2:AP5"/>
    <mergeCell ref="B6:U6"/>
    <mergeCell ref="B7:AP8"/>
    <mergeCell ref="B10:AP10"/>
    <mergeCell ref="B43:C43"/>
  </mergeCells>
  <conditionalFormatting sqref="E37:AP41">
    <cfRule type="cellIs" dxfId="3" priority="1" operator="greaterThan">
      <formula>0.01</formula>
    </cfRule>
  </conditionalFormatting>
  <pageMargins left="0.7" right="0.7" top="0.75" bottom="0.75" header="0.3" footer="0.3"/>
  <pageSetup paperSize="8" fitToWidth="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23"/>
  <sheetViews>
    <sheetView zoomScale="70" zoomScaleNormal="70" workbookViewId="0">
      <selection activeCell="N8" sqref="N8"/>
    </sheetView>
  </sheetViews>
  <sheetFormatPr baseColWidth="10" defaultRowHeight="15"/>
  <cols>
    <col min="1" max="1" width="11.42578125" style="319" customWidth="1"/>
    <col min="2" max="6" width="11.42578125" style="319"/>
    <col min="7" max="7" width="29.42578125" style="319" customWidth="1"/>
    <col min="8" max="8" width="23.140625" style="319" customWidth="1"/>
    <col min="9" max="9" width="11.42578125" style="319"/>
    <col min="10" max="10" width="33" style="319" bestFit="1" customWidth="1"/>
    <col min="11" max="11" width="19.5703125" style="319" customWidth="1"/>
    <col min="12" max="12" width="11.42578125" style="319"/>
    <col min="13" max="13" width="14.140625" style="319" customWidth="1"/>
    <col min="14" max="16384" width="11.42578125" style="319"/>
  </cols>
  <sheetData>
    <row r="1" spans="1:13">
      <c r="A1" s="625" t="s">
        <v>1368</v>
      </c>
      <c r="B1" s="625"/>
      <c r="C1" s="625"/>
      <c r="D1" s="625"/>
      <c r="E1" s="625"/>
      <c r="F1" s="625"/>
      <c r="G1" s="625"/>
      <c r="H1" s="625"/>
      <c r="I1" s="625"/>
      <c r="J1" s="625"/>
    </row>
    <row r="2" spans="1:13">
      <c r="A2" s="685" t="s">
        <v>1369</v>
      </c>
      <c r="B2" s="685"/>
      <c r="C2" s="685"/>
      <c r="D2" s="685"/>
      <c r="E2" s="685"/>
      <c r="F2" s="685"/>
      <c r="G2" s="685"/>
      <c r="H2" s="685"/>
      <c r="I2" s="685"/>
      <c r="J2" s="685"/>
    </row>
    <row r="3" spans="1:13">
      <c r="A3" s="685" t="s">
        <v>1425</v>
      </c>
      <c r="B3" s="685"/>
      <c r="C3" s="685"/>
      <c r="D3" s="685"/>
      <c r="E3" s="685"/>
      <c r="F3" s="685"/>
      <c r="G3" s="685"/>
      <c r="H3" s="685"/>
      <c r="I3" s="685"/>
      <c r="J3" s="685"/>
    </row>
    <row r="4" spans="1:13">
      <c r="A4" s="625" t="s">
        <v>1426</v>
      </c>
      <c r="B4" s="625"/>
      <c r="C4" s="625" t="s">
        <v>1427</v>
      </c>
      <c r="D4" s="625"/>
      <c r="E4" s="625"/>
      <c r="F4" s="625"/>
      <c r="G4" s="482" t="s">
        <v>1428</v>
      </c>
      <c r="H4" s="482" t="s">
        <v>1429</v>
      </c>
      <c r="I4" s="482" t="s">
        <v>1430</v>
      </c>
      <c r="J4" s="377" t="s">
        <v>1431</v>
      </c>
    </row>
    <row r="5" spans="1:13" ht="120.75" customHeight="1">
      <c r="A5" s="689" t="s">
        <v>1432</v>
      </c>
      <c r="B5" s="689"/>
      <c r="C5" s="685"/>
      <c r="D5" s="685"/>
      <c r="E5" s="685"/>
      <c r="F5" s="685"/>
      <c r="G5" s="483"/>
      <c r="H5" s="367">
        <v>688</v>
      </c>
      <c r="I5" s="367" t="s">
        <v>1379</v>
      </c>
      <c r="J5" s="367">
        <v>288.95999999999998</v>
      </c>
    </row>
    <row r="6" spans="1:13" ht="120.75" customHeight="1">
      <c r="A6" s="714" t="s">
        <v>1433</v>
      </c>
      <c r="B6" s="714"/>
      <c r="C6" s="684"/>
      <c r="D6" s="684"/>
      <c r="E6" s="684"/>
      <c r="F6" s="684"/>
      <c r="G6" s="367"/>
      <c r="H6" s="367">
        <v>100</v>
      </c>
      <c r="I6" s="367">
        <v>3227</v>
      </c>
      <c r="J6" s="367">
        <v>42</v>
      </c>
    </row>
    <row r="7" spans="1:13" ht="120.75" customHeight="1">
      <c r="A7" s="689" t="s">
        <v>1434</v>
      </c>
      <c r="B7" s="689"/>
      <c r="C7" s="714"/>
      <c r="D7" s="714"/>
      <c r="E7" s="714"/>
      <c r="F7" s="714"/>
      <c r="G7" s="367"/>
      <c r="H7" s="367">
        <v>1120</v>
      </c>
      <c r="I7" s="367">
        <v>4683</v>
      </c>
      <c r="J7" s="367">
        <v>470.4</v>
      </c>
    </row>
    <row r="8" spans="1:13" ht="120.75" customHeight="1">
      <c r="A8" s="689" t="s">
        <v>1435</v>
      </c>
      <c r="B8" s="689"/>
      <c r="C8" s="685"/>
      <c r="D8" s="685"/>
      <c r="E8" s="685"/>
      <c r="F8" s="685"/>
      <c r="G8" s="375"/>
      <c r="H8" s="367">
        <v>1440</v>
      </c>
      <c r="I8" s="372" t="s">
        <v>1436</v>
      </c>
      <c r="J8" s="525">
        <v>604.79999999999995</v>
      </c>
      <c r="K8" s="319">
        <f>J8/H8</f>
        <v>0.42</v>
      </c>
    </row>
    <row r="9" spans="1:13" ht="120.75" customHeight="1">
      <c r="A9" s="714" t="s">
        <v>1437</v>
      </c>
      <c r="B9" s="714"/>
      <c r="C9" s="685"/>
      <c r="D9" s="685"/>
      <c r="E9" s="685"/>
      <c r="F9" s="685"/>
      <c r="G9" s="375"/>
      <c r="H9" s="367">
        <v>100</v>
      </c>
      <c r="I9" s="526" t="s">
        <v>1438</v>
      </c>
      <c r="J9" s="525">
        <v>42</v>
      </c>
    </row>
    <row r="10" spans="1:13" ht="120.75" customHeight="1" thickBot="1">
      <c r="A10" s="714" t="s">
        <v>1439</v>
      </c>
      <c r="B10" s="714"/>
      <c r="C10" s="685"/>
      <c r="D10" s="685"/>
      <c r="E10" s="685"/>
      <c r="F10" s="685"/>
      <c r="G10" s="375"/>
      <c r="H10" s="527">
        <v>258</v>
      </c>
      <c r="I10" s="527">
        <v>20167</v>
      </c>
      <c r="J10" s="528">
        <v>108.36</v>
      </c>
    </row>
    <row r="11" spans="1:13" ht="16.5" thickBot="1">
      <c r="H11" s="529">
        <f>SUM(H5:H10)</f>
        <v>3706</v>
      </c>
      <c r="I11" s="530" t="s">
        <v>18</v>
      </c>
      <c r="J11" s="530">
        <f>SUM(J5:J10)</f>
        <v>1556.5199999999998</v>
      </c>
    </row>
    <row r="12" spans="1:13" ht="15.75">
      <c r="I12" s="531"/>
      <c r="J12" s="531"/>
    </row>
    <row r="13" spans="1:13" ht="15.75" thickBot="1"/>
    <row r="14" spans="1:13" ht="30.75" thickBot="1">
      <c r="H14" s="507" t="s">
        <v>1416</v>
      </c>
      <c r="I14" s="508" t="s">
        <v>1417</v>
      </c>
      <c r="J14" s="509" t="s">
        <v>1418</v>
      </c>
      <c r="K14" s="509" t="s">
        <v>1419</v>
      </c>
      <c r="L14" s="509" t="s">
        <v>1420</v>
      </c>
      <c r="M14" s="510" t="s">
        <v>1421</v>
      </c>
    </row>
    <row r="15" spans="1:13" ht="16.5" customHeight="1">
      <c r="A15" s="702" t="s">
        <v>1440</v>
      </c>
      <c r="B15" s="703"/>
      <c r="C15" s="703"/>
      <c r="D15" s="703"/>
      <c r="E15" s="703"/>
      <c r="F15" s="703"/>
      <c r="G15" s="703"/>
      <c r="H15" s="511">
        <f>H11</f>
        <v>3706</v>
      </c>
      <c r="I15" s="512" t="s">
        <v>70</v>
      </c>
      <c r="J15" s="513">
        <v>1</v>
      </c>
      <c r="K15" s="514">
        <f>H15*J15</f>
        <v>3706</v>
      </c>
      <c r="L15" s="515">
        <v>0.42</v>
      </c>
      <c r="M15" s="516">
        <f>K15*L15</f>
        <v>1556.52</v>
      </c>
    </row>
    <row r="16" spans="1:13" ht="15.75">
      <c r="A16" s="704"/>
      <c r="B16" s="705"/>
      <c r="C16" s="705"/>
      <c r="D16" s="705"/>
      <c r="E16" s="705"/>
      <c r="F16" s="705"/>
      <c r="G16" s="705"/>
      <c r="H16" s="511">
        <f>H11</f>
        <v>3706</v>
      </c>
      <c r="I16" s="512" t="s">
        <v>69</v>
      </c>
      <c r="J16" s="513">
        <v>1</v>
      </c>
      <c r="K16" s="514">
        <f t="shared" ref="K16:K19" si="0">H16*J16</f>
        <v>3706</v>
      </c>
      <c r="L16" s="515">
        <v>0.36</v>
      </c>
      <c r="M16" s="516">
        <f t="shared" ref="M16:M19" si="1">K16*L16</f>
        <v>1334.1599999999999</v>
      </c>
    </row>
    <row r="17" spans="1:13" ht="15.75">
      <c r="A17" s="704"/>
      <c r="B17" s="705"/>
      <c r="C17" s="705"/>
      <c r="D17" s="705"/>
      <c r="E17" s="705"/>
      <c r="F17" s="705"/>
      <c r="G17" s="705"/>
      <c r="H17" s="511">
        <f>H11</f>
        <v>3706</v>
      </c>
      <c r="I17" s="512" t="s">
        <v>68</v>
      </c>
      <c r="J17" s="513">
        <v>1</v>
      </c>
      <c r="K17" s="514">
        <f t="shared" si="0"/>
        <v>3706</v>
      </c>
      <c r="L17" s="515">
        <v>0.34</v>
      </c>
      <c r="M17" s="516">
        <f t="shared" si="1"/>
        <v>1260.0400000000002</v>
      </c>
    </row>
    <row r="18" spans="1:13" ht="15.75">
      <c r="A18" s="704"/>
      <c r="B18" s="705"/>
      <c r="C18" s="705"/>
      <c r="D18" s="705"/>
      <c r="E18" s="705"/>
      <c r="F18" s="705"/>
      <c r="G18" s="705"/>
      <c r="H18" s="511">
        <f>H17</f>
        <v>3706</v>
      </c>
      <c r="I18" s="512" t="s">
        <v>67</v>
      </c>
      <c r="J18" s="513">
        <v>1</v>
      </c>
      <c r="K18" s="514">
        <f t="shared" si="0"/>
        <v>3706</v>
      </c>
      <c r="L18" s="515">
        <v>0.32</v>
      </c>
      <c r="M18" s="516">
        <f t="shared" si="1"/>
        <v>1185.92</v>
      </c>
    </row>
    <row r="19" spans="1:13" ht="16.5" thickBot="1">
      <c r="A19" s="706"/>
      <c r="B19" s="707"/>
      <c r="C19" s="707"/>
      <c r="D19" s="707"/>
      <c r="E19" s="707"/>
      <c r="F19" s="707"/>
      <c r="G19" s="707"/>
      <c r="H19" s="517">
        <f>H11</f>
        <v>3706</v>
      </c>
      <c r="I19" s="518" t="s">
        <v>66</v>
      </c>
      <c r="J19" s="519">
        <v>1</v>
      </c>
      <c r="K19" s="520">
        <f t="shared" si="0"/>
        <v>3706</v>
      </c>
      <c r="L19" s="521">
        <v>0.3</v>
      </c>
      <c r="M19" s="522">
        <f t="shared" si="1"/>
        <v>1111.8</v>
      </c>
    </row>
    <row r="23" spans="1:13">
      <c r="A23" s="532"/>
      <c r="B23" s="532"/>
      <c r="C23" s="532"/>
    </row>
  </sheetData>
  <mergeCells count="18">
    <mergeCell ref="A9:B9"/>
    <mergeCell ref="C9:F9"/>
    <mergeCell ref="A10:B10"/>
    <mergeCell ref="C10:F10"/>
    <mergeCell ref="A15:G19"/>
    <mergeCell ref="A6:B6"/>
    <mergeCell ref="C6:F6"/>
    <mergeCell ref="A7:B7"/>
    <mergeCell ref="C7:F7"/>
    <mergeCell ref="A8:B8"/>
    <mergeCell ref="C8:F8"/>
    <mergeCell ref="A5:B5"/>
    <mergeCell ref="C5:F5"/>
    <mergeCell ref="A1:J1"/>
    <mergeCell ref="A2:J2"/>
    <mergeCell ref="A3:J3"/>
    <mergeCell ref="A4:B4"/>
    <mergeCell ref="C4:F4"/>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M31"/>
  <sheetViews>
    <sheetView workbookViewId="0">
      <pane xSplit="1" ySplit="2" topLeftCell="AG3" activePane="bottomRight" state="frozen"/>
      <selection pane="topRight" activeCell="B1" sqref="B1"/>
      <selection pane="bottomLeft" activeCell="A3" sqref="A3"/>
      <selection pane="bottomRight" activeCell="AM22" sqref="AM22"/>
    </sheetView>
  </sheetViews>
  <sheetFormatPr baseColWidth="10" defaultRowHeight="15"/>
  <cols>
    <col min="1" max="1" width="68.140625" style="319" customWidth="1"/>
    <col min="2" max="14" width="13.7109375" style="319" customWidth="1"/>
    <col min="15" max="15" width="13.7109375" style="319" bestFit="1" customWidth="1"/>
    <col min="16" max="18" width="12.7109375" style="319" bestFit="1" customWidth="1"/>
    <col min="19" max="20" width="13.7109375" style="319" bestFit="1" customWidth="1"/>
    <col min="21" max="21" width="12.7109375" style="319" bestFit="1" customWidth="1"/>
    <col min="22" max="22" width="13.7109375" style="319" bestFit="1" customWidth="1"/>
    <col min="23" max="23" width="13.85546875" style="319" customWidth="1"/>
    <col min="24" max="38" width="12.7109375" style="319" bestFit="1" customWidth="1"/>
    <col min="39" max="39" width="13.7109375" style="319" bestFit="1" customWidth="1"/>
    <col min="40" max="16384" width="11.42578125" style="319"/>
  </cols>
  <sheetData>
    <row r="1" spans="1:39">
      <c r="A1" s="715" t="s">
        <v>633</v>
      </c>
      <c r="B1" s="423">
        <v>2006</v>
      </c>
      <c r="C1" s="423">
        <f t="shared" ref="C1:AM1" si="0">+B1+1</f>
        <v>2007</v>
      </c>
      <c r="D1" s="423">
        <f t="shared" si="0"/>
        <v>2008</v>
      </c>
      <c r="E1" s="423">
        <f t="shared" si="0"/>
        <v>2009</v>
      </c>
      <c r="F1" s="423">
        <f t="shared" si="0"/>
        <v>2010</v>
      </c>
      <c r="G1" s="423">
        <f t="shared" si="0"/>
        <v>2011</v>
      </c>
      <c r="H1" s="423">
        <f t="shared" si="0"/>
        <v>2012</v>
      </c>
      <c r="I1" s="423">
        <f t="shared" si="0"/>
        <v>2013</v>
      </c>
      <c r="J1" s="423">
        <f t="shared" si="0"/>
        <v>2014</v>
      </c>
      <c r="K1" s="423">
        <f t="shared" si="0"/>
        <v>2015</v>
      </c>
      <c r="L1" s="423">
        <f t="shared" si="0"/>
        <v>2016</v>
      </c>
      <c r="M1" s="423">
        <f t="shared" si="0"/>
        <v>2017</v>
      </c>
      <c r="N1" s="423">
        <f t="shared" si="0"/>
        <v>2018</v>
      </c>
      <c r="O1" s="423">
        <f t="shared" si="0"/>
        <v>2019</v>
      </c>
      <c r="P1" s="423">
        <f t="shared" si="0"/>
        <v>2020</v>
      </c>
      <c r="Q1" s="423">
        <f t="shared" si="0"/>
        <v>2021</v>
      </c>
      <c r="R1" s="423">
        <f t="shared" si="0"/>
        <v>2022</v>
      </c>
      <c r="S1" s="423">
        <f t="shared" si="0"/>
        <v>2023</v>
      </c>
      <c r="T1" s="423">
        <f t="shared" si="0"/>
        <v>2024</v>
      </c>
      <c r="U1" s="423">
        <f t="shared" si="0"/>
        <v>2025</v>
      </c>
      <c r="V1" s="423">
        <f t="shared" si="0"/>
        <v>2026</v>
      </c>
      <c r="W1" s="423">
        <f t="shared" si="0"/>
        <v>2027</v>
      </c>
      <c r="X1" s="423">
        <f t="shared" si="0"/>
        <v>2028</v>
      </c>
      <c r="Y1" s="423">
        <f t="shared" si="0"/>
        <v>2029</v>
      </c>
      <c r="Z1" s="423">
        <f t="shared" si="0"/>
        <v>2030</v>
      </c>
      <c r="AA1" s="423">
        <f t="shared" si="0"/>
        <v>2031</v>
      </c>
      <c r="AB1" s="423">
        <f t="shared" si="0"/>
        <v>2032</v>
      </c>
      <c r="AC1" s="423">
        <f t="shared" si="0"/>
        <v>2033</v>
      </c>
      <c r="AD1" s="423">
        <f t="shared" si="0"/>
        <v>2034</v>
      </c>
      <c r="AE1" s="423">
        <f t="shared" si="0"/>
        <v>2035</v>
      </c>
      <c r="AF1" s="423">
        <f t="shared" si="0"/>
        <v>2036</v>
      </c>
      <c r="AG1" s="423">
        <f t="shared" si="0"/>
        <v>2037</v>
      </c>
      <c r="AH1" s="423">
        <f t="shared" si="0"/>
        <v>2038</v>
      </c>
      <c r="AI1" s="423">
        <f t="shared" si="0"/>
        <v>2039</v>
      </c>
      <c r="AJ1" s="423">
        <f t="shared" si="0"/>
        <v>2040</v>
      </c>
      <c r="AK1" s="423">
        <f t="shared" si="0"/>
        <v>2041</v>
      </c>
      <c r="AL1" s="423">
        <f t="shared" si="0"/>
        <v>2042</v>
      </c>
      <c r="AM1" s="423">
        <f t="shared" si="0"/>
        <v>2043</v>
      </c>
    </row>
    <row r="2" spans="1:39">
      <c r="A2" s="716"/>
      <c r="B2" s="423">
        <v>0</v>
      </c>
      <c r="C2" s="423">
        <f t="shared" ref="C2:AM2" si="1">+B2+1</f>
        <v>1</v>
      </c>
      <c r="D2" s="423">
        <f t="shared" si="1"/>
        <v>2</v>
      </c>
      <c r="E2" s="423">
        <f t="shared" si="1"/>
        <v>3</v>
      </c>
      <c r="F2" s="423">
        <f t="shared" si="1"/>
        <v>4</v>
      </c>
      <c r="G2" s="423">
        <f t="shared" si="1"/>
        <v>5</v>
      </c>
      <c r="H2" s="423">
        <f t="shared" si="1"/>
        <v>6</v>
      </c>
      <c r="I2" s="423">
        <f t="shared" si="1"/>
        <v>7</v>
      </c>
      <c r="J2" s="423">
        <f t="shared" si="1"/>
        <v>8</v>
      </c>
      <c r="K2" s="423">
        <f t="shared" si="1"/>
        <v>9</v>
      </c>
      <c r="L2" s="423">
        <f t="shared" si="1"/>
        <v>10</v>
      </c>
      <c r="M2" s="423">
        <f t="shared" si="1"/>
        <v>11</v>
      </c>
      <c r="N2" s="423">
        <f t="shared" si="1"/>
        <v>12</v>
      </c>
      <c r="O2" s="423">
        <f t="shared" si="1"/>
        <v>13</v>
      </c>
      <c r="P2" s="423">
        <f t="shared" si="1"/>
        <v>14</v>
      </c>
      <c r="Q2" s="423">
        <f t="shared" si="1"/>
        <v>15</v>
      </c>
      <c r="R2" s="423">
        <f t="shared" si="1"/>
        <v>16</v>
      </c>
      <c r="S2" s="423">
        <f t="shared" si="1"/>
        <v>17</v>
      </c>
      <c r="T2" s="423">
        <f t="shared" si="1"/>
        <v>18</v>
      </c>
      <c r="U2" s="423">
        <f t="shared" si="1"/>
        <v>19</v>
      </c>
      <c r="V2" s="423">
        <f t="shared" si="1"/>
        <v>20</v>
      </c>
      <c r="W2" s="423">
        <f t="shared" si="1"/>
        <v>21</v>
      </c>
      <c r="X2" s="423">
        <f t="shared" si="1"/>
        <v>22</v>
      </c>
      <c r="Y2" s="423">
        <f t="shared" si="1"/>
        <v>23</v>
      </c>
      <c r="Z2" s="423">
        <f t="shared" si="1"/>
        <v>24</v>
      </c>
      <c r="AA2" s="423">
        <f t="shared" si="1"/>
        <v>25</v>
      </c>
      <c r="AB2" s="423">
        <f t="shared" si="1"/>
        <v>26</v>
      </c>
      <c r="AC2" s="423">
        <f t="shared" si="1"/>
        <v>27</v>
      </c>
      <c r="AD2" s="423">
        <f t="shared" si="1"/>
        <v>28</v>
      </c>
      <c r="AE2" s="423">
        <f t="shared" si="1"/>
        <v>29</v>
      </c>
      <c r="AF2" s="423">
        <f t="shared" si="1"/>
        <v>30</v>
      </c>
      <c r="AG2" s="423">
        <f t="shared" si="1"/>
        <v>31</v>
      </c>
      <c r="AH2" s="423">
        <f t="shared" si="1"/>
        <v>32</v>
      </c>
      <c r="AI2" s="423">
        <f t="shared" si="1"/>
        <v>33</v>
      </c>
      <c r="AJ2" s="423">
        <f t="shared" si="1"/>
        <v>34</v>
      </c>
      <c r="AK2" s="423">
        <f t="shared" si="1"/>
        <v>35</v>
      </c>
      <c r="AL2" s="423">
        <f t="shared" si="1"/>
        <v>36</v>
      </c>
      <c r="AM2" s="423">
        <f t="shared" si="1"/>
        <v>37</v>
      </c>
    </row>
    <row r="3" spans="1:39">
      <c r="A3" s="422" t="s">
        <v>1306</v>
      </c>
      <c r="B3" s="421">
        <v>1.0286939466296441</v>
      </c>
      <c r="C3" s="421">
        <v>1.033197064259852</v>
      </c>
      <c r="D3" s="421">
        <v>1.1244339583984475</v>
      </c>
      <c r="E3" s="421">
        <v>1.1729166680778718</v>
      </c>
      <c r="F3" s="421">
        <v>1.2119517461856482</v>
      </c>
      <c r="G3" s="421">
        <v>1.2775108491327469</v>
      </c>
      <c r="H3" s="421">
        <v>1.3307052461491382</v>
      </c>
      <c r="I3" s="421">
        <v>1.3666388389607205</v>
      </c>
      <c r="J3" s="421">
        <v>1.4167583669823922</v>
      </c>
      <c r="K3" s="421">
        <v>1.4646465726235942</v>
      </c>
      <c r="L3" s="421">
        <v>1.4810475596749542</v>
      </c>
      <c r="M3" s="421">
        <v>1.4781343310815189</v>
      </c>
      <c r="N3" s="421">
        <v>1.482068686523673</v>
      </c>
      <c r="O3" s="421">
        <v>1.4810347075706478</v>
      </c>
      <c r="P3" s="420"/>
      <c r="Q3" s="420"/>
      <c r="R3" s="420"/>
      <c r="S3" s="420"/>
      <c r="T3" s="420"/>
      <c r="U3" s="420"/>
      <c r="V3" s="420"/>
      <c r="W3" s="420"/>
      <c r="X3" s="420"/>
      <c r="Y3" s="420"/>
      <c r="Z3" s="420"/>
      <c r="AA3" s="420"/>
      <c r="AB3" s="420"/>
      <c r="AC3" s="420"/>
      <c r="AD3" s="420"/>
      <c r="AE3" s="420"/>
      <c r="AF3" s="420"/>
      <c r="AG3" s="420"/>
      <c r="AH3" s="420"/>
      <c r="AI3" s="420"/>
      <c r="AJ3" s="420"/>
      <c r="AK3" s="420"/>
      <c r="AL3" s="420"/>
      <c r="AM3" s="420"/>
    </row>
    <row r="4" spans="1:39">
      <c r="A4" s="410" t="s">
        <v>1305</v>
      </c>
      <c r="B4" s="419">
        <f t="shared" ref="B4:AM4" si="2">SUM(B5)</f>
        <v>0</v>
      </c>
      <c r="C4" s="419">
        <f t="shared" si="2"/>
        <v>0</v>
      </c>
      <c r="D4" s="419">
        <f t="shared" si="2"/>
        <v>0</v>
      </c>
      <c r="E4" s="419">
        <f t="shared" si="2"/>
        <v>0</v>
      </c>
      <c r="F4" s="419">
        <f t="shared" si="2"/>
        <v>0</v>
      </c>
      <c r="G4" s="419">
        <f t="shared" si="2"/>
        <v>0</v>
      </c>
      <c r="H4" s="419">
        <f t="shared" si="2"/>
        <v>0</v>
      </c>
      <c r="I4" s="419">
        <f t="shared" si="2"/>
        <v>0</v>
      </c>
      <c r="J4" s="419">
        <f t="shared" si="2"/>
        <v>0</v>
      </c>
      <c r="K4" s="419">
        <f t="shared" si="2"/>
        <v>0</v>
      </c>
      <c r="L4" s="419">
        <f t="shared" si="2"/>
        <v>0</v>
      </c>
      <c r="M4" s="419">
        <f t="shared" si="2"/>
        <v>0</v>
      </c>
      <c r="N4" s="419">
        <f t="shared" si="2"/>
        <v>0</v>
      </c>
      <c r="O4" s="419">
        <f t="shared" si="2"/>
        <v>0</v>
      </c>
      <c r="P4" s="419">
        <f t="shared" si="2"/>
        <v>0</v>
      </c>
      <c r="Q4" s="419">
        <f t="shared" si="2"/>
        <v>0</v>
      </c>
      <c r="R4" s="419">
        <f t="shared" si="2"/>
        <v>0</v>
      </c>
      <c r="S4" s="419">
        <f t="shared" si="2"/>
        <v>0</v>
      </c>
      <c r="T4" s="419">
        <f t="shared" si="2"/>
        <v>0</v>
      </c>
      <c r="U4" s="419">
        <f t="shared" si="2"/>
        <v>3753944.8</v>
      </c>
      <c r="V4" s="419">
        <f t="shared" si="2"/>
        <v>14396055.199999999</v>
      </c>
      <c r="W4" s="419">
        <f t="shared" si="2"/>
        <v>7979648.5800000001</v>
      </c>
      <c r="X4" s="419">
        <f t="shared" si="2"/>
        <v>0</v>
      </c>
      <c r="Y4" s="419">
        <f t="shared" si="2"/>
        <v>0</v>
      </c>
      <c r="Z4" s="419">
        <f t="shared" si="2"/>
        <v>0</v>
      </c>
      <c r="AA4" s="419">
        <f t="shared" si="2"/>
        <v>0</v>
      </c>
      <c r="AB4" s="419">
        <f t="shared" si="2"/>
        <v>0</v>
      </c>
      <c r="AC4" s="419">
        <f t="shared" si="2"/>
        <v>0</v>
      </c>
      <c r="AD4" s="419">
        <f t="shared" si="2"/>
        <v>0</v>
      </c>
      <c r="AE4" s="419">
        <f t="shared" si="2"/>
        <v>0</v>
      </c>
      <c r="AF4" s="419">
        <f t="shared" si="2"/>
        <v>0</v>
      </c>
      <c r="AG4" s="419">
        <f t="shared" si="2"/>
        <v>0</v>
      </c>
      <c r="AH4" s="419">
        <f t="shared" si="2"/>
        <v>0</v>
      </c>
      <c r="AI4" s="419">
        <f t="shared" si="2"/>
        <v>0</v>
      </c>
      <c r="AJ4" s="419">
        <f t="shared" si="2"/>
        <v>0</v>
      </c>
      <c r="AK4" s="419">
        <f t="shared" si="2"/>
        <v>0</v>
      </c>
      <c r="AL4" s="419">
        <f t="shared" si="2"/>
        <v>0</v>
      </c>
      <c r="AM4" s="419">
        <f t="shared" si="2"/>
        <v>0</v>
      </c>
    </row>
    <row r="5" spans="1:39">
      <c r="A5" s="412" t="s">
        <v>1304</v>
      </c>
      <c r="B5" s="409"/>
      <c r="C5" s="409"/>
      <c r="D5" s="409"/>
      <c r="E5" s="409"/>
      <c r="F5" s="409"/>
      <c r="G5" s="409"/>
      <c r="H5" s="409"/>
      <c r="I5" s="409"/>
      <c r="J5" s="409"/>
      <c r="K5" s="418"/>
      <c r="L5" s="417"/>
      <c r="M5" s="417"/>
      <c r="N5" s="417"/>
      <c r="O5" s="416"/>
      <c r="P5" s="416"/>
      <c r="Q5" s="416"/>
      <c r="R5" s="416"/>
      <c r="S5" s="416"/>
      <c r="T5" s="415"/>
      <c r="U5" s="553">
        <v>3753944.8</v>
      </c>
      <c r="V5" s="553">
        <v>14396055.199999999</v>
      </c>
      <c r="W5" s="415">
        <v>7979648.5800000001</v>
      </c>
      <c r="X5" s="415"/>
      <c r="Y5" s="415"/>
      <c r="Z5" s="415"/>
      <c r="AA5" s="415"/>
      <c r="AB5" s="415"/>
      <c r="AC5" s="415"/>
      <c r="AD5" s="415"/>
      <c r="AE5" s="415"/>
      <c r="AF5" s="414"/>
      <c r="AG5" s="414"/>
      <c r="AH5" s="414"/>
      <c r="AI5" s="414"/>
      <c r="AJ5" s="414"/>
      <c r="AK5" s="414"/>
      <c r="AL5" s="414"/>
      <c r="AM5" s="414"/>
    </row>
    <row r="6" spans="1:39">
      <c r="A6" s="410" t="s">
        <v>1303</v>
      </c>
      <c r="B6" s="413">
        <f t="shared" ref="B6:AM6" si="3">SUM(B7:B9)</f>
        <v>41840942.039999999</v>
      </c>
      <c r="C6" s="413">
        <f t="shared" si="3"/>
        <v>0</v>
      </c>
      <c r="D6" s="413">
        <f t="shared" si="3"/>
        <v>0</v>
      </c>
      <c r="E6" s="413">
        <f t="shared" si="3"/>
        <v>0</v>
      </c>
      <c r="F6" s="413">
        <f t="shared" si="3"/>
        <v>0</v>
      </c>
      <c r="G6" s="413">
        <f t="shared" si="3"/>
        <v>0</v>
      </c>
      <c r="H6" s="413">
        <f t="shared" si="3"/>
        <v>0</v>
      </c>
      <c r="I6" s="413">
        <f t="shared" si="3"/>
        <v>0</v>
      </c>
      <c r="J6" s="413">
        <f t="shared" si="3"/>
        <v>0</v>
      </c>
      <c r="K6" s="413">
        <f t="shared" si="3"/>
        <v>5847537.8899999997</v>
      </c>
      <c r="L6" s="413">
        <f t="shared" si="3"/>
        <v>0</v>
      </c>
      <c r="M6" s="413">
        <f t="shared" si="3"/>
        <v>0</v>
      </c>
      <c r="N6" s="413">
        <f t="shared" si="3"/>
        <v>0</v>
      </c>
      <c r="O6" s="413">
        <f t="shared" si="3"/>
        <v>0</v>
      </c>
      <c r="P6" s="413">
        <f t="shared" si="3"/>
        <v>0</v>
      </c>
      <c r="Q6" s="413">
        <f t="shared" si="3"/>
        <v>0</v>
      </c>
      <c r="R6" s="413">
        <f t="shared" si="3"/>
        <v>0</v>
      </c>
      <c r="S6" s="413">
        <f t="shared" si="3"/>
        <v>0</v>
      </c>
      <c r="T6" s="413">
        <f t="shared" si="3"/>
        <v>0</v>
      </c>
      <c r="U6" s="413">
        <f t="shared" si="3"/>
        <v>0</v>
      </c>
      <c r="V6" s="413">
        <f t="shared" si="3"/>
        <v>950000</v>
      </c>
      <c r="W6" s="413">
        <f t="shared" si="3"/>
        <v>0</v>
      </c>
      <c r="X6" s="413">
        <f t="shared" si="3"/>
        <v>0</v>
      </c>
      <c r="Y6" s="413">
        <f t="shared" si="3"/>
        <v>0</v>
      </c>
      <c r="Z6" s="413">
        <f t="shared" si="3"/>
        <v>450000</v>
      </c>
      <c r="AA6" s="413">
        <f t="shared" si="3"/>
        <v>0</v>
      </c>
      <c r="AB6" s="413">
        <f t="shared" si="3"/>
        <v>0</v>
      </c>
      <c r="AC6" s="413">
        <f t="shared" si="3"/>
        <v>0</v>
      </c>
      <c r="AD6" s="413">
        <f t="shared" si="3"/>
        <v>0</v>
      </c>
      <c r="AE6" s="413">
        <f t="shared" si="3"/>
        <v>0</v>
      </c>
      <c r="AF6" s="413">
        <f t="shared" si="3"/>
        <v>0</v>
      </c>
      <c r="AG6" s="413">
        <f t="shared" si="3"/>
        <v>0</v>
      </c>
      <c r="AH6" s="413">
        <f t="shared" si="3"/>
        <v>0</v>
      </c>
      <c r="AI6" s="413">
        <f t="shared" si="3"/>
        <v>0</v>
      </c>
      <c r="AJ6" s="413">
        <f t="shared" si="3"/>
        <v>0</v>
      </c>
      <c r="AK6" s="413">
        <f t="shared" si="3"/>
        <v>0</v>
      </c>
      <c r="AL6" s="413">
        <f t="shared" si="3"/>
        <v>0</v>
      </c>
      <c r="AM6" s="413">
        <f t="shared" si="3"/>
        <v>0</v>
      </c>
    </row>
    <row r="7" spans="1:39">
      <c r="A7" s="412" t="s">
        <v>1302</v>
      </c>
      <c r="B7" s="408">
        <v>41840942.039999999</v>
      </c>
      <c r="C7" s="408"/>
      <c r="D7" s="408"/>
      <c r="E7" s="408"/>
      <c r="F7" s="408"/>
      <c r="G7" s="408"/>
      <c r="H7" s="408"/>
      <c r="I7" s="408"/>
      <c r="J7" s="408"/>
      <c r="K7" s="408">
        <v>5847537.8899999997</v>
      </c>
      <c r="L7" s="408"/>
      <c r="M7" s="408"/>
      <c r="N7" s="408"/>
      <c r="O7" s="408"/>
      <c r="P7" s="408"/>
      <c r="Q7" s="408"/>
      <c r="R7" s="408"/>
      <c r="S7" s="408"/>
      <c r="T7" s="408"/>
      <c r="U7" s="408"/>
      <c r="V7" s="408"/>
      <c r="W7" s="408"/>
      <c r="X7" s="408"/>
      <c r="Y7" s="408"/>
      <c r="Z7" s="408"/>
      <c r="AA7" s="408"/>
      <c r="AB7" s="408"/>
      <c r="AC7" s="408"/>
      <c r="AD7" s="408"/>
      <c r="AE7" s="408"/>
      <c r="AF7" s="408"/>
      <c r="AG7" s="408"/>
      <c r="AH7" s="408"/>
      <c r="AI7" s="408"/>
      <c r="AJ7" s="408"/>
      <c r="AK7" s="408"/>
      <c r="AL7" s="408"/>
      <c r="AM7" s="408"/>
    </row>
    <row r="8" spans="1:39">
      <c r="A8" s="412" t="s">
        <v>1301</v>
      </c>
      <c r="B8" s="408"/>
      <c r="C8" s="408"/>
      <c r="D8" s="408"/>
      <c r="E8" s="408"/>
      <c r="F8" s="408"/>
      <c r="G8" s="408"/>
      <c r="H8" s="408"/>
      <c r="I8" s="408"/>
      <c r="J8" s="408"/>
      <c r="K8" s="408"/>
      <c r="L8" s="408"/>
      <c r="M8" s="408"/>
      <c r="N8" s="408"/>
      <c r="O8" s="408"/>
      <c r="P8" s="408"/>
      <c r="Q8" s="408"/>
      <c r="R8" s="408"/>
      <c r="S8" s="408"/>
      <c r="T8" s="408"/>
      <c r="U8" s="408"/>
      <c r="V8" s="554">
        <v>950000</v>
      </c>
      <c r="W8" s="408"/>
      <c r="X8" s="408"/>
      <c r="Y8" s="408"/>
      <c r="Z8" s="408"/>
      <c r="AA8" s="408"/>
      <c r="AB8" s="408"/>
      <c r="AC8" s="408"/>
      <c r="AD8" s="408"/>
      <c r="AE8" s="408"/>
      <c r="AF8" s="408"/>
      <c r="AG8" s="408"/>
      <c r="AH8" s="408"/>
      <c r="AI8" s="408"/>
      <c r="AJ8" s="408"/>
      <c r="AK8" s="408"/>
      <c r="AL8" s="408"/>
      <c r="AM8" s="408"/>
    </row>
    <row r="9" spans="1:39">
      <c r="A9" s="412" t="s">
        <v>1300</v>
      </c>
      <c r="B9" s="408"/>
      <c r="C9" s="408"/>
      <c r="D9" s="408"/>
      <c r="E9" s="408"/>
      <c r="F9" s="408"/>
      <c r="G9" s="408"/>
      <c r="H9" s="408"/>
      <c r="I9" s="408"/>
      <c r="J9" s="408"/>
      <c r="K9" s="408"/>
      <c r="L9" s="408"/>
      <c r="M9" s="408"/>
      <c r="N9" s="408"/>
      <c r="O9" s="408"/>
      <c r="P9" s="408"/>
      <c r="Q9" s="408"/>
      <c r="R9" s="408"/>
      <c r="S9" s="408"/>
      <c r="T9" s="408"/>
      <c r="U9" s="408"/>
      <c r="V9" s="408"/>
      <c r="W9" s="408"/>
      <c r="X9" s="408"/>
      <c r="Y9" s="408"/>
      <c r="Z9" s="554">
        <v>450000</v>
      </c>
      <c r="AA9" s="408"/>
      <c r="AB9" s="408"/>
      <c r="AC9" s="408"/>
      <c r="AD9" s="408"/>
      <c r="AE9" s="408"/>
      <c r="AF9" s="408"/>
      <c r="AG9" s="408"/>
      <c r="AH9" s="408"/>
      <c r="AI9" s="408"/>
      <c r="AJ9" s="408"/>
      <c r="AK9" s="408"/>
      <c r="AL9" s="408"/>
      <c r="AM9" s="408"/>
    </row>
    <row r="10" spans="1:39">
      <c r="A10" s="410" t="s">
        <v>24</v>
      </c>
      <c r="B10" s="410"/>
      <c r="C10" s="406">
        <f t="shared" ref="C10:AM10" si="4">+SUM(C11)</f>
        <v>531747.0006494564</v>
      </c>
      <c r="D10" s="406">
        <f t="shared" si="4"/>
        <v>488600.89638569788</v>
      </c>
      <c r="E10" s="406">
        <f t="shared" si="4"/>
        <v>468404.49535117741</v>
      </c>
      <c r="F10" s="406">
        <f t="shared" si="4"/>
        <v>453317.91610442742</v>
      </c>
      <c r="G10" s="406">
        <f t="shared" si="4"/>
        <v>430054.6178319864</v>
      </c>
      <c r="H10" s="406">
        <f t="shared" si="4"/>
        <v>412863.36068027059</v>
      </c>
      <c r="I10" s="406">
        <f t="shared" si="4"/>
        <v>402007.77582012699</v>
      </c>
      <c r="J10" s="406">
        <f t="shared" si="4"/>
        <v>387786.26814831299</v>
      </c>
      <c r="K10" s="406">
        <f t="shared" si="4"/>
        <v>375107.17620829912</v>
      </c>
      <c r="L10" s="406">
        <f t="shared" si="4"/>
        <v>370953.27318224456</v>
      </c>
      <c r="M10" s="406">
        <f t="shared" si="4"/>
        <v>371684.37837311864</v>
      </c>
      <c r="N10" s="406">
        <f t="shared" si="4"/>
        <v>370697.69100153272</v>
      </c>
      <c r="O10" s="406">
        <f t="shared" si="4"/>
        <v>549399.43999999994</v>
      </c>
      <c r="P10" s="406">
        <f t="shared" si="4"/>
        <v>296303.38999999996</v>
      </c>
      <c r="Q10" s="406">
        <f t="shared" si="4"/>
        <v>436693.61000000004</v>
      </c>
      <c r="R10" s="406">
        <f t="shared" si="4"/>
        <v>416977.30999999994</v>
      </c>
      <c r="S10" s="406">
        <f t="shared" si="4"/>
        <v>438566.95</v>
      </c>
      <c r="T10" s="559">
        <f t="shared" si="4"/>
        <v>438566.95</v>
      </c>
      <c r="U10" s="559">
        <f t="shared" si="4"/>
        <v>438566.95</v>
      </c>
      <c r="V10" s="559">
        <f t="shared" si="4"/>
        <v>438566.95</v>
      </c>
      <c r="W10" s="559">
        <f t="shared" si="4"/>
        <v>438566.95</v>
      </c>
      <c r="X10" s="559">
        <f t="shared" si="4"/>
        <v>438566.95</v>
      </c>
      <c r="Y10" s="559">
        <f t="shared" si="4"/>
        <v>438566.95</v>
      </c>
      <c r="Z10" s="559">
        <f t="shared" si="4"/>
        <v>438566.95</v>
      </c>
      <c r="AA10" s="559">
        <f t="shared" si="4"/>
        <v>438566.95</v>
      </c>
      <c r="AB10" s="559">
        <f t="shared" si="4"/>
        <v>438566.95</v>
      </c>
      <c r="AC10" s="559">
        <f t="shared" si="4"/>
        <v>438566.95</v>
      </c>
      <c r="AD10" s="559">
        <f t="shared" si="4"/>
        <v>438566.95</v>
      </c>
      <c r="AE10" s="559">
        <f t="shared" si="4"/>
        <v>438566.95</v>
      </c>
      <c r="AF10" s="559">
        <f t="shared" si="4"/>
        <v>438566.95</v>
      </c>
      <c r="AG10" s="559">
        <f t="shared" si="4"/>
        <v>438566.95</v>
      </c>
      <c r="AH10" s="559">
        <f t="shared" si="4"/>
        <v>438566.95</v>
      </c>
      <c r="AI10" s="559">
        <f t="shared" si="4"/>
        <v>438566.95</v>
      </c>
      <c r="AJ10" s="559">
        <f t="shared" si="4"/>
        <v>438566.95</v>
      </c>
      <c r="AK10" s="559">
        <f t="shared" si="4"/>
        <v>438566.95</v>
      </c>
      <c r="AL10" s="559">
        <f t="shared" si="4"/>
        <v>438566.95</v>
      </c>
      <c r="AM10" s="559">
        <f t="shared" si="4"/>
        <v>438566.95</v>
      </c>
    </row>
    <row r="11" spans="1:39" ht="34.35" customHeight="1">
      <c r="A11" s="409" t="s">
        <v>1299</v>
      </c>
      <c r="B11" s="408"/>
      <c r="C11" s="408">
        <v>531747.0006494564</v>
      </c>
      <c r="D11" s="408">
        <v>488600.89638569788</v>
      </c>
      <c r="E11" s="408">
        <v>468404.49535117741</v>
      </c>
      <c r="F11" s="408">
        <v>453317.91610442742</v>
      </c>
      <c r="G11" s="408">
        <v>430054.6178319864</v>
      </c>
      <c r="H11" s="408">
        <v>412863.36068027059</v>
      </c>
      <c r="I11" s="408">
        <v>402007.77582012699</v>
      </c>
      <c r="J11" s="408">
        <v>387786.26814831299</v>
      </c>
      <c r="K11" s="408">
        <v>375107.17620829912</v>
      </c>
      <c r="L11" s="408">
        <v>370953.27318224456</v>
      </c>
      <c r="M11" s="408">
        <v>371684.37837311864</v>
      </c>
      <c r="N11" s="408">
        <v>370697.69100153272</v>
      </c>
      <c r="O11" s="408">
        <v>549399.43999999994</v>
      </c>
      <c r="P11" s="408">
        <v>296303.38999999996</v>
      </c>
      <c r="Q11" s="408">
        <v>436693.61000000004</v>
      </c>
      <c r="R11" s="408">
        <v>416977.30999999994</v>
      </c>
      <c r="S11" s="408">
        <v>438566.95</v>
      </c>
      <c r="T11" s="408">
        <v>438566.95</v>
      </c>
      <c r="U11" s="408">
        <v>438566.95</v>
      </c>
      <c r="V11" s="408">
        <v>438566.95</v>
      </c>
      <c r="W11" s="408">
        <v>438566.95</v>
      </c>
      <c r="X11" s="408">
        <v>438566.95</v>
      </c>
      <c r="Y11" s="408">
        <v>438566.95</v>
      </c>
      <c r="Z11" s="408">
        <v>438566.95</v>
      </c>
      <c r="AA11" s="408">
        <v>438566.95</v>
      </c>
      <c r="AB11" s="408">
        <v>438566.95</v>
      </c>
      <c r="AC11" s="408">
        <v>438566.95</v>
      </c>
      <c r="AD11" s="408">
        <v>438566.95</v>
      </c>
      <c r="AE11" s="408">
        <v>438566.95</v>
      </c>
      <c r="AF11" s="408">
        <v>438566.95</v>
      </c>
      <c r="AG11" s="408">
        <v>438566.95</v>
      </c>
      <c r="AH11" s="408">
        <v>438566.95</v>
      </c>
      <c r="AI11" s="408">
        <v>438566.95</v>
      </c>
      <c r="AJ11" s="408">
        <v>438566.95</v>
      </c>
      <c r="AK11" s="408">
        <v>438566.95</v>
      </c>
      <c r="AL11" s="408">
        <v>438566.95</v>
      </c>
      <c r="AM11" s="408">
        <v>438566.95</v>
      </c>
    </row>
    <row r="12" spans="1:39">
      <c r="A12" s="410" t="s">
        <v>25</v>
      </c>
      <c r="B12" s="410"/>
      <c r="C12" s="406">
        <f t="shared" ref="C12:S12" si="5">+SUM(C13:C17)</f>
        <v>94120.13506908594</v>
      </c>
      <c r="D12" s="406">
        <f t="shared" si="5"/>
        <v>86483.200293619477</v>
      </c>
      <c r="E12" s="406">
        <f t="shared" si="5"/>
        <v>82908.402521451877</v>
      </c>
      <c r="F12" s="406">
        <f t="shared" si="5"/>
        <v>80238.052007579085</v>
      </c>
      <c r="G12" s="406">
        <f t="shared" si="5"/>
        <v>76120.408141454143</v>
      </c>
      <c r="H12" s="406">
        <f t="shared" si="5"/>
        <v>73077.526013015871</v>
      </c>
      <c r="I12" s="406">
        <f t="shared" si="5"/>
        <v>71156.068793618804</v>
      </c>
      <c r="J12" s="406">
        <f t="shared" si="5"/>
        <v>68638.837438627903</v>
      </c>
      <c r="K12" s="406">
        <f t="shared" si="5"/>
        <v>0</v>
      </c>
      <c r="L12" s="406">
        <f t="shared" si="5"/>
        <v>66678.315174211515</v>
      </c>
      <c r="M12" s="406">
        <f t="shared" si="5"/>
        <v>66803.547362936093</v>
      </c>
      <c r="N12" s="406">
        <f t="shared" si="5"/>
        <v>85731.002816727094</v>
      </c>
      <c r="O12" s="406">
        <f t="shared" si="5"/>
        <v>119780.19865027515</v>
      </c>
      <c r="P12" s="406">
        <f t="shared" si="5"/>
        <v>148359.41622990498</v>
      </c>
      <c r="Q12" s="406">
        <f t="shared" si="5"/>
        <v>154220.93385942001</v>
      </c>
      <c r="R12" s="406">
        <f t="shared" si="5"/>
        <v>343489.95337786997</v>
      </c>
      <c r="S12" s="406">
        <f t="shared" si="5"/>
        <v>1006262.9901514747</v>
      </c>
      <c r="T12" s="559">
        <v>598934.35</v>
      </c>
      <c r="U12" s="559">
        <v>598934.35</v>
      </c>
      <c r="V12" s="559">
        <v>598934.35</v>
      </c>
      <c r="W12" s="559">
        <v>598934.35</v>
      </c>
      <c r="X12" s="559">
        <v>598934.35</v>
      </c>
      <c r="Y12" s="559"/>
      <c r="Z12" s="559">
        <v>598934.35</v>
      </c>
      <c r="AA12" s="559">
        <v>598934.35</v>
      </c>
      <c r="AB12" s="559">
        <v>598934.35</v>
      </c>
      <c r="AC12" s="559">
        <v>598934.35</v>
      </c>
      <c r="AD12" s="559"/>
      <c r="AE12" s="559">
        <v>598934.35</v>
      </c>
      <c r="AF12" s="559">
        <v>598934.35</v>
      </c>
      <c r="AG12" s="559">
        <v>598934.35</v>
      </c>
      <c r="AH12" s="559">
        <v>598934.35</v>
      </c>
      <c r="AI12" s="559"/>
      <c r="AJ12" s="559">
        <v>598934.35</v>
      </c>
      <c r="AK12" s="559">
        <v>598934.35</v>
      </c>
      <c r="AL12" s="559">
        <v>598934.35</v>
      </c>
      <c r="AM12" s="559">
        <v>598934.35</v>
      </c>
    </row>
    <row r="13" spans="1:39">
      <c r="A13" s="409" t="s">
        <v>1298</v>
      </c>
      <c r="B13" s="409"/>
      <c r="C13" s="408">
        <v>10681.727989525463</v>
      </c>
      <c r="D13" s="408">
        <v>9815.0095144042552</v>
      </c>
      <c r="E13" s="408">
        <v>9409.3044291764472</v>
      </c>
      <c r="F13" s="408">
        <v>9106.2453886752701</v>
      </c>
      <c r="G13" s="408">
        <v>8638.9325049506551</v>
      </c>
      <c r="H13" s="408">
        <v>8293.5947174909597</v>
      </c>
      <c r="I13" s="408">
        <v>8075.5278464006851</v>
      </c>
      <c r="J13" s="408">
        <v>7789.8463543269563</v>
      </c>
      <c r="K13" s="411"/>
      <c r="L13" s="408">
        <v>7451.7053337720945</v>
      </c>
      <c r="M13" s="408">
        <v>7466.3917669275406</v>
      </c>
      <c r="N13" s="408">
        <v>7446.5712016942462</v>
      </c>
      <c r="O13" s="408">
        <v>11036.33</v>
      </c>
      <c r="P13" s="408">
        <v>11036.33</v>
      </c>
      <c r="Q13" s="408">
        <v>11840.243999999999</v>
      </c>
      <c r="R13" s="408">
        <v>12320.596400000002</v>
      </c>
      <c r="S13" s="408">
        <v>8949.9060000000027</v>
      </c>
      <c r="T13" s="408"/>
      <c r="U13" s="408"/>
      <c r="V13" s="408"/>
      <c r="W13" s="408"/>
      <c r="X13" s="408"/>
      <c r="Y13" s="408"/>
      <c r="Z13" s="408"/>
      <c r="AA13" s="408"/>
      <c r="AB13" s="408"/>
      <c r="AC13" s="408"/>
      <c r="AD13" s="408"/>
      <c r="AE13" s="408"/>
      <c r="AF13" s="408"/>
      <c r="AG13" s="408"/>
      <c r="AH13" s="408"/>
      <c r="AI13" s="408"/>
      <c r="AJ13" s="408"/>
      <c r="AK13" s="408"/>
      <c r="AL13" s="408"/>
      <c r="AM13" s="408"/>
    </row>
    <row r="14" spans="1:39">
      <c r="A14" s="409" t="s">
        <v>1297</v>
      </c>
      <c r="B14" s="409"/>
      <c r="C14" s="408">
        <v>6393.9883576154925</v>
      </c>
      <c r="D14" s="408">
        <v>5875.178306967362</v>
      </c>
      <c r="E14" s="408">
        <v>5632.3268138273233</v>
      </c>
      <c r="F14" s="408">
        <v>5450.9183396052858</v>
      </c>
      <c r="G14" s="408">
        <v>5171.1889605358183</v>
      </c>
      <c r="H14" s="408">
        <v>4964.4728005074739</v>
      </c>
      <c r="I14" s="408">
        <v>4833.9398908228122</v>
      </c>
      <c r="J14" s="408">
        <v>4662.9334641382102</v>
      </c>
      <c r="K14" s="411"/>
      <c r="L14" s="408">
        <v>4460.5252254356201</v>
      </c>
      <c r="M14" s="408">
        <v>4469.3163950575108</v>
      </c>
      <c r="N14" s="408">
        <v>4457.4519791626935</v>
      </c>
      <c r="O14" s="408">
        <v>6606.25</v>
      </c>
      <c r="P14" s="408">
        <v>6606.25</v>
      </c>
      <c r="Q14" s="408">
        <v>6606.25</v>
      </c>
      <c r="R14" s="408">
        <v>6606.25</v>
      </c>
      <c r="S14" s="408">
        <v>6606.25</v>
      </c>
      <c r="T14" s="408"/>
      <c r="U14" s="408"/>
      <c r="V14" s="408"/>
      <c r="W14" s="408"/>
      <c r="X14" s="408"/>
      <c r="Y14" s="408"/>
      <c r="Z14" s="408"/>
      <c r="AA14" s="408"/>
      <c r="AB14" s="408"/>
      <c r="AC14" s="408"/>
      <c r="AD14" s="408"/>
      <c r="AE14" s="408"/>
      <c r="AF14" s="408"/>
      <c r="AG14" s="408"/>
      <c r="AH14" s="408"/>
      <c r="AI14" s="408"/>
      <c r="AJ14" s="408"/>
      <c r="AK14" s="408"/>
      <c r="AL14" s="408"/>
      <c r="AM14" s="408"/>
    </row>
    <row r="15" spans="1:39">
      <c r="A15" s="409" t="s">
        <v>1296</v>
      </c>
      <c r="B15" s="409"/>
      <c r="C15" s="408">
        <v>56823.668273949523</v>
      </c>
      <c r="D15" s="408">
        <v>52212.979519706219</v>
      </c>
      <c r="E15" s="408">
        <v>50054.74714357328</v>
      </c>
      <c r="F15" s="408">
        <v>48442.561699256847</v>
      </c>
      <c r="G15" s="408">
        <v>45956.593856699015</v>
      </c>
      <c r="H15" s="408">
        <v>44119.497845986873</v>
      </c>
      <c r="I15" s="408">
        <v>42959.445880937506</v>
      </c>
      <c r="J15" s="408">
        <v>41439.703910956327</v>
      </c>
      <c r="K15" s="411"/>
      <c r="L15" s="408">
        <v>39640.892594972065</v>
      </c>
      <c r="M15" s="408">
        <v>39719.020123268136</v>
      </c>
      <c r="N15" s="408">
        <v>58710.047241120337</v>
      </c>
      <c r="O15" s="408">
        <v>87012.322600390005</v>
      </c>
      <c r="P15" s="408">
        <v>109824.81622990499</v>
      </c>
      <c r="Q15" s="408">
        <v>132637.30985942</v>
      </c>
      <c r="R15" s="408">
        <v>309565.44697786996</v>
      </c>
      <c r="S15" s="408">
        <v>974253.61415147479</v>
      </c>
      <c r="T15" s="408"/>
      <c r="U15" s="408"/>
      <c r="V15" s="408"/>
      <c r="W15" s="408"/>
      <c r="X15" s="408"/>
      <c r="Y15" s="408"/>
      <c r="Z15" s="408"/>
      <c r="AA15" s="408"/>
      <c r="AB15" s="408"/>
      <c r="AC15" s="408"/>
      <c r="AD15" s="408"/>
      <c r="AE15" s="408"/>
      <c r="AF15" s="408"/>
      <c r="AG15" s="408"/>
      <c r="AH15" s="408"/>
      <c r="AI15" s="408"/>
      <c r="AJ15" s="408"/>
      <c r="AK15" s="408"/>
      <c r="AL15" s="408"/>
      <c r="AM15" s="408"/>
    </row>
    <row r="16" spans="1:39">
      <c r="A16" s="409" t="s">
        <v>1295</v>
      </c>
      <c r="B16" s="409"/>
      <c r="C16" s="408">
        <v>17184.417778731313</v>
      </c>
      <c r="D16" s="408">
        <v>15790.069187601399</v>
      </c>
      <c r="E16" s="408">
        <v>15137.383995996914</v>
      </c>
      <c r="F16" s="408">
        <v>14649.832434236441</v>
      </c>
      <c r="G16" s="408">
        <v>13898.034613211397</v>
      </c>
      <c r="H16" s="408">
        <v>13342.466373661631</v>
      </c>
      <c r="I16" s="408">
        <v>12991.647459325795</v>
      </c>
      <c r="J16" s="408">
        <v>12532.052334243008</v>
      </c>
      <c r="K16" s="411"/>
      <c r="L16" s="408">
        <v>11988.062020031733</v>
      </c>
      <c r="M16" s="408">
        <v>12011.689077682899</v>
      </c>
      <c r="N16" s="408">
        <v>11979.802394749808</v>
      </c>
      <c r="O16" s="408">
        <v>11988.166049885136</v>
      </c>
      <c r="P16" s="408">
        <v>17754.89</v>
      </c>
      <c r="Q16" s="408"/>
      <c r="R16" s="408">
        <v>11860.53</v>
      </c>
      <c r="S16" s="408">
        <v>13316.09</v>
      </c>
      <c r="T16" s="408"/>
      <c r="U16" s="408"/>
      <c r="V16" s="408"/>
      <c r="W16" s="408"/>
      <c r="X16" s="408"/>
      <c r="Y16" s="408"/>
      <c r="Z16" s="408"/>
      <c r="AA16" s="408"/>
      <c r="AB16" s="408"/>
      <c r="AC16" s="408"/>
      <c r="AD16" s="408"/>
      <c r="AE16" s="408"/>
      <c r="AF16" s="408"/>
      <c r="AG16" s="408"/>
      <c r="AH16" s="408"/>
      <c r="AI16" s="408"/>
      <c r="AJ16" s="408"/>
      <c r="AK16" s="408"/>
      <c r="AL16" s="408"/>
      <c r="AM16" s="408"/>
    </row>
    <row r="17" spans="1:39">
      <c r="A17" s="409" t="s">
        <v>1294</v>
      </c>
      <c r="B17" s="409"/>
      <c r="C17" s="408">
        <v>3036.3326692641499</v>
      </c>
      <c r="D17" s="408">
        <v>2789.9637649402493</v>
      </c>
      <c r="E17" s="408">
        <v>2674.6401388778977</v>
      </c>
      <c r="F17" s="408">
        <v>2588.4941458052499</v>
      </c>
      <c r="G17" s="408">
        <v>2455.6582060572537</v>
      </c>
      <c r="H17" s="408">
        <v>2357.4942753689329</v>
      </c>
      <c r="I17" s="408">
        <v>2295.5077161319914</v>
      </c>
      <c r="J17" s="408">
        <v>2214.3013749633915</v>
      </c>
      <c r="K17" s="411"/>
      <c r="L17" s="408">
        <v>3137.13</v>
      </c>
      <c r="M17" s="408">
        <v>3137.13</v>
      </c>
      <c r="N17" s="408">
        <v>3137.13</v>
      </c>
      <c r="O17" s="408">
        <v>3137.13</v>
      </c>
      <c r="P17" s="408">
        <v>3137.13</v>
      </c>
      <c r="Q17" s="408">
        <v>3137.13</v>
      </c>
      <c r="R17" s="408">
        <v>3137.13</v>
      </c>
      <c r="S17" s="408">
        <v>3137.13</v>
      </c>
      <c r="T17" s="408"/>
      <c r="U17" s="408"/>
      <c r="V17" s="408"/>
      <c r="W17" s="408"/>
      <c r="X17" s="408"/>
      <c r="Y17" s="408"/>
      <c r="Z17" s="408"/>
      <c r="AA17" s="408"/>
      <c r="AB17" s="408"/>
      <c r="AC17" s="408"/>
      <c r="AD17" s="408"/>
      <c r="AE17" s="408"/>
      <c r="AF17" s="408"/>
      <c r="AG17" s="408"/>
      <c r="AH17" s="408"/>
      <c r="AI17" s="408"/>
      <c r="AJ17" s="408"/>
      <c r="AK17" s="408"/>
      <c r="AL17" s="408"/>
      <c r="AM17" s="408"/>
    </row>
    <row r="18" spans="1:39">
      <c r="A18" s="410" t="s">
        <v>26</v>
      </c>
      <c r="B18" s="410"/>
      <c r="C18" s="406">
        <f t="shared" ref="C18:S18" si="6">+SUM(C19:C21)</f>
        <v>0</v>
      </c>
      <c r="D18" s="406">
        <f t="shared" si="6"/>
        <v>0</v>
      </c>
      <c r="E18" s="406">
        <f t="shared" si="6"/>
        <v>0</v>
      </c>
      <c r="F18" s="406">
        <f t="shared" si="6"/>
        <v>0</v>
      </c>
      <c r="G18" s="406">
        <f t="shared" si="6"/>
        <v>0</v>
      </c>
      <c r="H18" s="406">
        <f t="shared" si="6"/>
        <v>0</v>
      </c>
      <c r="I18" s="406">
        <f t="shared" si="6"/>
        <v>0</v>
      </c>
      <c r="J18" s="406">
        <f t="shared" si="6"/>
        <v>0</v>
      </c>
      <c r="K18" s="406">
        <f t="shared" si="6"/>
        <v>0</v>
      </c>
      <c r="L18" s="406">
        <f t="shared" si="6"/>
        <v>0</v>
      </c>
      <c r="M18" s="406">
        <f t="shared" si="6"/>
        <v>0</v>
      </c>
      <c r="N18" s="406">
        <f t="shared" si="6"/>
        <v>0</v>
      </c>
      <c r="O18" s="406">
        <f t="shared" si="6"/>
        <v>1497553.1199999999</v>
      </c>
      <c r="P18" s="406">
        <f t="shared" si="6"/>
        <v>1676656.3474999999</v>
      </c>
      <c r="Q18" s="406">
        <f t="shared" si="6"/>
        <v>1654761.4500000002</v>
      </c>
      <c r="R18" s="406">
        <f t="shared" si="6"/>
        <v>1470589.2900000003</v>
      </c>
      <c r="S18" s="406">
        <f t="shared" si="6"/>
        <v>2083721.53</v>
      </c>
      <c r="T18" s="559">
        <v>0</v>
      </c>
      <c r="U18" s="559">
        <v>0</v>
      </c>
      <c r="V18" s="559">
        <v>0</v>
      </c>
      <c r="W18" s="559">
        <v>0</v>
      </c>
      <c r="X18" s="559"/>
      <c r="Y18" s="559">
        <v>854292.34</v>
      </c>
      <c r="Z18" s="559">
        <v>0</v>
      </c>
      <c r="AA18" s="559">
        <v>0</v>
      </c>
      <c r="AB18" s="559">
        <v>0</v>
      </c>
      <c r="AC18" s="559"/>
      <c r="AD18" s="559">
        <v>4027378.17</v>
      </c>
      <c r="AE18" s="559">
        <v>0</v>
      </c>
      <c r="AF18" s="559">
        <v>0</v>
      </c>
      <c r="AG18" s="559">
        <v>0</v>
      </c>
      <c r="AH18" s="559">
        <v>0</v>
      </c>
      <c r="AI18" s="559">
        <v>854292.34</v>
      </c>
      <c r="AJ18" s="559">
        <v>0</v>
      </c>
      <c r="AK18" s="559">
        <v>0</v>
      </c>
      <c r="AL18" s="559">
        <v>0</v>
      </c>
      <c r="AM18" s="559">
        <v>4027378.17</v>
      </c>
    </row>
    <row r="19" spans="1:39">
      <c r="A19" s="409" t="s">
        <v>1293</v>
      </c>
      <c r="B19" s="409"/>
      <c r="C19" s="411"/>
      <c r="D19" s="411"/>
      <c r="E19" s="411"/>
      <c r="F19" s="411"/>
      <c r="G19" s="411"/>
      <c r="H19" s="411"/>
      <c r="I19" s="411"/>
      <c r="J19" s="411"/>
      <c r="K19" s="411"/>
      <c r="L19" s="411"/>
      <c r="M19" s="411"/>
      <c r="N19" s="411"/>
      <c r="O19" s="408">
        <v>1437953.2599999998</v>
      </c>
      <c r="P19" s="408">
        <v>1617056.4874999998</v>
      </c>
      <c r="Q19" s="408">
        <v>1595161.59</v>
      </c>
      <c r="R19" s="408">
        <v>1410989.4300000002</v>
      </c>
      <c r="S19" s="408">
        <v>2024121.67</v>
      </c>
      <c r="T19" s="408"/>
      <c r="U19" s="408"/>
      <c r="V19" s="408"/>
      <c r="W19" s="408"/>
      <c r="X19" s="408"/>
      <c r="Y19" s="408"/>
      <c r="Z19" s="408"/>
      <c r="AA19" s="408"/>
      <c r="AB19" s="408"/>
      <c r="AC19" s="408"/>
      <c r="AD19" s="408"/>
      <c r="AE19" s="408"/>
      <c r="AF19" s="408"/>
      <c r="AG19" s="408"/>
      <c r="AH19" s="408"/>
      <c r="AI19" s="408"/>
      <c r="AJ19" s="408"/>
      <c r="AK19" s="408"/>
      <c r="AL19" s="408"/>
      <c r="AM19" s="408"/>
    </row>
    <row r="20" spans="1:39">
      <c r="A20" s="409" t="s">
        <v>1292</v>
      </c>
      <c r="B20" s="409"/>
      <c r="C20" s="411"/>
      <c r="D20" s="411"/>
      <c r="E20" s="411"/>
      <c r="F20" s="411"/>
      <c r="G20" s="411"/>
      <c r="H20" s="411"/>
      <c r="I20" s="411"/>
      <c r="J20" s="411"/>
      <c r="K20" s="411"/>
      <c r="L20" s="411"/>
      <c r="M20" s="411"/>
      <c r="N20" s="411"/>
      <c r="O20" s="408">
        <v>33813.58</v>
      </c>
      <c r="P20" s="408">
        <v>33813.58</v>
      </c>
      <c r="Q20" s="408">
        <v>33813.58</v>
      </c>
      <c r="R20" s="408">
        <v>33813.58</v>
      </c>
      <c r="S20" s="408">
        <v>33813.58</v>
      </c>
      <c r="T20" s="408"/>
      <c r="U20" s="408"/>
      <c r="V20" s="408"/>
      <c r="W20" s="408"/>
      <c r="X20" s="408"/>
      <c r="Y20" s="408"/>
      <c r="Z20" s="408"/>
      <c r="AA20" s="408"/>
      <c r="AB20" s="408"/>
      <c r="AC20" s="408"/>
      <c r="AD20" s="408"/>
      <c r="AE20" s="408"/>
      <c r="AF20" s="408"/>
      <c r="AG20" s="408"/>
      <c r="AH20" s="408"/>
      <c r="AI20" s="408"/>
      <c r="AJ20" s="408"/>
      <c r="AK20" s="408"/>
      <c r="AL20" s="408"/>
      <c r="AM20" s="408"/>
    </row>
    <row r="21" spans="1:39">
      <c r="A21" s="409" t="s">
        <v>1291</v>
      </c>
      <c r="B21" s="409"/>
      <c r="C21" s="411"/>
      <c r="D21" s="411"/>
      <c r="E21" s="411"/>
      <c r="F21" s="411"/>
      <c r="G21" s="411"/>
      <c r="H21" s="411"/>
      <c r="I21" s="411"/>
      <c r="J21" s="411"/>
      <c r="K21" s="411"/>
      <c r="L21" s="411"/>
      <c r="M21" s="411"/>
      <c r="N21" s="411"/>
      <c r="O21" s="408">
        <v>25786.28</v>
      </c>
      <c r="P21" s="408">
        <v>25786.28</v>
      </c>
      <c r="Q21" s="408">
        <v>25786.28</v>
      </c>
      <c r="R21" s="408">
        <v>25786.28</v>
      </c>
      <c r="S21" s="408">
        <v>25786.28</v>
      </c>
      <c r="T21" s="408"/>
      <c r="U21" s="408"/>
      <c r="V21" s="408"/>
      <c r="W21" s="408"/>
      <c r="X21" s="408"/>
      <c r="Y21" s="408"/>
      <c r="Z21" s="408"/>
      <c r="AA21" s="408"/>
      <c r="AB21" s="408"/>
      <c r="AC21" s="408"/>
      <c r="AD21" s="408"/>
      <c r="AE21" s="408"/>
      <c r="AF21" s="408"/>
      <c r="AG21" s="408"/>
      <c r="AH21" s="408"/>
      <c r="AI21" s="408"/>
      <c r="AJ21" s="408"/>
      <c r="AK21" s="408"/>
      <c r="AL21" s="408"/>
      <c r="AM21" s="408"/>
    </row>
    <row r="22" spans="1:39">
      <c r="A22" s="410" t="s">
        <v>23</v>
      </c>
      <c r="B22" s="410"/>
      <c r="C22" s="406">
        <f t="shared" ref="C22:AM22" si="7">+SUM(C23:C24)</f>
        <v>679724.08584329113</v>
      </c>
      <c r="D22" s="406">
        <f t="shared" si="7"/>
        <v>624571.07841200684</v>
      </c>
      <c r="E22" s="406">
        <f t="shared" si="7"/>
        <v>598754.32681068685</v>
      </c>
      <c r="F22" s="406">
        <f t="shared" si="7"/>
        <v>579469.38251485676</v>
      </c>
      <c r="G22" s="406">
        <f t="shared" si="7"/>
        <v>549732.2629210992</v>
      </c>
      <c r="H22" s="406">
        <f t="shared" si="7"/>
        <v>527756.94093964016</v>
      </c>
      <c r="I22" s="406">
        <f t="shared" si="7"/>
        <v>513880.41227780806</v>
      </c>
      <c r="J22" s="406">
        <f t="shared" si="7"/>
        <v>495701.27579047368</v>
      </c>
      <c r="K22" s="406">
        <f t="shared" si="7"/>
        <v>580374.97424294753</v>
      </c>
      <c r="L22" s="406">
        <f t="shared" si="7"/>
        <v>577469.40208087652</v>
      </c>
      <c r="M22" s="406">
        <f t="shared" si="7"/>
        <v>587109.25476933119</v>
      </c>
      <c r="N22" s="406">
        <f t="shared" si="7"/>
        <v>586419.0866692178</v>
      </c>
      <c r="O22" s="406">
        <f t="shared" si="7"/>
        <v>1499643.14</v>
      </c>
      <c r="P22" s="406">
        <f t="shared" si="7"/>
        <v>1814305.09</v>
      </c>
      <c r="Q22" s="406">
        <f t="shared" si="7"/>
        <v>1544489.3900000001</v>
      </c>
      <c r="R22" s="406">
        <f t="shared" si="7"/>
        <v>2039812.74</v>
      </c>
      <c r="S22" s="406">
        <f t="shared" si="7"/>
        <v>1388686.7620000001</v>
      </c>
      <c r="T22" s="559">
        <f t="shared" si="7"/>
        <v>1388686.7620000001</v>
      </c>
      <c r="U22" s="559">
        <f t="shared" si="7"/>
        <v>1388686.7620000001</v>
      </c>
      <c r="V22" s="559">
        <f t="shared" si="7"/>
        <v>1388686.7620000001</v>
      </c>
      <c r="W22" s="559">
        <f t="shared" si="7"/>
        <v>1388686.7620000001</v>
      </c>
      <c r="X22" s="559">
        <f t="shared" si="7"/>
        <v>1388686.7620000001</v>
      </c>
      <c r="Y22" s="559">
        <f t="shared" si="7"/>
        <v>1388686.7620000001</v>
      </c>
      <c r="Z22" s="559">
        <f t="shared" si="7"/>
        <v>1388686.7620000001</v>
      </c>
      <c r="AA22" s="559">
        <f t="shared" si="7"/>
        <v>1388686.7620000001</v>
      </c>
      <c r="AB22" s="559">
        <f t="shared" si="7"/>
        <v>1388686.7620000001</v>
      </c>
      <c r="AC22" s="559">
        <f t="shared" si="7"/>
        <v>1388686.7620000001</v>
      </c>
      <c r="AD22" s="559">
        <f t="shared" si="7"/>
        <v>1388686.7620000001</v>
      </c>
      <c r="AE22" s="559">
        <f t="shared" si="7"/>
        <v>1388686.7620000001</v>
      </c>
      <c r="AF22" s="559">
        <f t="shared" si="7"/>
        <v>1388686.7620000001</v>
      </c>
      <c r="AG22" s="559">
        <f t="shared" si="7"/>
        <v>1388686.7620000001</v>
      </c>
      <c r="AH22" s="559">
        <f t="shared" si="7"/>
        <v>1388686.7620000001</v>
      </c>
      <c r="AI22" s="559">
        <f t="shared" si="7"/>
        <v>1388686.7620000001</v>
      </c>
      <c r="AJ22" s="559">
        <f t="shared" si="7"/>
        <v>1388686.7620000001</v>
      </c>
      <c r="AK22" s="559">
        <f t="shared" si="7"/>
        <v>1388686.7620000001</v>
      </c>
      <c r="AL22" s="559">
        <f t="shared" si="7"/>
        <v>1388686.7620000001</v>
      </c>
      <c r="AM22" s="559">
        <f t="shared" si="7"/>
        <v>1388686.7620000001</v>
      </c>
    </row>
    <row r="23" spans="1:39">
      <c r="A23" s="409" t="s">
        <v>1290</v>
      </c>
      <c r="B23" s="409"/>
      <c r="C23" s="408">
        <v>371946.40141113388</v>
      </c>
      <c r="D23" s="408">
        <v>341766.5636382568</v>
      </c>
      <c r="E23" s="408">
        <v>327639.5846857265</v>
      </c>
      <c r="F23" s="408">
        <v>317086.8239676049</v>
      </c>
      <c r="G23" s="408">
        <v>300814.61168089678</v>
      </c>
      <c r="H23" s="408">
        <v>288789.67082461657</v>
      </c>
      <c r="I23" s="408">
        <v>281196.4061348071</v>
      </c>
      <c r="J23" s="408">
        <v>271248.74569720897</v>
      </c>
      <c r="K23" s="408">
        <v>262379.97424294753</v>
      </c>
      <c r="L23" s="408">
        <v>259474.40208087649</v>
      </c>
      <c r="M23" s="408">
        <v>259985.79555270897</v>
      </c>
      <c r="N23" s="408">
        <v>259295.6274525956</v>
      </c>
      <c r="O23" s="408">
        <v>384293.93</v>
      </c>
      <c r="P23" s="408">
        <v>245283.84</v>
      </c>
      <c r="Q23" s="408">
        <v>342220.04</v>
      </c>
      <c r="R23" s="408">
        <v>287404.95</v>
      </c>
      <c r="S23" s="408">
        <v>245462.85199999998</v>
      </c>
      <c r="T23" s="408">
        <v>245462.85199999998</v>
      </c>
      <c r="U23" s="408">
        <v>245462.85199999998</v>
      </c>
      <c r="V23" s="408">
        <v>245462.85199999998</v>
      </c>
      <c r="W23" s="408">
        <v>245462.85199999998</v>
      </c>
      <c r="X23" s="408">
        <v>245462.85199999998</v>
      </c>
      <c r="Y23" s="408">
        <v>245462.85199999998</v>
      </c>
      <c r="Z23" s="408">
        <v>245462.85199999998</v>
      </c>
      <c r="AA23" s="408">
        <v>245462.85199999998</v>
      </c>
      <c r="AB23" s="408">
        <v>245462.85199999998</v>
      </c>
      <c r="AC23" s="408">
        <v>245462.85199999998</v>
      </c>
      <c r="AD23" s="408">
        <v>245462.85199999998</v>
      </c>
      <c r="AE23" s="408">
        <v>245462.85199999998</v>
      </c>
      <c r="AF23" s="408">
        <v>245462.85199999998</v>
      </c>
      <c r="AG23" s="408">
        <v>245462.85199999998</v>
      </c>
      <c r="AH23" s="408">
        <v>245462.85199999998</v>
      </c>
      <c r="AI23" s="408">
        <v>245462.85199999998</v>
      </c>
      <c r="AJ23" s="408">
        <v>245462.85199999998</v>
      </c>
      <c r="AK23" s="408">
        <v>245462.85199999998</v>
      </c>
      <c r="AL23" s="408">
        <v>245462.85199999998</v>
      </c>
      <c r="AM23" s="408">
        <v>245462.85199999998</v>
      </c>
    </row>
    <row r="24" spans="1:39">
      <c r="A24" s="409" t="s">
        <v>1289</v>
      </c>
      <c r="B24" s="409"/>
      <c r="C24" s="408">
        <v>307777.6844321572</v>
      </c>
      <c r="D24" s="408">
        <v>282804.51477375004</v>
      </c>
      <c r="E24" s="408">
        <v>271114.74212496041</v>
      </c>
      <c r="F24" s="408">
        <v>262382.55854725192</v>
      </c>
      <c r="G24" s="408">
        <v>248917.65124020245</v>
      </c>
      <c r="H24" s="408">
        <v>238967.27011502354</v>
      </c>
      <c r="I24" s="408">
        <v>232684.00614300097</v>
      </c>
      <c r="J24" s="408">
        <v>224452.53009326474</v>
      </c>
      <c r="K24" s="408">
        <v>317995</v>
      </c>
      <c r="L24" s="408">
        <v>317995</v>
      </c>
      <c r="M24" s="408">
        <v>327123.45921662223</v>
      </c>
      <c r="N24" s="408">
        <v>327123.45921662223</v>
      </c>
      <c r="O24" s="408">
        <v>1115349.21</v>
      </c>
      <c r="P24" s="408">
        <v>1569021.25</v>
      </c>
      <c r="Q24" s="408">
        <v>1202269.3500000001</v>
      </c>
      <c r="R24" s="408">
        <v>1752407.79</v>
      </c>
      <c r="S24" s="407">
        <v>1143223.9100000001</v>
      </c>
      <c r="T24" s="407">
        <v>1143223.9100000001</v>
      </c>
      <c r="U24" s="407">
        <v>1143223.9100000001</v>
      </c>
      <c r="V24" s="407">
        <v>1143223.9100000001</v>
      </c>
      <c r="W24" s="407">
        <v>1143223.9100000001</v>
      </c>
      <c r="X24" s="407">
        <v>1143223.9100000001</v>
      </c>
      <c r="Y24" s="407">
        <v>1143223.9100000001</v>
      </c>
      <c r="Z24" s="407">
        <v>1143223.9100000001</v>
      </c>
      <c r="AA24" s="407">
        <v>1143223.9100000001</v>
      </c>
      <c r="AB24" s="407">
        <v>1143223.9100000001</v>
      </c>
      <c r="AC24" s="407">
        <v>1143223.9100000001</v>
      </c>
      <c r="AD24" s="407">
        <v>1143223.9100000001</v>
      </c>
      <c r="AE24" s="407">
        <v>1143223.9100000001</v>
      </c>
      <c r="AF24" s="407">
        <v>1143223.9100000001</v>
      </c>
      <c r="AG24" s="407">
        <v>1143223.9100000001</v>
      </c>
      <c r="AH24" s="407">
        <v>1143223.9100000001</v>
      </c>
      <c r="AI24" s="407">
        <v>1143223.9100000001</v>
      </c>
      <c r="AJ24" s="407">
        <v>1143223.9100000001</v>
      </c>
      <c r="AK24" s="407">
        <v>1143223.9100000001</v>
      </c>
      <c r="AL24" s="407">
        <v>1143223.9100000001</v>
      </c>
      <c r="AM24" s="407">
        <v>1143223.9100000001</v>
      </c>
    </row>
    <row r="25" spans="1:39">
      <c r="A25" s="362"/>
      <c r="B25" s="362"/>
      <c r="C25" s="362"/>
      <c r="D25" s="362"/>
      <c r="E25" s="362"/>
      <c r="F25" s="362"/>
      <c r="G25" s="362"/>
      <c r="H25" s="362"/>
      <c r="I25" s="362"/>
      <c r="J25" s="362"/>
      <c r="K25" s="362"/>
      <c r="L25" s="362"/>
      <c r="M25" s="362"/>
      <c r="N25" s="362"/>
      <c r="O25" s="363"/>
      <c r="P25" s="363"/>
      <c r="Q25" s="363"/>
      <c r="R25" s="363"/>
      <c r="S25" s="363"/>
      <c r="T25" s="363"/>
      <c r="U25" s="363"/>
      <c r="V25" s="363"/>
      <c r="W25" s="363"/>
      <c r="X25" s="363"/>
      <c r="Y25" s="363"/>
      <c r="Z25" s="363"/>
      <c r="AA25" s="363"/>
      <c r="AB25" s="363"/>
      <c r="AC25" s="363"/>
      <c r="AD25" s="363"/>
      <c r="AE25" s="363"/>
      <c r="AF25" s="363"/>
      <c r="AG25" s="363"/>
      <c r="AH25" s="363"/>
      <c r="AI25" s="363"/>
      <c r="AJ25" s="363"/>
      <c r="AK25" s="363"/>
      <c r="AL25" s="363"/>
      <c r="AM25" s="363"/>
    </row>
    <row r="26" spans="1:39">
      <c r="A26" s="370" t="s">
        <v>18</v>
      </c>
      <c r="B26" s="406">
        <f t="shared" ref="B26:J26" si="8">+B4+B6+B10+B12+B18+B22</f>
        <v>41840942.039999999</v>
      </c>
      <c r="C26" s="406">
        <f t="shared" si="8"/>
        <v>1305591.2215618335</v>
      </c>
      <c r="D26" s="406">
        <f t="shared" si="8"/>
        <v>1199655.1750913241</v>
      </c>
      <c r="E26" s="406">
        <f t="shared" si="8"/>
        <v>1150067.2246833162</v>
      </c>
      <c r="F26" s="406">
        <f t="shared" si="8"/>
        <v>1113025.3506268633</v>
      </c>
      <c r="G26" s="406">
        <f t="shared" si="8"/>
        <v>1055907.2888945397</v>
      </c>
      <c r="H26" s="406">
        <f t="shared" si="8"/>
        <v>1013697.8276329266</v>
      </c>
      <c r="I26" s="406">
        <f t="shared" si="8"/>
        <v>987044.25689155387</v>
      </c>
      <c r="J26" s="406">
        <f t="shared" si="8"/>
        <v>952126.38137741457</v>
      </c>
      <c r="K26" s="406">
        <f>++K4+K10+K12+K18+K22</f>
        <v>955482.15045124665</v>
      </c>
      <c r="L26" s="406">
        <f t="shared" ref="L26:AM26" si="9">+L4+L6+L10+L12+L18+L22</f>
        <v>1015100.9904373325</v>
      </c>
      <c r="M26" s="406">
        <f t="shared" si="9"/>
        <v>1025597.1805053859</v>
      </c>
      <c r="N26" s="406">
        <f t="shared" si="9"/>
        <v>1042847.7804874775</v>
      </c>
      <c r="O26" s="406">
        <f t="shared" si="9"/>
        <v>3666375.8986502746</v>
      </c>
      <c r="P26" s="406">
        <f t="shared" si="9"/>
        <v>3935624.2437299052</v>
      </c>
      <c r="Q26" s="406">
        <f t="shared" si="9"/>
        <v>3790165.3838594207</v>
      </c>
      <c r="R26" s="406">
        <f t="shared" si="9"/>
        <v>4270869.2933778707</v>
      </c>
      <c r="S26" s="406">
        <f t="shared" si="9"/>
        <v>4917238.2321514748</v>
      </c>
      <c r="T26" s="406">
        <f t="shared" si="9"/>
        <v>2426188.0619999999</v>
      </c>
      <c r="U26" s="406">
        <f t="shared" si="9"/>
        <v>6180132.8619999997</v>
      </c>
      <c r="V26" s="406">
        <f t="shared" si="9"/>
        <v>17772243.261999998</v>
      </c>
      <c r="W26" s="406">
        <f t="shared" si="9"/>
        <v>10405836.641999999</v>
      </c>
      <c r="X26" s="406">
        <f t="shared" si="9"/>
        <v>2426188.0619999999</v>
      </c>
      <c r="Y26" s="406">
        <f t="shared" si="9"/>
        <v>2681546.0520000001</v>
      </c>
      <c r="Z26" s="406">
        <f t="shared" si="9"/>
        <v>2876188.0619999999</v>
      </c>
      <c r="AA26" s="406">
        <f t="shared" si="9"/>
        <v>2426188.0619999999</v>
      </c>
      <c r="AB26" s="406">
        <f t="shared" si="9"/>
        <v>2426188.0619999999</v>
      </c>
      <c r="AC26" s="406">
        <f t="shared" si="9"/>
        <v>2426188.0619999999</v>
      </c>
      <c r="AD26" s="406">
        <f t="shared" si="9"/>
        <v>5854631.8820000002</v>
      </c>
      <c r="AE26" s="406">
        <f t="shared" si="9"/>
        <v>2426188.0619999999</v>
      </c>
      <c r="AF26" s="406">
        <f t="shared" si="9"/>
        <v>2426188.0619999999</v>
      </c>
      <c r="AG26" s="406">
        <f t="shared" si="9"/>
        <v>2426188.0619999999</v>
      </c>
      <c r="AH26" s="406">
        <f t="shared" si="9"/>
        <v>2426188.0619999999</v>
      </c>
      <c r="AI26" s="406">
        <f t="shared" si="9"/>
        <v>2681546.0520000001</v>
      </c>
      <c r="AJ26" s="406">
        <f t="shared" si="9"/>
        <v>2426188.0619999999</v>
      </c>
      <c r="AK26" s="406">
        <f t="shared" si="9"/>
        <v>2426188.0619999999</v>
      </c>
      <c r="AL26" s="406">
        <f t="shared" si="9"/>
        <v>2426188.0619999999</v>
      </c>
      <c r="AM26" s="406">
        <f t="shared" si="9"/>
        <v>6453566.2319999998</v>
      </c>
    </row>
    <row r="29" spans="1:39">
      <c r="A29" s="320" t="s">
        <v>22</v>
      </c>
      <c r="C29" s="394">
        <f t="shared" ref="C29:AM29" si="10">C10+C12+C18+C22</f>
        <v>1305591.2215618335</v>
      </c>
      <c r="D29" s="394">
        <f t="shared" si="10"/>
        <v>1199655.1750913241</v>
      </c>
      <c r="E29" s="394">
        <f t="shared" si="10"/>
        <v>1150067.2246833162</v>
      </c>
      <c r="F29" s="394">
        <f t="shared" si="10"/>
        <v>1113025.3506268633</v>
      </c>
      <c r="G29" s="394">
        <f t="shared" si="10"/>
        <v>1055907.2888945397</v>
      </c>
      <c r="H29" s="394">
        <f t="shared" si="10"/>
        <v>1013697.8276329266</v>
      </c>
      <c r="I29" s="394">
        <f t="shared" si="10"/>
        <v>987044.25689155387</v>
      </c>
      <c r="J29" s="394">
        <f t="shared" si="10"/>
        <v>952126.38137741457</v>
      </c>
      <c r="K29" s="394">
        <f t="shared" si="10"/>
        <v>955482.15045124665</v>
      </c>
      <c r="L29" s="394">
        <f t="shared" si="10"/>
        <v>1015100.9904373325</v>
      </c>
      <c r="M29" s="394">
        <f t="shared" si="10"/>
        <v>1025597.1805053859</v>
      </c>
      <c r="N29" s="394">
        <f t="shared" si="10"/>
        <v>1042847.7804874775</v>
      </c>
      <c r="O29" s="394">
        <f t="shared" si="10"/>
        <v>3666375.8986502746</v>
      </c>
      <c r="P29" s="394">
        <f t="shared" si="10"/>
        <v>3935624.2437299052</v>
      </c>
      <c r="Q29" s="394">
        <f t="shared" si="10"/>
        <v>3790165.3838594207</v>
      </c>
      <c r="R29" s="394">
        <f t="shared" si="10"/>
        <v>4270869.2933778707</v>
      </c>
      <c r="S29" s="394">
        <f t="shared" si="10"/>
        <v>4917238.2321514748</v>
      </c>
      <c r="T29" s="394">
        <f t="shared" si="10"/>
        <v>2426188.0619999999</v>
      </c>
      <c r="U29" s="394">
        <f t="shared" si="10"/>
        <v>2426188.0619999999</v>
      </c>
      <c r="V29" s="394">
        <f t="shared" si="10"/>
        <v>2426188.0619999999</v>
      </c>
      <c r="W29" s="394">
        <f t="shared" si="10"/>
        <v>2426188.0619999999</v>
      </c>
      <c r="X29" s="394">
        <f t="shared" si="10"/>
        <v>2426188.0619999999</v>
      </c>
      <c r="Y29" s="394">
        <f t="shared" si="10"/>
        <v>2681546.0520000001</v>
      </c>
      <c r="Z29" s="394">
        <f t="shared" si="10"/>
        <v>2426188.0619999999</v>
      </c>
      <c r="AA29" s="394">
        <f t="shared" si="10"/>
        <v>2426188.0619999999</v>
      </c>
      <c r="AB29" s="394">
        <f t="shared" si="10"/>
        <v>2426188.0619999999</v>
      </c>
      <c r="AC29" s="394">
        <f t="shared" si="10"/>
        <v>2426188.0619999999</v>
      </c>
      <c r="AD29" s="394">
        <f t="shared" si="10"/>
        <v>5854631.8820000002</v>
      </c>
      <c r="AE29" s="394">
        <f t="shared" si="10"/>
        <v>2426188.0619999999</v>
      </c>
      <c r="AF29" s="394">
        <f t="shared" si="10"/>
        <v>2426188.0619999999</v>
      </c>
      <c r="AG29" s="394">
        <f t="shared" si="10"/>
        <v>2426188.0619999999</v>
      </c>
      <c r="AH29" s="394">
        <f t="shared" si="10"/>
        <v>2426188.0619999999</v>
      </c>
      <c r="AI29" s="394">
        <f t="shared" si="10"/>
        <v>2681546.0520000001</v>
      </c>
      <c r="AJ29" s="394">
        <f t="shared" si="10"/>
        <v>2426188.0619999999</v>
      </c>
      <c r="AK29" s="394">
        <f t="shared" si="10"/>
        <v>2426188.0619999999</v>
      </c>
      <c r="AL29" s="394">
        <f t="shared" si="10"/>
        <v>2426188.0619999999</v>
      </c>
      <c r="AM29" s="394">
        <f t="shared" si="10"/>
        <v>6453566.2319999998</v>
      </c>
    </row>
    <row r="30" spans="1:39">
      <c r="A30" s="320" t="s">
        <v>1288</v>
      </c>
      <c r="S30" s="405">
        <f>+SUM(C29:S29)</f>
        <v>33396415.880410161</v>
      </c>
      <c r="AM30" s="405">
        <f>SUM(T29:AM29)</f>
        <v>56490299.209999993</v>
      </c>
    </row>
    <row r="31" spans="1:39">
      <c r="C31" s="394">
        <f t="shared" ref="C31:AM31" si="11">+SUM(C22,C18,C12,C10)</f>
        <v>1305591.2215618335</v>
      </c>
      <c r="D31" s="394">
        <f t="shared" si="11"/>
        <v>1199655.1750913241</v>
      </c>
      <c r="E31" s="394">
        <f t="shared" si="11"/>
        <v>1150067.2246833162</v>
      </c>
      <c r="F31" s="394">
        <f t="shared" si="11"/>
        <v>1113025.3506268633</v>
      </c>
      <c r="G31" s="394">
        <f t="shared" si="11"/>
        <v>1055907.2888945397</v>
      </c>
      <c r="H31" s="394">
        <f t="shared" si="11"/>
        <v>1013697.8276329266</v>
      </c>
      <c r="I31" s="394">
        <f t="shared" si="11"/>
        <v>987044.25689155387</v>
      </c>
      <c r="J31" s="394">
        <f t="shared" si="11"/>
        <v>952126.38137741457</v>
      </c>
      <c r="K31" s="394">
        <f t="shared" si="11"/>
        <v>955482.15045124665</v>
      </c>
      <c r="L31" s="394">
        <f t="shared" si="11"/>
        <v>1015100.9904373325</v>
      </c>
      <c r="M31" s="394">
        <f t="shared" si="11"/>
        <v>1025597.1805053859</v>
      </c>
      <c r="N31" s="394">
        <f t="shared" si="11"/>
        <v>1042847.7804874777</v>
      </c>
      <c r="O31" s="394">
        <f t="shared" si="11"/>
        <v>3666375.8986502751</v>
      </c>
      <c r="P31" s="394">
        <f t="shared" si="11"/>
        <v>3935624.2437299052</v>
      </c>
      <c r="Q31" s="394">
        <f t="shared" si="11"/>
        <v>3790165.3838594202</v>
      </c>
      <c r="R31" s="394">
        <f t="shared" si="11"/>
        <v>4270869.2933778698</v>
      </c>
      <c r="S31" s="394">
        <f t="shared" si="11"/>
        <v>4917238.2321514757</v>
      </c>
      <c r="T31" s="394">
        <f t="shared" si="11"/>
        <v>2426188.0620000004</v>
      </c>
      <c r="U31" s="394">
        <f t="shared" si="11"/>
        <v>2426188.0620000004</v>
      </c>
      <c r="V31" s="394">
        <f t="shared" si="11"/>
        <v>2426188.0620000004</v>
      </c>
      <c r="W31" s="394">
        <f t="shared" si="11"/>
        <v>2426188.0620000004</v>
      </c>
      <c r="X31" s="394">
        <f t="shared" si="11"/>
        <v>2426188.0620000004</v>
      </c>
      <c r="Y31" s="394">
        <f t="shared" si="11"/>
        <v>2681546.0520000001</v>
      </c>
      <c r="Z31" s="394">
        <f t="shared" si="11"/>
        <v>2426188.0620000004</v>
      </c>
      <c r="AA31" s="394">
        <f t="shared" si="11"/>
        <v>2426188.0620000004</v>
      </c>
      <c r="AB31" s="394">
        <f t="shared" si="11"/>
        <v>2426188.0620000004</v>
      </c>
      <c r="AC31" s="394">
        <f t="shared" si="11"/>
        <v>2426188.0620000004</v>
      </c>
      <c r="AD31" s="394">
        <f t="shared" si="11"/>
        <v>5854631.8820000002</v>
      </c>
      <c r="AE31" s="394">
        <f t="shared" si="11"/>
        <v>2426188.0620000004</v>
      </c>
      <c r="AF31" s="394">
        <f t="shared" si="11"/>
        <v>2426188.0620000004</v>
      </c>
      <c r="AG31" s="394">
        <f t="shared" si="11"/>
        <v>2426188.0620000004</v>
      </c>
      <c r="AH31" s="394">
        <f t="shared" si="11"/>
        <v>2426188.0620000004</v>
      </c>
      <c r="AI31" s="394">
        <f t="shared" si="11"/>
        <v>2681546.0520000001</v>
      </c>
      <c r="AJ31" s="394">
        <f t="shared" si="11"/>
        <v>2426188.0620000004</v>
      </c>
      <c r="AK31" s="394">
        <f t="shared" si="11"/>
        <v>2426188.0620000004</v>
      </c>
      <c r="AL31" s="394">
        <f t="shared" si="11"/>
        <v>2426188.0620000004</v>
      </c>
      <c r="AM31" s="394">
        <f t="shared" si="11"/>
        <v>6453566.2319999998</v>
      </c>
    </row>
  </sheetData>
  <mergeCells count="1">
    <mergeCell ref="A1:A2"/>
  </mergeCells>
  <hyperlinks>
    <hyperlink ref="U5" location="'anexo CAPEX'!C544" display="'anexo CAPEX'!C544"/>
    <hyperlink ref="V5" location="'anexo CAPEX'!D542" display="'anexo CAPEX'!D542"/>
    <hyperlink ref="V8" location="'anexo CAPEX'!D543" display="'anexo CAPEX'!D543"/>
    <hyperlink ref="Z9" location="'anexo CAPEX'!I542" display="'anexo CAPEX'!I542"/>
    <hyperlink ref="T12:AM12" location="'anexo OPEX VIA'!H18" display="'anexo OPEX VIA'!H18"/>
    <hyperlink ref="T18:AM18" location="'anexo OPEX VIA'!H31" display="'anexo OPEX VIA'!H31"/>
    <hyperlink ref="T10:AM10" location="'anexo OPEX TUNEL'!I17" display="'anexo OPEX TUNEL'!I17"/>
    <hyperlink ref="T22:AM22" location="'anexo OPEX PORTICO'!N40" display="'anexo OPEX PORTICO'!N4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QN1763"/>
  <sheetViews>
    <sheetView showGridLines="0" topLeftCell="A4" zoomScaleNormal="100" workbookViewId="0">
      <pane xSplit="1" topLeftCell="AK1" activePane="topRight" state="frozen"/>
      <selection activeCell="A40" sqref="A40"/>
      <selection pane="topRight" activeCell="AQ26" sqref="AQ26"/>
    </sheetView>
  </sheetViews>
  <sheetFormatPr baseColWidth="10" defaultColWidth="11.42578125" defaultRowHeight="12.75"/>
  <cols>
    <col min="1" max="1" width="38.85546875" style="79" customWidth="1"/>
    <col min="2" max="2" width="16.42578125" style="80" bestFit="1" customWidth="1"/>
    <col min="3" max="3" width="16.42578125" style="80" customWidth="1"/>
    <col min="4" max="4" width="18.5703125" style="80" bestFit="1" customWidth="1"/>
    <col min="5" max="16" width="15.140625" style="80" customWidth="1"/>
    <col min="17" max="21" width="14.140625" style="80" bestFit="1" customWidth="1"/>
    <col min="22" max="41" width="15.140625" style="79" bestFit="1" customWidth="1"/>
    <col min="42" max="42" width="11.42578125" style="79"/>
    <col min="43" max="43" width="17" style="79" bestFit="1" customWidth="1"/>
    <col min="44" max="16384" width="11.42578125" style="79"/>
  </cols>
  <sheetData>
    <row r="1" spans="1:41" s="78" customFormat="1" ht="15" customHeight="1">
      <c r="A1" s="619" t="s">
        <v>0</v>
      </c>
      <c r="B1" s="717"/>
      <c r="C1" s="717"/>
      <c r="D1" s="717"/>
      <c r="E1" s="717"/>
      <c r="F1" s="717"/>
      <c r="G1" s="717"/>
      <c r="H1" s="717"/>
      <c r="I1" s="717"/>
      <c r="J1" s="717"/>
      <c r="K1" s="717"/>
      <c r="L1" s="717"/>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row>
    <row r="2" spans="1:41" s="78" customFormat="1" ht="15" customHeight="1">
      <c r="A2" s="619"/>
      <c r="B2" s="717"/>
      <c r="C2" s="717"/>
      <c r="D2" s="717"/>
      <c r="E2" s="717"/>
      <c r="F2" s="717"/>
      <c r="G2" s="717"/>
      <c r="H2" s="717"/>
      <c r="I2" s="717"/>
      <c r="J2" s="717"/>
      <c r="K2" s="717"/>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717"/>
      <c r="AO2" s="717"/>
    </row>
    <row r="3" spans="1:41" s="78" customFormat="1" ht="15" customHeight="1">
      <c r="A3" s="619"/>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c r="AG3" s="717"/>
      <c r="AH3" s="717"/>
      <c r="AI3" s="717"/>
      <c r="AJ3" s="717"/>
      <c r="AK3" s="717"/>
      <c r="AL3" s="717"/>
      <c r="AM3" s="717"/>
      <c r="AN3" s="717"/>
      <c r="AO3" s="717"/>
    </row>
    <row r="4" spans="1:41" s="78" customFormat="1" ht="15" customHeight="1">
      <c r="A4" s="619"/>
      <c r="B4" s="717"/>
      <c r="C4" s="717"/>
      <c r="D4" s="717"/>
      <c r="E4" s="717"/>
      <c r="F4" s="717"/>
      <c r="G4" s="717"/>
      <c r="H4" s="717"/>
      <c r="I4" s="717"/>
      <c r="J4" s="717"/>
      <c r="K4" s="717"/>
      <c r="L4" s="717"/>
      <c r="M4" s="717"/>
      <c r="N4" s="717"/>
      <c r="O4" s="717"/>
      <c r="P4" s="717"/>
      <c r="Q4" s="717"/>
      <c r="R4" s="717"/>
      <c r="S4" s="717"/>
      <c r="T4" s="717"/>
      <c r="U4" s="717"/>
      <c r="V4" s="717"/>
      <c r="W4" s="717"/>
      <c r="X4" s="717"/>
      <c r="Y4" s="717"/>
      <c r="Z4" s="717"/>
      <c r="AA4" s="717"/>
      <c r="AB4" s="717"/>
      <c r="AC4" s="717"/>
      <c r="AD4" s="717"/>
      <c r="AE4" s="717"/>
      <c r="AF4" s="717"/>
      <c r="AG4" s="717"/>
      <c r="AH4" s="717"/>
      <c r="AI4" s="717"/>
      <c r="AJ4" s="717"/>
      <c r="AK4" s="717"/>
      <c r="AL4" s="717"/>
      <c r="AM4" s="717"/>
      <c r="AN4" s="717"/>
      <c r="AO4" s="717"/>
    </row>
    <row r="5" spans="1:41">
      <c r="S5" s="81"/>
      <c r="T5" s="81"/>
      <c r="U5" s="81"/>
    </row>
    <row r="6" spans="1:41" s="2" customFormat="1" ht="12">
      <c r="A6" s="82" t="s">
        <v>32</v>
      </c>
    </row>
    <row r="7" spans="1:41" s="2" customFormat="1" thickBot="1">
      <c r="A7" s="82" t="s">
        <v>33</v>
      </c>
      <c r="B7" s="83"/>
      <c r="C7" s="83"/>
      <c r="D7" s="83"/>
      <c r="E7" s="83"/>
      <c r="F7" s="83"/>
      <c r="G7" s="83"/>
      <c r="H7" s="83"/>
      <c r="I7" s="83"/>
      <c r="J7" s="83"/>
      <c r="K7" s="83"/>
      <c r="L7" s="83"/>
      <c r="M7" s="83"/>
      <c r="N7" s="83"/>
      <c r="O7" s="83"/>
      <c r="P7" s="83"/>
    </row>
    <row r="8" spans="1:41" s="9" customFormat="1" ht="12">
      <c r="A8" s="84" t="s">
        <v>5</v>
      </c>
      <c r="B8" s="85" t="s">
        <v>6</v>
      </c>
      <c r="C8" s="85" t="s">
        <v>219</v>
      </c>
      <c r="D8" s="86">
        <f>+'[37]1. FCL'!E9</f>
        <v>2006</v>
      </c>
      <c r="E8" s="86">
        <f>+'[37]1. FCL'!F9</f>
        <v>2007</v>
      </c>
      <c r="F8" s="86">
        <f>+'[37]1. FCL'!G9</f>
        <v>2008</v>
      </c>
      <c r="G8" s="86">
        <f>+'[37]1. FCL'!H9</f>
        <v>2009</v>
      </c>
      <c r="H8" s="86">
        <f>+'[37]1. FCL'!I9</f>
        <v>2010</v>
      </c>
      <c r="I8" s="86">
        <f>+'[37]1. FCL'!J9</f>
        <v>2011</v>
      </c>
      <c r="J8" s="86">
        <f>+'[37]1. FCL'!K9</f>
        <v>2012</v>
      </c>
      <c r="K8" s="86">
        <f>+'[37]1. FCL'!L9</f>
        <v>2013</v>
      </c>
      <c r="L8" s="86">
        <f>+'[37]1. FCL'!M9</f>
        <v>2014</v>
      </c>
      <c r="M8" s="86">
        <f>+'[37]1. FCL'!N9</f>
        <v>2015</v>
      </c>
      <c r="N8" s="86">
        <f>+'[37]1. FCL'!O9</f>
        <v>2016</v>
      </c>
      <c r="O8" s="86">
        <f>+'[37]1. FCL'!P9</f>
        <v>2017</v>
      </c>
      <c r="P8" s="86">
        <f>+'[37]1. FCL'!Q9</f>
        <v>2018</v>
      </c>
      <c r="Q8" s="86">
        <f>+'[37]1. FCL'!R9</f>
        <v>2019</v>
      </c>
      <c r="R8" s="86">
        <f>+Q8+1</f>
        <v>2020</v>
      </c>
      <c r="S8" s="86">
        <f t="shared" ref="S8:AO8" si="0">+R8+1</f>
        <v>2021</v>
      </c>
      <c r="T8" s="86">
        <f t="shared" si="0"/>
        <v>2022</v>
      </c>
      <c r="U8" s="86">
        <f t="shared" si="0"/>
        <v>2023</v>
      </c>
      <c r="V8" s="86">
        <f t="shared" si="0"/>
        <v>2024</v>
      </c>
      <c r="W8" s="86">
        <f t="shared" si="0"/>
        <v>2025</v>
      </c>
      <c r="X8" s="86">
        <f t="shared" si="0"/>
        <v>2026</v>
      </c>
      <c r="Y8" s="86">
        <f t="shared" si="0"/>
        <v>2027</v>
      </c>
      <c r="Z8" s="86">
        <f t="shared" si="0"/>
        <v>2028</v>
      </c>
      <c r="AA8" s="86">
        <f t="shared" si="0"/>
        <v>2029</v>
      </c>
      <c r="AB8" s="86">
        <f t="shared" si="0"/>
        <v>2030</v>
      </c>
      <c r="AC8" s="86">
        <f t="shared" si="0"/>
        <v>2031</v>
      </c>
      <c r="AD8" s="86">
        <f t="shared" si="0"/>
        <v>2032</v>
      </c>
      <c r="AE8" s="86">
        <f t="shared" si="0"/>
        <v>2033</v>
      </c>
      <c r="AF8" s="86">
        <f t="shared" si="0"/>
        <v>2034</v>
      </c>
      <c r="AG8" s="86">
        <f t="shared" si="0"/>
        <v>2035</v>
      </c>
      <c r="AH8" s="86">
        <f t="shared" si="0"/>
        <v>2036</v>
      </c>
      <c r="AI8" s="86">
        <f t="shared" si="0"/>
        <v>2037</v>
      </c>
      <c r="AJ8" s="86">
        <f t="shared" si="0"/>
        <v>2038</v>
      </c>
      <c r="AK8" s="86">
        <f t="shared" si="0"/>
        <v>2039</v>
      </c>
      <c r="AL8" s="86">
        <f t="shared" si="0"/>
        <v>2040</v>
      </c>
      <c r="AM8" s="86">
        <f t="shared" si="0"/>
        <v>2041</v>
      </c>
      <c r="AN8" s="86">
        <f t="shared" si="0"/>
        <v>2042</v>
      </c>
      <c r="AO8" s="86">
        <f t="shared" si="0"/>
        <v>2043</v>
      </c>
    </row>
    <row r="9" spans="1:41" s="9" customFormat="1" ht="12">
      <c r="A9" s="87" t="str">
        <f>A25</f>
        <v>Liviano</v>
      </c>
      <c r="B9" s="88">
        <f>SUM(D9:AO9)</f>
        <v>222217715.88046771</v>
      </c>
      <c r="C9" s="88">
        <f>+SUM(V9:AO9)</f>
        <v>149437257.42522112</v>
      </c>
      <c r="D9" s="89">
        <f>+IF('[37]1. FCL'!$C$13="Escenario 1",'[37]Recaudación 2006-2017'!C27,IF('[37]1. FCL'!$C$13="Escenario 2",'[37]Recaudación 2006-2017'!C27,IF('[37]1. FCL'!$C$13="Escenario 4",'[37]Recaudación 2006-2017'!C27,D26)))</f>
        <v>463748.99999999994</v>
      </c>
      <c r="E9" s="89">
        <f>+IF('[37]1. FCL'!$C$13="Escenario 1",'[37]Recaudación 2006-2017'!D27,IF('[37]1. FCL'!$C$13="Escenario 2",'[37]Recaudación 2006-2017'!D27,IF('[37]1. FCL'!$C$13="Escenario 4",'[37]Recaudación 2006-2017'!D27,E26)))</f>
        <v>2387637.83</v>
      </c>
      <c r="F9" s="89">
        <f>+IF('[37]1. FCL'!$C$13="Escenario 1",'[37]Recaudación 2006-2017'!E27,IF('[37]1. FCL'!$C$13="Escenario 2",'[37]Recaudación 2006-2017'!E27,IF('[37]1. FCL'!$C$13="Escenario 4",'[37]Recaudación 2006-2017'!E27,F26)))</f>
        <v>2879313.36</v>
      </c>
      <c r="G9" s="89">
        <f>+IF('[37]1. FCL'!$C$13="Escenario 1",'[37]Recaudación 2006-2017'!F27,IF('[37]1. FCL'!$C$13="Escenario 2",'[37]Recaudación 2006-2017'!F27,IF('[37]1. FCL'!$C$13="Escenario 4",'[37]Recaudación 2006-2017'!F27,G26)))</f>
        <v>3116788.29</v>
      </c>
      <c r="H9" s="89">
        <f>+IF('[37]1. FCL'!$C$13="Escenario 1",'[37]Recaudación 2006-2017'!G27,IF('[37]1. FCL'!$C$13="Escenario 2",'[37]Recaudación 2006-2017'!G27,IF('[37]1. FCL'!$C$13="Escenario 4",'[37]Recaudación 2006-2017'!G27,H26)))</f>
        <v>3311614.6800000006</v>
      </c>
      <c r="I9" s="89">
        <f>+IF('[37]1. FCL'!$C$13="Escenario 1",'[37]Recaudación 2006-2017'!H27,IF('[37]1. FCL'!$C$13="Escenario 2",'[37]Recaudación 2006-2017'!H27,IF('[37]1. FCL'!$C$13="Escenario 4",'[37]Recaudación 2006-2017'!H27,I26)))</f>
        <v>3496899.7309999997</v>
      </c>
      <c r="J9" s="89">
        <f>+IF('[37]1. FCL'!$C$13="Escenario 1",'[37]Recaudación 2006-2017'!I27,IF('[37]1. FCL'!$C$13="Escenario 2",'[37]Recaudación 2006-2017'!I27,IF('[37]1. FCL'!$C$13="Escenario 4",'[37]Recaudación 2006-2017'!I27,J26)))</f>
        <v>3641555.83</v>
      </c>
      <c r="K9" s="89">
        <f>+K26</f>
        <v>4572931.1516070906</v>
      </c>
      <c r="L9" s="89">
        <f t="shared" ref="L9:AO9" si="1">+L26</f>
        <v>4389247.8324734932</v>
      </c>
      <c r="M9" s="89">
        <f t="shared" si="1"/>
        <v>4790451.3810416171</v>
      </c>
      <c r="N9" s="89">
        <f t="shared" si="1"/>
        <v>5024902.5673454711</v>
      </c>
      <c r="O9" s="89">
        <f t="shared" si="1"/>
        <v>5244344.431953338</v>
      </c>
      <c r="P9" s="89">
        <f t="shared" si="1"/>
        <v>5677119.2567397421</v>
      </c>
      <c r="Q9" s="89">
        <f t="shared" si="1"/>
        <v>5554503.6079930039</v>
      </c>
      <c r="R9" s="89">
        <f t="shared" si="1"/>
        <v>2592150.7496159216</v>
      </c>
      <c r="S9" s="89">
        <f t="shared" si="1"/>
        <v>4313185.7617970323</v>
      </c>
      <c r="T9" s="89">
        <f t="shared" si="1"/>
        <v>5522856.1116177952</v>
      </c>
      <c r="U9" s="89">
        <f t="shared" si="1"/>
        <v>5801206.8820620719</v>
      </c>
      <c r="V9" s="89">
        <f>+V26</f>
        <v>5942466.2696402837</v>
      </c>
      <c r="W9" s="89">
        <f t="shared" si="1"/>
        <v>6088056.6932464708</v>
      </c>
      <c r="X9" s="89">
        <f t="shared" si="1"/>
        <v>6237214.0822310084</v>
      </c>
      <c r="Y9" s="89">
        <f t="shared" si="1"/>
        <v>6390025.8272456685</v>
      </c>
      <c r="Z9" s="89">
        <f t="shared" si="1"/>
        <v>6546581.4600131866</v>
      </c>
      <c r="AA9" s="89">
        <f t="shared" si="1"/>
        <v>6706972.7057835087</v>
      </c>
      <c r="AB9" s="89">
        <f t="shared" si="1"/>
        <v>6858885.6375695048</v>
      </c>
      <c r="AC9" s="89">
        <f t="shared" si="1"/>
        <v>7014239.3972604554</v>
      </c>
      <c r="AD9" s="89">
        <f t="shared" si="1"/>
        <v>7173111.9196084058</v>
      </c>
      <c r="AE9" s="89">
        <f t="shared" si="1"/>
        <v>7335582.9045875371</v>
      </c>
      <c r="AF9" s="89">
        <f t="shared" si="1"/>
        <v>7501733.8573764442</v>
      </c>
      <c r="AG9" s="89">
        <f t="shared" si="1"/>
        <v>7671648.1292460207</v>
      </c>
      <c r="AH9" s="89">
        <f t="shared" si="1"/>
        <v>7845410.9593734443</v>
      </c>
      <c r="AI9" s="89">
        <f t="shared" si="1"/>
        <v>8023109.517603253</v>
      </c>
      <c r="AJ9" s="89">
        <f t="shared" si="1"/>
        <v>8204832.948176967</v>
      </c>
      <c r="AK9" s="89">
        <f t="shared" si="1"/>
        <v>8390672.4144531768</v>
      </c>
      <c r="AL9" s="89">
        <f t="shared" si="1"/>
        <v>8580721.1446405407</v>
      </c>
      <c r="AM9" s="89">
        <f t="shared" si="1"/>
        <v>8775074.4785666503</v>
      </c>
      <c r="AN9" s="89">
        <f t="shared" si="1"/>
        <v>8973829.9155061841</v>
      </c>
      <c r="AO9" s="89">
        <f t="shared" si="1"/>
        <v>9177087.1630924009</v>
      </c>
    </row>
    <row r="10" spans="1:41" s="2" customFormat="1" ht="16.5" customHeight="1" thickBot="1">
      <c r="A10" s="90" t="s">
        <v>35</v>
      </c>
      <c r="B10" s="91">
        <f>SUM(D10:AO10)</f>
        <v>222217715.88046771</v>
      </c>
      <c r="C10" s="91">
        <f>+C9</f>
        <v>149437257.42522112</v>
      </c>
      <c r="D10" s="91">
        <f>+SUM(D9:D9)</f>
        <v>463748.99999999994</v>
      </c>
      <c r="E10" s="91">
        <f t="shared" ref="E10:AO10" si="2">+SUM(E9:E9)</f>
        <v>2387637.83</v>
      </c>
      <c r="F10" s="91">
        <f t="shared" si="2"/>
        <v>2879313.36</v>
      </c>
      <c r="G10" s="91">
        <f t="shared" si="2"/>
        <v>3116788.29</v>
      </c>
      <c r="H10" s="91">
        <f t="shared" si="2"/>
        <v>3311614.6800000006</v>
      </c>
      <c r="I10" s="91">
        <f t="shared" si="2"/>
        <v>3496899.7309999997</v>
      </c>
      <c r="J10" s="91">
        <f t="shared" si="2"/>
        <v>3641555.83</v>
      </c>
      <c r="K10" s="91">
        <f t="shared" si="2"/>
        <v>4572931.1516070906</v>
      </c>
      <c r="L10" s="91">
        <f t="shared" si="2"/>
        <v>4389247.8324734932</v>
      </c>
      <c r="M10" s="91">
        <f t="shared" si="2"/>
        <v>4790451.3810416171</v>
      </c>
      <c r="N10" s="91">
        <f t="shared" si="2"/>
        <v>5024902.5673454711</v>
      </c>
      <c r="O10" s="91">
        <f t="shared" si="2"/>
        <v>5244344.431953338</v>
      </c>
      <c r="P10" s="91">
        <f t="shared" si="2"/>
        <v>5677119.2567397421</v>
      </c>
      <c r="Q10" s="91">
        <f t="shared" si="2"/>
        <v>5554503.6079930039</v>
      </c>
      <c r="R10" s="91">
        <f t="shared" si="2"/>
        <v>2592150.7496159216</v>
      </c>
      <c r="S10" s="91">
        <f t="shared" si="2"/>
        <v>4313185.7617970323</v>
      </c>
      <c r="T10" s="91">
        <f t="shared" si="2"/>
        <v>5522856.1116177952</v>
      </c>
      <c r="U10" s="91">
        <f t="shared" si="2"/>
        <v>5801206.8820620719</v>
      </c>
      <c r="V10" s="91">
        <f t="shared" si="2"/>
        <v>5942466.2696402837</v>
      </c>
      <c r="W10" s="91">
        <f t="shared" si="2"/>
        <v>6088056.6932464708</v>
      </c>
      <c r="X10" s="91">
        <f t="shared" si="2"/>
        <v>6237214.0822310084</v>
      </c>
      <c r="Y10" s="91">
        <f t="shared" si="2"/>
        <v>6390025.8272456685</v>
      </c>
      <c r="Z10" s="91">
        <f t="shared" si="2"/>
        <v>6546581.4600131866</v>
      </c>
      <c r="AA10" s="91">
        <f t="shared" si="2"/>
        <v>6706972.7057835087</v>
      </c>
      <c r="AB10" s="91">
        <f t="shared" si="2"/>
        <v>6858885.6375695048</v>
      </c>
      <c r="AC10" s="91">
        <f t="shared" si="2"/>
        <v>7014239.3972604554</v>
      </c>
      <c r="AD10" s="91">
        <f t="shared" si="2"/>
        <v>7173111.9196084058</v>
      </c>
      <c r="AE10" s="91">
        <f t="shared" si="2"/>
        <v>7335582.9045875371</v>
      </c>
      <c r="AF10" s="91">
        <f t="shared" si="2"/>
        <v>7501733.8573764442</v>
      </c>
      <c r="AG10" s="91">
        <f t="shared" si="2"/>
        <v>7671648.1292460207</v>
      </c>
      <c r="AH10" s="91">
        <f t="shared" si="2"/>
        <v>7845410.9593734443</v>
      </c>
      <c r="AI10" s="91">
        <f t="shared" si="2"/>
        <v>8023109.517603253</v>
      </c>
      <c r="AJ10" s="91">
        <f t="shared" si="2"/>
        <v>8204832.948176967</v>
      </c>
      <c r="AK10" s="91">
        <f t="shared" si="2"/>
        <v>8390672.4144531768</v>
      </c>
      <c r="AL10" s="91">
        <f t="shared" si="2"/>
        <v>8580721.1446405407</v>
      </c>
      <c r="AM10" s="91">
        <f t="shared" si="2"/>
        <v>8775074.4785666503</v>
      </c>
      <c r="AN10" s="91">
        <f t="shared" si="2"/>
        <v>8973829.9155061841</v>
      </c>
      <c r="AO10" s="91">
        <f t="shared" si="2"/>
        <v>9177087.1630924009</v>
      </c>
    </row>
    <row r="11" spans="1:41" s="94" customFormat="1" ht="12">
      <c r="A11" s="4"/>
      <c r="B11" s="92"/>
      <c r="C11" s="92"/>
      <c r="D11" s="92"/>
      <c r="E11" s="92"/>
      <c r="F11" s="92"/>
      <c r="G11" s="92"/>
      <c r="H11" s="92"/>
      <c r="I11" s="92"/>
      <c r="J11" s="92"/>
      <c r="K11" s="92"/>
      <c r="L11" s="92"/>
      <c r="M11" s="92"/>
      <c r="N11" s="92"/>
      <c r="O11" s="92"/>
      <c r="P11" s="92"/>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row>
    <row r="12" spans="1:41" s="97" customFormat="1" ht="16.5" customHeight="1" thickBot="1">
      <c r="A12" s="95"/>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row>
    <row r="13" spans="1:41" ht="16.5" customHeight="1">
      <c r="A13" s="98" t="s">
        <v>36</v>
      </c>
      <c r="B13" s="99" t="s">
        <v>37</v>
      </c>
      <c r="C13" s="256"/>
      <c r="D13" s="100">
        <f t="shared" ref="D13:AO13" si="3">+D8</f>
        <v>2006</v>
      </c>
      <c r="E13" s="100">
        <f t="shared" si="3"/>
        <v>2007</v>
      </c>
      <c r="F13" s="100">
        <f t="shared" si="3"/>
        <v>2008</v>
      </c>
      <c r="G13" s="100">
        <f t="shared" si="3"/>
        <v>2009</v>
      </c>
      <c r="H13" s="100">
        <f t="shared" si="3"/>
        <v>2010</v>
      </c>
      <c r="I13" s="100">
        <f t="shared" si="3"/>
        <v>2011</v>
      </c>
      <c r="J13" s="100">
        <f t="shared" si="3"/>
        <v>2012</v>
      </c>
      <c r="K13" s="100">
        <f t="shared" si="3"/>
        <v>2013</v>
      </c>
      <c r="L13" s="100">
        <f t="shared" si="3"/>
        <v>2014</v>
      </c>
      <c r="M13" s="100">
        <f t="shared" si="3"/>
        <v>2015</v>
      </c>
      <c r="N13" s="100">
        <f t="shared" si="3"/>
        <v>2016</v>
      </c>
      <c r="O13" s="100">
        <f t="shared" si="3"/>
        <v>2017</v>
      </c>
      <c r="P13" s="100">
        <f t="shared" si="3"/>
        <v>2018</v>
      </c>
      <c r="Q13" s="100">
        <f t="shared" si="3"/>
        <v>2019</v>
      </c>
      <c r="R13" s="100">
        <f t="shared" si="3"/>
        <v>2020</v>
      </c>
      <c r="S13" s="100">
        <f t="shared" si="3"/>
        <v>2021</v>
      </c>
      <c r="T13" s="100">
        <f t="shared" si="3"/>
        <v>2022</v>
      </c>
      <c r="U13" s="100">
        <f t="shared" si="3"/>
        <v>2023</v>
      </c>
      <c r="V13" s="100">
        <f t="shared" si="3"/>
        <v>2024</v>
      </c>
      <c r="W13" s="100">
        <f t="shared" si="3"/>
        <v>2025</v>
      </c>
      <c r="X13" s="100">
        <f t="shared" si="3"/>
        <v>2026</v>
      </c>
      <c r="Y13" s="100">
        <f t="shared" si="3"/>
        <v>2027</v>
      </c>
      <c r="Z13" s="100">
        <f t="shared" si="3"/>
        <v>2028</v>
      </c>
      <c r="AA13" s="100">
        <f t="shared" si="3"/>
        <v>2029</v>
      </c>
      <c r="AB13" s="100">
        <f t="shared" si="3"/>
        <v>2030</v>
      </c>
      <c r="AC13" s="100">
        <f t="shared" si="3"/>
        <v>2031</v>
      </c>
      <c r="AD13" s="100">
        <f t="shared" si="3"/>
        <v>2032</v>
      </c>
      <c r="AE13" s="100">
        <f t="shared" si="3"/>
        <v>2033</v>
      </c>
      <c r="AF13" s="100">
        <f t="shared" si="3"/>
        <v>2034</v>
      </c>
      <c r="AG13" s="100">
        <f t="shared" si="3"/>
        <v>2035</v>
      </c>
      <c r="AH13" s="100">
        <f t="shared" si="3"/>
        <v>2036</v>
      </c>
      <c r="AI13" s="100">
        <f t="shared" si="3"/>
        <v>2037</v>
      </c>
      <c r="AJ13" s="100">
        <f t="shared" si="3"/>
        <v>2038</v>
      </c>
      <c r="AK13" s="100">
        <f t="shared" si="3"/>
        <v>2039</v>
      </c>
      <c r="AL13" s="100">
        <f t="shared" si="3"/>
        <v>2040</v>
      </c>
      <c r="AM13" s="100">
        <f t="shared" si="3"/>
        <v>2041</v>
      </c>
      <c r="AN13" s="100">
        <f t="shared" si="3"/>
        <v>2042</v>
      </c>
      <c r="AO13" s="100">
        <f t="shared" si="3"/>
        <v>2043</v>
      </c>
    </row>
    <row r="14" spans="1:41" ht="13.5" thickBot="1">
      <c r="A14" s="101" t="s">
        <v>34</v>
      </c>
      <c r="B14" s="102"/>
      <c r="C14" s="102"/>
      <c r="D14" s="250">
        <f>+'5. TASA DE EQUILIBRIO'!$C$15</f>
        <v>0.40328125358660188</v>
      </c>
      <c r="E14" s="250">
        <f>+'5. TASA DE EQUILIBRIO'!$C$15</f>
        <v>0.40328125358660188</v>
      </c>
      <c r="F14" s="250">
        <f>+'5. TASA DE EQUILIBRIO'!$C$15</f>
        <v>0.40328125358660188</v>
      </c>
      <c r="G14" s="250">
        <f>+'5. TASA DE EQUILIBRIO'!$C$15</f>
        <v>0.40328125358660188</v>
      </c>
      <c r="H14" s="250">
        <f>+'5. TASA DE EQUILIBRIO'!$C$15</f>
        <v>0.40328125358660188</v>
      </c>
      <c r="I14" s="250">
        <f>+'5. TASA DE EQUILIBRIO'!$C$15</f>
        <v>0.40328125358660188</v>
      </c>
      <c r="J14" s="250">
        <f>+'5. TASA DE EQUILIBRIO'!$C$15</f>
        <v>0.40328125358660188</v>
      </c>
      <c r="K14" s="250">
        <f>+'5. TASA DE EQUILIBRIO'!$C$15</f>
        <v>0.40328125358660188</v>
      </c>
      <c r="L14" s="250">
        <f>+'5. TASA DE EQUILIBRIO'!$C$15</f>
        <v>0.40328125358660188</v>
      </c>
      <c r="M14" s="250">
        <f>+'5. TASA DE EQUILIBRIO'!$C$15</f>
        <v>0.40328125358660188</v>
      </c>
      <c r="N14" s="250">
        <f>+'5. TASA DE EQUILIBRIO'!$C$15</f>
        <v>0.40328125358660188</v>
      </c>
      <c r="O14" s="250">
        <f>+'5. TASA DE EQUILIBRIO'!$C$15</f>
        <v>0.40328125358660188</v>
      </c>
      <c r="P14" s="250">
        <f>+'5. TASA DE EQUILIBRIO'!$C$15</f>
        <v>0.40328125358660188</v>
      </c>
      <c r="Q14" s="250">
        <f>+'5. TASA DE EQUILIBRIO'!$C$15</f>
        <v>0.40328125358660188</v>
      </c>
      <c r="R14" s="250">
        <f>+'5. TASA DE EQUILIBRIO'!$C$15</f>
        <v>0.40328125358660188</v>
      </c>
      <c r="S14" s="250">
        <f>+'5. TASA DE EQUILIBRIO'!$C$15</f>
        <v>0.40328125358660188</v>
      </c>
      <c r="T14" s="250">
        <f>+'5. TASA DE EQUILIBRIO'!$C$15</f>
        <v>0.40328125358660188</v>
      </c>
      <c r="U14" s="250">
        <f>+'5. TASA DE EQUILIBRIO'!$C$15</f>
        <v>0.40328125358660188</v>
      </c>
      <c r="V14" s="250">
        <f>+'5. TASA DE EQUILIBRIO'!$C$15</f>
        <v>0.40328125358660188</v>
      </c>
      <c r="W14" s="250">
        <f>+'5. TASA DE EQUILIBRIO'!$C$15</f>
        <v>0.40328125358660188</v>
      </c>
      <c r="X14" s="250">
        <f>+'5. TASA DE EQUILIBRIO'!$C$15</f>
        <v>0.40328125358660188</v>
      </c>
      <c r="Y14" s="250">
        <f>+'5. TASA DE EQUILIBRIO'!$C$15</f>
        <v>0.40328125358660188</v>
      </c>
      <c r="Z14" s="250">
        <f>+'5. TASA DE EQUILIBRIO'!$C$15</f>
        <v>0.40328125358660188</v>
      </c>
      <c r="AA14" s="250">
        <f>+'5. TASA DE EQUILIBRIO'!$C$15</f>
        <v>0.40328125358660188</v>
      </c>
      <c r="AB14" s="250">
        <f>+'5. TASA DE EQUILIBRIO'!$C$15</f>
        <v>0.40328125358660188</v>
      </c>
      <c r="AC14" s="250">
        <f>+'5. TASA DE EQUILIBRIO'!$C$15</f>
        <v>0.40328125358660188</v>
      </c>
      <c r="AD14" s="250">
        <f>+'5. TASA DE EQUILIBRIO'!$C$15</f>
        <v>0.40328125358660188</v>
      </c>
      <c r="AE14" s="250">
        <f>+'5. TASA DE EQUILIBRIO'!$C$15</f>
        <v>0.40328125358660188</v>
      </c>
      <c r="AF14" s="250">
        <f>+'5. TASA DE EQUILIBRIO'!$C$15</f>
        <v>0.40328125358660188</v>
      </c>
      <c r="AG14" s="250">
        <f>+'5. TASA DE EQUILIBRIO'!$C$15</f>
        <v>0.40328125358660188</v>
      </c>
      <c r="AH14" s="250">
        <f>+'5. TASA DE EQUILIBRIO'!$C$15</f>
        <v>0.40328125358660188</v>
      </c>
      <c r="AI14" s="250">
        <f>+'5. TASA DE EQUILIBRIO'!$C$15</f>
        <v>0.40328125358660188</v>
      </c>
      <c r="AJ14" s="250">
        <f>+'5. TASA DE EQUILIBRIO'!$C$15</f>
        <v>0.40328125358660188</v>
      </c>
      <c r="AK14" s="250">
        <f>+'5. TASA DE EQUILIBRIO'!$C$15</f>
        <v>0.40328125358660188</v>
      </c>
      <c r="AL14" s="250">
        <f>+'5. TASA DE EQUILIBRIO'!$C$15</f>
        <v>0.40328125358660188</v>
      </c>
      <c r="AM14" s="250">
        <f>+'5. TASA DE EQUILIBRIO'!$C$15</f>
        <v>0.40328125358660188</v>
      </c>
      <c r="AN14" s="250">
        <f>+'5. TASA DE EQUILIBRIO'!$C$15</f>
        <v>0.40328125358660188</v>
      </c>
      <c r="AO14" s="250">
        <f>+'5. TASA DE EQUILIBRIO'!$C$15</f>
        <v>0.40328125358660188</v>
      </c>
    </row>
    <row r="15" spans="1:41">
      <c r="V15" s="80"/>
      <c r="W15" s="80"/>
      <c r="X15" s="80"/>
      <c r="Y15" s="80"/>
      <c r="Z15" s="80"/>
      <c r="AA15" s="80"/>
      <c r="AB15" s="80"/>
      <c r="AC15" s="80"/>
      <c r="AD15" s="80"/>
      <c r="AE15" s="80"/>
      <c r="AF15" s="80"/>
      <c r="AG15" s="80"/>
      <c r="AH15" s="80"/>
      <c r="AI15" s="80"/>
      <c r="AJ15" s="80"/>
      <c r="AK15" s="80"/>
      <c r="AL15" s="80"/>
      <c r="AM15" s="80"/>
      <c r="AN15" s="80"/>
      <c r="AO15" s="80"/>
    </row>
    <row r="16" spans="1:41" s="97" customFormat="1" ht="13.5" thickBot="1">
      <c r="A16" s="103" t="s">
        <v>38</v>
      </c>
      <c r="B16" s="104"/>
      <c r="C16" s="104"/>
      <c r="D16" s="104">
        <v>365</v>
      </c>
      <c r="E16" s="104">
        <v>365</v>
      </c>
      <c r="F16" s="104">
        <v>365</v>
      </c>
      <c r="G16" s="104">
        <v>365</v>
      </c>
      <c r="H16" s="104">
        <v>365</v>
      </c>
      <c r="I16" s="104">
        <v>365</v>
      </c>
      <c r="J16" s="104">
        <v>365</v>
      </c>
      <c r="K16" s="104">
        <v>365</v>
      </c>
      <c r="L16" s="104">
        <v>365</v>
      </c>
      <c r="M16" s="104">
        <v>365</v>
      </c>
      <c r="N16" s="104">
        <v>365</v>
      </c>
      <c r="O16" s="104">
        <v>365</v>
      </c>
      <c r="P16" s="104">
        <v>365</v>
      </c>
      <c r="Q16" s="104">
        <v>365</v>
      </c>
      <c r="R16" s="104">
        <v>365</v>
      </c>
      <c r="S16" s="104">
        <v>365</v>
      </c>
      <c r="T16" s="104">
        <v>365</v>
      </c>
      <c r="U16" s="104">
        <v>365</v>
      </c>
      <c r="V16" s="104">
        <v>365</v>
      </c>
      <c r="W16" s="104">
        <v>365</v>
      </c>
      <c r="X16" s="104">
        <v>365</v>
      </c>
      <c r="Y16" s="104">
        <v>365</v>
      </c>
      <c r="Z16" s="104">
        <v>365</v>
      </c>
      <c r="AA16" s="104">
        <v>365</v>
      </c>
      <c r="AB16" s="104">
        <v>365</v>
      </c>
      <c r="AC16" s="104">
        <v>365</v>
      </c>
      <c r="AD16" s="104">
        <v>365</v>
      </c>
      <c r="AE16" s="104">
        <v>365</v>
      </c>
      <c r="AF16" s="104">
        <v>365</v>
      </c>
      <c r="AG16" s="104">
        <v>365</v>
      </c>
      <c r="AH16" s="104">
        <v>365</v>
      </c>
      <c r="AI16" s="104">
        <v>365</v>
      </c>
      <c r="AJ16" s="104">
        <v>365</v>
      </c>
      <c r="AK16" s="104">
        <v>365</v>
      </c>
      <c r="AL16" s="104">
        <v>365</v>
      </c>
      <c r="AM16" s="104">
        <v>365</v>
      </c>
      <c r="AN16" s="104">
        <v>365</v>
      </c>
      <c r="AO16" s="104">
        <v>365</v>
      </c>
    </row>
    <row r="17" spans="1:43" s="108" customFormat="1" ht="13.5" thickBot="1">
      <c r="A17" s="105"/>
      <c r="B17" s="106" t="s">
        <v>6</v>
      </c>
      <c r="C17" s="106"/>
      <c r="D17" s="107">
        <f t="shared" ref="D17:Q17" si="4">+D8</f>
        <v>2006</v>
      </c>
      <c r="E17" s="107">
        <f t="shared" si="4"/>
        <v>2007</v>
      </c>
      <c r="F17" s="107">
        <f t="shared" si="4"/>
        <v>2008</v>
      </c>
      <c r="G17" s="107">
        <f t="shared" si="4"/>
        <v>2009</v>
      </c>
      <c r="H17" s="107">
        <f t="shared" si="4"/>
        <v>2010</v>
      </c>
      <c r="I17" s="107">
        <f t="shared" si="4"/>
        <v>2011</v>
      </c>
      <c r="J17" s="107">
        <f t="shared" si="4"/>
        <v>2012</v>
      </c>
      <c r="K17" s="107">
        <f t="shared" si="4"/>
        <v>2013</v>
      </c>
      <c r="L17" s="107">
        <f t="shared" si="4"/>
        <v>2014</v>
      </c>
      <c r="M17" s="107">
        <f t="shared" si="4"/>
        <v>2015</v>
      </c>
      <c r="N17" s="107">
        <f t="shared" si="4"/>
        <v>2016</v>
      </c>
      <c r="O17" s="107">
        <f t="shared" si="4"/>
        <v>2017</v>
      </c>
      <c r="P17" s="107">
        <f t="shared" si="4"/>
        <v>2018</v>
      </c>
      <c r="Q17" s="107">
        <f t="shared" si="4"/>
        <v>2019</v>
      </c>
      <c r="R17" s="107">
        <f>+Q17+1</f>
        <v>2020</v>
      </c>
      <c r="S17" s="107">
        <f t="shared" ref="S17:AO17" si="5">+R17+1</f>
        <v>2021</v>
      </c>
      <c r="T17" s="107">
        <f t="shared" si="5"/>
        <v>2022</v>
      </c>
      <c r="U17" s="107">
        <f t="shared" si="5"/>
        <v>2023</v>
      </c>
      <c r="V17" s="107">
        <f t="shared" si="5"/>
        <v>2024</v>
      </c>
      <c r="W17" s="107">
        <f t="shared" si="5"/>
        <v>2025</v>
      </c>
      <c r="X17" s="107">
        <f t="shared" si="5"/>
        <v>2026</v>
      </c>
      <c r="Y17" s="107">
        <f t="shared" si="5"/>
        <v>2027</v>
      </c>
      <c r="Z17" s="107">
        <f t="shared" si="5"/>
        <v>2028</v>
      </c>
      <c r="AA17" s="107">
        <f t="shared" si="5"/>
        <v>2029</v>
      </c>
      <c r="AB17" s="107">
        <f t="shared" si="5"/>
        <v>2030</v>
      </c>
      <c r="AC17" s="107">
        <f t="shared" si="5"/>
        <v>2031</v>
      </c>
      <c r="AD17" s="107">
        <f t="shared" si="5"/>
        <v>2032</v>
      </c>
      <c r="AE17" s="107">
        <f t="shared" si="5"/>
        <v>2033</v>
      </c>
      <c r="AF17" s="107">
        <f t="shared" si="5"/>
        <v>2034</v>
      </c>
      <c r="AG17" s="107">
        <f t="shared" si="5"/>
        <v>2035</v>
      </c>
      <c r="AH17" s="107">
        <f t="shared" si="5"/>
        <v>2036</v>
      </c>
      <c r="AI17" s="107">
        <f t="shared" si="5"/>
        <v>2037</v>
      </c>
      <c r="AJ17" s="107">
        <f t="shared" si="5"/>
        <v>2038</v>
      </c>
      <c r="AK17" s="107">
        <f t="shared" si="5"/>
        <v>2039</v>
      </c>
      <c r="AL17" s="107">
        <f t="shared" si="5"/>
        <v>2040</v>
      </c>
      <c r="AM17" s="107">
        <f t="shared" si="5"/>
        <v>2041</v>
      </c>
      <c r="AN17" s="107">
        <f t="shared" si="5"/>
        <v>2042</v>
      </c>
      <c r="AO17" s="107">
        <f t="shared" si="5"/>
        <v>2043</v>
      </c>
    </row>
    <row r="18" spans="1:43" s="97" customFormat="1">
      <c r="A18" s="109" t="s">
        <v>39</v>
      </c>
      <c r="B18" s="110"/>
      <c r="C18" s="110"/>
      <c r="D18" s="110"/>
      <c r="E18" s="110"/>
      <c r="F18" s="110"/>
      <c r="G18" s="110"/>
      <c r="H18" s="110"/>
      <c r="I18" s="110"/>
      <c r="J18" s="110"/>
      <c r="K18" s="110"/>
      <c r="L18" s="110"/>
      <c r="M18" s="110"/>
      <c r="N18" s="110"/>
      <c r="O18" s="110"/>
      <c r="P18" s="110"/>
      <c r="Q18" s="111"/>
      <c r="R18" s="111"/>
      <c r="S18" s="111"/>
      <c r="T18" s="111"/>
      <c r="U18" s="111"/>
      <c r="V18" s="111"/>
      <c r="W18" s="111"/>
      <c r="X18" s="111"/>
      <c r="Y18" s="111"/>
      <c r="Z18" s="111"/>
      <c r="AA18" s="111"/>
      <c r="AB18" s="111"/>
      <c r="AC18" s="111"/>
      <c r="AD18" s="111"/>
      <c r="AE18" s="111"/>
      <c r="AF18" s="111"/>
      <c r="AG18" s="111"/>
      <c r="AH18" s="111"/>
      <c r="AI18" s="111"/>
      <c r="AJ18" s="111"/>
      <c r="AK18" s="111"/>
      <c r="AL18" s="111"/>
      <c r="AM18" s="111"/>
      <c r="AN18" s="111"/>
      <c r="AO18" s="111"/>
    </row>
    <row r="19" spans="1:43" s="97" customFormat="1" ht="13.5" thickBot="1">
      <c r="A19" s="112" t="str">
        <f>+A14</f>
        <v>Liviano</v>
      </c>
      <c r="B19" s="113">
        <f>SUM(D19:AO19)</f>
        <v>1526047.1781370053</v>
      </c>
      <c r="C19" s="113"/>
      <c r="D19" s="113">
        <f>+'[37]TPDA 2006-2023'!D24</f>
        <v>2655.4191780821916</v>
      </c>
      <c r="E19" s="113">
        <f>+'[37]TPDA 2006-2023'!F24</f>
        <v>18183.1698630137</v>
      </c>
      <c r="F19" s="113">
        <f>+'[37]TPDA 2006-2023'!H24</f>
        <v>22040.145205479454</v>
      </c>
      <c r="G19" s="113">
        <f>+'[37]TPDA 2006-2023'!J24</f>
        <v>24457.520547945205</v>
      </c>
      <c r="H19" s="113">
        <f>+'[37]TPDA 2006-2023'!L24</f>
        <v>25772.476712328767</v>
      </c>
      <c r="I19" s="113">
        <f>+'[37]TPDA 2006-2023'!N24</f>
        <v>27115.021917808219</v>
      </c>
      <c r="J19" s="113">
        <f>+'[37]TPDA 2006-2023'!P24</f>
        <v>27267.810958904109</v>
      </c>
      <c r="K19" s="113">
        <f>+'[37]TPDA 2006-2023'!R24</f>
        <v>31066.602739726026</v>
      </c>
      <c r="L19" s="113">
        <f>+'[37]TPDA 2006-2023'!T24</f>
        <v>29818.734246575343</v>
      </c>
      <c r="M19" s="113">
        <f>+'[37]TPDA 2006-2023'!V24</f>
        <v>32544.345205479451</v>
      </c>
      <c r="N19" s="114">
        <f>+'[37]TPDA 2006-2023'!X24</f>
        <v>34137.109589041094</v>
      </c>
      <c r="O19" s="114">
        <f>+'[37]TPDA 2006-2023'!Z24</f>
        <v>35627.90684931507</v>
      </c>
      <c r="P19" s="113">
        <f>+'[37]TPDA 2018-2023'!V5</f>
        <v>38568</v>
      </c>
      <c r="Q19" s="114">
        <f>+'[37]TPDA 2018-2023'!V6</f>
        <v>37735</v>
      </c>
      <c r="R19" s="114">
        <f>+'[37]TPDA 2018-2023'!V7</f>
        <v>17610</v>
      </c>
      <c r="S19" s="114">
        <f>+'[37]TPDA 2018-2023'!V8</f>
        <v>29302</v>
      </c>
      <c r="T19" s="114">
        <f>+'[37]TPDA 2018-2023'!V9</f>
        <v>37520</v>
      </c>
      <c r="U19" s="114">
        <f>+'[37]TPDA 2018-2023'!V10</f>
        <v>39411</v>
      </c>
      <c r="V19" s="114">
        <f>+U19*(1+V21)</f>
        <v>40370.657850000003</v>
      </c>
      <c r="W19" s="114">
        <f>+V19*(1+W21)</f>
        <v>41359.738967325</v>
      </c>
      <c r="X19" s="114">
        <f t="shared" ref="X19:AO19" si="6">+W19*(1+X21)</f>
        <v>42373.052572024462</v>
      </c>
      <c r="Y19" s="114">
        <f t="shared" si="6"/>
        <v>43411.192360039058</v>
      </c>
      <c r="Z19" s="114">
        <f t="shared" si="6"/>
        <v>44474.766572860011</v>
      </c>
      <c r="AA19" s="114">
        <f t="shared" si="6"/>
        <v>45564.398353895078</v>
      </c>
      <c r="AB19" s="114">
        <f t="shared" si="6"/>
        <v>46596.431976610802</v>
      </c>
      <c r="AC19" s="114">
        <f t="shared" si="6"/>
        <v>47651.841160881042</v>
      </c>
      <c r="AD19" s="114">
        <f t="shared" si="6"/>
        <v>48731.155363174999</v>
      </c>
      <c r="AE19" s="114">
        <f t="shared" si="6"/>
        <v>49834.916032150919</v>
      </c>
      <c r="AF19" s="114">
        <f t="shared" si="6"/>
        <v>50963.676880279141</v>
      </c>
      <c r="AG19" s="114">
        <f t="shared" si="6"/>
        <v>52118.004161617464</v>
      </c>
      <c r="AH19" s="114">
        <f t="shared" si="6"/>
        <v>53298.476955878104</v>
      </c>
      <c r="AI19" s="114">
        <f t="shared" si="6"/>
        <v>54505.687458928747</v>
      </c>
      <c r="AJ19" s="114">
        <f t="shared" si="6"/>
        <v>55740.241279873488</v>
      </c>
      <c r="AK19" s="114">
        <f t="shared" si="6"/>
        <v>57002.757744862625</v>
      </c>
      <c r="AL19" s="114">
        <f t="shared" si="6"/>
        <v>58293.870207783766</v>
      </c>
      <c r="AM19" s="114">
        <f t="shared" si="6"/>
        <v>59614.226367990072</v>
      </c>
      <c r="AN19" s="114">
        <f t="shared" si="6"/>
        <v>60964.488595225048</v>
      </c>
      <c r="AO19" s="114">
        <f t="shared" si="6"/>
        <v>62345.334261906901</v>
      </c>
      <c r="AQ19" s="565">
        <f>SUM(V19:AO19)*365</f>
        <v>370553444.02000695</v>
      </c>
    </row>
    <row r="20" spans="1:43" s="97" customFormat="1">
      <c r="A20" s="109" t="s">
        <v>40</v>
      </c>
      <c r="B20" s="115">
        <f>SUM(Q20:U20)</f>
        <v>0</v>
      </c>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Q20" s="249"/>
    </row>
    <row r="21" spans="1:43" s="118" customFormat="1" ht="13.5" thickBot="1">
      <c r="A21" s="112" t="str">
        <f>A19</f>
        <v>Liviano</v>
      </c>
      <c r="B21" s="116"/>
      <c r="C21" s="116"/>
      <c r="D21" s="117">
        <v>0</v>
      </c>
      <c r="E21" s="117">
        <v>0</v>
      </c>
      <c r="F21" s="117">
        <v>0</v>
      </c>
      <c r="G21" s="117">
        <v>0</v>
      </c>
      <c r="H21" s="117">
        <v>0</v>
      </c>
      <c r="I21" s="117">
        <v>0</v>
      </c>
      <c r="J21" s="117">
        <v>0</v>
      </c>
      <c r="K21" s="117">
        <v>0</v>
      </c>
      <c r="L21" s="117">
        <v>0</v>
      </c>
      <c r="M21" s="117">
        <v>0</v>
      </c>
      <c r="N21" s="117">
        <v>0</v>
      </c>
      <c r="O21" s="117">
        <v>0</v>
      </c>
      <c r="P21" s="117">
        <v>0</v>
      </c>
      <c r="Q21" s="117">
        <v>0</v>
      </c>
      <c r="R21" s="117">
        <v>0</v>
      </c>
      <c r="S21" s="117">
        <v>0</v>
      </c>
      <c r="T21" s="117">
        <v>0</v>
      </c>
      <c r="U21" s="117">
        <v>0</v>
      </c>
      <c r="V21" s="117">
        <v>2.435E-2</v>
      </c>
      <c r="W21" s="117">
        <v>2.4500000000000001E-2</v>
      </c>
      <c r="X21" s="117">
        <v>2.4500000000000001E-2</v>
      </c>
      <c r="Y21" s="117">
        <v>2.4500000000000001E-2</v>
      </c>
      <c r="Z21" s="117">
        <v>2.4500000000000001E-2</v>
      </c>
      <c r="AA21" s="117">
        <v>2.4500000000000001E-2</v>
      </c>
      <c r="AB21" s="117">
        <v>2.265E-2</v>
      </c>
      <c r="AC21" s="117">
        <v>2.265E-2</v>
      </c>
      <c r="AD21" s="117">
        <v>2.265E-2</v>
      </c>
      <c r="AE21" s="117">
        <v>2.265E-2</v>
      </c>
      <c r="AF21" s="117">
        <v>2.265E-2</v>
      </c>
      <c r="AG21" s="117">
        <v>2.265E-2</v>
      </c>
      <c r="AH21" s="117">
        <v>2.265E-2</v>
      </c>
      <c r="AI21" s="117">
        <v>2.265E-2</v>
      </c>
      <c r="AJ21" s="117">
        <v>2.265E-2</v>
      </c>
      <c r="AK21" s="117">
        <v>2.265E-2</v>
      </c>
      <c r="AL21" s="117">
        <v>2.265E-2</v>
      </c>
      <c r="AM21" s="117">
        <v>2.265E-2</v>
      </c>
      <c r="AN21" s="117">
        <v>2.265E-2</v>
      </c>
      <c r="AO21" s="117">
        <v>2.265E-2</v>
      </c>
    </row>
    <row r="22" spans="1:43" s="97" customFormat="1">
      <c r="A22" s="119" t="s">
        <v>41</v>
      </c>
      <c r="B22" s="120"/>
      <c r="C22" s="120"/>
      <c r="D22" s="120"/>
      <c r="E22" s="120"/>
      <c r="F22" s="120"/>
      <c r="G22" s="120"/>
      <c r="H22" s="120"/>
      <c r="I22" s="120"/>
      <c r="J22" s="120"/>
      <c r="K22" s="120"/>
      <c r="L22" s="120"/>
      <c r="M22" s="120"/>
      <c r="N22" s="120"/>
      <c r="O22" s="120"/>
      <c r="P22" s="120"/>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row>
    <row r="23" spans="1:43" s="97" customFormat="1" ht="13.5" thickBot="1">
      <c r="A23" s="122" t="str">
        <f>+A19</f>
        <v>Liviano</v>
      </c>
      <c r="B23" s="123"/>
      <c r="C23" s="123"/>
      <c r="D23" s="124">
        <f t="shared" ref="D23:AO23" si="7">D14</f>
        <v>0.40328125358660188</v>
      </c>
      <c r="E23" s="124">
        <f t="shared" si="7"/>
        <v>0.40328125358660188</v>
      </c>
      <c r="F23" s="124">
        <f t="shared" si="7"/>
        <v>0.40328125358660188</v>
      </c>
      <c r="G23" s="124">
        <f t="shared" si="7"/>
        <v>0.40328125358660188</v>
      </c>
      <c r="H23" s="124">
        <f t="shared" si="7"/>
        <v>0.40328125358660188</v>
      </c>
      <c r="I23" s="124">
        <f t="shared" si="7"/>
        <v>0.40328125358660188</v>
      </c>
      <c r="J23" s="124">
        <f t="shared" si="7"/>
        <v>0.40328125358660188</v>
      </c>
      <c r="K23" s="124">
        <f t="shared" si="7"/>
        <v>0.40328125358660188</v>
      </c>
      <c r="L23" s="124">
        <f t="shared" si="7"/>
        <v>0.40328125358660188</v>
      </c>
      <c r="M23" s="124">
        <f t="shared" si="7"/>
        <v>0.40328125358660188</v>
      </c>
      <c r="N23" s="124">
        <f t="shared" si="7"/>
        <v>0.40328125358660188</v>
      </c>
      <c r="O23" s="124">
        <f t="shared" si="7"/>
        <v>0.40328125358660188</v>
      </c>
      <c r="P23" s="124">
        <f t="shared" si="7"/>
        <v>0.40328125358660188</v>
      </c>
      <c r="Q23" s="124">
        <f t="shared" si="7"/>
        <v>0.40328125358660188</v>
      </c>
      <c r="R23" s="124">
        <f t="shared" si="7"/>
        <v>0.40328125358660188</v>
      </c>
      <c r="S23" s="124">
        <f t="shared" si="7"/>
        <v>0.40328125358660188</v>
      </c>
      <c r="T23" s="124">
        <f t="shared" si="7"/>
        <v>0.40328125358660188</v>
      </c>
      <c r="U23" s="124">
        <f t="shared" si="7"/>
        <v>0.40328125358660188</v>
      </c>
      <c r="V23" s="124">
        <f t="shared" si="7"/>
        <v>0.40328125358660188</v>
      </c>
      <c r="W23" s="124">
        <f t="shared" si="7"/>
        <v>0.40328125358660188</v>
      </c>
      <c r="X23" s="124">
        <f t="shared" si="7"/>
        <v>0.40328125358660188</v>
      </c>
      <c r="Y23" s="124">
        <f t="shared" si="7"/>
        <v>0.40328125358660188</v>
      </c>
      <c r="Z23" s="124">
        <f t="shared" si="7"/>
        <v>0.40328125358660188</v>
      </c>
      <c r="AA23" s="124">
        <f t="shared" si="7"/>
        <v>0.40328125358660188</v>
      </c>
      <c r="AB23" s="124">
        <f t="shared" si="7"/>
        <v>0.40328125358660188</v>
      </c>
      <c r="AC23" s="124">
        <f t="shared" si="7"/>
        <v>0.40328125358660188</v>
      </c>
      <c r="AD23" s="124">
        <f t="shared" si="7"/>
        <v>0.40328125358660188</v>
      </c>
      <c r="AE23" s="124">
        <f t="shared" si="7"/>
        <v>0.40328125358660188</v>
      </c>
      <c r="AF23" s="124">
        <f t="shared" si="7"/>
        <v>0.40328125358660188</v>
      </c>
      <c r="AG23" s="124">
        <f t="shared" si="7"/>
        <v>0.40328125358660188</v>
      </c>
      <c r="AH23" s="124">
        <f t="shared" si="7"/>
        <v>0.40328125358660188</v>
      </c>
      <c r="AI23" s="124">
        <f t="shared" si="7"/>
        <v>0.40328125358660188</v>
      </c>
      <c r="AJ23" s="124">
        <f t="shared" si="7"/>
        <v>0.40328125358660188</v>
      </c>
      <c r="AK23" s="124">
        <f t="shared" si="7"/>
        <v>0.40328125358660188</v>
      </c>
      <c r="AL23" s="124">
        <f t="shared" si="7"/>
        <v>0.40328125358660188</v>
      </c>
      <c r="AM23" s="124">
        <f t="shared" si="7"/>
        <v>0.40328125358660188</v>
      </c>
      <c r="AN23" s="124">
        <f t="shared" si="7"/>
        <v>0.40328125358660188</v>
      </c>
      <c r="AO23" s="124">
        <f t="shared" si="7"/>
        <v>0.40328125358660188</v>
      </c>
    </row>
    <row r="24" spans="1:43" s="97" customFormat="1">
      <c r="A24" s="119" t="s">
        <v>42</v>
      </c>
      <c r="B24" s="120"/>
      <c r="C24" s="120"/>
      <c r="D24" s="120"/>
      <c r="E24" s="120"/>
      <c r="F24" s="120"/>
      <c r="G24" s="120"/>
      <c r="H24" s="120"/>
      <c r="I24" s="120"/>
      <c r="J24" s="120"/>
      <c r="K24" s="120"/>
      <c r="L24" s="120"/>
      <c r="M24" s="120"/>
      <c r="N24" s="120"/>
      <c r="O24" s="120"/>
      <c r="P24" s="120"/>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row>
    <row r="25" spans="1:43" s="97" customFormat="1" ht="13.5" thickBot="1">
      <c r="A25" s="112" t="str">
        <f>A23</f>
        <v>Liviano</v>
      </c>
      <c r="B25" s="126">
        <f>SUM(D25:AO25)</f>
        <v>224630569.94645658</v>
      </c>
      <c r="C25" s="126"/>
      <c r="D25" s="127">
        <f>+(D19*D23)*D$16</f>
        <v>390871.48285123496</v>
      </c>
      <c r="E25" s="127">
        <f>+(E19*E23)*E$16</f>
        <v>2676520.0108350138</v>
      </c>
      <c r="F25" s="127">
        <f t="shared" ref="F25:P25" si="8">+(F19*F23)*F$16</f>
        <v>3244257.7465092181</v>
      </c>
      <c r="G25" s="127">
        <f>+(G19*G23)*G$16</f>
        <v>3600089.7343613273</v>
      </c>
      <c r="H25" s="127">
        <f>+(H19*H23)*H$16</f>
        <v>3793648.2015514988</v>
      </c>
      <c r="I25" s="127">
        <f t="shared" si="8"/>
        <v>3991267.7109652879</v>
      </c>
      <c r="J25" s="127">
        <f t="shared" si="8"/>
        <v>4013757.8999153054</v>
      </c>
      <c r="K25" s="127">
        <f t="shared" si="8"/>
        <v>4572931.1516070906</v>
      </c>
      <c r="L25" s="127">
        <f t="shared" si="8"/>
        <v>4389247.8324734932</v>
      </c>
      <c r="M25" s="127">
        <f t="shared" si="8"/>
        <v>4790451.3810416171</v>
      </c>
      <c r="N25" s="127">
        <f t="shared" si="8"/>
        <v>5024902.5673454711</v>
      </c>
      <c r="O25" s="127">
        <f t="shared" si="8"/>
        <v>5244344.431953338</v>
      </c>
      <c r="P25" s="127">
        <f t="shared" si="8"/>
        <v>5677119.2567397421</v>
      </c>
      <c r="Q25" s="127">
        <f>+(Q19*Q23)*Q$16</f>
        <v>5554503.6079930039</v>
      </c>
      <c r="R25" s="127">
        <f t="shared" ref="R25:U25" si="9">+(R19*R23)*R$16</f>
        <v>2592150.7496159216</v>
      </c>
      <c r="S25" s="127">
        <f t="shared" si="9"/>
        <v>4313185.7617970323</v>
      </c>
      <c r="T25" s="127">
        <f t="shared" si="9"/>
        <v>5522856.1116177952</v>
      </c>
      <c r="U25" s="127">
        <f t="shared" si="9"/>
        <v>5801206.8820620719</v>
      </c>
      <c r="V25" s="127">
        <f>+(V19*V23)*V$16</f>
        <v>5942466.2696402837</v>
      </c>
      <c r="W25" s="127">
        <f t="shared" ref="W25:AO25" si="10">+(W19*W23)*W$16</f>
        <v>6088056.6932464708</v>
      </c>
      <c r="X25" s="127">
        <f t="shared" si="10"/>
        <v>6237214.0822310084</v>
      </c>
      <c r="Y25" s="127">
        <f t="shared" si="10"/>
        <v>6390025.8272456685</v>
      </c>
      <c r="Z25" s="127">
        <f t="shared" si="10"/>
        <v>6546581.4600131866</v>
      </c>
      <c r="AA25" s="127">
        <f t="shared" si="10"/>
        <v>6706972.7057835087</v>
      </c>
      <c r="AB25" s="127">
        <f t="shared" si="10"/>
        <v>6858885.6375695048</v>
      </c>
      <c r="AC25" s="127">
        <f t="shared" si="10"/>
        <v>7014239.3972604554</v>
      </c>
      <c r="AD25" s="127">
        <f t="shared" si="10"/>
        <v>7173111.9196084058</v>
      </c>
      <c r="AE25" s="127">
        <f t="shared" si="10"/>
        <v>7335582.9045875371</v>
      </c>
      <c r="AF25" s="127">
        <f t="shared" si="10"/>
        <v>7501733.8573764442</v>
      </c>
      <c r="AG25" s="127">
        <f t="shared" si="10"/>
        <v>7671648.1292460207</v>
      </c>
      <c r="AH25" s="127">
        <f t="shared" si="10"/>
        <v>7845410.9593734443</v>
      </c>
      <c r="AI25" s="127">
        <f t="shared" si="10"/>
        <v>8023109.517603253</v>
      </c>
      <c r="AJ25" s="127">
        <f t="shared" si="10"/>
        <v>8204832.948176967</v>
      </c>
      <c r="AK25" s="127">
        <f t="shared" si="10"/>
        <v>8390672.4144531768</v>
      </c>
      <c r="AL25" s="127">
        <f t="shared" si="10"/>
        <v>8580721.1446405407</v>
      </c>
      <c r="AM25" s="127">
        <f t="shared" si="10"/>
        <v>8775074.4785666503</v>
      </c>
      <c r="AN25" s="127">
        <f t="shared" si="10"/>
        <v>8973829.9155061841</v>
      </c>
      <c r="AO25" s="127">
        <f t="shared" si="10"/>
        <v>9177087.1630924009</v>
      </c>
    </row>
    <row r="26" spans="1:43" s="131" customFormat="1" ht="13.5" thickBot="1">
      <c r="A26" s="128" t="s">
        <v>43</v>
      </c>
      <c r="B26" s="129">
        <f>SUM(D26:AO26)</f>
        <v>224630569.94645658</v>
      </c>
      <c r="C26" s="129"/>
      <c r="D26" s="130">
        <f>SUM(D25:D25)</f>
        <v>390871.48285123496</v>
      </c>
      <c r="E26" s="130">
        <f>SUM(E25:E25)</f>
        <v>2676520.0108350138</v>
      </c>
      <c r="F26" s="130">
        <f t="shared" ref="F26:AO26" si="11">SUM(F25:F25)</f>
        <v>3244257.7465092181</v>
      </c>
      <c r="G26" s="130">
        <f>SUM(G25:G25)</f>
        <v>3600089.7343613273</v>
      </c>
      <c r="H26" s="130">
        <f t="shared" si="11"/>
        <v>3793648.2015514988</v>
      </c>
      <c r="I26" s="130">
        <f t="shared" si="11"/>
        <v>3991267.7109652879</v>
      </c>
      <c r="J26" s="130">
        <f t="shared" si="11"/>
        <v>4013757.8999153054</v>
      </c>
      <c r="K26" s="130">
        <f t="shared" si="11"/>
        <v>4572931.1516070906</v>
      </c>
      <c r="L26" s="130">
        <f t="shared" si="11"/>
        <v>4389247.8324734932</v>
      </c>
      <c r="M26" s="130">
        <f t="shared" si="11"/>
        <v>4790451.3810416171</v>
      </c>
      <c r="N26" s="130">
        <f t="shared" si="11"/>
        <v>5024902.5673454711</v>
      </c>
      <c r="O26" s="130">
        <f t="shared" si="11"/>
        <v>5244344.431953338</v>
      </c>
      <c r="P26" s="130">
        <f t="shared" si="11"/>
        <v>5677119.2567397421</v>
      </c>
      <c r="Q26" s="130">
        <f t="shared" si="11"/>
        <v>5554503.6079930039</v>
      </c>
      <c r="R26" s="130">
        <f t="shared" si="11"/>
        <v>2592150.7496159216</v>
      </c>
      <c r="S26" s="130">
        <f t="shared" si="11"/>
        <v>4313185.7617970323</v>
      </c>
      <c r="T26" s="130">
        <f t="shared" si="11"/>
        <v>5522856.1116177952</v>
      </c>
      <c r="U26" s="130">
        <f t="shared" si="11"/>
        <v>5801206.8820620719</v>
      </c>
      <c r="V26" s="130">
        <f t="shared" si="11"/>
        <v>5942466.2696402837</v>
      </c>
      <c r="W26" s="130">
        <f t="shared" si="11"/>
        <v>6088056.6932464708</v>
      </c>
      <c r="X26" s="130">
        <f t="shared" si="11"/>
        <v>6237214.0822310084</v>
      </c>
      <c r="Y26" s="130">
        <f t="shared" si="11"/>
        <v>6390025.8272456685</v>
      </c>
      <c r="Z26" s="130">
        <f t="shared" si="11"/>
        <v>6546581.4600131866</v>
      </c>
      <c r="AA26" s="130">
        <f t="shared" si="11"/>
        <v>6706972.7057835087</v>
      </c>
      <c r="AB26" s="130">
        <f t="shared" si="11"/>
        <v>6858885.6375695048</v>
      </c>
      <c r="AC26" s="130">
        <f t="shared" si="11"/>
        <v>7014239.3972604554</v>
      </c>
      <c r="AD26" s="130">
        <f t="shared" si="11"/>
        <v>7173111.9196084058</v>
      </c>
      <c r="AE26" s="130">
        <f t="shared" si="11"/>
        <v>7335582.9045875371</v>
      </c>
      <c r="AF26" s="130">
        <f t="shared" si="11"/>
        <v>7501733.8573764442</v>
      </c>
      <c r="AG26" s="130">
        <f t="shared" si="11"/>
        <v>7671648.1292460207</v>
      </c>
      <c r="AH26" s="130">
        <f t="shared" si="11"/>
        <v>7845410.9593734443</v>
      </c>
      <c r="AI26" s="130">
        <f t="shared" si="11"/>
        <v>8023109.517603253</v>
      </c>
      <c r="AJ26" s="130">
        <f t="shared" si="11"/>
        <v>8204832.948176967</v>
      </c>
      <c r="AK26" s="130">
        <f t="shared" si="11"/>
        <v>8390672.4144531768</v>
      </c>
      <c r="AL26" s="130">
        <f t="shared" si="11"/>
        <v>8580721.1446405407</v>
      </c>
      <c r="AM26" s="130">
        <f t="shared" si="11"/>
        <v>8775074.4785666503</v>
      </c>
      <c r="AN26" s="130">
        <f t="shared" si="11"/>
        <v>8973829.9155061841</v>
      </c>
      <c r="AO26" s="130">
        <f t="shared" si="11"/>
        <v>9177087.1630924009</v>
      </c>
      <c r="AQ26" s="244">
        <f>SUM(V26:AO26)</f>
        <v>149437257.42522112</v>
      </c>
    </row>
    <row r="27" spans="1:43" s="97" customFormat="1">
      <c r="A27" s="132"/>
      <c r="B27" s="132"/>
      <c r="C27" s="132"/>
      <c r="D27" s="132"/>
      <c r="E27" s="132"/>
      <c r="F27" s="132"/>
      <c r="G27" s="132"/>
      <c r="H27" s="132"/>
      <c r="I27" s="132"/>
      <c r="J27" s="132"/>
      <c r="K27" s="132"/>
      <c r="L27" s="132"/>
      <c r="M27" s="132"/>
      <c r="N27" s="132"/>
      <c r="O27" s="132"/>
      <c r="P27" s="132"/>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row>
    <row r="28" spans="1:43" s="97" customFormat="1">
      <c r="A28" s="103"/>
      <c r="B28" s="104"/>
      <c r="C28" s="104"/>
      <c r="D28" s="104"/>
      <c r="E28" s="104"/>
      <c r="F28" s="104"/>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row>
    <row r="29" spans="1:43">
      <c r="A29" s="134" t="s">
        <v>44</v>
      </c>
      <c r="B29" s="135">
        <f>SUM(D29:U29)</f>
        <v>186453776</v>
      </c>
      <c r="C29" s="135"/>
      <c r="D29" s="136">
        <f>+D19*D16</f>
        <v>969227.99999999988</v>
      </c>
      <c r="E29" s="136">
        <f t="shared" ref="E29:U29" si="12">+E19*E16</f>
        <v>6636857</v>
      </c>
      <c r="F29" s="136">
        <f t="shared" si="12"/>
        <v>8044653.0000000009</v>
      </c>
      <c r="G29" s="136">
        <f t="shared" si="12"/>
        <v>8926995</v>
      </c>
      <c r="H29" s="136">
        <f t="shared" si="12"/>
        <v>9406954</v>
      </c>
      <c r="I29" s="136">
        <f t="shared" si="12"/>
        <v>9896983</v>
      </c>
      <c r="J29" s="136">
        <f t="shared" si="12"/>
        <v>9952751</v>
      </c>
      <c r="K29" s="136">
        <f t="shared" si="12"/>
        <v>11339310</v>
      </c>
      <c r="L29" s="136">
        <f t="shared" si="12"/>
        <v>10883838</v>
      </c>
      <c r="M29" s="136">
        <f t="shared" si="12"/>
        <v>11878686</v>
      </c>
      <c r="N29" s="136">
        <f>+N19*N16</f>
        <v>12460045</v>
      </c>
      <c r="O29" s="136">
        <f>+O19*O16</f>
        <v>13004186</v>
      </c>
      <c r="P29" s="136">
        <f t="shared" si="12"/>
        <v>14077320</v>
      </c>
      <c r="Q29" s="136">
        <f t="shared" si="12"/>
        <v>13773275</v>
      </c>
      <c r="R29" s="137">
        <f t="shared" si="12"/>
        <v>6427650</v>
      </c>
      <c r="S29" s="137">
        <f t="shared" si="12"/>
        <v>10695230</v>
      </c>
      <c r="T29" s="136">
        <f t="shared" si="12"/>
        <v>13694800</v>
      </c>
      <c r="U29" s="136">
        <f t="shared" si="12"/>
        <v>14385015</v>
      </c>
      <c r="V29" s="136">
        <f>+V19*V16</f>
        <v>14735290.115250001</v>
      </c>
      <c r="W29" s="136">
        <f t="shared" ref="W29:AO29" si="13">+W19*W16</f>
        <v>15096304.723073624</v>
      </c>
      <c r="X29" s="136">
        <f t="shared" si="13"/>
        <v>15466164.188788928</v>
      </c>
      <c r="Y29" s="136">
        <f t="shared" si="13"/>
        <v>15845085.211414257</v>
      </c>
      <c r="Z29" s="136">
        <f t="shared" si="13"/>
        <v>16233289.799093904</v>
      </c>
      <c r="AA29" s="136">
        <f t="shared" si="13"/>
        <v>16631005.399171703</v>
      </c>
      <c r="AB29" s="136">
        <f t="shared" si="13"/>
        <v>17007697.671462942</v>
      </c>
      <c r="AC29" s="136">
        <f t="shared" si="13"/>
        <v>17392922.023721579</v>
      </c>
      <c r="AD29" s="136">
        <f t="shared" si="13"/>
        <v>17786871.707558874</v>
      </c>
      <c r="AE29" s="136">
        <f t="shared" si="13"/>
        <v>18189744.351735085</v>
      </c>
      <c r="AF29" s="136">
        <f t="shared" si="13"/>
        <v>18601742.061301887</v>
      </c>
      <c r="AG29" s="136">
        <f t="shared" si="13"/>
        <v>19023071.518990375</v>
      </c>
      <c r="AH29" s="136">
        <f t="shared" si="13"/>
        <v>19453944.088895507</v>
      </c>
      <c r="AI29" s="136">
        <f t="shared" si="13"/>
        <v>19894575.922508992</v>
      </c>
      <c r="AJ29" s="136">
        <f t="shared" si="13"/>
        <v>20345188.067153823</v>
      </c>
      <c r="AK29" s="136">
        <f t="shared" si="13"/>
        <v>20806006.57687486</v>
      </c>
      <c r="AL29" s="136">
        <f t="shared" si="13"/>
        <v>21277262.625841074</v>
      </c>
      <c r="AM29" s="136">
        <f t="shared" si="13"/>
        <v>21759192.624316376</v>
      </c>
      <c r="AN29" s="136">
        <f t="shared" si="13"/>
        <v>22252038.337257143</v>
      </c>
      <c r="AO29" s="136">
        <f t="shared" si="13"/>
        <v>22756047.005596019</v>
      </c>
    </row>
    <row r="30" spans="1:43">
      <c r="B30" s="79"/>
      <c r="C30" s="79"/>
      <c r="D30" s="79"/>
      <c r="E30" s="79"/>
      <c r="F30" s="79"/>
      <c r="G30" s="79"/>
      <c r="H30" s="79"/>
      <c r="I30" s="79"/>
      <c r="J30" s="79"/>
      <c r="K30" s="79"/>
      <c r="L30" s="79"/>
      <c r="M30" s="79"/>
      <c r="N30" s="79"/>
      <c r="O30" s="79"/>
      <c r="P30" s="79"/>
    </row>
    <row r="31" spans="1:43">
      <c r="B31" s="79"/>
      <c r="C31" s="79"/>
      <c r="D31" s="138">
        <f>+D19*365</f>
        <v>969227.99999999988</v>
      </c>
      <c r="E31" s="138">
        <f t="shared" ref="E31:AO31" si="14">+E19*365</f>
        <v>6636857</v>
      </c>
      <c r="F31" s="138">
        <f t="shared" si="14"/>
        <v>8044653.0000000009</v>
      </c>
      <c r="G31" s="138">
        <f t="shared" si="14"/>
        <v>8926995</v>
      </c>
      <c r="H31" s="138">
        <f t="shared" si="14"/>
        <v>9406954</v>
      </c>
      <c r="I31" s="138">
        <f t="shared" si="14"/>
        <v>9896983</v>
      </c>
      <c r="J31" s="138">
        <f t="shared" si="14"/>
        <v>9952751</v>
      </c>
      <c r="K31" s="138">
        <f t="shared" si="14"/>
        <v>11339310</v>
      </c>
      <c r="L31" s="138">
        <f t="shared" si="14"/>
        <v>10883838</v>
      </c>
      <c r="M31" s="138">
        <f t="shared" si="14"/>
        <v>11878686</v>
      </c>
      <c r="N31" s="138">
        <f t="shared" si="14"/>
        <v>12460045</v>
      </c>
      <c r="O31" s="138">
        <f t="shared" si="14"/>
        <v>13004186</v>
      </c>
      <c r="P31" s="138">
        <f t="shared" si="14"/>
        <v>14077320</v>
      </c>
      <c r="Q31" s="138">
        <f t="shared" si="14"/>
        <v>13773275</v>
      </c>
      <c r="R31" s="138">
        <f t="shared" si="14"/>
        <v>6427650</v>
      </c>
      <c r="S31" s="138">
        <f t="shared" si="14"/>
        <v>10695230</v>
      </c>
      <c r="T31" s="138">
        <f t="shared" si="14"/>
        <v>13694800</v>
      </c>
      <c r="U31" s="138">
        <f t="shared" si="14"/>
        <v>14385015</v>
      </c>
      <c r="V31" s="139">
        <f t="shared" si="14"/>
        <v>14735290.115250001</v>
      </c>
      <c r="W31" s="139">
        <f t="shared" si="14"/>
        <v>15096304.723073624</v>
      </c>
      <c r="X31" s="139">
        <f t="shared" si="14"/>
        <v>15466164.188788928</v>
      </c>
      <c r="Y31" s="139">
        <f t="shared" si="14"/>
        <v>15845085.211414257</v>
      </c>
      <c r="Z31" s="139">
        <f t="shared" si="14"/>
        <v>16233289.799093904</v>
      </c>
      <c r="AA31" s="139">
        <f t="shared" si="14"/>
        <v>16631005.399171703</v>
      </c>
      <c r="AB31" s="139">
        <f t="shared" si="14"/>
        <v>17007697.671462942</v>
      </c>
      <c r="AC31" s="139">
        <f t="shared" si="14"/>
        <v>17392922.023721579</v>
      </c>
      <c r="AD31" s="139">
        <f t="shared" si="14"/>
        <v>17786871.707558874</v>
      </c>
      <c r="AE31" s="139">
        <f t="shared" si="14"/>
        <v>18189744.351735085</v>
      </c>
      <c r="AF31" s="139">
        <f t="shared" si="14"/>
        <v>18601742.061301887</v>
      </c>
      <c r="AG31" s="139">
        <f t="shared" si="14"/>
        <v>19023071.518990375</v>
      </c>
      <c r="AH31" s="139">
        <f t="shared" si="14"/>
        <v>19453944.088895507</v>
      </c>
      <c r="AI31" s="139">
        <f t="shared" si="14"/>
        <v>19894575.922508992</v>
      </c>
      <c r="AJ31" s="139">
        <f t="shared" si="14"/>
        <v>20345188.067153823</v>
      </c>
      <c r="AK31" s="139">
        <f t="shared" si="14"/>
        <v>20806006.57687486</v>
      </c>
      <c r="AL31" s="139">
        <f t="shared" si="14"/>
        <v>21277262.625841074</v>
      </c>
      <c r="AM31" s="139">
        <f t="shared" si="14"/>
        <v>21759192.624316376</v>
      </c>
      <c r="AN31" s="139">
        <f t="shared" si="14"/>
        <v>22252038.337257143</v>
      </c>
      <c r="AO31" s="139">
        <f t="shared" si="14"/>
        <v>22756047.005596019</v>
      </c>
    </row>
    <row r="32" spans="1:43">
      <c r="B32" s="79"/>
      <c r="C32" s="79"/>
      <c r="D32" s="79"/>
      <c r="E32" s="79"/>
      <c r="F32" s="79"/>
      <c r="G32" s="79"/>
      <c r="H32" s="79"/>
      <c r="I32" s="79"/>
      <c r="J32" s="79"/>
      <c r="K32" s="79"/>
      <c r="L32" s="79"/>
      <c r="M32" s="79"/>
      <c r="N32" s="79"/>
      <c r="O32" s="79"/>
      <c r="P32" s="79"/>
      <c r="V32" s="138">
        <f>+V31*0.4</f>
        <v>5894116.0461000009</v>
      </c>
      <c r="W32" s="138">
        <f t="shared" ref="W32:AO32" si="15">+W31*0.4</f>
        <v>6038521.8892294504</v>
      </c>
      <c r="X32" s="138">
        <f t="shared" si="15"/>
        <v>6186465.6755155716</v>
      </c>
      <c r="Y32" s="138">
        <f t="shared" si="15"/>
        <v>6338034.0845657028</v>
      </c>
      <c r="Z32" s="138">
        <f t="shared" si="15"/>
        <v>6493315.9196375618</v>
      </c>
      <c r="AA32" s="138">
        <f t="shared" si="15"/>
        <v>6652402.1596686812</v>
      </c>
      <c r="AB32" s="138">
        <f t="shared" si="15"/>
        <v>6803079.068585177</v>
      </c>
      <c r="AC32" s="138">
        <f t="shared" si="15"/>
        <v>6957168.8094886318</v>
      </c>
      <c r="AD32" s="138">
        <f t="shared" si="15"/>
        <v>7114748.6830235496</v>
      </c>
      <c r="AE32" s="138">
        <f t="shared" si="15"/>
        <v>7275897.7406940348</v>
      </c>
      <c r="AF32" s="138">
        <f t="shared" si="15"/>
        <v>7440696.8245207556</v>
      </c>
      <c r="AG32" s="138">
        <f t="shared" si="15"/>
        <v>7609228.6075961506</v>
      </c>
      <c r="AH32" s="138">
        <f t="shared" si="15"/>
        <v>7781577.6355582029</v>
      </c>
      <c r="AI32" s="138">
        <f t="shared" si="15"/>
        <v>7957830.3690035976</v>
      </c>
      <c r="AJ32" s="138">
        <f t="shared" si="15"/>
        <v>8138075.2268615291</v>
      </c>
      <c r="AK32" s="138">
        <f t="shared" si="15"/>
        <v>8322402.6307499446</v>
      </c>
      <c r="AL32" s="138">
        <f t="shared" si="15"/>
        <v>8510905.0503364298</v>
      </c>
      <c r="AM32" s="138">
        <f t="shared" si="15"/>
        <v>8703677.0497265514</v>
      </c>
      <c r="AN32" s="138">
        <f t="shared" si="15"/>
        <v>8900815.3349028584</v>
      </c>
      <c r="AO32" s="138">
        <f t="shared" si="15"/>
        <v>9102418.8022384085</v>
      </c>
    </row>
    <row r="33" spans="2:22">
      <c r="B33" s="79"/>
      <c r="C33" s="79"/>
      <c r="D33" s="79"/>
      <c r="E33" s="79"/>
      <c r="F33" s="79"/>
      <c r="G33" s="79"/>
      <c r="H33" s="79"/>
      <c r="I33" s="79"/>
      <c r="J33" s="79"/>
      <c r="K33" s="79"/>
      <c r="L33" s="79"/>
      <c r="M33" s="79"/>
      <c r="N33" s="79"/>
      <c r="O33" s="79"/>
      <c r="P33" s="79"/>
    </row>
    <row r="34" spans="2:22">
      <c r="B34" s="79"/>
      <c r="C34" s="79"/>
      <c r="D34" s="79"/>
      <c r="E34" s="79"/>
      <c r="F34" s="79"/>
      <c r="G34" s="79"/>
      <c r="H34" s="79"/>
      <c r="I34" s="79"/>
      <c r="J34" s="79"/>
      <c r="K34" s="79"/>
      <c r="L34" s="79"/>
      <c r="M34" s="79"/>
      <c r="N34" s="79"/>
      <c r="O34" s="79"/>
      <c r="P34" s="79"/>
      <c r="V34" s="140">
        <f>+V23*V19*V16</f>
        <v>5942466.2696402837</v>
      </c>
    </row>
    <row r="35" spans="2:22">
      <c r="B35" s="79"/>
      <c r="C35" s="79"/>
      <c r="D35" s="79"/>
      <c r="E35" s="79"/>
      <c r="F35" s="79"/>
      <c r="G35" s="79"/>
      <c r="H35" s="79"/>
      <c r="I35" s="79"/>
      <c r="J35" s="79"/>
      <c r="K35" s="79"/>
      <c r="L35" s="79"/>
      <c r="M35" s="79"/>
      <c r="N35" s="79"/>
      <c r="O35" s="79"/>
      <c r="P35" s="79"/>
    </row>
    <row r="36" spans="2:22">
      <c r="B36" s="79"/>
      <c r="C36" s="79"/>
      <c r="D36" s="79"/>
      <c r="E36" s="79"/>
      <c r="F36" s="79"/>
      <c r="G36" s="79"/>
      <c r="H36" s="79"/>
      <c r="I36" s="79"/>
      <c r="J36" s="79"/>
      <c r="K36" s="79"/>
      <c r="L36" s="79"/>
      <c r="M36" s="79"/>
      <c r="N36" s="79"/>
      <c r="O36" s="79"/>
      <c r="P36" s="79"/>
    </row>
    <row r="37" spans="2:22">
      <c r="B37" s="79"/>
      <c r="C37" s="79"/>
      <c r="D37" s="79"/>
      <c r="E37" s="79"/>
      <c r="F37" s="79"/>
      <c r="G37" s="79"/>
      <c r="H37" s="79"/>
      <c r="I37" s="79"/>
      <c r="J37" s="79"/>
      <c r="K37" s="79"/>
      <c r="L37" s="79"/>
      <c r="M37" s="79"/>
      <c r="N37" s="79"/>
      <c r="O37" s="79"/>
      <c r="P37" s="79"/>
    </row>
    <row r="38" spans="2:22">
      <c r="B38" s="79"/>
      <c r="C38" s="79"/>
      <c r="D38" s="79"/>
      <c r="E38" s="79"/>
      <c r="F38" s="79"/>
      <c r="G38" s="79"/>
      <c r="H38" s="79"/>
      <c r="I38" s="79"/>
      <c r="J38" s="79"/>
      <c r="K38" s="79"/>
      <c r="L38" s="79"/>
      <c r="M38" s="79"/>
      <c r="N38" s="79"/>
      <c r="O38" s="79"/>
      <c r="P38" s="79"/>
    </row>
    <row r="39" spans="2:22">
      <c r="B39" s="79"/>
      <c r="C39" s="79"/>
      <c r="D39" s="79"/>
      <c r="E39" s="79"/>
      <c r="F39" s="79"/>
      <c r="G39" s="79"/>
      <c r="H39" s="79"/>
      <c r="I39" s="79"/>
      <c r="J39" s="79"/>
      <c r="K39" s="79"/>
      <c r="L39" s="79"/>
      <c r="M39" s="79"/>
      <c r="N39" s="79"/>
      <c r="O39" s="79"/>
      <c r="P39" s="79"/>
    </row>
    <row r="40" spans="2:22">
      <c r="B40" s="79"/>
      <c r="C40" s="79"/>
      <c r="D40" s="79"/>
      <c r="E40" s="79"/>
      <c r="F40" s="79"/>
      <c r="G40" s="79"/>
      <c r="H40" s="79"/>
      <c r="I40" s="79"/>
      <c r="J40" s="79"/>
      <c r="K40" s="79"/>
      <c r="L40" s="79"/>
      <c r="M40" s="79"/>
      <c r="N40" s="79"/>
      <c r="O40" s="79"/>
      <c r="P40" s="79"/>
    </row>
    <row r="41" spans="2:22">
      <c r="B41" s="79"/>
      <c r="C41" s="79"/>
      <c r="D41" s="79"/>
      <c r="E41" s="79"/>
      <c r="F41" s="79"/>
      <c r="G41" s="79"/>
      <c r="H41" s="79"/>
      <c r="I41" s="79"/>
      <c r="J41" s="79"/>
      <c r="K41" s="79"/>
      <c r="L41" s="79"/>
      <c r="M41" s="79"/>
      <c r="N41" s="79"/>
      <c r="O41" s="79"/>
      <c r="P41" s="79"/>
    </row>
    <row r="42" spans="2:22">
      <c r="B42" s="79"/>
      <c r="C42" s="79"/>
      <c r="D42" s="79"/>
      <c r="E42" s="79"/>
      <c r="F42" s="79"/>
      <c r="G42" s="79"/>
      <c r="H42" s="79"/>
      <c r="I42" s="79"/>
      <c r="J42" s="79"/>
      <c r="K42" s="79"/>
      <c r="L42" s="79"/>
      <c r="M42" s="79"/>
      <c r="N42" s="79"/>
      <c r="O42" s="79"/>
      <c r="P42" s="79"/>
    </row>
    <row r="43" spans="2:22">
      <c r="B43" s="79"/>
      <c r="C43" s="79"/>
      <c r="D43" s="79"/>
      <c r="E43" s="79"/>
      <c r="F43" s="79"/>
      <c r="G43" s="79"/>
      <c r="H43" s="79"/>
      <c r="I43" s="79"/>
      <c r="J43" s="79"/>
      <c r="K43" s="79"/>
      <c r="L43" s="79"/>
      <c r="M43" s="79"/>
      <c r="N43" s="79"/>
      <c r="O43" s="79"/>
      <c r="P43" s="79"/>
    </row>
    <row r="44" spans="2:22">
      <c r="B44" s="79"/>
      <c r="C44" s="79"/>
      <c r="D44" s="79"/>
      <c r="E44" s="79"/>
      <c r="F44" s="79"/>
      <c r="G44" s="79"/>
      <c r="H44" s="79"/>
      <c r="I44" s="79"/>
      <c r="J44" s="79"/>
      <c r="K44" s="79"/>
      <c r="L44" s="79"/>
      <c r="M44" s="79"/>
      <c r="N44" s="79"/>
      <c r="O44" s="79"/>
      <c r="P44" s="79"/>
    </row>
    <row r="45" spans="2:22">
      <c r="B45" s="79"/>
      <c r="C45" s="79"/>
      <c r="D45" s="79"/>
      <c r="E45" s="79"/>
      <c r="F45" s="79"/>
      <c r="G45" s="79"/>
      <c r="H45" s="79"/>
      <c r="I45" s="79"/>
      <c r="J45" s="79"/>
      <c r="K45" s="79"/>
      <c r="L45" s="79"/>
      <c r="M45" s="79"/>
      <c r="N45" s="79"/>
      <c r="O45" s="79"/>
      <c r="P45" s="79"/>
    </row>
    <row r="46" spans="2:22">
      <c r="B46" s="79"/>
      <c r="C46" s="79"/>
      <c r="D46" s="79"/>
      <c r="E46" s="79"/>
      <c r="F46" s="79"/>
      <c r="G46" s="79"/>
      <c r="H46" s="79"/>
      <c r="I46" s="79"/>
      <c r="J46" s="79"/>
      <c r="K46" s="79"/>
      <c r="L46" s="79"/>
      <c r="M46" s="79"/>
      <c r="N46" s="79"/>
      <c r="O46" s="79"/>
      <c r="P46" s="79"/>
    </row>
    <row r="47" spans="2:22">
      <c r="B47" s="79"/>
      <c r="C47" s="79"/>
      <c r="D47" s="79"/>
      <c r="E47" s="79"/>
      <c r="F47" s="79"/>
      <c r="G47" s="79"/>
      <c r="H47" s="79"/>
      <c r="I47" s="79"/>
      <c r="J47" s="79"/>
      <c r="K47" s="79"/>
      <c r="L47" s="79"/>
      <c r="M47" s="79"/>
      <c r="N47" s="79"/>
      <c r="O47" s="79"/>
      <c r="P47" s="79"/>
    </row>
    <row r="48" spans="2:22">
      <c r="B48" s="79"/>
      <c r="C48" s="79"/>
      <c r="D48" s="79"/>
      <c r="E48" s="79"/>
      <c r="F48" s="79"/>
      <c r="G48" s="79"/>
      <c r="H48" s="79"/>
      <c r="I48" s="79"/>
      <c r="J48" s="79"/>
      <c r="K48" s="79"/>
      <c r="L48" s="79"/>
      <c r="M48" s="79"/>
      <c r="N48" s="79"/>
      <c r="O48" s="79"/>
      <c r="P48" s="79"/>
    </row>
    <row r="49" spans="2:16">
      <c r="B49" s="79"/>
      <c r="C49" s="79"/>
      <c r="D49" s="79"/>
      <c r="E49" s="79"/>
      <c r="F49" s="79"/>
      <c r="G49" s="79"/>
      <c r="H49" s="79"/>
      <c r="I49" s="79"/>
      <c r="J49" s="79"/>
      <c r="K49" s="79"/>
      <c r="L49" s="79"/>
      <c r="M49" s="79"/>
      <c r="N49" s="79"/>
      <c r="O49" s="79"/>
      <c r="P49" s="79"/>
    </row>
    <row r="50" spans="2:16">
      <c r="B50" s="79"/>
      <c r="C50" s="79"/>
      <c r="D50" s="79"/>
      <c r="E50" s="79"/>
      <c r="F50" s="79"/>
      <c r="G50" s="79"/>
      <c r="H50" s="79"/>
      <c r="I50" s="79"/>
      <c r="J50" s="79"/>
      <c r="K50" s="79"/>
      <c r="L50" s="79"/>
      <c r="M50" s="79"/>
      <c r="N50" s="79"/>
      <c r="O50" s="79"/>
      <c r="P50" s="79"/>
    </row>
    <row r="51" spans="2:16">
      <c r="B51" s="79"/>
      <c r="C51" s="79"/>
      <c r="D51" s="79"/>
      <c r="E51" s="79"/>
      <c r="F51" s="79"/>
      <c r="G51" s="79"/>
      <c r="H51" s="79"/>
      <c r="I51" s="79"/>
      <c r="J51" s="79"/>
      <c r="K51" s="79"/>
      <c r="L51" s="79"/>
      <c r="M51" s="79"/>
      <c r="N51" s="79"/>
      <c r="O51" s="79"/>
      <c r="P51" s="79"/>
    </row>
    <row r="52" spans="2:16">
      <c r="B52" s="79"/>
      <c r="C52" s="79"/>
      <c r="D52" s="79"/>
      <c r="E52" s="79"/>
      <c r="F52" s="79"/>
      <c r="G52" s="79"/>
      <c r="H52" s="79"/>
      <c r="I52" s="79"/>
      <c r="J52" s="79"/>
      <c r="K52" s="79"/>
      <c r="L52" s="79"/>
      <c r="M52" s="79"/>
      <c r="N52" s="79"/>
      <c r="O52" s="79"/>
      <c r="P52" s="79"/>
    </row>
    <row r="53" spans="2:16">
      <c r="B53" s="79"/>
      <c r="C53" s="79"/>
      <c r="D53" s="79"/>
      <c r="E53" s="79"/>
      <c r="F53" s="79"/>
      <c r="G53" s="79"/>
      <c r="H53" s="79"/>
      <c r="I53" s="79"/>
      <c r="J53" s="79"/>
      <c r="K53" s="79"/>
      <c r="L53" s="79"/>
      <c r="M53" s="79"/>
      <c r="N53" s="79"/>
      <c r="O53" s="79"/>
      <c r="P53" s="79"/>
    </row>
    <row r="54" spans="2:16">
      <c r="B54" s="79"/>
      <c r="C54" s="79"/>
      <c r="D54" s="79"/>
      <c r="E54" s="79"/>
      <c r="F54" s="79"/>
      <c r="G54" s="79"/>
      <c r="H54" s="79"/>
      <c r="I54" s="79"/>
      <c r="J54" s="79"/>
      <c r="K54" s="79"/>
      <c r="L54" s="79"/>
      <c r="M54" s="79"/>
      <c r="N54" s="79"/>
      <c r="O54" s="79"/>
      <c r="P54" s="79"/>
    </row>
    <row r="55" spans="2:16">
      <c r="B55" s="79"/>
      <c r="C55" s="79"/>
      <c r="D55" s="79"/>
      <c r="E55" s="79"/>
      <c r="F55" s="79"/>
      <c r="G55" s="79"/>
      <c r="H55" s="79"/>
      <c r="I55" s="79"/>
      <c r="J55" s="79"/>
      <c r="K55" s="79"/>
      <c r="L55" s="79"/>
      <c r="M55" s="79"/>
      <c r="N55" s="79"/>
      <c r="O55" s="79"/>
      <c r="P55" s="79"/>
    </row>
    <row r="56" spans="2:16">
      <c r="B56" s="79"/>
      <c r="C56" s="79"/>
      <c r="D56" s="79"/>
      <c r="E56" s="79"/>
      <c r="F56" s="79"/>
      <c r="G56" s="79"/>
      <c r="H56" s="79"/>
      <c r="I56" s="79"/>
      <c r="J56" s="79"/>
      <c r="K56" s="79"/>
      <c r="L56" s="79"/>
      <c r="M56" s="79"/>
      <c r="N56" s="79"/>
      <c r="O56" s="79"/>
      <c r="P56" s="79"/>
    </row>
    <row r="57" spans="2:16">
      <c r="B57" s="79"/>
      <c r="C57" s="79"/>
      <c r="D57" s="79"/>
      <c r="E57" s="79"/>
      <c r="F57" s="79"/>
      <c r="G57" s="79"/>
      <c r="H57" s="79"/>
      <c r="I57" s="79"/>
      <c r="J57" s="79"/>
      <c r="K57" s="79"/>
      <c r="L57" s="79"/>
      <c r="M57" s="79"/>
      <c r="N57" s="79"/>
      <c r="O57" s="79"/>
      <c r="P57" s="79"/>
    </row>
    <row r="58" spans="2:16">
      <c r="B58" s="79"/>
      <c r="C58" s="79"/>
      <c r="D58" s="79"/>
      <c r="E58" s="79"/>
      <c r="F58" s="79"/>
      <c r="G58" s="79"/>
      <c r="H58" s="79"/>
      <c r="I58" s="79"/>
      <c r="J58" s="79"/>
      <c r="K58" s="79"/>
      <c r="L58" s="79"/>
      <c r="M58" s="79"/>
      <c r="N58" s="79"/>
      <c r="O58" s="79"/>
      <c r="P58" s="79"/>
    </row>
    <row r="59" spans="2:16">
      <c r="B59" s="79"/>
      <c r="C59" s="79"/>
      <c r="D59" s="79"/>
      <c r="E59" s="79"/>
      <c r="F59" s="79"/>
      <c r="G59" s="79"/>
      <c r="H59" s="79"/>
      <c r="I59" s="79"/>
      <c r="J59" s="79"/>
      <c r="K59" s="79"/>
      <c r="L59" s="79"/>
      <c r="M59" s="79"/>
      <c r="N59" s="79"/>
      <c r="O59" s="79"/>
      <c r="P59" s="79"/>
    </row>
    <row r="60" spans="2:16">
      <c r="B60" s="79"/>
      <c r="C60" s="79"/>
      <c r="D60" s="79"/>
      <c r="E60" s="79"/>
      <c r="F60" s="79"/>
      <c r="G60" s="79"/>
      <c r="H60" s="79"/>
      <c r="I60" s="79"/>
      <c r="J60" s="79"/>
      <c r="K60" s="79"/>
      <c r="L60" s="79"/>
      <c r="M60" s="79"/>
      <c r="N60" s="79"/>
      <c r="O60" s="79"/>
      <c r="P60" s="79"/>
    </row>
    <row r="61" spans="2:16">
      <c r="B61" s="79"/>
      <c r="C61" s="79"/>
      <c r="D61" s="79"/>
      <c r="E61" s="79"/>
      <c r="F61" s="79"/>
      <c r="G61" s="79"/>
      <c r="H61" s="79"/>
      <c r="I61" s="79"/>
      <c r="J61" s="79"/>
      <c r="K61" s="79"/>
      <c r="L61" s="79"/>
      <c r="M61" s="79"/>
      <c r="N61" s="79"/>
      <c r="O61" s="79"/>
      <c r="P61" s="79"/>
    </row>
    <row r="62" spans="2:16">
      <c r="B62" s="79"/>
      <c r="C62" s="79"/>
      <c r="D62" s="79"/>
      <c r="E62" s="79"/>
      <c r="F62" s="79"/>
      <c r="G62" s="79"/>
      <c r="H62" s="79"/>
      <c r="I62" s="79"/>
      <c r="J62" s="79"/>
      <c r="K62" s="79"/>
      <c r="L62" s="79"/>
      <c r="M62" s="79"/>
      <c r="N62" s="79"/>
      <c r="O62" s="79"/>
      <c r="P62" s="79"/>
    </row>
    <row r="63" spans="2:16">
      <c r="B63" s="79"/>
      <c r="C63" s="79"/>
      <c r="D63" s="79"/>
      <c r="E63" s="79"/>
      <c r="F63" s="79"/>
      <c r="G63" s="79"/>
      <c r="H63" s="79"/>
      <c r="I63" s="79"/>
      <c r="J63" s="79"/>
      <c r="K63" s="79"/>
      <c r="L63" s="79"/>
      <c r="M63" s="79"/>
      <c r="N63" s="79"/>
      <c r="O63" s="79"/>
      <c r="P63" s="79"/>
    </row>
    <row r="64" spans="2:16">
      <c r="B64" s="79"/>
      <c r="C64" s="79"/>
      <c r="D64" s="79"/>
      <c r="E64" s="79"/>
      <c r="F64" s="79"/>
      <c r="G64" s="79"/>
      <c r="H64" s="79"/>
      <c r="I64" s="79"/>
      <c r="J64" s="79"/>
      <c r="K64" s="79"/>
      <c r="L64" s="79"/>
      <c r="M64" s="79"/>
      <c r="N64" s="79"/>
      <c r="O64" s="79"/>
      <c r="P64" s="79"/>
    </row>
    <row r="65" spans="2:16">
      <c r="B65" s="79"/>
      <c r="C65" s="79"/>
      <c r="D65" s="79"/>
      <c r="E65" s="79"/>
      <c r="F65" s="79"/>
      <c r="G65" s="79"/>
      <c r="H65" s="79"/>
      <c r="I65" s="79"/>
      <c r="J65" s="79"/>
      <c r="K65" s="79"/>
      <c r="L65" s="79"/>
      <c r="M65" s="79"/>
      <c r="N65" s="79"/>
      <c r="O65" s="79"/>
      <c r="P65" s="79"/>
    </row>
    <row r="66" spans="2:16">
      <c r="B66" s="79"/>
      <c r="C66" s="79"/>
      <c r="D66" s="79"/>
      <c r="E66" s="79"/>
      <c r="F66" s="79"/>
      <c r="G66" s="79"/>
      <c r="H66" s="79"/>
      <c r="I66" s="79"/>
      <c r="J66" s="79"/>
      <c r="K66" s="79"/>
      <c r="L66" s="79"/>
      <c r="M66" s="79"/>
      <c r="N66" s="79"/>
      <c r="O66" s="79"/>
      <c r="P66" s="79"/>
    </row>
    <row r="67" spans="2:16">
      <c r="B67" s="79"/>
      <c r="C67" s="79"/>
      <c r="D67" s="79"/>
      <c r="E67" s="79"/>
      <c r="F67" s="79"/>
      <c r="G67" s="79"/>
      <c r="H67" s="79"/>
      <c r="I67" s="79"/>
      <c r="J67" s="79"/>
      <c r="K67" s="79"/>
      <c r="L67" s="79"/>
      <c r="M67" s="79"/>
      <c r="N67" s="79"/>
      <c r="O67" s="79"/>
      <c r="P67" s="79"/>
    </row>
    <row r="68" spans="2:16">
      <c r="B68" s="79"/>
      <c r="C68" s="79"/>
      <c r="D68" s="79"/>
      <c r="E68" s="79"/>
      <c r="F68" s="79"/>
      <c r="G68" s="79"/>
      <c r="H68" s="79"/>
      <c r="I68" s="79"/>
      <c r="J68" s="79"/>
      <c r="K68" s="79"/>
      <c r="L68" s="79"/>
      <c r="M68" s="79"/>
      <c r="N68" s="79"/>
      <c r="O68" s="79"/>
      <c r="P68" s="79"/>
    </row>
    <row r="69" spans="2:16">
      <c r="B69" s="79"/>
      <c r="C69" s="79"/>
      <c r="D69" s="79"/>
      <c r="E69" s="79"/>
      <c r="F69" s="79"/>
      <c r="G69" s="79"/>
      <c r="H69" s="79"/>
      <c r="I69" s="79"/>
      <c r="J69" s="79"/>
      <c r="K69" s="79"/>
      <c r="L69" s="79"/>
      <c r="M69" s="79"/>
      <c r="N69" s="79"/>
      <c r="O69" s="79"/>
      <c r="P69" s="79"/>
    </row>
    <row r="70" spans="2:16">
      <c r="B70" s="79"/>
      <c r="C70" s="79"/>
      <c r="D70" s="79"/>
      <c r="E70" s="79"/>
      <c r="F70" s="79"/>
      <c r="G70" s="79"/>
      <c r="H70" s="79"/>
      <c r="I70" s="79"/>
      <c r="J70" s="79"/>
      <c r="K70" s="79"/>
      <c r="L70" s="79"/>
      <c r="M70" s="79"/>
      <c r="N70" s="79"/>
      <c r="O70" s="79"/>
      <c r="P70" s="79"/>
    </row>
    <row r="71" spans="2:16">
      <c r="B71" s="79"/>
      <c r="C71" s="79"/>
      <c r="D71" s="79"/>
      <c r="E71" s="79"/>
      <c r="F71" s="79"/>
      <c r="G71" s="79"/>
      <c r="H71" s="79"/>
      <c r="I71" s="79"/>
      <c r="J71" s="79"/>
      <c r="K71" s="79"/>
      <c r="L71" s="79"/>
      <c r="M71" s="79"/>
      <c r="N71" s="79"/>
      <c r="O71" s="79"/>
      <c r="P71" s="79"/>
    </row>
    <row r="72" spans="2:16">
      <c r="B72" s="79"/>
      <c r="C72" s="79"/>
      <c r="D72" s="79"/>
      <c r="E72" s="79"/>
      <c r="F72" s="79"/>
      <c r="G72" s="79"/>
      <c r="H72" s="79"/>
      <c r="I72" s="79"/>
      <c r="J72" s="79"/>
      <c r="K72" s="79"/>
      <c r="L72" s="79"/>
      <c r="M72" s="79"/>
      <c r="N72" s="79"/>
      <c r="O72" s="79"/>
      <c r="P72" s="79"/>
    </row>
    <row r="73" spans="2:16">
      <c r="B73" s="79"/>
      <c r="C73" s="79"/>
      <c r="D73" s="79"/>
      <c r="E73" s="79"/>
      <c r="F73" s="79"/>
      <c r="G73" s="79"/>
      <c r="H73" s="79"/>
      <c r="I73" s="79"/>
      <c r="J73" s="79"/>
      <c r="K73" s="79"/>
      <c r="L73" s="79"/>
      <c r="M73" s="79"/>
      <c r="N73" s="79"/>
      <c r="O73" s="79"/>
      <c r="P73" s="79"/>
    </row>
    <row r="74" spans="2:16">
      <c r="B74" s="79"/>
      <c r="C74" s="79"/>
      <c r="D74" s="79"/>
      <c r="E74" s="79"/>
      <c r="F74" s="79"/>
      <c r="G74" s="79"/>
      <c r="H74" s="79"/>
      <c r="I74" s="79"/>
      <c r="J74" s="79"/>
      <c r="K74" s="79"/>
      <c r="L74" s="79"/>
      <c r="M74" s="79"/>
      <c r="N74" s="79"/>
      <c r="O74" s="79"/>
      <c r="P74" s="79"/>
    </row>
    <row r="75" spans="2:16">
      <c r="B75" s="79"/>
      <c r="C75" s="79"/>
      <c r="D75" s="79"/>
      <c r="E75" s="79"/>
      <c r="F75" s="79"/>
      <c r="G75" s="79"/>
      <c r="H75" s="79"/>
      <c r="I75" s="79"/>
      <c r="J75" s="79"/>
      <c r="K75" s="79"/>
      <c r="L75" s="79"/>
      <c r="M75" s="79"/>
      <c r="N75" s="79"/>
      <c r="O75" s="79"/>
      <c r="P75" s="79"/>
    </row>
    <row r="76" spans="2:16">
      <c r="B76" s="79"/>
      <c r="C76" s="79"/>
      <c r="D76" s="79"/>
      <c r="E76" s="79"/>
      <c r="F76" s="79"/>
      <c r="G76" s="79"/>
      <c r="H76" s="79"/>
      <c r="I76" s="79"/>
      <c r="J76" s="79"/>
      <c r="K76" s="79"/>
      <c r="L76" s="79"/>
      <c r="M76" s="79"/>
      <c r="N76" s="79"/>
      <c r="O76" s="79"/>
      <c r="P76" s="79"/>
    </row>
    <row r="77" spans="2:16">
      <c r="B77" s="79"/>
      <c r="C77" s="79"/>
      <c r="D77" s="79"/>
      <c r="E77" s="79"/>
      <c r="F77" s="79"/>
      <c r="G77" s="79"/>
      <c r="H77" s="79"/>
      <c r="I77" s="79"/>
      <c r="J77" s="79"/>
      <c r="K77" s="79"/>
      <c r="L77" s="79"/>
      <c r="M77" s="79"/>
      <c r="N77" s="79"/>
      <c r="O77" s="79"/>
      <c r="P77" s="79"/>
    </row>
    <row r="78" spans="2:16">
      <c r="B78" s="79"/>
      <c r="C78" s="79"/>
      <c r="D78" s="79"/>
      <c r="E78" s="79"/>
      <c r="F78" s="79"/>
      <c r="G78" s="79"/>
      <c r="H78" s="79"/>
      <c r="I78" s="79"/>
      <c r="J78" s="79"/>
      <c r="K78" s="79"/>
      <c r="L78" s="79"/>
      <c r="M78" s="79"/>
      <c r="N78" s="79"/>
      <c r="O78" s="79"/>
      <c r="P78" s="79"/>
    </row>
    <row r="79" spans="2:16">
      <c r="B79" s="79"/>
      <c r="C79" s="79"/>
      <c r="D79" s="79"/>
      <c r="E79" s="79"/>
      <c r="F79" s="79"/>
      <c r="G79" s="79"/>
      <c r="H79" s="79"/>
      <c r="I79" s="79"/>
      <c r="J79" s="79"/>
      <c r="K79" s="79"/>
      <c r="L79" s="79"/>
      <c r="M79" s="79"/>
      <c r="N79" s="79"/>
      <c r="O79" s="79"/>
      <c r="P79" s="79"/>
    </row>
    <row r="80" spans="2:16">
      <c r="B80" s="79"/>
      <c r="C80" s="79"/>
      <c r="D80" s="79"/>
      <c r="E80" s="79"/>
      <c r="F80" s="79"/>
      <c r="G80" s="79"/>
      <c r="H80" s="79"/>
      <c r="I80" s="79"/>
      <c r="J80" s="79"/>
      <c r="K80" s="79"/>
      <c r="L80" s="79"/>
      <c r="M80" s="79"/>
      <c r="N80" s="79"/>
      <c r="O80" s="79"/>
      <c r="P80" s="79"/>
    </row>
    <row r="81" spans="2:16">
      <c r="B81" s="79"/>
      <c r="C81" s="79"/>
      <c r="D81" s="79"/>
      <c r="E81" s="79"/>
      <c r="F81" s="79"/>
      <c r="G81" s="79"/>
      <c r="H81" s="79"/>
      <c r="I81" s="79"/>
      <c r="J81" s="79"/>
      <c r="K81" s="79"/>
      <c r="L81" s="79"/>
      <c r="M81" s="79"/>
      <c r="N81" s="79"/>
      <c r="O81" s="79"/>
      <c r="P81" s="79"/>
    </row>
    <row r="82" spans="2:16">
      <c r="B82" s="79"/>
      <c r="C82" s="79"/>
      <c r="D82" s="79"/>
      <c r="E82" s="79"/>
      <c r="F82" s="79"/>
      <c r="G82" s="79"/>
      <c r="H82" s="79"/>
      <c r="I82" s="79"/>
      <c r="J82" s="79"/>
      <c r="K82" s="79"/>
      <c r="L82" s="79"/>
      <c r="M82" s="79"/>
      <c r="N82" s="79"/>
      <c r="O82" s="79"/>
      <c r="P82" s="79"/>
    </row>
    <row r="83" spans="2:16">
      <c r="B83" s="79"/>
      <c r="C83" s="79"/>
      <c r="D83" s="79"/>
      <c r="E83" s="79"/>
      <c r="F83" s="79"/>
      <c r="G83" s="79"/>
      <c r="H83" s="79"/>
      <c r="I83" s="79"/>
      <c r="J83" s="79"/>
      <c r="K83" s="79"/>
      <c r="L83" s="79"/>
      <c r="M83" s="79"/>
      <c r="N83" s="79"/>
      <c r="O83" s="79"/>
      <c r="P83" s="79"/>
    </row>
    <row r="84" spans="2:16">
      <c r="B84" s="79"/>
      <c r="C84" s="79"/>
      <c r="D84" s="79"/>
      <c r="E84" s="79"/>
      <c r="F84" s="79"/>
      <c r="G84" s="79"/>
      <c r="H84" s="79"/>
      <c r="I84" s="79"/>
      <c r="J84" s="79"/>
      <c r="K84" s="79"/>
      <c r="L84" s="79"/>
      <c r="M84" s="79"/>
      <c r="N84" s="79"/>
      <c r="O84" s="79"/>
      <c r="P84" s="79"/>
    </row>
    <row r="85" spans="2:16">
      <c r="B85" s="79"/>
      <c r="C85" s="79"/>
      <c r="D85" s="79"/>
      <c r="E85" s="79"/>
      <c r="F85" s="79"/>
      <c r="G85" s="79"/>
      <c r="H85" s="79"/>
      <c r="I85" s="79"/>
      <c r="J85" s="79"/>
      <c r="K85" s="79"/>
      <c r="L85" s="79"/>
      <c r="M85" s="79"/>
      <c r="N85" s="79"/>
      <c r="O85" s="79"/>
      <c r="P85" s="79"/>
    </row>
    <row r="86" spans="2:16">
      <c r="B86" s="79"/>
      <c r="C86" s="79"/>
      <c r="D86" s="79"/>
      <c r="E86" s="79"/>
      <c r="F86" s="79"/>
      <c r="G86" s="79"/>
      <c r="H86" s="79"/>
      <c r="I86" s="79"/>
      <c r="J86" s="79"/>
      <c r="K86" s="79"/>
      <c r="L86" s="79"/>
      <c r="M86" s="79"/>
      <c r="N86" s="79"/>
      <c r="O86" s="79"/>
      <c r="P86" s="79"/>
    </row>
    <row r="87" spans="2:16">
      <c r="B87" s="79"/>
      <c r="C87" s="79"/>
      <c r="D87" s="79"/>
      <c r="E87" s="79"/>
      <c r="F87" s="79"/>
      <c r="G87" s="79"/>
      <c r="H87" s="79"/>
      <c r="I87" s="79"/>
      <c r="J87" s="79"/>
      <c r="K87" s="79"/>
      <c r="L87" s="79"/>
      <c r="M87" s="79"/>
      <c r="N87" s="79"/>
      <c r="O87" s="79"/>
      <c r="P87" s="79"/>
    </row>
    <row r="88" spans="2:16">
      <c r="B88" s="79"/>
      <c r="C88" s="79"/>
      <c r="D88" s="79"/>
      <c r="E88" s="79"/>
      <c r="F88" s="79"/>
      <c r="G88" s="79"/>
      <c r="H88" s="79"/>
      <c r="I88" s="79"/>
      <c r="J88" s="79"/>
      <c r="K88" s="79"/>
      <c r="L88" s="79"/>
      <c r="M88" s="79"/>
      <c r="N88" s="79"/>
      <c r="O88" s="79"/>
      <c r="P88" s="79"/>
    </row>
    <row r="89" spans="2:16">
      <c r="B89" s="79"/>
      <c r="C89" s="79"/>
      <c r="D89" s="79"/>
      <c r="E89" s="79"/>
      <c r="F89" s="79"/>
      <c r="G89" s="79"/>
      <c r="H89" s="79"/>
      <c r="I89" s="79"/>
      <c r="J89" s="79"/>
      <c r="K89" s="79"/>
      <c r="L89" s="79"/>
      <c r="M89" s="79"/>
      <c r="N89" s="79"/>
      <c r="O89" s="79"/>
      <c r="P89" s="79"/>
    </row>
    <row r="90" spans="2:16">
      <c r="B90" s="79"/>
      <c r="C90" s="79"/>
      <c r="D90" s="79"/>
      <c r="E90" s="79"/>
      <c r="F90" s="79"/>
      <c r="G90" s="79"/>
      <c r="H90" s="79"/>
      <c r="I90" s="79"/>
      <c r="J90" s="79"/>
      <c r="K90" s="79"/>
      <c r="L90" s="79"/>
      <c r="M90" s="79"/>
      <c r="N90" s="79"/>
      <c r="O90" s="79"/>
      <c r="P90" s="79"/>
    </row>
    <row r="91" spans="2:16">
      <c r="B91" s="79"/>
      <c r="C91" s="79"/>
      <c r="D91" s="79"/>
      <c r="E91" s="79"/>
      <c r="F91" s="79"/>
      <c r="G91" s="79"/>
      <c r="H91" s="79"/>
      <c r="I91" s="79"/>
      <c r="J91" s="79"/>
      <c r="K91" s="79"/>
      <c r="L91" s="79"/>
      <c r="M91" s="79"/>
      <c r="N91" s="79"/>
      <c r="O91" s="79"/>
      <c r="P91" s="79"/>
    </row>
    <row r="92" spans="2:16">
      <c r="B92" s="79"/>
      <c r="C92" s="79"/>
      <c r="D92" s="79"/>
      <c r="E92" s="79"/>
      <c r="F92" s="79"/>
      <c r="G92" s="79"/>
      <c r="H92" s="79"/>
      <c r="I92" s="79"/>
      <c r="J92" s="79"/>
      <c r="K92" s="79"/>
      <c r="L92" s="79"/>
      <c r="M92" s="79"/>
      <c r="N92" s="79"/>
      <c r="O92" s="79"/>
      <c r="P92" s="79"/>
    </row>
    <row r="93" spans="2:16">
      <c r="B93" s="79"/>
      <c r="C93" s="79"/>
      <c r="D93" s="79"/>
      <c r="E93" s="79"/>
      <c r="F93" s="79"/>
      <c r="G93" s="79"/>
      <c r="H93" s="79"/>
      <c r="I93" s="79"/>
      <c r="J93" s="79"/>
      <c r="K93" s="79"/>
      <c r="L93" s="79"/>
      <c r="M93" s="79"/>
      <c r="N93" s="79"/>
      <c r="O93" s="79"/>
      <c r="P93" s="79"/>
    </row>
    <row r="94" spans="2:16">
      <c r="B94" s="79"/>
      <c r="C94" s="79"/>
      <c r="D94" s="79"/>
      <c r="E94" s="79"/>
      <c r="F94" s="79"/>
      <c r="G94" s="79"/>
      <c r="H94" s="79"/>
      <c r="I94" s="79"/>
      <c r="J94" s="79"/>
      <c r="K94" s="79"/>
      <c r="L94" s="79"/>
      <c r="M94" s="79"/>
      <c r="N94" s="79"/>
      <c r="O94" s="79"/>
      <c r="P94" s="79"/>
    </row>
    <row r="95" spans="2:16">
      <c r="B95" s="79"/>
      <c r="C95" s="79"/>
      <c r="D95" s="79"/>
      <c r="E95" s="79"/>
      <c r="F95" s="79"/>
      <c r="G95" s="79"/>
      <c r="H95" s="79"/>
      <c r="I95" s="79"/>
      <c r="J95" s="79"/>
      <c r="K95" s="79"/>
      <c r="L95" s="79"/>
      <c r="M95" s="79"/>
      <c r="N95" s="79"/>
      <c r="O95" s="79"/>
      <c r="P95" s="79"/>
    </row>
    <row r="96" spans="2:16">
      <c r="B96" s="79"/>
      <c r="C96" s="79"/>
      <c r="D96" s="79"/>
      <c r="E96" s="79"/>
      <c r="F96" s="79"/>
      <c r="G96" s="79"/>
      <c r="H96" s="79"/>
      <c r="I96" s="79"/>
      <c r="J96" s="79"/>
      <c r="K96" s="79"/>
      <c r="L96" s="79"/>
      <c r="M96" s="79"/>
      <c r="N96" s="79"/>
      <c r="O96" s="79"/>
      <c r="P96" s="79"/>
    </row>
    <row r="97" spans="2:16">
      <c r="B97" s="79"/>
      <c r="C97" s="79"/>
      <c r="D97" s="79"/>
      <c r="E97" s="79"/>
      <c r="F97" s="79"/>
      <c r="G97" s="79"/>
      <c r="H97" s="79"/>
      <c r="I97" s="79"/>
      <c r="J97" s="79"/>
      <c r="K97" s="79"/>
      <c r="L97" s="79"/>
      <c r="M97" s="79"/>
      <c r="N97" s="79"/>
      <c r="O97" s="79"/>
      <c r="P97" s="79"/>
    </row>
    <row r="98" spans="2:16">
      <c r="B98" s="79"/>
      <c r="C98" s="79"/>
      <c r="D98" s="79"/>
      <c r="E98" s="79"/>
      <c r="F98" s="79"/>
      <c r="G98" s="79"/>
      <c r="H98" s="79"/>
      <c r="I98" s="79"/>
      <c r="J98" s="79"/>
      <c r="K98" s="79"/>
      <c r="L98" s="79"/>
      <c r="M98" s="79"/>
      <c r="N98" s="79"/>
      <c r="O98" s="79"/>
      <c r="P98" s="79"/>
    </row>
    <row r="99" spans="2:16">
      <c r="B99" s="79"/>
      <c r="C99" s="79"/>
      <c r="D99" s="79"/>
      <c r="E99" s="79"/>
      <c r="F99" s="79"/>
      <c r="G99" s="79"/>
      <c r="H99" s="79"/>
      <c r="I99" s="79"/>
      <c r="J99" s="79"/>
      <c r="K99" s="79"/>
      <c r="L99" s="79"/>
      <c r="M99" s="79"/>
      <c r="N99" s="79"/>
      <c r="O99" s="79"/>
      <c r="P99" s="79"/>
    </row>
    <row r="100" spans="2:16">
      <c r="B100" s="79"/>
      <c r="C100" s="79"/>
      <c r="D100" s="79"/>
      <c r="E100" s="79"/>
      <c r="F100" s="79"/>
      <c r="G100" s="79"/>
      <c r="H100" s="79"/>
      <c r="I100" s="79"/>
      <c r="J100" s="79"/>
      <c r="K100" s="79"/>
      <c r="L100" s="79"/>
      <c r="M100" s="79"/>
      <c r="N100" s="79"/>
      <c r="O100" s="79"/>
      <c r="P100" s="79"/>
    </row>
    <row r="101" spans="2:16">
      <c r="B101" s="79"/>
      <c r="C101" s="79"/>
      <c r="D101" s="79"/>
      <c r="E101" s="79"/>
      <c r="F101" s="79"/>
      <c r="G101" s="79"/>
      <c r="H101" s="79"/>
      <c r="I101" s="79"/>
      <c r="J101" s="79"/>
      <c r="K101" s="79"/>
      <c r="L101" s="79"/>
      <c r="M101" s="79"/>
      <c r="N101" s="79"/>
      <c r="O101" s="79"/>
      <c r="P101" s="79"/>
    </row>
    <row r="102" spans="2:16">
      <c r="B102" s="79"/>
      <c r="C102" s="79"/>
      <c r="D102" s="79"/>
      <c r="E102" s="79"/>
      <c r="F102" s="79"/>
      <c r="G102" s="79"/>
      <c r="H102" s="79"/>
      <c r="I102" s="79"/>
      <c r="J102" s="79"/>
      <c r="K102" s="79"/>
      <c r="L102" s="79"/>
      <c r="M102" s="79"/>
      <c r="N102" s="79"/>
      <c r="O102" s="79"/>
      <c r="P102" s="79"/>
    </row>
    <row r="103" spans="2:16">
      <c r="B103" s="79"/>
      <c r="C103" s="79"/>
      <c r="D103" s="79"/>
      <c r="E103" s="79"/>
      <c r="F103" s="79"/>
      <c r="G103" s="79"/>
      <c r="H103" s="79"/>
      <c r="I103" s="79"/>
      <c r="J103" s="79"/>
      <c r="K103" s="79"/>
      <c r="L103" s="79"/>
      <c r="M103" s="79"/>
      <c r="N103" s="79"/>
      <c r="O103" s="79"/>
      <c r="P103" s="79"/>
    </row>
    <row r="1763" spans="16004:16004">
      <c r="WQN1763" s="79" t="s">
        <v>218</v>
      </c>
    </row>
  </sheetData>
  <mergeCells count="1">
    <mergeCell ref="A1:AO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B1:G18"/>
  <sheetViews>
    <sheetView zoomScale="130" zoomScaleNormal="130" zoomScaleSheetLayoutView="115" workbookViewId="0">
      <selection activeCell="C19" sqref="C19"/>
    </sheetView>
  </sheetViews>
  <sheetFormatPr baseColWidth="10" defaultRowHeight="15"/>
  <cols>
    <col min="2" max="2" width="46.85546875" customWidth="1"/>
    <col min="3" max="3" width="29.7109375" customWidth="1"/>
    <col min="4" max="4" width="18" customWidth="1"/>
    <col min="6" max="6" width="19.85546875" customWidth="1"/>
    <col min="7" max="7" width="19.140625" customWidth="1"/>
    <col min="8" max="8" width="19.5703125" bestFit="1" customWidth="1"/>
  </cols>
  <sheetData>
    <row r="1" spans="2:7" ht="15.75">
      <c r="B1" s="141"/>
      <c r="C1" s="141"/>
      <c r="D1" s="141"/>
    </row>
    <row r="2" spans="2:7" ht="15.75">
      <c r="B2" s="718" t="s">
        <v>45</v>
      </c>
      <c r="C2" s="718"/>
      <c r="D2" s="141"/>
    </row>
    <row r="3" spans="2:7" ht="15.75">
      <c r="B3" s="141"/>
      <c r="C3" s="142"/>
      <c r="D3" s="141"/>
    </row>
    <row r="4" spans="2:7" ht="15.75">
      <c r="B4" s="141"/>
      <c r="C4" s="143"/>
      <c r="D4" s="141"/>
    </row>
    <row r="5" spans="2:7" ht="15.75">
      <c r="B5" s="141"/>
      <c r="C5" s="143"/>
      <c r="D5" s="141"/>
    </row>
    <row r="6" spans="2:7" ht="15.75">
      <c r="B6" s="141"/>
      <c r="C6" s="144"/>
      <c r="D6" s="141"/>
    </row>
    <row r="7" spans="2:7" s="146" customFormat="1" ht="15.75">
      <c r="B7" s="145"/>
      <c r="C7" s="145"/>
      <c r="D7" s="145"/>
    </row>
    <row r="8" spans="2:7" ht="16.5" thickBot="1">
      <c r="B8" s="141"/>
      <c r="C8" s="141"/>
      <c r="D8" s="141"/>
    </row>
    <row r="9" spans="2:7" ht="16.5" thickBot="1">
      <c r="B9" s="719" t="s">
        <v>46</v>
      </c>
      <c r="C9" s="720"/>
      <c r="D9" s="145"/>
      <c r="E9" s="146"/>
    </row>
    <row r="10" spans="2:7" s="146" customFormat="1" ht="15.75">
      <c r="B10" s="147" t="s">
        <v>3</v>
      </c>
      <c r="C10" s="562">
        <v>32658356.67898294</v>
      </c>
      <c r="D10" s="255" t="str">
        <f>+IF(C10='2. CAPEX 2'!D21,"OK","X")</f>
        <v>OK</v>
      </c>
      <c r="G10" s="148"/>
    </row>
    <row r="11" spans="2:7" s="146" customFormat="1" ht="15.75">
      <c r="B11" s="147" t="s">
        <v>22</v>
      </c>
      <c r="C11" s="562">
        <v>75990469.357886449</v>
      </c>
      <c r="D11" s="255" t="str">
        <f>+IF(C11='3. OPEX 2'!D22,"OK","X")</f>
        <v>OK</v>
      </c>
    </row>
    <row r="12" spans="2:7" s="146" customFormat="1" ht="15.75">
      <c r="B12" s="147" t="s">
        <v>47</v>
      </c>
      <c r="C12" s="562">
        <v>40788431.388351724</v>
      </c>
      <c r="D12" s="149"/>
    </row>
    <row r="13" spans="2:7" s="146" customFormat="1" ht="15.75">
      <c r="B13" s="147" t="s">
        <v>48</v>
      </c>
      <c r="C13" s="563">
        <f>+SUM(C10:C12)</f>
        <v>149437257.42522112</v>
      </c>
      <c r="D13" s="255" t="str">
        <f>+IF(C13='4. INGRESOS '!C10,"OK","X")</f>
        <v>OK</v>
      </c>
      <c r="F13" s="246"/>
    </row>
    <row r="14" spans="2:7" s="146" customFormat="1" ht="15.75">
      <c r="B14" s="147" t="s">
        <v>49</v>
      </c>
      <c r="C14" s="564">
        <f>+'4. INGRESOS '!AQ19</f>
        <v>370553444.02000695</v>
      </c>
      <c r="D14" s="145"/>
      <c r="F14" s="247"/>
    </row>
    <row r="15" spans="2:7" ht="16.5" thickBot="1">
      <c r="B15" s="150" t="s">
        <v>50</v>
      </c>
      <c r="C15" s="245">
        <f>+C13/C14</f>
        <v>0.40328125358660188</v>
      </c>
      <c r="D15" s="141"/>
      <c r="F15" s="248"/>
    </row>
    <row r="16" spans="2:7" ht="15.75">
      <c r="B16" s="141"/>
      <c r="C16" s="141"/>
      <c r="D16" s="141"/>
    </row>
    <row r="17" spans="2:4" ht="15.75">
      <c r="B17" s="141"/>
      <c r="C17" s="141"/>
      <c r="D17" s="141"/>
    </row>
    <row r="18" spans="2:4" ht="15.75">
      <c r="B18" s="141"/>
      <c r="C18" s="141"/>
      <c r="D18" s="141"/>
    </row>
  </sheetData>
  <mergeCells count="2">
    <mergeCell ref="B2:C2"/>
    <mergeCell ref="B9:C9"/>
  </mergeCells>
  <hyperlinks>
    <hyperlink ref="C10" location="'2. CAPEX 2'!D21" display="'2. CAPEX 2'!D21"/>
    <hyperlink ref="C11" location="'3. OPEX 2'!D22" display="'3. OPEX 2'!D22"/>
    <hyperlink ref="C13" location="'4. INGRESOS '!AQ26" display="'4. INGRESOS '!AQ26"/>
    <hyperlink ref="C14" location="'4. INGRESOS '!AQ19" display="'4. INGRESOS '!AQ19"/>
    <hyperlink ref="C12" location="'anexo CAPEX'!C562" display="'anexo CAPEX'!C562"/>
  </hyperlinks>
  <pageMargins left="0.7" right="0.7" top="0.75" bottom="0.75" header="0.3" footer="0.3"/>
  <pageSetup paperSize="9" scale="8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24"/>
  <sheetViews>
    <sheetView zoomScaleNormal="100" workbookViewId="0">
      <selection activeCell="L21" sqref="L21"/>
    </sheetView>
  </sheetViews>
  <sheetFormatPr baseColWidth="10" defaultRowHeight="15"/>
  <cols>
    <col min="1" max="1" width="4" customWidth="1"/>
    <col min="3" max="26" width="12.85546875" customWidth="1"/>
    <col min="28" max="28" width="9.7109375" customWidth="1"/>
    <col min="30" max="30" width="9.140625" customWidth="1"/>
    <col min="32" max="32" width="8.28515625" customWidth="1"/>
    <col min="34" max="34" width="7.28515625" bestFit="1" customWidth="1"/>
    <col min="36" max="36" width="7.28515625" bestFit="1" customWidth="1"/>
    <col min="37" max="37" width="11.85546875" customWidth="1"/>
    <col min="38" max="38" width="9.140625" customWidth="1"/>
  </cols>
  <sheetData>
    <row r="1" spans="2:38" ht="15.75" thickBot="1"/>
    <row r="2" spans="2:38" ht="22.7" customHeight="1" thickBot="1">
      <c r="B2" s="724" t="s">
        <v>51</v>
      </c>
      <c r="C2" s="725"/>
      <c r="D2" s="725"/>
      <c r="E2" s="725"/>
      <c r="F2" s="725"/>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6"/>
    </row>
    <row r="3" spans="2:38" ht="22.7" customHeight="1">
      <c r="B3" s="727" t="s">
        <v>52</v>
      </c>
      <c r="C3" s="721" t="s">
        <v>53</v>
      </c>
      <c r="D3" s="722"/>
      <c r="E3" s="723" t="s">
        <v>54</v>
      </c>
      <c r="F3" s="729"/>
      <c r="G3" s="721" t="s">
        <v>55</v>
      </c>
      <c r="H3" s="722"/>
      <c r="I3" s="723" t="s">
        <v>56</v>
      </c>
      <c r="J3" s="729"/>
      <c r="K3" s="721" t="s">
        <v>57</v>
      </c>
      <c r="L3" s="722"/>
      <c r="M3" s="723" t="s">
        <v>58</v>
      </c>
      <c r="N3" s="729"/>
      <c r="O3" s="730" t="s">
        <v>59</v>
      </c>
      <c r="P3" s="731"/>
      <c r="Q3" s="723" t="s">
        <v>60</v>
      </c>
      <c r="R3" s="729"/>
      <c r="S3" s="721" t="s">
        <v>61</v>
      </c>
      <c r="T3" s="722"/>
      <c r="U3" s="723" t="s">
        <v>62</v>
      </c>
      <c r="V3" s="722"/>
      <c r="W3" s="723" t="s">
        <v>63</v>
      </c>
      <c r="X3" s="722"/>
      <c r="Y3" s="723" t="s">
        <v>64</v>
      </c>
      <c r="Z3" s="722"/>
      <c r="AA3" s="723" t="s">
        <v>65</v>
      </c>
      <c r="AB3" s="722"/>
      <c r="AC3" s="723" t="s">
        <v>66</v>
      </c>
      <c r="AD3" s="722"/>
      <c r="AE3" s="723" t="s">
        <v>67</v>
      </c>
      <c r="AF3" s="722"/>
      <c r="AG3" s="723" t="s">
        <v>68</v>
      </c>
      <c r="AH3" s="722"/>
      <c r="AI3" s="723" t="s">
        <v>69</v>
      </c>
      <c r="AJ3" s="722"/>
      <c r="AK3" s="723" t="s">
        <v>70</v>
      </c>
      <c r="AL3" s="722"/>
    </row>
    <row r="4" spans="2:38" ht="22.7" customHeight="1" thickBot="1">
      <c r="B4" s="728"/>
      <c r="C4" s="151" t="s">
        <v>71</v>
      </c>
      <c r="D4" s="152" t="s">
        <v>72</v>
      </c>
      <c r="E4" s="153" t="s">
        <v>71</v>
      </c>
      <c r="F4" s="154" t="s">
        <v>73</v>
      </c>
      <c r="G4" s="151" t="s">
        <v>71</v>
      </c>
      <c r="H4" s="152" t="s">
        <v>72</v>
      </c>
      <c r="I4" s="153" t="s">
        <v>71</v>
      </c>
      <c r="J4" s="154" t="s">
        <v>72</v>
      </c>
      <c r="K4" s="155" t="s">
        <v>71</v>
      </c>
      <c r="L4" s="152" t="s">
        <v>72</v>
      </c>
      <c r="M4" s="156" t="s">
        <v>71</v>
      </c>
      <c r="N4" s="154" t="s">
        <v>72</v>
      </c>
      <c r="O4" s="155" t="s">
        <v>71</v>
      </c>
      <c r="P4" s="152" t="s">
        <v>72</v>
      </c>
      <c r="Q4" s="156" t="s">
        <v>71</v>
      </c>
      <c r="R4" s="154" t="s">
        <v>72</v>
      </c>
      <c r="S4" s="155" t="s">
        <v>71</v>
      </c>
      <c r="T4" s="152" t="s">
        <v>72</v>
      </c>
      <c r="U4" s="156" t="s">
        <v>71</v>
      </c>
      <c r="V4" s="152" t="s">
        <v>72</v>
      </c>
      <c r="W4" s="156" t="s">
        <v>71</v>
      </c>
      <c r="X4" s="152" t="s">
        <v>72</v>
      </c>
      <c r="Y4" s="156" t="s">
        <v>71</v>
      </c>
      <c r="Z4" s="152" t="s">
        <v>72</v>
      </c>
      <c r="AA4" s="737" t="s">
        <v>74</v>
      </c>
      <c r="AB4" s="738"/>
      <c r="AC4" s="737" t="s">
        <v>74</v>
      </c>
      <c r="AD4" s="738"/>
      <c r="AE4" s="737" t="s">
        <v>74</v>
      </c>
      <c r="AF4" s="738"/>
      <c r="AG4" s="737" t="s">
        <v>75</v>
      </c>
      <c r="AH4" s="738"/>
      <c r="AI4" s="737" t="s">
        <v>75</v>
      </c>
      <c r="AJ4" s="738"/>
      <c r="AK4" s="737" t="s">
        <v>75</v>
      </c>
      <c r="AL4" s="738"/>
    </row>
    <row r="5" spans="2:38" ht="22.7" customHeight="1">
      <c r="B5" s="157" t="s">
        <v>76</v>
      </c>
      <c r="C5" s="158"/>
      <c r="D5" s="159"/>
      <c r="E5" s="160">
        <v>335498</v>
      </c>
      <c r="F5" s="161">
        <v>183498</v>
      </c>
      <c r="G5" s="160">
        <v>378188</v>
      </c>
      <c r="H5" s="161">
        <v>270188</v>
      </c>
      <c r="I5" s="160">
        <v>405694</v>
      </c>
      <c r="J5" s="161">
        <v>296901</v>
      </c>
      <c r="K5" s="162">
        <v>424500</v>
      </c>
      <c r="L5" s="163">
        <v>337482</v>
      </c>
      <c r="M5" s="162">
        <v>483333</v>
      </c>
      <c r="N5" s="163">
        <v>357101</v>
      </c>
      <c r="O5" s="162">
        <v>477156</v>
      </c>
      <c r="P5" s="159">
        <v>348765</v>
      </c>
      <c r="Q5" s="162">
        <v>534785</v>
      </c>
      <c r="R5" s="159">
        <v>381462</v>
      </c>
      <c r="S5" s="158">
        <v>567553</v>
      </c>
      <c r="T5" s="163">
        <v>425559</v>
      </c>
      <c r="U5" s="158">
        <v>541443</v>
      </c>
      <c r="V5" s="163">
        <v>434087</v>
      </c>
      <c r="W5" s="158">
        <v>541199</v>
      </c>
      <c r="X5" s="163">
        <v>459017</v>
      </c>
      <c r="Y5" s="164">
        <v>599803</v>
      </c>
      <c r="Z5" s="165">
        <v>476848</v>
      </c>
      <c r="AA5" s="732">
        <v>1145651</v>
      </c>
      <c r="AB5" s="733"/>
      <c r="AC5" s="734">
        <v>1196130</v>
      </c>
      <c r="AD5" s="735"/>
      <c r="AE5" s="732">
        <v>1175875</v>
      </c>
      <c r="AF5" s="733"/>
      <c r="AG5" s="732">
        <v>707758</v>
      </c>
      <c r="AH5" s="733"/>
      <c r="AI5" s="732">
        <v>947262</v>
      </c>
      <c r="AJ5" s="733"/>
      <c r="AK5" s="732">
        <v>1254383</v>
      </c>
      <c r="AL5" s="736"/>
    </row>
    <row r="6" spans="2:38" ht="22.7" customHeight="1">
      <c r="B6" s="166" t="s">
        <v>77</v>
      </c>
      <c r="C6" s="167"/>
      <c r="D6" s="168"/>
      <c r="E6" s="169">
        <v>295202</v>
      </c>
      <c r="F6" s="170">
        <v>185022</v>
      </c>
      <c r="G6" s="169">
        <v>362248</v>
      </c>
      <c r="H6" s="170">
        <v>258360</v>
      </c>
      <c r="I6" s="169">
        <v>385432</v>
      </c>
      <c r="J6" s="170">
        <v>287897</v>
      </c>
      <c r="K6" s="171">
        <v>403408</v>
      </c>
      <c r="L6" s="172">
        <v>322852</v>
      </c>
      <c r="M6" s="171">
        <v>465907</v>
      </c>
      <c r="N6" s="172">
        <v>337958</v>
      </c>
      <c r="O6" s="171">
        <v>447331</v>
      </c>
      <c r="P6" s="168">
        <v>315770</v>
      </c>
      <c r="Q6" s="171">
        <v>477558</v>
      </c>
      <c r="R6" s="168">
        <v>321087</v>
      </c>
      <c r="S6" s="167">
        <v>365692</v>
      </c>
      <c r="T6" s="172">
        <v>269715</v>
      </c>
      <c r="U6" s="167">
        <v>497446</v>
      </c>
      <c r="V6" s="172">
        <v>384525</v>
      </c>
      <c r="W6" s="167">
        <v>519241</v>
      </c>
      <c r="X6" s="172">
        <v>436221</v>
      </c>
      <c r="Y6" s="173">
        <f>530323</f>
        <v>530323</v>
      </c>
      <c r="Z6" s="174">
        <v>415360</v>
      </c>
      <c r="AA6" s="739">
        <v>1035977</v>
      </c>
      <c r="AB6" s="740"/>
      <c r="AC6" s="741">
        <v>1094799</v>
      </c>
      <c r="AD6" s="742"/>
      <c r="AE6" s="739">
        <v>1063086</v>
      </c>
      <c r="AF6" s="740"/>
      <c r="AG6" s="739">
        <v>694654</v>
      </c>
      <c r="AH6" s="740"/>
      <c r="AI6" s="739">
        <v>1069493</v>
      </c>
      <c r="AJ6" s="740"/>
      <c r="AK6" s="739">
        <v>1143370</v>
      </c>
      <c r="AL6" s="743"/>
    </row>
    <row r="7" spans="2:38" ht="22.7" customHeight="1">
      <c r="B7" s="166" t="s">
        <v>78</v>
      </c>
      <c r="C7" s="167"/>
      <c r="D7" s="168"/>
      <c r="E7" s="169">
        <v>339756</v>
      </c>
      <c r="F7" s="170">
        <v>226899</v>
      </c>
      <c r="G7" s="169">
        <v>363869</v>
      </c>
      <c r="H7" s="170">
        <v>265982</v>
      </c>
      <c r="I7" s="169">
        <v>403841</v>
      </c>
      <c r="J7" s="170">
        <v>329884</v>
      </c>
      <c r="K7" s="171">
        <v>483158</v>
      </c>
      <c r="L7" s="172">
        <v>383701</v>
      </c>
      <c r="M7" s="171">
        <v>514123</v>
      </c>
      <c r="N7" s="172">
        <v>362287</v>
      </c>
      <c r="O7" s="171">
        <v>502645</v>
      </c>
      <c r="P7" s="168">
        <v>349121</v>
      </c>
      <c r="Q7" s="171">
        <v>582338</v>
      </c>
      <c r="R7" s="168">
        <v>377127</v>
      </c>
      <c r="S7" s="167">
        <v>273399</v>
      </c>
      <c r="T7" s="172">
        <v>201009</v>
      </c>
      <c r="U7" s="167">
        <v>587689</v>
      </c>
      <c r="V7" s="172">
        <v>456249</v>
      </c>
      <c r="W7" s="167">
        <v>571211</v>
      </c>
      <c r="X7" s="172">
        <v>479751</v>
      </c>
      <c r="Y7" s="173">
        <v>621984</v>
      </c>
      <c r="Z7" s="174">
        <v>504948</v>
      </c>
      <c r="AA7" s="739">
        <v>1220749</v>
      </c>
      <c r="AB7" s="740"/>
      <c r="AC7" s="741">
        <v>1137430</v>
      </c>
      <c r="AD7" s="742"/>
      <c r="AE7" s="739">
        <v>595830</v>
      </c>
      <c r="AF7" s="740"/>
      <c r="AG7" s="739">
        <v>892795</v>
      </c>
      <c r="AH7" s="740"/>
      <c r="AI7" s="739">
        <v>1297957</v>
      </c>
      <c r="AJ7" s="740"/>
      <c r="AK7" s="739">
        <v>1277725</v>
      </c>
      <c r="AL7" s="743"/>
    </row>
    <row r="8" spans="2:38" ht="22.7" customHeight="1">
      <c r="B8" s="166" t="s">
        <v>79</v>
      </c>
      <c r="C8" s="167"/>
      <c r="D8" s="168"/>
      <c r="E8" s="169">
        <v>302491</v>
      </c>
      <c r="F8" s="170">
        <v>203705</v>
      </c>
      <c r="G8" s="169">
        <v>270134</v>
      </c>
      <c r="H8" s="170">
        <v>148599</v>
      </c>
      <c r="I8" s="169">
        <v>413600</v>
      </c>
      <c r="J8" s="170">
        <v>306809</v>
      </c>
      <c r="K8" s="171">
        <v>453685</v>
      </c>
      <c r="L8" s="172">
        <v>339071</v>
      </c>
      <c r="M8" s="171">
        <v>464333</v>
      </c>
      <c r="N8" s="172">
        <v>316461</v>
      </c>
      <c r="O8" s="171">
        <v>460796</v>
      </c>
      <c r="P8" s="168">
        <v>303625</v>
      </c>
      <c r="Q8" s="171">
        <v>578378</v>
      </c>
      <c r="R8" s="168">
        <v>396182</v>
      </c>
      <c r="S8" s="167">
        <v>323319</v>
      </c>
      <c r="T8" s="172">
        <v>235319</v>
      </c>
      <c r="U8" s="167">
        <v>574493</v>
      </c>
      <c r="V8" s="172">
        <v>439259</v>
      </c>
      <c r="W8" s="167">
        <v>556607</v>
      </c>
      <c r="X8" s="172">
        <v>449459</v>
      </c>
      <c r="Y8" s="173">
        <v>553935</v>
      </c>
      <c r="Z8" s="174">
        <v>424933</v>
      </c>
      <c r="AA8" s="739">
        <v>1157086</v>
      </c>
      <c r="AB8" s="740"/>
      <c r="AC8" s="741">
        <v>1176253</v>
      </c>
      <c r="AD8" s="742"/>
      <c r="AE8" s="739">
        <v>156132</v>
      </c>
      <c r="AF8" s="740"/>
      <c r="AG8" s="739">
        <v>791409</v>
      </c>
      <c r="AH8" s="740"/>
      <c r="AI8" s="739">
        <v>1250308</v>
      </c>
      <c r="AJ8" s="740"/>
      <c r="AK8" s="739">
        <v>1117137</v>
      </c>
      <c r="AL8" s="743"/>
    </row>
    <row r="9" spans="2:38" ht="22.7" customHeight="1">
      <c r="B9" s="166" t="s">
        <v>80</v>
      </c>
      <c r="C9" s="167"/>
      <c r="D9" s="168"/>
      <c r="E9" s="169">
        <v>331520</v>
      </c>
      <c r="F9" s="170">
        <v>229061</v>
      </c>
      <c r="G9" s="169">
        <v>429839</v>
      </c>
      <c r="H9" s="170">
        <v>270146</v>
      </c>
      <c r="I9" s="169">
        <v>430232</v>
      </c>
      <c r="J9" s="170">
        <v>321512</v>
      </c>
      <c r="K9" s="171">
        <v>437566</v>
      </c>
      <c r="L9" s="172">
        <v>342553</v>
      </c>
      <c r="M9" s="171">
        <v>444887</v>
      </c>
      <c r="N9" s="172">
        <v>317760</v>
      </c>
      <c r="O9" s="171">
        <v>496068</v>
      </c>
      <c r="P9" s="168">
        <v>323778</v>
      </c>
      <c r="Q9" s="171">
        <v>585621</v>
      </c>
      <c r="R9" s="168">
        <v>365264</v>
      </c>
      <c r="S9" s="167">
        <v>599606</v>
      </c>
      <c r="T9" s="172">
        <v>450423</v>
      </c>
      <c r="U9" s="167">
        <v>594808</v>
      </c>
      <c r="V9" s="172">
        <v>446280</v>
      </c>
      <c r="W9" s="171">
        <v>571154</v>
      </c>
      <c r="X9" s="172">
        <v>468118</v>
      </c>
      <c r="Y9" s="173">
        <v>623477</v>
      </c>
      <c r="Z9" s="174">
        <v>476107</v>
      </c>
      <c r="AA9" s="739">
        <v>1217626</v>
      </c>
      <c r="AB9" s="740"/>
      <c r="AC9" s="741">
        <v>1179842</v>
      </c>
      <c r="AD9" s="742"/>
      <c r="AE9" s="739">
        <v>299727</v>
      </c>
      <c r="AF9" s="740"/>
      <c r="AG9" s="739">
        <v>756116</v>
      </c>
      <c r="AH9" s="740"/>
      <c r="AI9" s="739">
        <v>1186194</v>
      </c>
      <c r="AJ9" s="740"/>
      <c r="AK9" s="739">
        <v>1204028</v>
      </c>
      <c r="AL9" s="743"/>
    </row>
    <row r="10" spans="2:38" ht="22.7" customHeight="1">
      <c r="B10" s="166" t="s">
        <v>81</v>
      </c>
      <c r="C10" s="167"/>
      <c r="D10" s="168"/>
      <c r="E10" s="169">
        <v>331260</v>
      </c>
      <c r="F10" s="170">
        <v>230145</v>
      </c>
      <c r="G10" s="169">
        <v>424397</v>
      </c>
      <c r="H10" s="170">
        <v>293360</v>
      </c>
      <c r="I10" s="169">
        <v>433481</v>
      </c>
      <c r="J10" s="170">
        <v>340663</v>
      </c>
      <c r="K10" s="171">
        <v>440916</v>
      </c>
      <c r="L10" s="172">
        <v>350640</v>
      </c>
      <c r="M10" s="171">
        <v>502438</v>
      </c>
      <c r="N10" s="172">
        <v>364412</v>
      </c>
      <c r="O10" s="171">
        <v>503030</v>
      </c>
      <c r="P10" s="168">
        <v>355376</v>
      </c>
      <c r="Q10" s="171">
        <v>577103</v>
      </c>
      <c r="R10" s="168">
        <v>373251</v>
      </c>
      <c r="S10" s="167">
        <v>568868</v>
      </c>
      <c r="T10" s="172">
        <v>444765</v>
      </c>
      <c r="U10" s="167">
        <v>584682</v>
      </c>
      <c r="V10" s="172">
        <v>454960</v>
      </c>
      <c r="W10" s="167">
        <v>582569</v>
      </c>
      <c r="X10" s="172">
        <v>482204</v>
      </c>
      <c r="Y10" s="173">
        <v>607783</v>
      </c>
      <c r="Z10" s="174">
        <v>510302</v>
      </c>
      <c r="AA10" s="739">
        <v>1214729</v>
      </c>
      <c r="AB10" s="740"/>
      <c r="AC10" s="741">
        <v>1191845</v>
      </c>
      <c r="AD10" s="742"/>
      <c r="AE10" s="739">
        <v>511533</v>
      </c>
      <c r="AF10" s="740"/>
      <c r="AG10" s="739">
        <v>807786</v>
      </c>
      <c r="AH10" s="740"/>
      <c r="AI10" s="739">
        <v>912285</v>
      </c>
      <c r="AJ10" s="740"/>
      <c r="AK10" s="739">
        <v>1227738</v>
      </c>
      <c r="AL10" s="743"/>
    </row>
    <row r="11" spans="2:38" ht="22.7" customHeight="1">
      <c r="B11" s="166" t="s">
        <v>82</v>
      </c>
      <c r="C11" s="167"/>
      <c r="D11" s="168"/>
      <c r="E11" s="169">
        <v>324532</v>
      </c>
      <c r="F11" s="170">
        <v>227473</v>
      </c>
      <c r="G11" s="169">
        <v>415832</v>
      </c>
      <c r="H11" s="170">
        <v>292873</v>
      </c>
      <c r="I11" s="169">
        <v>425424</v>
      </c>
      <c r="J11" s="170">
        <v>344666</v>
      </c>
      <c r="K11" s="171">
        <v>439527</v>
      </c>
      <c r="L11" s="172">
        <v>325035</v>
      </c>
      <c r="M11" s="171">
        <v>480373</v>
      </c>
      <c r="N11" s="172">
        <v>335036</v>
      </c>
      <c r="O11" s="171">
        <v>499537</v>
      </c>
      <c r="P11" s="168">
        <v>339156</v>
      </c>
      <c r="Q11" s="167">
        <v>587658</v>
      </c>
      <c r="R11" s="168">
        <v>389028</v>
      </c>
      <c r="S11" s="167">
        <v>587111</v>
      </c>
      <c r="T11" s="168">
        <v>454346</v>
      </c>
      <c r="U11" s="167">
        <v>541965</v>
      </c>
      <c r="V11" s="168">
        <v>403039</v>
      </c>
      <c r="W11" s="167">
        <v>605027</v>
      </c>
      <c r="X11" s="168">
        <v>457576</v>
      </c>
      <c r="Y11" s="173">
        <v>590576</v>
      </c>
      <c r="Z11" s="174">
        <v>519956</v>
      </c>
      <c r="AA11" s="739">
        <v>1192508</v>
      </c>
      <c r="AB11" s="740"/>
      <c r="AC11" s="741">
        <v>1219211</v>
      </c>
      <c r="AD11" s="742"/>
      <c r="AE11" s="739">
        <v>328037</v>
      </c>
      <c r="AF11" s="740"/>
      <c r="AG11" s="739">
        <v>939480</v>
      </c>
      <c r="AH11" s="740"/>
      <c r="AI11" s="739">
        <v>1155397</v>
      </c>
      <c r="AJ11" s="740"/>
      <c r="AK11" s="739">
        <v>1223339</v>
      </c>
      <c r="AL11" s="743"/>
    </row>
    <row r="12" spans="2:38" ht="22.7" customHeight="1">
      <c r="B12" s="166" t="s">
        <v>83</v>
      </c>
      <c r="C12" s="167"/>
      <c r="D12" s="168"/>
      <c r="E12" s="169">
        <v>292464</v>
      </c>
      <c r="F12" s="170">
        <v>204002</v>
      </c>
      <c r="G12" s="169">
        <v>409519</v>
      </c>
      <c r="H12" s="170">
        <v>268101</v>
      </c>
      <c r="I12" s="169">
        <v>393287</v>
      </c>
      <c r="J12" s="170">
        <v>304523</v>
      </c>
      <c r="K12" s="171">
        <v>417060</v>
      </c>
      <c r="L12" s="172">
        <v>305727</v>
      </c>
      <c r="M12" s="171">
        <v>464522</v>
      </c>
      <c r="N12" s="172">
        <v>314850</v>
      </c>
      <c r="O12" s="171">
        <v>486397</v>
      </c>
      <c r="P12" s="168">
        <v>324019</v>
      </c>
      <c r="Q12" s="171">
        <v>559399</v>
      </c>
      <c r="R12" s="168">
        <v>361630</v>
      </c>
      <c r="S12" s="167">
        <v>546970</v>
      </c>
      <c r="T12" s="172">
        <v>411048</v>
      </c>
      <c r="U12" s="167">
        <v>526566</v>
      </c>
      <c r="V12" s="172">
        <v>378145</v>
      </c>
      <c r="W12" s="167">
        <v>579786</v>
      </c>
      <c r="X12" s="172">
        <v>435445</v>
      </c>
      <c r="Y12" s="173">
        <v>565111</v>
      </c>
      <c r="Z12" s="174">
        <v>494811</v>
      </c>
      <c r="AA12" s="739">
        <v>1143827</v>
      </c>
      <c r="AB12" s="740"/>
      <c r="AC12" s="741">
        <v>1129999</v>
      </c>
      <c r="AD12" s="742"/>
      <c r="AE12" s="739">
        <v>217952</v>
      </c>
      <c r="AF12" s="740"/>
      <c r="AG12" s="739">
        <v>841818</v>
      </c>
      <c r="AH12" s="740"/>
      <c r="AI12" s="739">
        <v>1135391</v>
      </c>
      <c r="AJ12" s="740"/>
      <c r="AK12" s="739">
        <v>1145132</v>
      </c>
      <c r="AL12" s="743"/>
    </row>
    <row r="13" spans="2:38" ht="22.7" customHeight="1">
      <c r="B13" s="166" t="s">
        <v>84</v>
      </c>
      <c r="C13" s="167"/>
      <c r="D13" s="168"/>
      <c r="E13" s="169">
        <v>326221</v>
      </c>
      <c r="F13" s="170">
        <v>231991</v>
      </c>
      <c r="G13" s="169">
        <v>417684</v>
      </c>
      <c r="H13" s="170">
        <v>313138</v>
      </c>
      <c r="I13" s="169">
        <v>427159</v>
      </c>
      <c r="J13" s="170">
        <v>352017</v>
      </c>
      <c r="K13" s="171">
        <v>451243</v>
      </c>
      <c r="L13" s="172">
        <v>343180</v>
      </c>
      <c r="M13" s="171">
        <v>503963</v>
      </c>
      <c r="N13" s="172">
        <v>347752</v>
      </c>
      <c r="O13" s="171">
        <v>488709</v>
      </c>
      <c r="P13" s="168">
        <v>336001</v>
      </c>
      <c r="Q13" s="171">
        <v>566509</v>
      </c>
      <c r="R13" s="168">
        <v>392321</v>
      </c>
      <c r="S13" s="171">
        <v>567438</v>
      </c>
      <c r="T13" s="172">
        <v>460650</v>
      </c>
      <c r="U13" s="171">
        <v>559022</v>
      </c>
      <c r="V13" s="172">
        <v>444579</v>
      </c>
      <c r="W13" s="171">
        <v>604919</v>
      </c>
      <c r="X13" s="172">
        <v>464564</v>
      </c>
      <c r="Y13" s="173">
        <v>580296</v>
      </c>
      <c r="Z13" s="174">
        <v>531299</v>
      </c>
      <c r="AA13" s="739">
        <v>1186194</v>
      </c>
      <c r="AB13" s="740"/>
      <c r="AC13" s="741">
        <v>1143904</v>
      </c>
      <c r="AD13" s="742"/>
      <c r="AE13" s="739">
        <v>279514</v>
      </c>
      <c r="AF13" s="740"/>
      <c r="AG13" s="739">
        <v>1178474</v>
      </c>
      <c r="AH13" s="740"/>
      <c r="AI13" s="739">
        <v>1268450</v>
      </c>
      <c r="AJ13" s="740"/>
      <c r="AK13" s="739">
        <v>1201346</v>
      </c>
      <c r="AL13" s="743"/>
    </row>
    <row r="14" spans="2:38" ht="22.7" customHeight="1">
      <c r="B14" s="166" t="s">
        <v>85</v>
      </c>
      <c r="C14" s="171"/>
      <c r="D14" s="172"/>
      <c r="E14" s="169">
        <v>360845</v>
      </c>
      <c r="F14" s="170">
        <v>254597</v>
      </c>
      <c r="G14" s="169">
        <v>444884</v>
      </c>
      <c r="H14" s="170">
        <v>322438</v>
      </c>
      <c r="I14" s="169">
        <v>444226</v>
      </c>
      <c r="J14" s="170">
        <v>350332</v>
      </c>
      <c r="K14" s="171">
        <v>465346</v>
      </c>
      <c r="L14" s="172">
        <v>361582</v>
      </c>
      <c r="M14" s="171">
        <v>520666</v>
      </c>
      <c r="N14" s="172">
        <v>355569</v>
      </c>
      <c r="O14" s="171">
        <v>521468</v>
      </c>
      <c r="P14" s="172">
        <v>371010</v>
      </c>
      <c r="Q14" s="171">
        <v>594186</v>
      </c>
      <c r="R14" s="168">
        <v>412927</v>
      </c>
      <c r="S14" s="171">
        <v>577517</v>
      </c>
      <c r="T14" s="172">
        <v>549260</v>
      </c>
      <c r="U14" s="171">
        <v>571775</v>
      </c>
      <c r="V14" s="172">
        <v>454638</v>
      </c>
      <c r="W14" s="171">
        <v>648016</v>
      </c>
      <c r="X14" s="172">
        <v>447274</v>
      </c>
      <c r="Y14" s="173">
        <v>595827</v>
      </c>
      <c r="Z14" s="174">
        <v>539008</v>
      </c>
      <c r="AA14" s="739">
        <v>1240069</v>
      </c>
      <c r="AB14" s="740"/>
      <c r="AC14" s="741">
        <v>1042181</v>
      </c>
      <c r="AD14" s="742"/>
      <c r="AE14" s="739">
        <v>580213</v>
      </c>
      <c r="AF14" s="740"/>
      <c r="AG14" s="739">
        <v>1106156</v>
      </c>
      <c r="AH14" s="740"/>
      <c r="AI14" s="739">
        <v>1249447</v>
      </c>
      <c r="AJ14" s="740"/>
      <c r="AK14" s="739">
        <v>1175268</v>
      </c>
      <c r="AL14" s="743"/>
    </row>
    <row r="15" spans="2:38" ht="22.7" customHeight="1">
      <c r="B15" s="166" t="s">
        <v>86</v>
      </c>
      <c r="C15" s="169">
        <v>342280</v>
      </c>
      <c r="D15" s="170">
        <v>125350</v>
      </c>
      <c r="E15" s="169">
        <v>364674</v>
      </c>
      <c r="F15" s="170">
        <v>256195</v>
      </c>
      <c r="G15" s="169">
        <v>418782</v>
      </c>
      <c r="H15" s="170">
        <v>308810</v>
      </c>
      <c r="I15" s="169">
        <v>424645</v>
      </c>
      <c r="J15" s="170">
        <v>331716</v>
      </c>
      <c r="K15" s="171">
        <v>427393</v>
      </c>
      <c r="L15" s="172">
        <v>321199</v>
      </c>
      <c r="M15" s="171">
        <v>479044</v>
      </c>
      <c r="N15" s="172">
        <v>320052</v>
      </c>
      <c r="O15" s="171">
        <v>501998</v>
      </c>
      <c r="P15" s="172">
        <v>351381</v>
      </c>
      <c r="Q15" s="171">
        <v>585139</v>
      </c>
      <c r="R15" s="168">
        <v>413803</v>
      </c>
      <c r="S15" s="171">
        <v>560009</v>
      </c>
      <c r="T15" s="168">
        <v>439777</v>
      </c>
      <c r="U15" s="171">
        <v>541570</v>
      </c>
      <c r="V15" s="168">
        <v>436725</v>
      </c>
      <c r="W15" s="171">
        <v>573911</v>
      </c>
      <c r="X15" s="175">
        <v>427956</v>
      </c>
      <c r="Y15" s="173">
        <v>576613</v>
      </c>
      <c r="Z15" s="174">
        <v>536365</v>
      </c>
      <c r="AA15" s="739">
        <v>1175322</v>
      </c>
      <c r="AB15" s="740"/>
      <c r="AC15" s="741">
        <v>1137330</v>
      </c>
      <c r="AD15" s="742"/>
      <c r="AE15" s="739">
        <v>559376</v>
      </c>
      <c r="AF15" s="740"/>
      <c r="AG15" s="739" t="s">
        <v>87</v>
      </c>
      <c r="AH15" s="740"/>
      <c r="AI15" s="739">
        <v>1237878</v>
      </c>
      <c r="AJ15" s="740"/>
      <c r="AK15" s="739">
        <v>1203378</v>
      </c>
      <c r="AL15" s="743"/>
    </row>
    <row r="16" spans="2:38" ht="22.7" customHeight="1" thickBot="1">
      <c r="B16" s="166" t="s">
        <v>88</v>
      </c>
      <c r="C16" s="176">
        <v>346107</v>
      </c>
      <c r="D16" s="177">
        <v>155491</v>
      </c>
      <c r="E16" s="178">
        <v>364805</v>
      </c>
      <c r="F16" s="177">
        <v>235001</v>
      </c>
      <c r="G16" s="178">
        <v>426606</v>
      </c>
      <c r="H16" s="177">
        <v>270676</v>
      </c>
      <c r="I16" s="178">
        <v>455869</v>
      </c>
      <c r="J16" s="177">
        <v>317185</v>
      </c>
      <c r="K16" s="179">
        <v>486831</v>
      </c>
      <c r="L16" s="180">
        <v>343299</v>
      </c>
      <c r="M16" s="179">
        <v>509329</v>
      </c>
      <c r="N16" s="180">
        <v>334827</v>
      </c>
      <c r="O16" s="179">
        <v>511800</v>
      </c>
      <c r="P16" s="180">
        <v>337814</v>
      </c>
      <c r="Q16" s="179">
        <v>554662</v>
      </c>
      <c r="R16" s="180">
        <v>371892</v>
      </c>
      <c r="S16" s="179">
        <v>572278</v>
      </c>
      <c r="T16" s="180">
        <v>432207</v>
      </c>
      <c r="U16" s="179">
        <v>574671</v>
      </c>
      <c r="V16" s="180">
        <v>450070</v>
      </c>
      <c r="W16" s="181">
        <v>614188</v>
      </c>
      <c r="X16" s="182">
        <v>484632</v>
      </c>
      <c r="Y16" s="183">
        <v>584928</v>
      </c>
      <c r="Z16" s="184">
        <v>543593</v>
      </c>
      <c r="AA16" s="746">
        <v>1147700</v>
      </c>
      <c r="AB16" s="747"/>
      <c r="AC16" s="748">
        <v>1124325</v>
      </c>
      <c r="AD16" s="749"/>
      <c r="AE16" s="746">
        <v>660518</v>
      </c>
      <c r="AF16" s="747"/>
      <c r="AG16" s="746" t="s">
        <v>89</v>
      </c>
      <c r="AH16" s="747"/>
      <c r="AI16" s="746">
        <v>1217587</v>
      </c>
      <c r="AJ16" s="747"/>
      <c r="AK16" s="746">
        <v>1248951</v>
      </c>
      <c r="AL16" s="750"/>
    </row>
    <row r="17" spans="2:38" ht="22.7" customHeight="1" thickBot="1">
      <c r="B17" s="185" t="s">
        <v>6</v>
      </c>
      <c r="C17" s="186">
        <f t="shared" ref="C17:T17" si="0">SUM(C5:C16)</f>
        <v>688387</v>
      </c>
      <c r="D17" s="187">
        <f t="shared" si="0"/>
        <v>280841</v>
      </c>
      <c r="E17" s="186">
        <f t="shared" si="0"/>
        <v>3969268</v>
      </c>
      <c r="F17" s="187">
        <f t="shared" si="0"/>
        <v>2667589</v>
      </c>
      <c r="G17" s="186">
        <f t="shared" si="0"/>
        <v>4761982</v>
      </c>
      <c r="H17" s="187">
        <f t="shared" si="0"/>
        <v>3282671</v>
      </c>
      <c r="I17" s="186">
        <f t="shared" si="0"/>
        <v>5042890</v>
      </c>
      <c r="J17" s="187">
        <f t="shared" si="0"/>
        <v>3884105</v>
      </c>
      <c r="K17" s="188">
        <f t="shared" si="0"/>
        <v>5330633</v>
      </c>
      <c r="L17" s="189">
        <f t="shared" si="0"/>
        <v>4076321</v>
      </c>
      <c r="M17" s="188">
        <f t="shared" si="0"/>
        <v>5832918</v>
      </c>
      <c r="N17" s="189">
        <f t="shared" si="0"/>
        <v>4064065</v>
      </c>
      <c r="O17" s="188">
        <f t="shared" si="0"/>
        <v>5896935</v>
      </c>
      <c r="P17" s="189">
        <f t="shared" si="0"/>
        <v>4055816</v>
      </c>
      <c r="Q17" s="188">
        <f t="shared" si="0"/>
        <v>6783336</v>
      </c>
      <c r="R17" s="189">
        <f t="shared" si="0"/>
        <v>4555974</v>
      </c>
      <c r="S17" s="188">
        <f t="shared" si="0"/>
        <v>6109760</v>
      </c>
      <c r="T17" s="189">
        <f t="shared" si="0"/>
        <v>4774078</v>
      </c>
      <c r="U17" s="188">
        <f t="shared" ref="U17:Z17" si="1">SUM(U5:U16)</f>
        <v>6696130</v>
      </c>
      <c r="V17" s="189">
        <f t="shared" si="1"/>
        <v>5182556</v>
      </c>
      <c r="W17" s="188">
        <f t="shared" si="1"/>
        <v>6967828</v>
      </c>
      <c r="X17" s="189">
        <f t="shared" si="1"/>
        <v>5492217</v>
      </c>
      <c r="Y17" s="188">
        <f t="shared" si="1"/>
        <v>7030656</v>
      </c>
      <c r="Z17" s="189">
        <f t="shared" si="1"/>
        <v>5973530</v>
      </c>
      <c r="AA17" s="744">
        <f>SUM(AA5:AB16)</f>
        <v>14077438</v>
      </c>
      <c r="AB17" s="745"/>
      <c r="AC17" s="744">
        <f>SUM(AC5:AD16)</f>
        <v>13773249</v>
      </c>
      <c r="AD17" s="745"/>
      <c r="AE17" s="744">
        <f>SUM(AE5:AF16)</f>
        <v>6427793</v>
      </c>
      <c r="AF17" s="745"/>
      <c r="AG17" s="744">
        <f>SUM(AG5:AH16)</f>
        <v>8716446</v>
      </c>
      <c r="AH17" s="745"/>
      <c r="AI17" s="744">
        <f>SUM(AI5:AJ16)</f>
        <v>13927649</v>
      </c>
      <c r="AJ17" s="745"/>
      <c r="AK17" s="744">
        <f>SUM(AK5:AL16)</f>
        <v>14421795</v>
      </c>
      <c r="AL17" s="745"/>
    </row>
    <row r="18" spans="2:38" ht="22.7" customHeight="1" thickBot="1">
      <c r="B18" s="190" t="s">
        <v>18</v>
      </c>
      <c r="C18" s="751">
        <f>+C17+D17</f>
        <v>969228</v>
      </c>
      <c r="D18" s="752"/>
      <c r="E18" s="751">
        <f>+E17+F17</f>
        <v>6636857</v>
      </c>
      <c r="F18" s="752"/>
      <c r="G18" s="751">
        <f>+G17+H17</f>
        <v>8044653</v>
      </c>
      <c r="H18" s="752"/>
      <c r="I18" s="751">
        <f>+I17+J17</f>
        <v>8926995</v>
      </c>
      <c r="J18" s="752"/>
      <c r="K18" s="751">
        <f>+K17+L17</f>
        <v>9406954</v>
      </c>
      <c r="L18" s="752"/>
      <c r="M18" s="751">
        <f>+M17+N17</f>
        <v>9896983</v>
      </c>
      <c r="N18" s="752"/>
      <c r="O18" s="751">
        <f>+O17+P17</f>
        <v>9952751</v>
      </c>
      <c r="P18" s="752"/>
      <c r="Q18" s="751">
        <f>+Q17+R17</f>
        <v>11339310</v>
      </c>
      <c r="R18" s="752"/>
      <c r="S18" s="751">
        <f>+S17+T17</f>
        <v>10883838</v>
      </c>
      <c r="T18" s="752"/>
      <c r="U18" s="751">
        <f>+U17+V17</f>
        <v>11878686</v>
      </c>
      <c r="V18" s="752"/>
      <c r="W18" s="751">
        <f>+W17+X17</f>
        <v>12460045</v>
      </c>
      <c r="X18" s="752"/>
      <c r="Y18" s="751">
        <f>+Y17+Z17</f>
        <v>13004186</v>
      </c>
      <c r="Z18" s="752"/>
      <c r="AA18" s="751">
        <f>+AA17+AB17</f>
        <v>14077438</v>
      </c>
      <c r="AB18" s="752"/>
      <c r="AC18" s="751">
        <f t="shared" ref="AC18" si="2">+AC17+AD17</f>
        <v>13773249</v>
      </c>
      <c r="AD18" s="752"/>
      <c r="AE18" s="751">
        <f t="shared" ref="AE18" si="3">+AE17+AF17</f>
        <v>6427793</v>
      </c>
      <c r="AF18" s="752"/>
      <c r="AG18" s="751">
        <f t="shared" ref="AG18" si="4">+AG17+AH17</f>
        <v>8716446</v>
      </c>
      <c r="AH18" s="752"/>
      <c r="AI18" s="751">
        <f t="shared" ref="AI18" si="5">+AI17+AJ17</f>
        <v>13927649</v>
      </c>
      <c r="AJ18" s="752"/>
      <c r="AK18" s="751">
        <f t="shared" ref="AK18" si="6">+AK17+AL17</f>
        <v>14421795</v>
      </c>
      <c r="AL18" s="752"/>
    </row>
    <row r="19" spans="2:38" ht="22.7" hidden="1" customHeight="1">
      <c r="C19" s="191"/>
      <c r="D19" s="191"/>
      <c r="E19" s="191"/>
      <c r="F19" s="191"/>
      <c r="G19" s="191"/>
      <c r="H19" s="191"/>
      <c r="I19" s="191"/>
      <c r="J19" s="191"/>
      <c r="K19" s="192"/>
      <c r="L19" s="192"/>
      <c r="M19" s="192"/>
      <c r="N19" s="192"/>
      <c r="O19" s="192"/>
      <c r="P19" s="192"/>
      <c r="Q19" s="192"/>
      <c r="R19" s="192"/>
      <c r="S19" s="192"/>
      <c r="T19" s="192"/>
      <c r="U19" s="192"/>
      <c r="V19" s="192"/>
      <c r="W19" s="192"/>
      <c r="X19" s="192"/>
      <c r="Y19" s="192"/>
      <c r="Z19" s="192"/>
    </row>
    <row r="20" spans="2:38" ht="22.7" customHeight="1" thickBot="1">
      <c r="B20" s="193"/>
      <c r="C20" s="191"/>
      <c r="D20" s="191"/>
      <c r="E20" s="191"/>
      <c r="F20" s="191"/>
      <c r="G20" s="191"/>
      <c r="H20" s="191"/>
      <c r="I20" s="191"/>
      <c r="J20" s="191"/>
      <c r="K20" s="192"/>
      <c r="L20" s="192"/>
      <c r="M20" s="192"/>
      <c r="N20" s="192"/>
      <c r="O20" s="192"/>
      <c r="P20" s="192"/>
      <c r="Q20" s="192"/>
      <c r="R20" s="192"/>
      <c r="S20" s="192"/>
      <c r="T20" s="192"/>
      <c r="U20" s="192"/>
      <c r="V20" s="192"/>
      <c r="W20" s="192"/>
      <c r="X20" s="192"/>
      <c r="Y20" s="192"/>
      <c r="Z20" s="192"/>
    </row>
    <row r="21" spans="2:38" ht="22.7" customHeight="1" thickBot="1">
      <c r="B21" s="194" t="s">
        <v>18</v>
      </c>
      <c r="C21" s="195">
        <f>+D17+C17</f>
        <v>969228</v>
      </c>
      <c r="D21" s="196">
        <f>+C21/365</f>
        <v>2655.4191780821916</v>
      </c>
      <c r="E21" s="195">
        <f>+F17+E17</f>
        <v>6636857</v>
      </c>
      <c r="F21" s="196">
        <f>+E21/365</f>
        <v>18183.1698630137</v>
      </c>
      <c r="G21" s="195">
        <f>+H17+G17</f>
        <v>8044653</v>
      </c>
      <c r="H21" s="196">
        <f>+G21/365</f>
        <v>22040.145205479454</v>
      </c>
      <c r="I21" s="195">
        <f>+J17+I17</f>
        <v>8926995</v>
      </c>
      <c r="J21" s="196">
        <f>+I21/365</f>
        <v>24457.520547945205</v>
      </c>
      <c r="K21" s="195">
        <f>+L17+K17</f>
        <v>9406954</v>
      </c>
      <c r="L21" s="196">
        <f>+K21/365</f>
        <v>25772.476712328767</v>
      </c>
      <c r="M21" s="195">
        <f>+N17+M17</f>
        <v>9896983</v>
      </c>
      <c r="N21" s="196">
        <f>+M21/365</f>
        <v>27115.021917808219</v>
      </c>
      <c r="O21" s="195">
        <f>+P17+O17</f>
        <v>9952751</v>
      </c>
      <c r="P21" s="196">
        <f>+O21/365</f>
        <v>27267.810958904109</v>
      </c>
      <c r="Q21" s="197">
        <f>+R17+Q17</f>
        <v>11339310</v>
      </c>
      <c r="R21" s="198">
        <f>+Q21/365</f>
        <v>31066.602739726026</v>
      </c>
      <c r="S21" s="195">
        <f>+T17+S17</f>
        <v>10883838</v>
      </c>
      <c r="T21" s="196">
        <f>+S21/365</f>
        <v>29818.734246575343</v>
      </c>
      <c r="U21" s="197">
        <f>+U17+V17</f>
        <v>11878686</v>
      </c>
      <c r="V21" s="196">
        <f>+U21/365</f>
        <v>32544.345205479451</v>
      </c>
      <c r="W21" s="197">
        <f>+W17+X17</f>
        <v>12460045</v>
      </c>
      <c r="X21" s="196">
        <f>+W21/365</f>
        <v>34137.109589041094</v>
      </c>
      <c r="Y21" s="197">
        <f>+Y17+Z17</f>
        <v>13004186</v>
      </c>
      <c r="Z21" s="196">
        <f>+Y21/365</f>
        <v>35627.90684931507</v>
      </c>
      <c r="AA21" s="197">
        <f t="shared" ref="AA21" si="7">+AA17+AB17</f>
        <v>14077438</v>
      </c>
      <c r="AB21" s="196">
        <f t="shared" ref="AB21" si="8">+AA21/365</f>
        <v>38568.323287671235</v>
      </c>
      <c r="AC21" s="197">
        <f t="shared" ref="AC21" si="9">+AC17+AD17</f>
        <v>13773249</v>
      </c>
      <c r="AD21" s="196">
        <f t="shared" ref="AD21" si="10">+AC21/365</f>
        <v>37734.928767123289</v>
      </c>
      <c r="AE21" s="197">
        <f t="shared" ref="AE21" si="11">+AE17+AF17</f>
        <v>6427793</v>
      </c>
      <c r="AF21" s="196">
        <f t="shared" ref="AF21" si="12">+AE21/365</f>
        <v>17610.391780821919</v>
      </c>
      <c r="AG21" s="197">
        <f t="shared" ref="AG21" si="13">+AG17+AH17</f>
        <v>8716446</v>
      </c>
      <c r="AH21" s="196">
        <f t="shared" ref="AH21" si="14">+AG21/365</f>
        <v>23880.673972602741</v>
      </c>
      <c r="AI21" s="197">
        <f t="shared" ref="AI21" si="15">+AI17+AJ17</f>
        <v>13927649</v>
      </c>
      <c r="AJ21" s="196">
        <f t="shared" ref="AJ21" si="16">+AI21/365</f>
        <v>38157.942465753425</v>
      </c>
      <c r="AK21" s="197">
        <f t="shared" ref="AK21" si="17">+AK17+AL17</f>
        <v>14421795</v>
      </c>
      <c r="AL21" s="196">
        <f t="shared" ref="AL21" si="18">+AK21/365</f>
        <v>39511.767123287675</v>
      </c>
    </row>
    <row r="22" spans="2:38" ht="15.75" thickBot="1">
      <c r="B22" s="199" t="s">
        <v>90</v>
      </c>
      <c r="C22" s="199" t="s">
        <v>91</v>
      </c>
      <c r="D22" s="200" t="s">
        <v>92</v>
      </c>
      <c r="E22" s="199" t="s">
        <v>91</v>
      </c>
      <c r="F22" s="200" t="s">
        <v>92</v>
      </c>
      <c r="G22" s="199" t="s">
        <v>91</v>
      </c>
      <c r="H22" s="200" t="s">
        <v>92</v>
      </c>
      <c r="I22" s="199" t="s">
        <v>91</v>
      </c>
      <c r="J22" s="200" t="s">
        <v>92</v>
      </c>
      <c r="K22" s="199" t="s">
        <v>91</v>
      </c>
      <c r="L22" s="200" t="s">
        <v>92</v>
      </c>
      <c r="M22" s="199" t="s">
        <v>91</v>
      </c>
      <c r="N22" s="200" t="s">
        <v>92</v>
      </c>
      <c r="O22" s="199" t="s">
        <v>91</v>
      </c>
      <c r="P22" s="200" t="s">
        <v>92</v>
      </c>
      <c r="Q22" s="199" t="s">
        <v>91</v>
      </c>
      <c r="R22" s="200" t="s">
        <v>92</v>
      </c>
      <c r="S22" s="199" t="s">
        <v>91</v>
      </c>
      <c r="T22" s="200" t="s">
        <v>92</v>
      </c>
      <c r="U22" s="199" t="s">
        <v>91</v>
      </c>
      <c r="V22" s="200" t="s">
        <v>92</v>
      </c>
      <c r="W22" s="199" t="s">
        <v>91</v>
      </c>
      <c r="X22" s="200" t="s">
        <v>92</v>
      </c>
      <c r="Y22" s="199" t="s">
        <v>91</v>
      </c>
      <c r="Z22" s="200" t="s">
        <v>92</v>
      </c>
      <c r="AA22" s="199" t="s">
        <v>91</v>
      </c>
      <c r="AB22" s="200" t="s">
        <v>92</v>
      </c>
      <c r="AC22" s="199" t="s">
        <v>91</v>
      </c>
      <c r="AD22" s="200" t="s">
        <v>92</v>
      </c>
      <c r="AE22" s="199" t="s">
        <v>91</v>
      </c>
      <c r="AF22" s="200" t="s">
        <v>92</v>
      </c>
      <c r="AG22" s="199" t="s">
        <v>91</v>
      </c>
      <c r="AH22" s="200" t="s">
        <v>92</v>
      </c>
      <c r="AI22" s="199" t="s">
        <v>91</v>
      </c>
      <c r="AJ22" s="200" t="s">
        <v>92</v>
      </c>
      <c r="AK22" s="199" t="s">
        <v>91</v>
      </c>
      <c r="AL22" s="200" t="s">
        <v>92</v>
      </c>
    </row>
    <row r="23" spans="2:38">
      <c r="B23" s="146"/>
      <c r="F23" s="201"/>
      <c r="H23" s="201"/>
      <c r="J23" s="201"/>
      <c r="L23" s="201"/>
      <c r="N23" s="201"/>
      <c r="P23" s="201"/>
      <c r="R23" s="201"/>
      <c r="T23" s="201"/>
      <c r="V23" s="201"/>
      <c r="X23" s="201"/>
      <c r="Z23" s="201"/>
      <c r="AB23" s="201"/>
      <c r="AD23" s="201"/>
      <c r="AF23" s="201"/>
      <c r="AH23" s="201"/>
      <c r="AJ23" s="201"/>
      <c r="AL23" s="201"/>
    </row>
    <row r="24" spans="2:38">
      <c r="B24" s="146" t="s">
        <v>93</v>
      </c>
    </row>
  </sheetData>
  <mergeCells count="122">
    <mergeCell ref="AG18:AH18"/>
    <mergeCell ref="AI18:AJ18"/>
    <mergeCell ref="AK18:AL18"/>
    <mergeCell ref="O18:P18"/>
    <mergeCell ref="Q18:R18"/>
    <mergeCell ref="S18:T18"/>
    <mergeCell ref="U18:V18"/>
    <mergeCell ref="W18:X18"/>
    <mergeCell ref="Y18:Z18"/>
    <mergeCell ref="C18:D18"/>
    <mergeCell ref="E18:F18"/>
    <mergeCell ref="G18:H18"/>
    <mergeCell ref="I18:J18"/>
    <mergeCell ref="K18:L18"/>
    <mergeCell ref="M18:N18"/>
    <mergeCell ref="AA17:AB17"/>
    <mergeCell ref="AC17:AD17"/>
    <mergeCell ref="AE17:AF17"/>
    <mergeCell ref="AA18:AB18"/>
    <mergeCell ref="AC18:AD18"/>
    <mergeCell ref="AE18:AF18"/>
    <mergeCell ref="AG17:AH17"/>
    <mergeCell ref="AI17:AJ17"/>
    <mergeCell ref="AK17:AL17"/>
    <mergeCell ref="AA16:AB16"/>
    <mergeCell ref="AC16:AD16"/>
    <mergeCell ref="AE16:AF16"/>
    <mergeCell ref="AG16:AH16"/>
    <mergeCell ref="AI16:AJ16"/>
    <mergeCell ref="AK16:AL16"/>
    <mergeCell ref="AA15:AB15"/>
    <mergeCell ref="AC15:AD15"/>
    <mergeCell ref="AE15:AF15"/>
    <mergeCell ref="AG15:AH15"/>
    <mergeCell ref="AI15:AJ15"/>
    <mergeCell ref="AK15:AL15"/>
    <mergeCell ref="AA14:AB14"/>
    <mergeCell ref="AC14:AD14"/>
    <mergeCell ref="AE14:AF14"/>
    <mergeCell ref="AG14:AH14"/>
    <mergeCell ref="AI14:AJ14"/>
    <mergeCell ref="AK14:AL14"/>
    <mergeCell ref="AA13:AB13"/>
    <mergeCell ref="AC13:AD13"/>
    <mergeCell ref="AE13:AF13"/>
    <mergeCell ref="AG13:AH13"/>
    <mergeCell ref="AI13:AJ13"/>
    <mergeCell ref="AK13:AL13"/>
    <mergeCell ref="AA12:AB12"/>
    <mergeCell ref="AC12:AD12"/>
    <mergeCell ref="AE12:AF12"/>
    <mergeCell ref="AG12:AH12"/>
    <mergeCell ref="AI12:AJ12"/>
    <mergeCell ref="AK12:AL12"/>
    <mergeCell ref="AA11:AB11"/>
    <mergeCell ref="AC11:AD11"/>
    <mergeCell ref="AE11:AF11"/>
    <mergeCell ref="AG11:AH11"/>
    <mergeCell ref="AI11:AJ11"/>
    <mergeCell ref="AK11:AL11"/>
    <mergeCell ref="AA10:AB10"/>
    <mergeCell ref="AC10:AD10"/>
    <mergeCell ref="AE10:AF10"/>
    <mergeCell ref="AG10:AH10"/>
    <mergeCell ref="AI10:AJ10"/>
    <mergeCell ref="AK10:AL10"/>
    <mergeCell ref="AA9:AB9"/>
    <mergeCell ref="AC9:AD9"/>
    <mergeCell ref="AE9:AF9"/>
    <mergeCell ref="AG9:AH9"/>
    <mergeCell ref="AI9:AJ9"/>
    <mergeCell ref="AK9:AL9"/>
    <mergeCell ref="AA8:AB8"/>
    <mergeCell ref="AC8:AD8"/>
    <mergeCell ref="AE8:AF8"/>
    <mergeCell ref="AG8:AH8"/>
    <mergeCell ref="AI8:AJ8"/>
    <mergeCell ref="AK8:AL8"/>
    <mergeCell ref="AA7:AB7"/>
    <mergeCell ref="AC7:AD7"/>
    <mergeCell ref="AE7:AF7"/>
    <mergeCell ref="AG7:AH7"/>
    <mergeCell ref="AI7:AJ7"/>
    <mergeCell ref="AK7:AL7"/>
    <mergeCell ref="AA6:AB6"/>
    <mergeCell ref="AC6:AD6"/>
    <mergeCell ref="AE6:AF6"/>
    <mergeCell ref="AG6:AH6"/>
    <mergeCell ref="AI6:AJ6"/>
    <mergeCell ref="AK6:AL6"/>
    <mergeCell ref="AA5:AB5"/>
    <mergeCell ref="AC5:AD5"/>
    <mergeCell ref="AE5:AF5"/>
    <mergeCell ref="AG5:AH5"/>
    <mergeCell ref="AI5:AJ5"/>
    <mergeCell ref="AK5:AL5"/>
    <mergeCell ref="AE3:AF3"/>
    <mergeCell ref="AG3:AH3"/>
    <mergeCell ref="AI3:AJ3"/>
    <mergeCell ref="AK3:AL3"/>
    <mergeCell ref="AA4:AB4"/>
    <mergeCell ref="AC4:AD4"/>
    <mergeCell ref="AE4:AF4"/>
    <mergeCell ref="AG4:AH4"/>
    <mergeCell ref="AI4:AJ4"/>
    <mergeCell ref="AK4:AL4"/>
    <mergeCell ref="S3:T3"/>
    <mergeCell ref="U3:V3"/>
    <mergeCell ref="W3:X3"/>
    <mergeCell ref="Y3:Z3"/>
    <mergeCell ref="AA3:AB3"/>
    <mergeCell ref="AC3:AD3"/>
    <mergeCell ref="B2:AL2"/>
    <mergeCell ref="B3:B4"/>
    <mergeCell ref="C3:D3"/>
    <mergeCell ref="E3:F3"/>
    <mergeCell ref="G3:H3"/>
    <mergeCell ref="I3:J3"/>
    <mergeCell ref="K3:L3"/>
    <mergeCell ref="M3:N3"/>
    <mergeCell ref="O3:P3"/>
    <mergeCell ref="Q3:R3"/>
  </mergeCells>
  <pageMargins left="0.7" right="0.7" top="0.75" bottom="0.75" header="0.3" footer="0.3"/>
  <pageSetup paperSize="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54"/>
  <sheetViews>
    <sheetView showGridLines="0" zoomScaleNormal="100" workbookViewId="0">
      <pane xSplit="2" ySplit="4" topLeftCell="C5" activePane="bottomRight" state="frozen"/>
      <selection activeCell="L21" sqref="L21"/>
      <selection pane="topRight" activeCell="L21" sqref="L21"/>
      <selection pane="bottomLeft" activeCell="L21" sqref="L21"/>
      <selection pane="bottomRight" activeCell="L21" sqref="L21"/>
    </sheetView>
  </sheetViews>
  <sheetFormatPr baseColWidth="10" defaultColWidth="11.5703125" defaultRowHeight="13.5"/>
  <cols>
    <col min="1" max="1" width="11.5703125" style="202"/>
    <col min="2" max="2" width="22" style="202" customWidth="1"/>
    <col min="3" max="13" width="10.28515625" style="202" hidden="1" customWidth="1"/>
    <col min="14" max="14" width="10.28515625" style="202" customWidth="1"/>
    <col min="15" max="18" width="11.5703125" style="202"/>
    <col min="19" max="38" width="6.7109375" style="202" hidden="1" customWidth="1"/>
    <col min="39" max="256" width="11.5703125" style="202"/>
    <col min="257" max="257" width="22" style="202" customWidth="1"/>
    <col min="258" max="269" width="10.28515625" style="202" customWidth="1"/>
    <col min="270" max="512" width="11.5703125" style="202"/>
    <col min="513" max="513" width="22" style="202" customWidth="1"/>
    <col min="514" max="525" width="10.28515625" style="202" customWidth="1"/>
    <col min="526" max="768" width="11.5703125" style="202"/>
    <col min="769" max="769" width="22" style="202" customWidth="1"/>
    <col min="770" max="781" width="10.28515625" style="202" customWidth="1"/>
    <col min="782" max="1024" width="11.5703125" style="202"/>
    <col min="1025" max="1025" width="22" style="202" customWidth="1"/>
    <col min="1026" max="1037" width="10.28515625" style="202" customWidth="1"/>
    <col min="1038" max="1280" width="11.5703125" style="202"/>
    <col min="1281" max="1281" width="22" style="202" customWidth="1"/>
    <col min="1282" max="1293" width="10.28515625" style="202" customWidth="1"/>
    <col min="1294" max="1536" width="11.5703125" style="202"/>
    <col min="1537" max="1537" width="22" style="202" customWidth="1"/>
    <col min="1538" max="1549" width="10.28515625" style="202" customWidth="1"/>
    <col min="1550" max="1792" width="11.5703125" style="202"/>
    <col min="1793" max="1793" width="22" style="202" customWidth="1"/>
    <col min="1794" max="1805" width="10.28515625" style="202" customWidth="1"/>
    <col min="1806" max="2048" width="11.5703125" style="202"/>
    <col min="2049" max="2049" width="22" style="202" customWidth="1"/>
    <col min="2050" max="2061" width="10.28515625" style="202" customWidth="1"/>
    <col min="2062" max="2304" width="11.5703125" style="202"/>
    <col min="2305" max="2305" width="22" style="202" customWidth="1"/>
    <col min="2306" max="2317" width="10.28515625" style="202" customWidth="1"/>
    <col min="2318" max="2560" width="11.5703125" style="202"/>
    <col min="2561" max="2561" width="22" style="202" customWidth="1"/>
    <col min="2562" max="2573" width="10.28515625" style="202" customWidth="1"/>
    <col min="2574" max="2816" width="11.5703125" style="202"/>
    <col min="2817" max="2817" width="22" style="202" customWidth="1"/>
    <col min="2818" max="2829" width="10.28515625" style="202" customWidth="1"/>
    <col min="2830" max="3072" width="11.5703125" style="202"/>
    <col min="3073" max="3073" width="22" style="202" customWidth="1"/>
    <col min="3074" max="3085" width="10.28515625" style="202" customWidth="1"/>
    <col min="3086" max="3328" width="11.5703125" style="202"/>
    <col min="3329" max="3329" width="22" style="202" customWidth="1"/>
    <col min="3330" max="3341" width="10.28515625" style="202" customWidth="1"/>
    <col min="3342" max="3584" width="11.5703125" style="202"/>
    <col min="3585" max="3585" width="22" style="202" customWidth="1"/>
    <col min="3586" max="3597" width="10.28515625" style="202" customWidth="1"/>
    <col min="3598" max="3840" width="11.5703125" style="202"/>
    <col min="3841" max="3841" width="22" style="202" customWidth="1"/>
    <col min="3842" max="3853" width="10.28515625" style="202" customWidth="1"/>
    <col min="3854" max="4096" width="11.5703125" style="202"/>
    <col min="4097" max="4097" width="22" style="202" customWidth="1"/>
    <col min="4098" max="4109" width="10.28515625" style="202" customWidth="1"/>
    <col min="4110" max="4352" width="11.5703125" style="202"/>
    <col min="4353" max="4353" width="22" style="202" customWidth="1"/>
    <col min="4354" max="4365" width="10.28515625" style="202" customWidth="1"/>
    <col min="4366" max="4608" width="11.5703125" style="202"/>
    <col min="4609" max="4609" width="22" style="202" customWidth="1"/>
    <col min="4610" max="4621" width="10.28515625" style="202" customWidth="1"/>
    <col min="4622" max="4864" width="11.5703125" style="202"/>
    <col min="4865" max="4865" width="22" style="202" customWidth="1"/>
    <col min="4866" max="4877" width="10.28515625" style="202" customWidth="1"/>
    <col min="4878" max="5120" width="11.5703125" style="202"/>
    <col min="5121" max="5121" width="22" style="202" customWidth="1"/>
    <col min="5122" max="5133" width="10.28515625" style="202" customWidth="1"/>
    <col min="5134" max="5376" width="11.5703125" style="202"/>
    <col min="5377" max="5377" width="22" style="202" customWidth="1"/>
    <col min="5378" max="5389" width="10.28515625" style="202" customWidth="1"/>
    <col min="5390" max="5632" width="11.5703125" style="202"/>
    <col min="5633" max="5633" width="22" style="202" customWidth="1"/>
    <col min="5634" max="5645" width="10.28515625" style="202" customWidth="1"/>
    <col min="5646" max="5888" width="11.5703125" style="202"/>
    <col min="5889" max="5889" width="22" style="202" customWidth="1"/>
    <col min="5890" max="5901" width="10.28515625" style="202" customWidth="1"/>
    <col min="5902" max="6144" width="11.5703125" style="202"/>
    <col min="6145" max="6145" width="22" style="202" customWidth="1"/>
    <col min="6146" max="6157" width="10.28515625" style="202" customWidth="1"/>
    <col min="6158" max="6400" width="11.5703125" style="202"/>
    <col min="6401" max="6401" width="22" style="202" customWidth="1"/>
    <col min="6402" max="6413" width="10.28515625" style="202" customWidth="1"/>
    <col min="6414" max="6656" width="11.5703125" style="202"/>
    <col min="6657" max="6657" width="22" style="202" customWidth="1"/>
    <col min="6658" max="6669" width="10.28515625" style="202" customWidth="1"/>
    <col min="6670" max="6912" width="11.5703125" style="202"/>
    <col min="6913" max="6913" width="22" style="202" customWidth="1"/>
    <col min="6914" max="6925" width="10.28515625" style="202" customWidth="1"/>
    <col min="6926" max="7168" width="11.5703125" style="202"/>
    <col min="7169" max="7169" width="22" style="202" customWidth="1"/>
    <col min="7170" max="7181" width="10.28515625" style="202" customWidth="1"/>
    <col min="7182" max="7424" width="11.5703125" style="202"/>
    <col min="7425" max="7425" width="22" style="202" customWidth="1"/>
    <col min="7426" max="7437" width="10.28515625" style="202" customWidth="1"/>
    <col min="7438" max="7680" width="11.5703125" style="202"/>
    <col min="7681" max="7681" width="22" style="202" customWidth="1"/>
    <col min="7682" max="7693" width="10.28515625" style="202" customWidth="1"/>
    <col min="7694" max="7936" width="11.5703125" style="202"/>
    <col min="7937" max="7937" width="22" style="202" customWidth="1"/>
    <col min="7938" max="7949" width="10.28515625" style="202" customWidth="1"/>
    <col min="7950" max="8192" width="11.5703125" style="202"/>
    <col min="8193" max="8193" width="22" style="202" customWidth="1"/>
    <col min="8194" max="8205" width="10.28515625" style="202" customWidth="1"/>
    <col min="8206" max="8448" width="11.5703125" style="202"/>
    <col min="8449" max="8449" width="22" style="202" customWidth="1"/>
    <col min="8450" max="8461" width="10.28515625" style="202" customWidth="1"/>
    <col min="8462" max="8704" width="11.5703125" style="202"/>
    <col min="8705" max="8705" width="22" style="202" customWidth="1"/>
    <col min="8706" max="8717" width="10.28515625" style="202" customWidth="1"/>
    <col min="8718" max="8960" width="11.5703125" style="202"/>
    <col min="8961" max="8961" width="22" style="202" customWidth="1"/>
    <col min="8962" max="8973" width="10.28515625" style="202" customWidth="1"/>
    <col min="8974" max="9216" width="11.5703125" style="202"/>
    <col min="9217" max="9217" width="22" style="202" customWidth="1"/>
    <col min="9218" max="9229" width="10.28515625" style="202" customWidth="1"/>
    <col min="9230" max="9472" width="11.5703125" style="202"/>
    <col min="9473" max="9473" width="22" style="202" customWidth="1"/>
    <col min="9474" max="9485" width="10.28515625" style="202" customWidth="1"/>
    <col min="9486" max="9728" width="11.5703125" style="202"/>
    <col min="9729" max="9729" width="22" style="202" customWidth="1"/>
    <col min="9730" max="9741" width="10.28515625" style="202" customWidth="1"/>
    <col min="9742" max="9984" width="11.5703125" style="202"/>
    <col min="9985" max="9985" width="22" style="202" customWidth="1"/>
    <col min="9986" max="9997" width="10.28515625" style="202" customWidth="1"/>
    <col min="9998" max="10240" width="11.5703125" style="202"/>
    <col min="10241" max="10241" width="22" style="202" customWidth="1"/>
    <col min="10242" max="10253" width="10.28515625" style="202" customWidth="1"/>
    <col min="10254" max="10496" width="11.5703125" style="202"/>
    <col min="10497" max="10497" width="22" style="202" customWidth="1"/>
    <col min="10498" max="10509" width="10.28515625" style="202" customWidth="1"/>
    <col min="10510" max="10752" width="11.5703125" style="202"/>
    <col min="10753" max="10753" width="22" style="202" customWidth="1"/>
    <col min="10754" max="10765" width="10.28515625" style="202" customWidth="1"/>
    <col min="10766" max="11008" width="11.5703125" style="202"/>
    <col min="11009" max="11009" width="22" style="202" customWidth="1"/>
    <col min="11010" max="11021" width="10.28515625" style="202" customWidth="1"/>
    <col min="11022" max="11264" width="11.5703125" style="202"/>
    <col min="11265" max="11265" width="22" style="202" customWidth="1"/>
    <col min="11266" max="11277" width="10.28515625" style="202" customWidth="1"/>
    <col min="11278" max="11520" width="11.5703125" style="202"/>
    <col min="11521" max="11521" width="22" style="202" customWidth="1"/>
    <col min="11522" max="11533" width="10.28515625" style="202" customWidth="1"/>
    <col min="11534" max="11776" width="11.5703125" style="202"/>
    <col min="11777" max="11777" width="22" style="202" customWidth="1"/>
    <col min="11778" max="11789" width="10.28515625" style="202" customWidth="1"/>
    <col min="11790" max="12032" width="11.5703125" style="202"/>
    <col min="12033" max="12033" width="22" style="202" customWidth="1"/>
    <col min="12034" max="12045" width="10.28515625" style="202" customWidth="1"/>
    <col min="12046" max="12288" width="11.5703125" style="202"/>
    <col min="12289" max="12289" width="22" style="202" customWidth="1"/>
    <col min="12290" max="12301" width="10.28515625" style="202" customWidth="1"/>
    <col min="12302" max="12544" width="11.5703125" style="202"/>
    <col min="12545" max="12545" width="22" style="202" customWidth="1"/>
    <col min="12546" max="12557" width="10.28515625" style="202" customWidth="1"/>
    <col min="12558" max="12800" width="11.5703125" style="202"/>
    <col min="12801" max="12801" width="22" style="202" customWidth="1"/>
    <col min="12802" max="12813" width="10.28515625" style="202" customWidth="1"/>
    <col min="12814" max="13056" width="11.5703125" style="202"/>
    <col min="13057" max="13057" width="22" style="202" customWidth="1"/>
    <col min="13058" max="13069" width="10.28515625" style="202" customWidth="1"/>
    <col min="13070" max="13312" width="11.5703125" style="202"/>
    <col min="13313" max="13313" width="22" style="202" customWidth="1"/>
    <col min="13314" max="13325" width="10.28515625" style="202" customWidth="1"/>
    <col min="13326" max="13568" width="11.5703125" style="202"/>
    <col min="13569" max="13569" width="22" style="202" customWidth="1"/>
    <col min="13570" max="13581" width="10.28515625" style="202" customWidth="1"/>
    <col min="13582" max="13824" width="11.5703125" style="202"/>
    <col min="13825" max="13825" width="22" style="202" customWidth="1"/>
    <col min="13826" max="13837" width="10.28515625" style="202" customWidth="1"/>
    <col min="13838" max="14080" width="11.5703125" style="202"/>
    <col min="14081" max="14081" width="22" style="202" customWidth="1"/>
    <col min="14082" max="14093" width="10.28515625" style="202" customWidth="1"/>
    <col min="14094" max="14336" width="11.5703125" style="202"/>
    <col min="14337" max="14337" width="22" style="202" customWidth="1"/>
    <col min="14338" max="14349" width="10.28515625" style="202" customWidth="1"/>
    <col min="14350" max="14592" width="11.5703125" style="202"/>
    <col min="14593" max="14593" width="22" style="202" customWidth="1"/>
    <col min="14594" max="14605" width="10.28515625" style="202" customWidth="1"/>
    <col min="14606" max="14848" width="11.5703125" style="202"/>
    <col min="14849" max="14849" width="22" style="202" customWidth="1"/>
    <col min="14850" max="14861" width="10.28515625" style="202" customWidth="1"/>
    <col min="14862" max="15104" width="11.5703125" style="202"/>
    <col min="15105" max="15105" width="22" style="202" customWidth="1"/>
    <col min="15106" max="15117" width="10.28515625" style="202" customWidth="1"/>
    <col min="15118" max="15360" width="11.5703125" style="202"/>
    <col min="15361" max="15361" width="22" style="202" customWidth="1"/>
    <col min="15362" max="15373" width="10.28515625" style="202" customWidth="1"/>
    <col min="15374" max="15616" width="11.5703125" style="202"/>
    <col min="15617" max="15617" width="22" style="202" customWidth="1"/>
    <col min="15618" max="15629" width="10.28515625" style="202" customWidth="1"/>
    <col min="15630" max="15872" width="11.5703125" style="202"/>
    <col min="15873" max="15873" width="22" style="202" customWidth="1"/>
    <col min="15874" max="15885" width="10.28515625" style="202" customWidth="1"/>
    <col min="15886" max="16128" width="11.5703125" style="202"/>
    <col min="16129" max="16129" width="22" style="202" customWidth="1"/>
    <col min="16130" max="16141" width="10.28515625" style="202" customWidth="1"/>
    <col min="16142" max="16383" width="11.5703125" style="202"/>
    <col min="16384" max="16384" width="11.5703125" style="202" customWidth="1"/>
  </cols>
  <sheetData>
    <row r="1" spans="1:16" ht="78" customHeight="1">
      <c r="C1" s="203"/>
      <c r="D1" s="203"/>
      <c r="E1" s="203"/>
      <c r="F1" s="203"/>
      <c r="G1" s="203"/>
      <c r="H1" s="203"/>
      <c r="I1" s="203"/>
      <c r="J1" s="203"/>
      <c r="K1" s="203"/>
      <c r="L1" s="203"/>
      <c r="M1" s="203"/>
      <c r="N1" s="203"/>
    </row>
    <row r="2" spans="1:16" ht="6" customHeight="1"/>
    <row r="3" spans="1:16">
      <c r="B3" s="753" t="s">
        <v>94</v>
      </c>
      <c r="C3" s="753"/>
      <c r="D3" s="753"/>
      <c r="E3" s="753"/>
      <c r="F3" s="753"/>
      <c r="G3" s="753"/>
      <c r="H3" s="753"/>
      <c r="I3" s="753"/>
      <c r="J3" s="753"/>
      <c r="K3" s="753"/>
      <c r="L3" s="753"/>
      <c r="M3" s="753"/>
      <c r="N3" s="753"/>
    </row>
    <row r="4" spans="1:16">
      <c r="B4" s="204" t="s">
        <v>95</v>
      </c>
      <c r="C4" s="205"/>
      <c r="D4" s="205"/>
      <c r="E4" s="205"/>
      <c r="F4" s="205"/>
      <c r="G4" s="205"/>
      <c r="H4" s="205"/>
      <c r="I4" s="205"/>
      <c r="J4" s="205"/>
      <c r="K4" s="205"/>
      <c r="L4" s="205"/>
      <c r="M4" s="205"/>
      <c r="N4" s="205" t="s">
        <v>96</v>
      </c>
      <c r="O4" s="205" t="s">
        <v>97</v>
      </c>
    </row>
    <row r="5" spans="1:16" ht="15.75" customHeight="1">
      <c r="A5" s="754" t="s">
        <v>98</v>
      </c>
      <c r="B5" s="206" t="s">
        <v>99</v>
      </c>
      <c r="C5" s="207"/>
      <c r="D5" s="207"/>
      <c r="E5" s="207"/>
      <c r="F5" s="207"/>
      <c r="G5" s="207"/>
      <c r="H5" s="207"/>
      <c r="I5" s="207"/>
      <c r="J5" s="207"/>
      <c r="K5" s="207"/>
      <c r="L5" s="207"/>
      <c r="M5" s="207"/>
      <c r="N5" s="208">
        <v>69.056664894734539</v>
      </c>
      <c r="O5" s="209"/>
    </row>
    <row r="6" spans="1:16">
      <c r="A6" s="754"/>
      <c r="B6" s="206" t="s">
        <v>100</v>
      </c>
      <c r="C6" s="207"/>
      <c r="D6" s="207"/>
      <c r="E6" s="207"/>
      <c r="F6" s="207"/>
      <c r="G6" s="207"/>
      <c r="H6" s="207"/>
      <c r="I6" s="207"/>
      <c r="J6" s="207"/>
      <c r="K6" s="207"/>
      <c r="L6" s="207"/>
      <c r="M6" s="207"/>
      <c r="N6" s="208">
        <v>71.038173151645267</v>
      </c>
      <c r="O6" s="210">
        <f>+N6/N5-1</f>
        <v>2.8693946629644085E-2</v>
      </c>
      <c r="P6" s="202">
        <f>+ROUND(N6/N5,3)</f>
        <v>1.0289999999999999</v>
      </c>
    </row>
    <row r="7" spans="1:16">
      <c r="A7" s="754"/>
      <c r="B7" s="206" t="s">
        <v>101</v>
      </c>
      <c r="C7" s="207"/>
      <c r="D7" s="207"/>
      <c r="E7" s="207"/>
      <c r="F7" s="207"/>
      <c r="G7" s="207"/>
      <c r="H7" s="207"/>
      <c r="I7" s="207"/>
      <c r="J7" s="207"/>
      <c r="K7" s="207"/>
      <c r="L7" s="207"/>
      <c r="M7" s="207"/>
      <c r="N7" s="208">
        <v>73.396431950662929</v>
      </c>
      <c r="O7" s="210">
        <f t="shared" ref="O7:O43" si="0">+N7/N6-1</f>
        <v>3.3197064259852027E-2</v>
      </c>
      <c r="P7" s="202">
        <f>+ROUND(N7/$N$6,3)</f>
        <v>1.0329999999999999</v>
      </c>
    </row>
    <row r="8" spans="1:16">
      <c r="A8" s="754"/>
      <c r="B8" s="206" t="s">
        <v>102</v>
      </c>
      <c r="C8" s="207"/>
      <c r="D8" s="207"/>
      <c r="E8" s="207"/>
      <c r="F8" s="207"/>
      <c r="G8" s="207"/>
      <c r="H8" s="207"/>
      <c r="I8" s="207"/>
      <c r="J8" s="207"/>
      <c r="K8" s="207"/>
      <c r="L8" s="207"/>
      <c r="M8" s="207"/>
      <c r="N8" s="208">
        <v>79.877734234298799</v>
      </c>
      <c r="O8" s="210">
        <f>+N8/N7-1</f>
        <v>8.8305413647254749E-2</v>
      </c>
      <c r="P8" s="202">
        <f t="shared" ref="P8:P23" si="1">+ROUND(N8/$N$6,3)</f>
        <v>1.1240000000000001</v>
      </c>
    </row>
    <row r="9" spans="1:16">
      <c r="A9" s="754"/>
      <c r="B9" s="206" t="s">
        <v>103</v>
      </c>
      <c r="C9" s="207"/>
      <c r="D9" s="207"/>
      <c r="E9" s="207"/>
      <c r="F9" s="207"/>
      <c r="G9" s="207"/>
      <c r="H9" s="207"/>
      <c r="I9" s="207"/>
      <c r="J9" s="207"/>
      <c r="K9" s="207"/>
      <c r="L9" s="207"/>
      <c r="M9" s="207"/>
      <c r="N9" s="208">
        <v>83.321857359366689</v>
      </c>
      <c r="O9" s="210">
        <f t="shared" si="0"/>
        <v>4.3117436393044439E-2</v>
      </c>
      <c r="P9" s="202">
        <f t="shared" si="1"/>
        <v>1.173</v>
      </c>
    </row>
    <row r="10" spans="1:16">
      <c r="A10" s="754"/>
      <c r="B10" s="206" t="s">
        <v>104</v>
      </c>
      <c r="C10" s="207"/>
      <c r="D10" s="207"/>
      <c r="E10" s="207"/>
      <c r="F10" s="207"/>
      <c r="G10" s="207"/>
      <c r="H10" s="207"/>
      <c r="I10" s="207"/>
      <c r="J10" s="207"/>
      <c r="K10" s="207"/>
      <c r="L10" s="207"/>
      <c r="M10" s="207"/>
      <c r="N10" s="208">
        <v>86.094837996974917</v>
      </c>
      <c r="O10" s="210">
        <f t="shared" si="0"/>
        <v>3.3280350744563592E-2</v>
      </c>
      <c r="P10" s="202">
        <f t="shared" si="1"/>
        <v>1.212</v>
      </c>
    </row>
    <row r="11" spans="1:16">
      <c r="A11" s="754"/>
      <c r="B11" s="206" t="s">
        <v>105</v>
      </c>
      <c r="C11" s="207"/>
      <c r="D11" s="207"/>
      <c r="E11" s="207"/>
      <c r="F11" s="207"/>
      <c r="G11" s="207"/>
      <c r="H11" s="207"/>
      <c r="I11" s="207"/>
      <c r="J11" s="207"/>
      <c r="K11" s="207"/>
      <c r="L11" s="207"/>
      <c r="M11" s="207"/>
      <c r="N11" s="208">
        <v>90.75203690379746</v>
      </c>
      <c r="O11" s="210">
        <f t="shared" si="0"/>
        <v>5.4093822756088761E-2</v>
      </c>
      <c r="P11" s="202">
        <f t="shared" si="1"/>
        <v>1.278</v>
      </c>
    </row>
    <row r="12" spans="1:16">
      <c r="A12" s="754"/>
      <c r="B12" s="206" t="s">
        <v>106</v>
      </c>
      <c r="C12" s="207"/>
      <c r="D12" s="207"/>
      <c r="E12" s="207"/>
      <c r="F12" s="207"/>
      <c r="G12" s="207"/>
      <c r="H12" s="207"/>
      <c r="I12" s="207"/>
      <c r="J12" s="207"/>
      <c r="K12" s="207"/>
      <c r="L12" s="207"/>
      <c r="M12" s="207"/>
      <c r="N12" s="208">
        <v>94.530869689745231</v>
      </c>
      <c r="O12" s="210">
        <f t="shared" si="0"/>
        <v>4.1639096100438477E-2</v>
      </c>
      <c r="P12" s="202">
        <f t="shared" si="1"/>
        <v>1.331</v>
      </c>
    </row>
    <row r="13" spans="1:16">
      <c r="A13" s="754"/>
      <c r="B13" s="206" t="s">
        <v>107</v>
      </c>
      <c r="C13" s="207"/>
      <c r="D13" s="207"/>
      <c r="E13" s="207"/>
      <c r="F13" s="207"/>
      <c r="G13" s="207"/>
      <c r="H13" s="207"/>
      <c r="I13" s="207"/>
      <c r="J13" s="207"/>
      <c r="K13" s="207"/>
      <c r="L13" s="207"/>
      <c r="M13" s="207"/>
      <c r="N13" s="208">
        <v>97.083526477855131</v>
      </c>
      <c r="O13" s="210">
        <f t="shared" si="0"/>
        <v>2.7003420115437882E-2</v>
      </c>
      <c r="P13" s="202">
        <f t="shared" si="1"/>
        <v>1.367</v>
      </c>
    </row>
    <row r="14" spans="1:16">
      <c r="A14" s="754"/>
      <c r="B14" s="206" t="s">
        <v>108</v>
      </c>
      <c r="C14" s="207"/>
      <c r="D14" s="207"/>
      <c r="E14" s="207"/>
      <c r="F14" s="207"/>
      <c r="G14" s="207"/>
      <c r="H14" s="207"/>
      <c r="I14" s="207"/>
      <c r="J14" s="207"/>
      <c r="K14" s="207"/>
      <c r="L14" s="207"/>
      <c r="M14" s="207"/>
      <c r="N14" s="208">
        <v>100.64392618773738</v>
      </c>
      <c r="O14" s="210">
        <f t="shared" si="0"/>
        <v>3.6673572119306774E-2</v>
      </c>
      <c r="P14" s="202">
        <f t="shared" si="1"/>
        <v>1.417</v>
      </c>
    </row>
    <row r="15" spans="1:16">
      <c r="A15" s="754"/>
      <c r="B15" s="206" t="s">
        <v>109</v>
      </c>
      <c r="C15" s="207"/>
      <c r="D15" s="207"/>
      <c r="E15" s="207"/>
      <c r="F15" s="207"/>
      <c r="G15" s="207"/>
      <c r="H15" s="207"/>
      <c r="I15" s="207"/>
      <c r="J15" s="207"/>
      <c r="K15" s="207"/>
      <c r="L15" s="207"/>
      <c r="M15" s="207"/>
      <c r="N15" s="208">
        <v>104.04581683199868</v>
      </c>
      <c r="O15" s="210">
        <f t="shared" si="0"/>
        <v>3.3801251333493765E-2</v>
      </c>
      <c r="P15" s="202">
        <f t="shared" si="1"/>
        <v>1.4650000000000001</v>
      </c>
    </row>
    <row r="16" spans="1:16">
      <c r="A16" s="754"/>
      <c r="B16" s="206" t="s">
        <v>110</v>
      </c>
      <c r="C16" s="207"/>
      <c r="D16" s="207"/>
      <c r="E16" s="207"/>
      <c r="F16" s="207"/>
      <c r="G16" s="207"/>
      <c r="H16" s="207"/>
      <c r="I16" s="207"/>
      <c r="J16" s="207"/>
      <c r="K16" s="207"/>
      <c r="L16" s="207"/>
      <c r="M16" s="207"/>
      <c r="N16" s="208">
        <v>105.21091299001108</v>
      </c>
      <c r="O16" s="210">
        <f t="shared" si="0"/>
        <v>1.1197914471599235E-2</v>
      </c>
      <c r="P16" s="202">
        <f t="shared" si="1"/>
        <v>1.4810000000000001</v>
      </c>
    </row>
    <row r="17" spans="1:38">
      <c r="A17" s="754"/>
      <c r="B17" s="206" t="s">
        <v>111</v>
      </c>
      <c r="C17" s="207"/>
      <c r="D17" s="207"/>
      <c r="E17" s="207"/>
      <c r="F17" s="207"/>
      <c r="G17" s="207"/>
      <c r="H17" s="207"/>
      <c r="I17" s="207"/>
      <c r="J17" s="207"/>
      <c r="K17" s="207"/>
      <c r="L17" s="207"/>
      <c r="M17" s="207"/>
      <c r="N17" s="208">
        <v>105.00396255276031</v>
      </c>
      <c r="O17" s="210">
        <f t="shared" si="0"/>
        <v>-1.9670054309900431E-3</v>
      </c>
      <c r="P17" s="202">
        <f t="shared" si="1"/>
        <v>1.478</v>
      </c>
    </row>
    <row r="18" spans="1:38" ht="13.35" customHeight="1">
      <c r="A18" s="754"/>
      <c r="B18" s="206">
        <v>2018</v>
      </c>
      <c r="C18" s="208">
        <v>105.20405017642692</v>
      </c>
      <c r="D18" s="208">
        <v>105.36517648792839</v>
      </c>
      <c r="E18" s="208">
        <v>105.43229591260356</v>
      </c>
      <c r="F18" s="208">
        <v>105.28585550532802</v>
      </c>
      <c r="G18" s="208">
        <v>105.09360950223572</v>
      </c>
      <c r="H18" s="208">
        <v>104.80541381639894</v>
      </c>
      <c r="I18" s="208">
        <v>104.80109808551504</v>
      </c>
      <c r="J18" s="208">
        <v>105.08352502361932</v>
      </c>
      <c r="K18" s="208">
        <v>105.49532491059487</v>
      </c>
      <c r="L18" s="208">
        <v>105.44572728116816</v>
      </c>
      <c r="M18" s="208">
        <v>105.17914043107265</v>
      </c>
      <c r="N18" s="208">
        <v>105.28345197590016</v>
      </c>
      <c r="O18" s="210">
        <f t="shared" si="0"/>
        <v>2.6617035809426426E-3</v>
      </c>
      <c r="P18" s="202">
        <f t="shared" si="1"/>
        <v>1.482</v>
      </c>
    </row>
    <row r="19" spans="1:38" ht="13.35" customHeight="1">
      <c r="A19" s="754"/>
      <c r="B19" s="206">
        <v>2019</v>
      </c>
      <c r="C19" s="208"/>
      <c r="D19" s="208"/>
      <c r="E19" s="208"/>
      <c r="F19" s="208"/>
      <c r="G19" s="208"/>
      <c r="H19" s="208"/>
      <c r="I19" s="208"/>
      <c r="J19" s="208"/>
      <c r="K19" s="208"/>
      <c r="L19" s="208"/>
      <c r="M19" s="208"/>
      <c r="N19" s="208">
        <v>105.21</v>
      </c>
      <c r="O19" s="210">
        <f t="shared" si="0"/>
        <v>-6.9765926669063116E-4</v>
      </c>
      <c r="P19" s="202">
        <f t="shared" si="1"/>
        <v>1.4810000000000001</v>
      </c>
    </row>
    <row r="20" spans="1:38" ht="13.35" customHeight="1">
      <c r="A20" s="754"/>
      <c r="B20" s="206">
        <v>2020</v>
      </c>
      <c r="C20" s="208"/>
      <c r="D20" s="208"/>
      <c r="E20" s="208"/>
      <c r="F20" s="208"/>
      <c r="G20" s="208"/>
      <c r="H20" s="208"/>
      <c r="I20" s="208"/>
      <c r="J20" s="208"/>
      <c r="K20" s="208"/>
      <c r="L20" s="208"/>
      <c r="M20" s="208"/>
      <c r="N20" s="208">
        <v>104.23</v>
      </c>
      <c r="O20" s="210">
        <f t="shared" si="0"/>
        <v>-9.3147039254822817E-3</v>
      </c>
      <c r="P20" s="202">
        <f t="shared" si="1"/>
        <v>1.4670000000000001</v>
      </c>
    </row>
    <row r="21" spans="1:38" ht="13.35" customHeight="1">
      <c r="A21" s="754"/>
      <c r="B21" s="206">
        <v>2021</v>
      </c>
      <c r="C21" s="208"/>
      <c r="D21" s="208"/>
      <c r="E21" s="208"/>
      <c r="F21" s="208"/>
      <c r="G21" s="208"/>
      <c r="H21" s="208"/>
      <c r="I21" s="208"/>
      <c r="J21" s="208"/>
      <c r="K21" s="208"/>
      <c r="L21" s="208"/>
      <c r="M21" s="208"/>
      <c r="N21" s="208">
        <v>106.26</v>
      </c>
      <c r="O21" s="210">
        <f t="shared" si="0"/>
        <v>1.9476158495634666E-2</v>
      </c>
      <c r="P21" s="202">
        <f t="shared" si="1"/>
        <v>1.496</v>
      </c>
    </row>
    <row r="22" spans="1:38" ht="13.35" customHeight="1">
      <c r="A22" s="754"/>
      <c r="B22" s="206">
        <v>2022</v>
      </c>
      <c r="C22" s="208"/>
      <c r="D22" s="208"/>
      <c r="E22" s="208"/>
      <c r="F22" s="208"/>
      <c r="G22" s="208"/>
      <c r="H22" s="208"/>
      <c r="I22" s="208"/>
      <c r="J22" s="208"/>
      <c r="K22" s="208"/>
      <c r="L22" s="208"/>
      <c r="M22" s="208"/>
      <c r="N22" s="208">
        <v>110.23</v>
      </c>
      <c r="O22" s="210">
        <f>+N22/N21-1</f>
        <v>3.7361189535102479E-2</v>
      </c>
      <c r="P22" s="202">
        <f t="shared" si="1"/>
        <v>1.552</v>
      </c>
    </row>
    <row r="23" spans="1:38" ht="13.35" customHeight="1">
      <c r="A23" s="754"/>
      <c r="B23" s="206">
        <v>2023</v>
      </c>
      <c r="C23" s="208"/>
      <c r="D23" s="208"/>
      <c r="E23" s="208"/>
      <c r="F23" s="208"/>
      <c r="G23" s="208"/>
      <c r="H23" s="208"/>
      <c r="I23" s="208"/>
      <c r="J23" s="208"/>
      <c r="K23" s="208"/>
      <c r="L23" s="208"/>
      <c r="M23" s="208"/>
      <c r="N23" s="208">
        <v>111.72</v>
      </c>
      <c r="O23" s="210">
        <f t="shared" si="0"/>
        <v>1.3517191327224953E-2</v>
      </c>
      <c r="P23" s="202">
        <f t="shared" si="1"/>
        <v>1.573</v>
      </c>
    </row>
    <row r="24" spans="1:38" ht="13.35" customHeight="1">
      <c r="A24" s="755" t="s">
        <v>112</v>
      </c>
      <c r="B24" s="206">
        <v>2024</v>
      </c>
      <c r="C24" s="211"/>
      <c r="D24" s="211"/>
      <c r="E24" s="211"/>
      <c r="F24" s="211"/>
      <c r="G24" s="211"/>
      <c r="H24" s="211"/>
      <c r="I24" s="211"/>
      <c r="J24" s="211"/>
      <c r="K24" s="211"/>
      <c r="L24" s="211"/>
      <c r="M24" s="211"/>
      <c r="N24" s="208">
        <v>113.45699999999999</v>
      </c>
      <c r="O24" s="210">
        <f t="shared" si="0"/>
        <v>1.5547798066595009E-2</v>
      </c>
      <c r="P24" s="212">
        <v>1</v>
      </c>
    </row>
    <row r="25" spans="1:38" ht="13.35" customHeight="1">
      <c r="A25" s="756"/>
      <c r="B25" s="206">
        <v>2025</v>
      </c>
      <c r="C25" s="211"/>
      <c r="D25" s="211"/>
      <c r="E25" s="211"/>
      <c r="F25" s="211"/>
      <c r="G25" s="211"/>
      <c r="H25" s="211"/>
      <c r="I25" s="211"/>
      <c r="J25" s="211"/>
      <c r="K25" s="211"/>
      <c r="L25" s="211"/>
      <c r="M25" s="211"/>
      <c r="N25" s="208">
        <v>115.181</v>
      </c>
      <c r="O25" s="210">
        <f t="shared" si="0"/>
        <v>1.5195184078549584E-2</v>
      </c>
      <c r="P25" s="213">
        <f>+ROUND(N25/$N$24,3)</f>
        <v>1.0149999999999999</v>
      </c>
      <c r="S25" s="214">
        <v>1</v>
      </c>
      <c r="T25" s="214">
        <v>1.0151951840785496</v>
      </c>
      <c r="U25" s="214">
        <v>1.0305225768352799</v>
      </c>
      <c r="V25" s="214">
        <v>1.0460791313008453</v>
      </c>
      <c r="W25" s="214">
        <v>1.0618736613871336</v>
      </c>
      <c r="X25" s="214">
        <v>1.0779066697808291</v>
      </c>
      <c r="Y25" s="214">
        <v>1.0941817572160335</v>
      </c>
      <c r="Z25" s="214">
        <v>1.1107025787935803</v>
      </c>
      <c r="AA25" s="214">
        <v>1.1274728448019056</v>
      </c>
      <c r="AB25" s="214">
        <v>1.1444963215503154</v>
      </c>
      <c r="AC25" s="214">
        <v>1.1617768322148321</v>
      </c>
      <c r="AD25" s="214">
        <v>1.1793182576968138</v>
      </c>
      <c r="AE25" s="214">
        <v>1.1971245374945363</v>
      </c>
      <c r="AF25" s="214">
        <v>1.2151996705879367</v>
      </c>
      <c r="AG25" s="214">
        <v>1.2335477163367135</v>
      </c>
      <c r="AH25" s="214">
        <v>1.2521727953919892</v>
      </c>
      <c r="AI25" s="214">
        <v>1.2710790906217355</v>
      </c>
      <c r="AJ25" s="214">
        <v>1.2902708480501734</v>
      </c>
      <c r="AK25" s="214">
        <v>1.3097523778113558</v>
      </c>
      <c r="AL25" s="214">
        <v>1.329528055117148</v>
      </c>
    </row>
    <row r="26" spans="1:38" ht="13.35" customHeight="1">
      <c r="A26" s="756"/>
      <c r="B26" s="206">
        <v>2026</v>
      </c>
      <c r="C26" s="211"/>
      <c r="D26" s="211"/>
      <c r="E26" s="211"/>
      <c r="F26" s="211"/>
      <c r="G26" s="211"/>
      <c r="H26" s="211"/>
      <c r="I26" s="211"/>
      <c r="J26" s="211"/>
      <c r="K26" s="211"/>
      <c r="L26" s="211"/>
      <c r="M26" s="211"/>
      <c r="N26" s="208">
        <v>116.92</v>
      </c>
      <c r="O26" s="210">
        <f t="shared" si="0"/>
        <v>1.5097976228718224E-2</v>
      </c>
      <c r="P26" s="213">
        <f>+ROUND(N26/$N$24,3)</f>
        <v>1.0309999999999999</v>
      </c>
      <c r="S26" s="214">
        <f>+P24-S25</f>
        <v>0</v>
      </c>
      <c r="T26" s="214">
        <f>+P25-T25</f>
        <v>-1.9518407854968167E-4</v>
      </c>
      <c r="U26" s="214">
        <f>+P26-U25</f>
        <v>4.7742316471999224E-4</v>
      </c>
      <c r="V26" s="214">
        <f>+P27-V25</f>
        <v>-7.9131300845247665E-5</v>
      </c>
      <c r="W26" s="214">
        <f>+P28-W25</f>
        <v>1.263386128664834E-4</v>
      </c>
      <c r="X26" s="214">
        <f>+P29-X25</f>
        <v>9.3330219171017248E-5</v>
      </c>
      <c r="Y26" s="214">
        <f>+P30-Y25</f>
        <v>-1.8175721603341799E-4</v>
      </c>
      <c r="Z26" s="214">
        <f>+P31-Z25</f>
        <v>2.9742120641973457E-4</v>
      </c>
      <c r="AA26" s="214">
        <f>+P32-AA25</f>
        <v>-4.7284480190556977E-4</v>
      </c>
      <c r="AB26" s="214">
        <f>+P33-AB25</f>
        <v>-4.9632155031553715E-4</v>
      </c>
      <c r="AC26" s="214">
        <f>+P34-AC25</f>
        <v>2.2316778516784375E-4</v>
      </c>
      <c r="AD26" s="214">
        <f>+P35-AD25</f>
        <v>-3.182576968137063E-4</v>
      </c>
      <c r="AE26" s="214">
        <f>+P36-AE25</f>
        <v>-1.2453749453622542E-4</v>
      </c>
      <c r="AF26" s="214">
        <f>+P37-AF25</f>
        <v>-1.9967058793657344E-4</v>
      </c>
      <c r="AG26" s="214">
        <f>+P38-AG25</f>
        <v>4.5228366328653458E-4</v>
      </c>
      <c r="AH26" s="214">
        <f>+P39-AH25</f>
        <v>-1.7279539198922222E-4</v>
      </c>
      <c r="AI26" s="214">
        <f>+P40-AI25</f>
        <v>-7.9090621735611322E-5</v>
      </c>
      <c r="AJ26" s="214">
        <f>+P41-AJ25</f>
        <v>-2.7084805017341118E-4</v>
      </c>
      <c r="AK26" s="214">
        <f>+P42-AK25</f>
        <v>2.4762218864426977E-4</v>
      </c>
      <c r="AL26" s="214">
        <f>+P43-AL25</f>
        <v>4.7194488285207115E-4</v>
      </c>
    </row>
    <row r="27" spans="1:38" ht="13.35" customHeight="1">
      <c r="A27" s="756"/>
      <c r="B27" s="206">
        <v>2027</v>
      </c>
      <c r="C27" s="211"/>
      <c r="D27" s="211"/>
      <c r="E27" s="211"/>
      <c r="F27" s="211"/>
      <c r="G27" s="211"/>
      <c r="H27" s="211"/>
      <c r="I27" s="211"/>
      <c r="J27" s="211"/>
      <c r="K27" s="211"/>
      <c r="L27" s="211"/>
      <c r="M27" s="211"/>
      <c r="N27" s="208">
        <v>118.685</v>
      </c>
      <c r="O27" s="210">
        <f t="shared" si="0"/>
        <v>1.5095791994526264E-2</v>
      </c>
      <c r="P27" s="213">
        <f t="shared" ref="P27:P43" si="2">+ROUND(N27/$N$24,3)</f>
        <v>1.046</v>
      </c>
    </row>
    <row r="28" spans="1:38" ht="13.35" customHeight="1">
      <c r="A28" s="756"/>
      <c r="B28" s="206">
        <v>2028</v>
      </c>
      <c r="C28" s="211"/>
      <c r="D28" s="211"/>
      <c r="E28" s="211"/>
      <c r="F28" s="211"/>
      <c r="G28" s="211"/>
      <c r="H28" s="211"/>
      <c r="I28" s="211"/>
      <c r="J28" s="211"/>
      <c r="K28" s="211"/>
      <c r="L28" s="211"/>
      <c r="M28" s="211"/>
      <c r="N28" s="208">
        <v>120.477</v>
      </c>
      <c r="O28" s="210">
        <f t="shared" si="0"/>
        <v>1.509879091713362E-2</v>
      </c>
      <c r="P28" s="213">
        <f t="shared" si="2"/>
        <v>1.0620000000000001</v>
      </c>
    </row>
    <row r="29" spans="1:38" ht="13.35" customHeight="1">
      <c r="A29" s="756"/>
      <c r="B29" s="206">
        <v>2029</v>
      </c>
      <c r="C29" s="211"/>
      <c r="D29" s="211"/>
      <c r="E29" s="211"/>
      <c r="F29" s="211"/>
      <c r="G29" s="211"/>
      <c r="H29" s="211"/>
      <c r="I29" s="211"/>
      <c r="J29" s="211"/>
      <c r="K29" s="211"/>
      <c r="L29" s="211"/>
      <c r="M29" s="211"/>
      <c r="N29" s="208">
        <v>122.29605703332351</v>
      </c>
      <c r="O29" s="210">
        <f t="shared" si="0"/>
        <v>1.509879091713362E-2</v>
      </c>
      <c r="P29" s="213">
        <f t="shared" si="2"/>
        <v>1.0780000000000001</v>
      </c>
    </row>
    <row r="30" spans="1:38" ht="13.35" customHeight="1">
      <c r="A30" s="756"/>
      <c r="B30" s="206">
        <v>2030</v>
      </c>
      <c r="C30" s="211"/>
      <c r="D30" s="211"/>
      <c r="E30" s="211"/>
      <c r="F30" s="211"/>
      <c r="G30" s="211"/>
      <c r="H30" s="211"/>
      <c r="I30" s="211"/>
      <c r="J30" s="211"/>
      <c r="K30" s="211"/>
      <c r="L30" s="211"/>
      <c r="M30" s="211"/>
      <c r="N30" s="208">
        <v>124.1425796284595</v>
      </c>
      <c r="O30" s="210">
        <f t="shared" si="0"/>
        <v>1.509879091713362E-2</v>
      </c>
      <c r="P30" s="213">
        <f t="shared" si="2"/>
        <v>1.0940000000000001</v>
      </c>
    </row>
    <row r="31" spans="1:38" ht="13.35" customHeight="1">
      <c r="A31" s="756"/>
      <c r="B31" s="206">
        <v>2031</v>
      </c>
      <c r="C31" s="211"/>
      <c r="D31" s="211"/>
      <c r="E31" s="211"/>
      <c r="F31" s="211"/>
      <c r="G31" s="211"/>
      <c r="H31" s="211"/>
      <c r="I31" s="211"/>
      <c r="J31" s="211"/>
      <c r="K31" s="211"/>
      <c r="L31" s="211"/>
      <c r="M31" s="211"/>
      <c r="N31" s="208">
        <v>126.01698248218322</v>
      </c>
      <c r="O31" s="210">
        <f t="shared" si="0"/>
        <v>1.509879091713362E-2</v>
      </c>
      <c r="P31" s="213">
        <f t="shared" si="2"/>
        <v>1.111</v>
      </c>
    </row>
    <row r="32" spans="1:38" ht="13.35" customHeight="1">
      <c r="A32" s="756"/>
      <c r="B32" s="206">
        <v>2032</v>
      </c>
      <c r="C32" s="211"/>
      <c r="D32" s="211"/>
      <c r="E32" s="211"/>
      <c r="F32" s="211"/>
      <c r="G32" s="211"/>
      <c r="H32" s="211"/>
      <c r="I32" s="211"/>
      <c r="J32" s="211"/>
      <c r="K32" s="211"/>
      <c r="L32" s="211"/>
      <c r="M32" s="211"/>
      <c r="N32" s="208">
        <v>127.9196865526898</v>
      </c>
      <c r="O32" s="210">
        <f t="shared" si="0"/>
        <v>1.509879091713362E-2</v>
      </c>
      <c r="P32" s="213">
        <f t="shared" si="2"/>
        <v>1.127</v>
      </c>
    </row>
    <row r="33" spans="1:16" ht="13.35" customHeight="1">
      <c r="A33" s="756"/>
      <c r="B33" s="206">
        <v>2033</v>
      </c>
      <c r="C33" s="211"/>
      <c r="D33" s="211"/>
      <c r="E33" s="211"/>
      <c r="F33" s="211"/>
      <c r="G33" s="211"/>
      <c r="H33" s="211"/>
      <c r="I33" s="211"/>
      <c r="J33" s="211"/>
      <c r="K33" s="211"/>
      <c r="L33" s="211"/>
      <c r="M33" s="211"/>
      <c r="N33" s="208">
        <v>129.85111915413412</v>
      </c>
      <c r="O33" s="210">
        <f t="shared" si="0"/>
        <v>1.509879091713362E-2</v>
      </c>
      <c r="P33" s="213">
        <f t="shared" si="2"/>
        <v>1.1439999999999999</v>
      </c>
    </row>
    <row r="34" spans="1:16" ht="13.35" customHeight="1">
      <c r="A34" s="756"/>
      <c r="B34" s="206">
        <v>2034</v>
      </c>
      <c r="C34" s="211"/>
      <c r="D34" s="211"/>
      <c r="E34" s="211"/>
      <c r="F34" s="211"/>
      <c r="G34" s="211"/>
      <c r="H34" s="211"/>
      <c r="I34" s="211"/>
      <c r="J34" s="211"/>
      <c r="K34" s="211"/>
      <c r="L34" s="211"/>
      <c r="M34" s="211"/>
      <c r="N34" s="208">
        <v>131.81171405259821</v>
      </c>
      <c r="O34" s="210">
        <f t="shared" si="0"/>
        <v>1.509879091713362E-2</v>
      </c>
      <c r="P34" s="213">
        <f t="shared" si="2"/>
        <v>1.1619999999999999</v>
      </c>
    </row>
    <row r="35" spans="1:16" ht="13.35" customHeight="1">
      <c r="A35" s="756"/>
      <c r="B35" s="206">
        <v>2035</v>
      </c>
      <c r="C35" s="211"/>
      <c r="D35" s="211"/>
      <c r="E35" s="211"/>
      <c r="F35" s="211"/>
      <c r="G35" s="211"/>
      <c r="H35" s="211"/>
      <c r="I35" s="211"/>
      <c r="J35" s="211"/>
      <c r="K35" s="211"/>
      <c r="L35" s="211"/>
      <c r="M35" s="211"/>
      <c r="N35" s="208">
        <v>133.80191156350739</v>
      </c>
      <c r="O35" s="210">
        <f t="shared" si="0"/>
        <v>1.509879091713362E-2</v>
      </c>
      <c r="P35" s="213">
        <f t="shared" si="2"/>
        <v>1.179</v>
      </c>
    </row>
    <row r="36" spans="1:16" ht="13.35" customHeight="1">
      <c r="A36" s="756"/>
      <c r="B36" s="206">
        <v>2036</v>
      </c>
      <c r="C36" s="211"/>
      <c r="D36" s="211"/>
      <c r="E36" s="211"/>
      <c r="F36" s="211"/>
      <c r="G36" s="211"/>
      <c r="H36" s="211"/>
      <c r="I36" s="211"/>
      <c r="J36" s="211"/>
      <c r="K36" s="211"/>
      <c r="L36" s="211"/>
      <c r="M36" s="211"/>
      <c r="N36" s="208">
        <v>135.82215865051759</v>
      </c>
      <c r="O36" s="210">
        <f t="shared" si="0"/>
        <v>1.509879091713362E-2</v>
      </c>
      <c r="P36" s="213">
        <f t="shared" si="2"/>
        <v>1.1970000000000001</v>
      </c>
    </row>
    <row r="37" spans="1:16" ht="13.35" customHeight="1">
      <c r="A37" s="756"/>
      <c r="B37" s="206">
        <v>2037</v>
      </c>
      <c r="C37" s="211"/>
      <c r="D37" s="211"/>
      <c r="E37" s="211"/>
      <c r="F37" s="211"/>
      <c r="G37" s="211"/>
      <c r="H37" s="211"/>
      <c r="I37" s="211"/>
      <c r="J37" s="211"/>
      <c r="K37" s="211"/>
      <c r="L37" s="211"/>
      <c r="M37" s="211"/>
      <c r="N37" s="208">
        <v>137.87290902589552</v>
      </c>
      <c r="O37" s="210">
        <f t="shared" si="0"/>
        <v>1.509879091713362E-2</v>
      </c>
      <c r="P37" s="213">
        <f t="shared" si="2"/>
        <v>1.2150000000000001</v>
      </c>
    </row>
    <row r="38" spans="1:16" ht="13.35" customHeight="1">
      <c r="A38" s="756"/>
      <c r="B38" s="206">
        <v>2038</v>
      </c>
      <c r="C38" s="211"/>
      <c r="D38" s="211"/>
      <c r="E38" s="211"/>
      <c r="F38" s="211"/>
      <c r="G38" s="211"/>
      <c r="H38" s="211"/>
      <c r="I38" s="211"/>
      <c r="J38" s="211"/>
      <c r="K38" s="211"/>
      <c r="L38" s="211"/>
      <c r="M38" s="211"/>
      <c r="N38" s="208">
        <v>139.95462325241451</v>
      </c>
      <c r="O38" s="210">
        <f t="shared" si="0"/>
        <v>1.509879091713362E-2</v>
      </c>
      <c r="P38" s="213">
        <f t="shared" si="2"/>
        <v>1.234</v>
      </c>
    </row>
    <row r="39" spans="1:16" ht="13.35" customHeight="1">
      <c r="A39" s="756"/>
      <c r="B39" s="206">
        <v>2039</v>
      </c>
      <c r="C39" s="211"/>
      <c r="D39" s="211"/>
      <c r="E39" s="211"/>
      <c r="F39" s="211"/>
      <c r="G39" s="211"/>
      <c r="H39" s="211"/>
      <c r="I39" s="211"/>
      <c r="J39" s="211"/>
      <c r="K39" s="211"/>
      <c r="L39" s="211"/>
      <c r="M39" s="211"/>
      <c r="N39" s="208">
        <v>142.06776884678891</v>
      </c>
      <c r="O39" s="210">
        <f t="shared" si="0"/>
        <v>1.509879091713362E-2</v>
      </c>
      <c r="P39" s="213">
        <f t="shared" si="2"/>
        <v>1.252</v>
      </c>
    </row>
    <row r="40" spans="1:16" ht="13.35" customHeight="1">
      <c r="A40" s="756"/>
      <c r="B40" s="206">
        <v>2040</v>
      </c>
      <c r="C40" s="211"/>
      <c r="D40" s="211"/>
      <c r="E40" s="211"/>
      <c r="F40" s="211"/>
      <c r="G40" s="211"/>
      <c r="H40" s="211"/>
      <c r="I40" s="211"/>
      <c r="J40" s="211"/>
      <c r="K40" s="211"/>
      <c r="L40" s="211"/>
      <c r="M40" s="211"/>
      <c r="N40" s="208">
        <v>144.21282038467024</v>
      </c>
      <c r="O40" s="210">
        <f t="shared" si="0"/>
        <v>1.509879091713362E-2</v>
      </c>
      <c r="P40" s="213">
        <f t="shared" si="2"/>
        <v>1.2709999999999999</v>
      </c>
    </row>
    <row r="41" spans="1:16" ht="13.35" customHeight="1">
      <c r="A41" s="756"/>
      <c r="B41" s="206">
        <v>2041</v>
      </c>
      <c r="C41" s="211"/>
      <c r="D41" s="211"/>
      <c r="E41" s="211"/>
      <c r="F41" s="211"/>
      <c r="G41" s="211"/>
      <c r="H41" s="211"/>
      <c r="I41" s="211"/>
      <c r="J41" s="211"/>
      <c r="K41" s="211"/>
      <c r="L41" s="211"/>
      <c r="M41" s="211"/>
      <c r="N41" s="208">
        <v>146.39025960722853</v>
      </c>
      <c r="O41" s="210">
        <f t="shared" si="0"/>
        <v>1.509879091713362E-2</v>
      </c>
      <c r="P41" s="213">
        <f t="shared" si="2"/>
        <v>1.29</v>
      </c>
    </row>
    <row r="42" spans="1:16" ht="13.35" customHeight="1">
      <c r="A42" s="756"/>
      <c r="B42" s="206">
        <v>2042</v>
      </c>
      <c r="C42" s="211"/>
      <c r="D42" s="211"/>
      <c r="E42" s="211"/>
      <c r="F42" s="211"/>
      <c r="G42" s="211"/>
      <c r="H42" s="211"/>
      <c r="I42" s="211"/>
      <c r="J42" s="211"/>
      <c r="K42" s="211"/>
      <c r="L42" s="211"/>
      <c r="M42" s="211"/>
      <c r="N42" s="208">
        <v>148.60057552934299</v>
      </c>
      <c r="O42" s="210">
        <f t="shared" si="0"/>
        <v>1.509879091713362E-2</v>
      </c>
      <c r="P42" s="213">
        <f t="shared" si="2"/>
        <v>1.31</v>
      </c>
    </row>
    <row r="43" spans="1:16" ht="13.35" customHeight="1">
      <c r="A43" s="757"/>
      <c r="B43" s="206">
        <v>2043</v>
      </c>
      <c r="C43" s="211"/>
      <c r="D43" s="211"/>
      <c r="E43" s="211"/>
      <c r="F43" s="211"/>
      <c r="G43" s="211"/>
      <c r="H43" s="211"/>
      <c r="I43" s="211"/>
      <c r="J43" s="211"/>
      <c r="K43" s="211"/>
      <c r="L43" s="211"/>
      <c r="M43" s="211"/>
      <c r="N43" s="208">
        <v>150.84426454942627</v>
      </c>
      <c r="O43" s="210">
        <f t="shared" si="0"/>
        <v>1.509879091713362E-2</v>
      </c>
      <c r="P43" s="215">
        <f t="shared" si="2"/>
        <v>1.33</v>
      </c>
    </row>
    <row r="44" spans="1:16" ht="13.35" customHeight="1">
      <c r="A44" s="216"/>
      <c r="B44" s="217" t="s">
        <v>113</v>
      </c>
      <c r="C44" s="218"/>
      <c r="D44" s="218"/>
      <c r="E44" s="218"/>
      <c r="F44" s="218"/>
      <c r="G44" s="218"/>
      <c r="H44" s="218"/>
      <c r="I44" s="218"/>
      <c r="J44" s="218"/>
      <c r="K44" s="218"/>
      <c r="L44" s="218"/>
      <c r="M44" s="218"/>
      <c r="N44" s="219"/>
      <c r="O44" s="220">
        <f>+AVERAGE(O24:O42)</f>
        <v>1.5127295480283862E-2</v>
      </c>
      <c r="P44" s="221">
        <f>+AVERAGE(P24:P43)</f>
        <v>1.1573999999999998</v>
      </c>
    </row>
    <row r="45" spans="1:16" ht="13.35" customHeight="1">
      <c r="A45" s="216"/>
      <c r="B45" s="222"/>
      <c r="C45" s="211"/>
      <c r="D45" s="211"/>
      <c r="E45" s="211"/>
      <c r="F45" s="211"/>
      <c r="G45" s="211"/>
      <c r="H45" s="211"/>
      <c r="I45" s="211"/>
      <c r="J45" s="211"/>
      <c r="K45" s="211"/>
      <c r="L45" s="211"/>
      <c r="M45" s="211"/>
      <c r="N45" s="223"/>
      <c r="O45" s="224"/>
    </row>
    <row r="46" spans="1:16" ht="13.35" customHeight="1">
      <c r="B46" s="225"/>
      <c r="C46" s="226"/>
      <c r="D46" s="226"/>
      <c r="E46" s="226"/>
      <c r="F46" s="226"/>
      <c r="G46" s="226"/>
      <c r="H46" s="226"/>
      <c r="I46" s="226"/>
      <c r="J46" s="226"/>
      <c r="K46" s="226"/>
      <c r="L46" s="226"/>
      <c r="M46" s="226"/>
      <c r="N46" s="227"/>
      <c r="O46" s="228"/>
      <c r="P46" s="229"/>
    </row>
    <row r="47" spans="1:16" s="230" customFormat="1" ht="13.35" customHeight="1">
      <c r="B47" s="225"/>
      <c r="C47" s="226"/>
      <c r="D47" s="226"/>
      <c r="E47" s="226"/>
      <c r="F47" s="226"/>
      <c r="G47" s="226"/>
      <c r="H47" s="226"/>
      <c r="I47" s="226"/>
      <c r="J47" s="226"/>
      <c r="K47" s="226"/>
      <c r="L47" s="226"/>
      <c r="M47" s="226"/>
      <c r="N47" s="231"/>
      <c r="O47" s="232"/>
      <c r="P47" s="233"/>
    </row>
    <row r="48" spans="1:16" s="230" customFormat="1">
      <c r="B48" s="225"/>
      <c r="C48" s="226"/>
      <c r="D48" s="226"/>
      <c r="E48" s="226"/>
      <c r="F48" s="226"/>
      <c r="G48" s="226"/>
      <c r="H48" s="226"/>
      <c r="I48" s="226"/>
      <c r="J48" s="226"/>
      <c r="K48" s="226"/>
      <c r="L48" s="226"/>
      <c r="M48" s="226"/>
      <c r="N48" s="226"/>
      <c r="P48" s="233"/>
    </row>
    <row r="49" spans="2:14" s="230" customFormat="1">
      <c r="B49" s="230" t="s">
        <v>114</v>
      </c>
      <c r="L49" s="234"/>
    </row>
    <row r="50" spans="2:14" s="230" customFormat="1">
      <c r="N50" s="235"/>
    </row>
    <row r="51" spans="2:14" s="230" customFormat="1" ht="15">
      <c r="B51" s="236" t="s">
        <v>115</v>
      </c>
    </row>
    <row r="52" spans="2:14" s="230" customFormat="1"/>
    <row r="53" spans="2:14" s="230" customFormat="1" ht="15">
      <c r="B53" s="237" t="s">
        <v>116</v>
      </c>
    </row>
    <row r="54" spans="2:14" s="230" customFormat="1" ht="15">
      <c r="B54" s="236" t="s">
        <v>117</v>
      </c>
    </row>
  </sheetData>
  <mergeCells count="3">
    <mergeCell ref="B3:N3"/>
    <mergeCell ref="A5:A23"/>
    <mergeCell ref="A24:A43"/>
  </mergeCells>
  <hyperlinks>
    <hyperlink ref="B51" r:id="rId1"/>
    <hyperlink ref="B54" r:id="rId2" display="https://www.imf.org/en/Publications/WEO/weo-database/2023/October/weo-report?c=311,213,314,313,316,339,218,223,228,233,238,321,243,248,253,328,258,336,263,268,343,273,278,283,288,293,361,362,364,366,369,298,299,&amp;s=PCPI,&amp;sy=2020&amp;ey=2028&amp;ssm=0&amp;scsm=1&amp;scc=0&amp;ssd=1&amp;ssc=0&amp;sic=0&amp;sort=country&amp;ds=.&amp;br=1"/>
  </hyperlinks>
  <printOptions horizontalCentered="1"/>
  <pageMargins left="1.3779527559055118" right="1.1811023622047245" top="0.70866141732283472" bottom="0.19685039370078741" header="0.15748031496062992" footer="0.15748031496062992"/>
  <pageSetup paperSize="9" scale="95" orientation="landscape" r:id="rId3"/>
  <headerFooter alignWithMargins="0">
    <oddHeader xml:space="preserve">&amp;L&amp;"Brush Script MT,Cursiva"Instituto Nacional de Estadística y Censos ( I N E C )
Indice de Precios al Consumidor  ( I. P.C. )
Base:   Año 2004 = 100,oo </oddHeader>
  </headerFooter>
  <colBreaks count="1" manualBreakCount="1">
    <brk id="38" max="1048575" man="1"/>
  </col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workbookViewId="0">
      <selection activeCell="G5" sqref="G5"/>
    </sheetView>
  </sheetViews>
  <sheetFormatPr baseColWidth="10" defaultRowHeight="15"/>
  <sheetData>
    <row r="1" spans="1:15">
      <c r="A1" t="s">
        <v>118</v>
      </c>
      <c r="B1" t="s">
        <v>119</v>
      </c>
      <c r="C1" t="s">
        <v>120</v>
      </c>
      <c r="D1" t="s">
        <v>121</v>
      </c>
      <c r="E1" t="s">
        <v>122</v>
      </c>
      <c r="F1">
        <v>2020</v>
      </c>
      <c r="G1">
        <v>2021</v>
      </c>
      <c r="H1">
        <v>2022</v>
      </c>
      <c r="I1">
        <v>2023</v>
      </c>
      <c r="J1">
        <v>2024</v>
      </c>
      <c r="K1">
        <v>2025</v>
      </c>
      <c r="L1">
        <v>2026</v>
      </c>
      <c r="M1">
        <v>2027</v>
      </c>
      <c r="N1">
        <v>2028</v>
      </c>
      <c r="O1" t="s">
        <v>123</v>
      </c>
    </row>
    <row r="2" spans="1:15">
      <c r="A2" t="s">
        <v>124</v>
      </c>
      <c r="B2" t="s">
        <v>125</v>
      </c>
      <c r="C2" t="s">
        <v>126</v>
      </c>
      <c r="E2" t="s">
        <v>127</v>
      </c>
      <c r="F2" s="238">
        <v>102109</v>
      </c>
      <c r="G2" s="238">
        <v>103770</v>
      </c>
      <c r="H2" s="238">
        <v>111585</v>
      </c>
      <c r="I2" s="238">
        <v>117201</v>
      </c>
      <c r="J2" s="238">
        <v>120639</v>
      </c>
      <c r="K2" s="238">
        <v>123587</v>
      </c>
      <c r="L2" s="238">
        <v>126081</v>
      </c>
      <c r="M2" s="238">
        <v>128625</v>
      </c>
      <c r="N2" s="238">
        <v>131221</v>
      </c>
      <c r="O2">
        <v>2022</v>
      </c>
    </row>
    <row r="3" spans="1:15">
      <c r="A3" t="s">
        <v>128</v>
      </c>
      <c r="B3" t="s">
        <v>125</v>
      </c>
      <c r="C3" t="s">
        <v>126</v>
      </c>
      <c r="E3" t="s">
        <v>129</v>
      </c>
      <c r="F3" s="238">
        <v>619207</v>
      </c>
      <c r="G3" s="238">
        <v>918961</v>
      </c>
      <c r="H3" s="238" t="s">
        <v>130</v>
      </c>
      <c r="I3" t="s">
        <v>131</v>
      </c>
      <c r="J3" t="s">
        <v>132</v>
      </c>
      <c r="K3" t="s">
        <v>133</v>
      </c>
      <c r="L3" t="s">
        <v>134</v>
      </c>
      <c r="M3" t="s">
        <v>135</v>
      </c>
      <c r="N3" t="s">
        <v>136</v>
      </c>
      <c r="O3">
        <v>2022</v>
      </c>
    </row>
    <row r="4" spans="1:15">
      <c r="A4" t="s">
        <v>137</v>
      </c>
      <c r="B4" t="s">
        <v>125</v>
      </c>
      <c r="C4" t="s">
        <v>126</v>
      </c>
      <c r="E4" t="s">
        <v>138</v>
      </c>
      <c r="F4" s="238">
        <v>97686</v>
      </c>
      <c r="G4" s="238">
        <v>98413</v>
      </c>
      <c r="H4" s="238">
        <v>103845</v>
      </c>
      <c r="I4" s="238">
        <v>108471</v>
      </c>
      <c r="J4" s="238">
        <v>111006</v>
      </c>
      <c r="K4" s="238">
        <v>113380</v>
      </c>
      <c r="L4" s="238">
        <v>115645</v>
      </c>
      <c r="M4" s="238">
        <v>117956</v>
      </c>
      <c r="N4" s="238">
        <v>120313</v>
      </c>
      <c r="O4">
        <v>2022</v>
      </c>
    </row>
    <row r="5" spans="1:15">
      <c r="A5" t="s">
        <v>139</v>
      </c>
      <c r="B5" t="s">
        <v>125</v>
      </c>
      <c r="C5" t="s">
        <v>126</v>
      </c>
      <c r="E5" t="s">
        <v>140</v>
      </c>
      <c r="F5" s="238">
        <v>108070</v>
      </c>
      <c r="G5" s="238">
        <v>111209</v>
      </c>
      <c r="H5" s="238">
        <v>117443</v>
      </c>
      <c r="I5" s="238">
        <v>122005</v>
      </c>
      <c r="J5" s="238">
        <v>125902</v>
      </c>
      <c r="K5" s="238">
        <v>129011</v>
      </c>
      <c r="L5" s="238">
        <v>131723</v>
      </c>
      <c r="M5" s="238">
        <v>134303</v>
      </c>
      <c r="N5" s="238">
        <v>136951</v>
      </c>
      <c r="O5">
        <v>2022</v>
      </c>
    </row>
    <row r="6" spans="1:15">
      <c r="A6" t="s">
        <v>141</v>
      </c>
      <c r="B6" t="s">
        <v>125</v>
      </c>
      <c r="C6" t="s">
        <v>126</v>
      </c>
      <c r="E6" t="s">
        <v>142</v>
      </c>
      <c r="F6" s="238">
        <v>101554</v>
      </c>
      <c r="G6" s="238">
        <v>103113</v>
      </c>
      <c r="H6" s="238">
        <v>108308</v>
      </c>
      <c r="I6" s="238">
        <v>113963</v>
      </c>
      <c r="J6" s="238">
        <v>117552</v>
      </c>
      <c r="K6" s="238">
        <v>120838</v>
      </c>
      <c r="L6" s="238">
        <v>123972</v>
      </c>
      <c r="M6" s="238">
        <v>126980</v>
      </c>
      <c r="N6" s="238">
        <v>130062</v>
      </c>
      <c r="O6">
        <v>2022</v>
      </c>
    </row>
    <row r="7" spans="1:15">
      <c r="A7" t="s">
        <v>143</v>
      </c>
      <c r="B7" t="s">
        <v>125</v>
      </c>
      <c r="C7" t="s">
        <v>126</v>
      </c>
      <c r="E7" t="s">
        <v>144</v>
      </c>
      <c r="F7" s="238">
        <v>100000</v>
      </c>
      <c r="G7" s="238">
        <v>103239</v>
      </c>
      <c r="H7" s="238">
        <v>109716</v>
      </c>
      <c r="I7" s="238">
        <v>113731</v>
      </c>
      <c r="J7" s="238">
        <v>115620</v>
      </c>
      <c r="K7" s="238">
        <v>117015</v>
      </c>
      <c r="L7" s="238">
        <v>118427</v>
      </c>
      <c r="M7" s="238">
        <v>119856</v>
      </c>
      <c r="N7" s="238">
        <v>121302</v>
      </c>
      <c r="O7">
        <v>2022</v>
      </c>
    </row>
    <row r="8" spans="1:15">
      <c r="A8" t="s">
        <v>145</v>
      </c>
      <c r="B8" t="s">
        <v>125</v>
      </c>
      <c r="C8" t="s">
        <v>126</v>
      </c>
      <c r="E8" t="s">
        <v>146</v>
      </c>
      <c r="F8" s="238">
        <v>104422</v>
      </c>
      <c r="G8" s="238">
        <v>105191</v>
      </c>
      <c r="H8" s="238">
        <v>107028</v>
      </c>
      <c r="I8" s="238">
        <v>110270</v>
      </c>
      <c r="J8" s="238">
        <v>115084</v>
      </c>
      <c r="K8" s="238">
        <v>119457</v>
      </c>
      <c r="L8" s="238">
        <v>123996</v>
      </c>
      <c r="M8" s="238">
        <v>128708</v>
      </c>
      <c r="N8" s="238">
        <v>133599</v>
      </c>
      <c r="O8">
        <v>2022</v>
      </c>
    </row>
    <row r="9" spans="1:15">
      <c r="A9" t="s">
        <v>147</v>
      </c>
      <c r="B9" t="s">
        <v>125</v>
      </c>
      <c r="C9" t="s">
        <v>126</v>
      </c>
      <c r="E9" t="s">
        <v>148</v>
      </c>
      <c r="F9" t="s">
        <v>149</v>
      </c>
      <c r="G9" t="s">
        <v>150</v>
      </c>
      <c r="H9" t="s">
        <v>151</v>
      </c>
      <c r="I9" t="s">
        <v>152</v>
      </c>
      <c r="J9" t="s">
        <v>153</v>
      </c>
      <c r="K9" t="s">
        <v>154</v>
      </c>
      <c r="L9" t="s">
        <v>155</v>
      </c>
      <c r="M9" t="s">
        <v>156</v>
      </c>
      <c r="N9" t="s">
        <v>157</v>
      </c>
      <c r="O9">
        <v>2022</v>
      </c>
    </row>
    <row r="10" spans="1:15">
      <c r="A10" t="s">
        <v>158</v>
      </c>
      <c r="B10" t="s">
        <v>125</v>
      </c>
      <c r="C10" t="s">
        <v>126</v>
      </c>
      <c r="E10" t="s">
        <v>159</v>
      </c>
      <c r="F10" s="238">
        <v>105365</v>
      </c>
      <c r="G10" s="238">
        <v>110132</v>
      </c>
      <c r="H10" s="238">
        <v>122957</v>
      </c>
      <c r="I10" s="238">
        <v>132523</v>
      </c>
      <c r="J10" s="238">
        <v>137237</v>
      </c>
      <c r="K10" s="238">
        <v>141354</v>
      </c>
      <c r="L10" s="238">
        <v>145594</v>
      </c>
      <c r="M10" s="238">
        <v>149962</v>
      </c>
      <c r="N10" s="238">
        <v>154461</v>
      </c>
      <c r="O10">
        <v>2022</v>
      </c>
    </row>
    <row r="11" spans="1:15">
      <c r="A11" t="s">
        <v>160</v>
      </c>
      <c r="B11" t="s">
        <v>125</v>
      </c>
      <c r="C11" t="s">
        <v>126</v>
      </c>
      <c r="E11" t="s">
        <v>161</v>
      </c>
      <c r="F11" s="238">
        <v>105146</v>
      </c>
      <c r="G11" s="238">
        <v>108828</v>
      </c>
      <c r="H11" s="238">
        <v>119911</v>
      </c>
      <c r="I11" s="238">
        <v>133569</v>
      </c>
      <c r="J11" s="238">
        <v>140572</v>
      </c>
      <c r="K11" s="238">
        <v>145588</v>
      </c>
      <c r="L11" s="238">
        <v>149994</v>
      </c>
      <c r="M11" s="238">
        <v>154519</v>
      </c>
      <c r="N11" s="238">
        <v>159092</v>
      </c>
      <c r="O11">
        <v>2022</v>
      </c>
    </row>
    <row r="12" spans="1:15">
      <c r="A12" t="s">
        <v>162</v>
      </c>
      <c r="B12" t="s">
        <v>125</v>
      </c>
      <c r="C12" t="s">
        <v>126</v>
      </c>
      <c r="E12" t="s">
        <v>163</v>
      </c>
      <c r="F12" s="238">
        <v>99301</v>
      </c>
      <c r="G12" s="238">
        <v>101016</v>
      </c>
      <c r="H12" s="238">
        <v>109375</v>
      </c>
      <c r="I12" s="238">
        <v>110098</v>
      </c>
      <c r="J12" s="238">
        <v>112216</v>
      </c>
      <c r="K12" s="238">
        <v>115582</v>
      </c>
      <c r="L12" s="238">
        <v>119050</v>
      </c>
      <c r="M12" s="238">
        <v>122621</v>
      </c>
      <c r="N12" s="238">
        <v>126300</v>
      </c>
      <c r="O12">
        <v>2022</v>
      </c>
    </row>
    <row r="13" spans="1:15">
      <c r="A13" t="s">
        <v>164</v>
      </c>
      <c r="B13" t="s">
        <v>125</v>
      </c>
      <c r="C13" t="s">
        <v>126</v>
      </c>
      <c r="E13" t="s">
        <v>165</v>
      </c>
      <c r="F13" s="238">
        <v>104504</v>
      </c>
      <c r="G13" s="238">
        <v>106146</v>
      </c>
      <c r="H13" s="238">
        <v>113402</v>
      </c>
      <c r="I13" s="238">
        <v>120438</v>
      </c>
      <c r="J13" s="238">
        <v>123787</v>
      </c>
      <c r="K13" s="238">
        <v>126263</v>
      </c>
      <c r="L13" s="238">
        <v>128788</v>
      </c>
      <c r="M13" s="238">
        <v>131364</v>
      </c>
      <c r="N13" s="238">
        <v>133992</v>
      </c>
      <c r="O13">
        <v>2021</v>
      </c>
    </row>
    <row r="14" spans="1:15">
      <c r="A14" t="s">
        <v>166</v>
      </c>
      <c r="B14" t="s">
        <v>125</v>
      </c>
      <c r="C14" t="s">
        <v>126</v>
      </c>
      <c r="E14" t="s">
        <v>167</v>
      </c>
      <c r="F14" s="238">
        <v>100752</v>
      </c>
      <c r="G14" s="238">
        <v>109056</v>
      </c>
      <c r="H14" s="238">
        <v>118666</v>
      </c>
      <c r="I14" s="238">
        <v>124490</v>
      </c>
      <c r="J14" s="238">
        <v>129693</v>
      </c>
      <c r="K14" s="238">
        <v>134842</v>
      </c>
      <c r="L14" s="238">
        <v>140197</v>
      </c>
      <c r="M14" s="238">
        <v>145826</v>
      </c>
      <c r="N14" s="238">
        <v>151729</v>
      </c>
      <c r="O14">
        <v>2022</v>
      </c>
    </row>
    <row r="15" spans="1:15" s="239" customFormat="1">
      <c r="A15" s="239" t="s">
        <v>168</v>
      </c>
      <c r="B15" s="239" t="s">
        <v>125</v>
      </c>
      <c r="C15" s="239" t="s">
        <v>126</v>
      </c>
      <c r="E15" s="239" t="s">
        <v>169</v>
      </c>
      <c r="F15" s="240">
        <v>105129</v>
      </c>
      <c r="G15" s="240">
        <v>105269</v>
      </c>
      <c r="H15" s="240">
        <v>108917</v>
      </c>
      <c r="I15" s="240">
        <v>111474</v>
      </c>
      <c r="J15" s="241">
        <v>113.45699999999999</v>
      </c>
      <c r="K15" s="241">
        <v>115.181</v>
      </c>
      <c r="L15" s="241">
        <v>116.92</v>
      </c>
      <c r="M15" s="241">
        <v>118.685</v>
      </c>
      <c r="N15" s="241">
        <v>120.477</v>
      </c>
      <c r="O15" s="239">
        <v>2022</v>
      </c>
    </row>
    <row r="16" spans="1:15">
      <c r="A16" t="s">
        <v>170</v>
      </c>
      <c r="B16" t="s">
        <v>125</v>
      </c>
      <c r="C16" t="s">
        <v>126</v>
      </c>
      <c r="E16" t="s">
        <v>171</v>
      </c>
      <c r="F16" s="238">
        <v>112027</v>
      </c>
      <c r="G16" s="238">
        <v>115912</v>
      </c>
      <c r="H16" s="238">
        <v>124253</v>
      </c>
      <c r="I16" s="238">
        <v>129750</v>
      </c>
      <c r="J16" s="238">
        <v>132851</v>
      </c>
      <c r="K16" s="238">
        <v>135176</v>
      </c>
      <c r="L16" s="238">
        <v>137677</v>
      </c>
      <c r="M16" s="238">
        <v>140363</v>
      </c>
      <c r="N16" s="238">
        <v>143170</v>
      </c>
      <c r="O16">
        <v>2022</v>
      </c>
    </row>
    <row r="17" spans="1:15">
      <c r="A17" t="s">
        <v>172</v>
      </c>
      <c r="B17" t="s">
        <v>125</v>
      </c>
      <c r="C17" t="s">
        <v>126</v>
      </c>
      <c r="E17" t="s">
        <v>173</v>
      </c>
      <c r="F17" s="238">
        <v>111093</v>
      </c>
      <c r="G17" s="238">
        <v>112449</v>
      </c>
      <c r="H17" s="238">
        <v>115353</v>
      </c>
      <c r="I17" s="238">
        <v>119541</v>
      </c>
      <c r="J17" s="238">
        <v>122497</v>
      </c>
      <c r="K17" s="238">
        <v>124974</v>
      </c>
      <c r="L17" s="238">
        <v>127502</v>
      </c>
      <c r="M17" s="238">
        <v>130080</v>
      </c>
      <c r="N17" s="238">
        <v>132711</v>
      </c>
      <c r="O17">
        <v>2021</v>
      </c>
    </row>
    <row r="18" spans="1:15">
      <c r="A18" t="s">
        <v>174</v>
      </c>
      <c r="B18" t="s">
        <v>125</v>
      </c>
      <c r="C18" t="s">
        <v>126</v>
      </c>
      <c r="E18" t="s">
        <v>175</v>
      </c>
      <c r="F18" s="238">
        <v>144761</v>
      </c>
      <c r="G18" s="238">
        <v>150929</v>
      </c>
      <c r="H18" s="238">
        <v>161321</v>
      </c>
      <c r="I18" s="238">
        <v>171532</v>
      </c>
      <c r="J18" s="238">
        <v>180924</v>
      </c>
      <c r="K18" s="238">
        <v>188371</v>
      </c>
      <c r="L18" s="238">
        <v>195850</v>
      </c>
      <c r="M18" s="238">
        <v>203626</v>
      </c>
      <c r="N18" s="238">
        <v>211711</v>
      </c>
      <c r="O18">
        <v>2022</v>
      </c>
    </row>
    <row r="19" spans="1:15">
      <c r="A19" t="s">
        <v>176</v>
      </c>
      <c r="B19" t="s">
        <v>125</v>
      </c>
      <c r="C19" t="s">
        <v>126</v>
      </c>
      <c r="E19" t="s">
        <v>177</v>
      </c>
      <c r="F19" s="238">
        <v>120081</v>
      </c>
      <c r="G19" s="238">
        <v>124069</v>
      </c>
      <c r="H19" s="238">
        <v>132105</v>
      </c>
      <c r="I19" s="238">
        <v>139338</v>
      </c>
      <c r="J19" s="238">
        <v>145869</v>
      </c>
      <c r="K19" s="238">
        <v>153926</v>
      </c>
      <c r="L19" s="238">
        <v>162398</v>
      </c>
      <c r="M19" s="238">
        <v>171306</v>
      </c>
      <c r="N19" s="238">
        <v>180754</v>
      </c>
      <c r="O19">
        <v>2021</v>
      </c>
    </row>
    <row r="20" spans="1:15">
      <c r="A20" t="s">
        <v>178</v>
      </c>
      <c r="B20" t="s">
        <v>125</v>
      </c>
      <c r="C20" t="s">
        <v>126</v>
      </c>
      <c r="E20" t="s">
        <v>179</v>
      </c>
      <c r="F20" s="238">
        <v>144225</v>
      </c>
      <c r="G20" s="238">
        <v>167216</v>
      </c>
      <c r="H20" s="238">
        <v>213328</v>
      </c>
      <c r="I20" s="238">
        <v>306344</v>
      </c>
      <c r="J20" s="238">
        <v>347453</v>
      </c>
      <c r="K20" s="238">
        <v>391267</v>
      </c>
      <c r="L20" s="238">
        <v>436354</v>
      </c>
      <c r="M20" s="238">
        <v>478794</v>
      </c>
      <c r="N20" s="238">
        <v>525362</v>
      </c>
      <c r="O20">
        <v>2022</v>
      </c>
    </row>
    <row r="21" spans="1:15">
      <c r="A21" t="s">
        <v>180</v>
      </c>
      <c r="B21" t="s">
        <v>125</v>
      </c>
      <c r="C21" t="s">
        <v>126</v>
      </c>
      <c r="E21" t="s">
        <v>181</v>
      </c>
      <c r="F21" s="238">
        <v>342567</v>
      </c>
      <c r="G21" s="238">
        <v>357917</v>
      </c>
      <c r="H21" s="238">
        <v>390450</v>
      </c>
      <c r="I21" s="238">
        <v>415322</v>
      </c>
      <c r="J21" s="238">
        <v>434991</v>
      </c>
      <c r="K21" s="238">
        <v>452816</v>
      </c>
      <c r="L21" s="238">
        <v>470929</v>
      </c>
      <c r="M21" s="238">
        <v>489766</v>
      </c>
      <c r="N21" s="238">
        <v>509357</v>
      </c>
      <c r="O21">
        <v>2022</v>
      </c>
    </row>
    <row r="22" spans="1:15">
      <c r="A22" t="s">
        <v>182</v>
      </c>
      <c r="B22" t="s">
        <v>125</v>
      </c>
      <c r="C22" t="s">
        <v>126</v>
      </c>
      <c r="E22" t="s">
        <v>183</v>
      </c>
      <c r="F22" s="238">
        <v>105210</v>
      </c>
      <c r="G22" s="238">
        <v>111398</v>
      </c>
      <c r="H22" s="238">
        <v>122925</v>
      </c>
      <c r="I22" s="238">
        <v>130915</v>
      </c>
      <c r="J22" s="238">
        <v>137461</v>
      </c>
      <c r="K22" s="238">
        <v>144334</v>
      </c>
      <c r="L22" s="238">
        <v>151608</v>
      </c>
      <c r="M22" s="238">
        <v>159219</v>
      </c>
      <c r="N22" s="238">
        <v>167180</v>
      </c>
      <c r="O22">
        <v>2022</v>
      </c>
    </row>
    <row r="23" spans="1:15">
      <c r="A23" t="s">
        <v>184</v>
      </c>
      <c r="B23" t="s">
        <v>125</v>
      </c>
      <c r="C23" t="s">
        <v>126</v>
      </c>
      <c r="E23" t="s">
        <v>185</v>
      </c>
      <c r="F23" s="238">
        <v>107426</v>
      </c>
      <c r="G23" s="238">
        <v>113542</v>
      </c>
      <c r="H23" s="238">
        <v>122510</v>
      </c>
      <c r="I23" s="238">
        <v>129300</v>
      </c>
      <c r="J23" s="238">
        <v>134242</v>
      </c>
      <c r="K23" s="238">
        <v>138340</v>
      </c>
      <c r="L23" s="238">
        <v>142490</v>
      </c>
      <c r="M23" s="238">
        <v>146765</v>
      </c>
      <c r="N23" s="238">
        <v>151168</v>
      </c>
      <c r="O23">
        <v>2022</v>
      </c>
    </row>
    <row r="24" spans="1:15">
      <c r="A24" t="s">
        <v>186</v>
      </c>
      <c r="B24" t="s">
        <v>125</v>
      </c>
      <c r="C24" t="s">
        <v>126</v>
      </c>
      <c r="E24" t="s">
        <v>187</v>
      </c>
      <c r="F24" s="238">
        <v>234634</v>
      </c>
      <c r="G24" s="238">
        <v>246197</v>
      </c>
      <c r="H24" s="238">
        <v>271973</v>
      </c>
      <c r="I24" s="238">
        <v>296706</v>
      </c>
      <c r="J24" s="238">
        <v>311542</v>
      </c>
      <c r="K24" s="238">
        <v>324003</v>
      </c>
      <c r="L24" s="238">
        <v>336964</v>
      </c>
      <c r="M24" s="238">
        <v>350442</v>
      </c>
      <c r="N24" s="238">
        <v>364460</v>
      </c>
      <c r="O24">
        <v>2022</v>
      </c>
    </row>
    <row r="25" spans="1:15">
      <c r="A25" t="s">
        <v>188</v>
      </c>
      <c r="B25" t="s">
        <v>125</v>
      </c>
      <c r="C25" t="s">
        <v>126</v>
      </c>
      <c r="E25" t="s">
        <v>189</v>
      </c>
      <c r="F25" s="238">
        <v>103229</v>
      </c>
      <c r="G25" s="238">
        <v>104913</v>
      </c>
      <c r="H25" s="238">
        <v>107913</v>
      </c>
      <c r="I25" s="238">
        <v>109555</v>
      </c>
      <c r="J25" s="238">
        <v>111601</v>
      </c>
      <c r="K25" s="238">
        <v>113861</v>
      </c>
      <c r="L25" s="238">
        <v>116138</v>
      </c>
      <c r="M25" s="238">
        <v>118461</v>
      </c>
      <c r="N25" s="238">
        <v>120830</v>
      </c>
      <c r="O25">
        <v>2022</v>
      </c>
    </row>
    <row r="26" spans="1:15">
      <c r="A26" t="s">
        <v>190</v>
      </c>
      <c r="B26" t="s">
        <v>125</v>
      </c>
      <c r="C26" t="s">
        <v>126</v>
      </c>
      <c r="E26" t="s">
        <v>191</v>
      </c>
      <c r="F26" s="238">
        <v>106517</v>
      </c>
      <c r="G26" s="238">
        <v>111617</v>
      </c>
      <c r="H26" s="238">
        <v>122517</v>
      </c>
      <c r="I26" s="238">
        <v>128311</v>
      </c>
      <c r="J26" s="238">
        <v>133508</v>
      </c>
      <c r="K26" s="238">
        <v>138849</v>
      </c>
      <c r="L26" s="238">
        <v>144402</v>
      </c>
      <c r="M26" s="238">
        <v>150179</v>
      </c>
      <c r="N26" s="238">
        <v>156186</v>
      </c>
      <c r="O26">
        <v>2022</v>
      </c>
    </row>
    <row r="27" spans="1:15">
      <c r="A27" t="s">
        <v>192</v>
      </c>
      <c r="B27" t="s">
        <v>125</v>
      </c>
      <c r="C27" t="s">
        <v>126</v>
      </c>
      <c r="E27" t="s">
        <v>193</v>
      </c>
      <c r="F27" s="238">
        <v>93165</v>
      </c>
      <c r="G27" s="238">
        <v>96872</v>
      </c>
      <c r="H27" s="238">
        <v>104496</v>
      </c>
      <c r="I27" s="238">
        <v>111298</v>
      </c>
      <c r="J27" s="238">
        <v>114539</v>
      </c>
      <c r="K27" s="238">
        <v>116900</v>
      </c>
      <c r="L27" s="238">
        <v>119218</v>
      </c>
      <c r="M27" s="238">
        <v>121622</v>
      </c>
      <c r="N27" s="238">
        <v>124075</v>
      </c>
      <c r="O27">
        <v>2022</v>
      </c>
    </row>
    <row r="28" spans="1:15">
      <c r="A28" t="s">
        <v>194</v>
      </c>
      <c r="B28" t="s">
        <v>125</v>
      </c>
      <c r="C28" t="s">
        <v>126</v>
      </c>
      <c r="E28" t="s">
        <v>195</v>
      </c>
      <c r="F28" s="238">
        <v>104638</v>
      </c>
      <c r="G28" s="238">
        <v>105900</v>
      </c>
      <c r="H28" s="238">
        <v>108726</v>
      </c>
      <c r="I28" s="238">
        <v>111887</v>
      </c>
      <c r="J28" s="238">
        <v>114455</v>
      </c>
      <c r="K28" s="238">
        <v>116880</v>
      </c>
      <c r="L28" s="238">
        <v>119269</v>
      </c>
      <c r="M28" s="238">
        <v>121706</v>
      </c>
      <c r="N28" s="238">
        <v>124194</v>
      </c>
      <c r="O28">
        <v>2022</v>
      </c>
    </row>
    <row r="29" spans="1:15">
      <c r="A29" t="s">
        <v>196</v>
      </c>
      <c r="B29" t="s">
        <v>125</v>
      </c>
      <c r="C29" t="s">
        <v>126</v>
      </c>
      <c r="E29" t="s">
        <v>197</v>
      </c>
      <c r="F29" s="238">
        <v>115618</v>
      </c>
      <c r="G29" s="238">
        <v>118404</v>
      </c>
      <c r="H29" s="238">
        <v>125950</v>
      </c>
      <c r="I29" s="238">
        <v>130545</v>
      </c>
      <c r="J29" s="238">
        <v>133105</v>
      </c>
      <c r="K29" s="238">
        <v>135804</v>
      </c>
      <c r="L29" s="238">
        <v>138520</v>
      </c>
      <c r="M29" s="238">
        <v>141291</v>
      </c>
      <c r="N29" s="238">
        <v>144117</v>
      </c>
      <c r="O29">
        <v>2022</v>
      </c>
    </row>
    <row r="30" spans="1:15">
      <c r="A30" t="s">
        <v>198</v>
      </c>
      <c r="B30" t="s">
        <v>125</v>
      </c>
      <c r="C30" t="s">
        <v>126</v>
      </c>
      <c r="E30" t="s">
        <v>199</v>
      </c>
      <c r="F30" s="238">
        <v>110758</v>
      </c>
      <c r="G30" s="238">
        <v>112483</v>
      </c>
      <c r="H30" s="238">
        <v>118850</v>
      </c>
      <c r="I30" s="238">
        <v>124130</v>
      </c>
      <c r="J30" s="238">
        <v>127109</v>
      </c>
      <c r="K30" s="238">
        <v>129648</v>
      </c>
      <c r="L30" s="238">
        <v>132239</v>
      </c>
      <c r="M30" s="238">
        <v>134881</v>
      </c>
      <c r="N30" s="238">
        <v>137576</v>
      </c>
      <c r="O30">
        <v>2022</v>
      </c>
    </row>
    <row r="31" spans="1:15">
      <c r="A31" t="s">
        <v>200</v>
      </c>
      <c r="B31" t="s">
        <v>125</v>
      </c>
      <c r="C31" t="s">
        <v>126</v>
      </c>
      <c r="E31" t="s">
        <v>201</v>
      </c>
      <c r="F31" s="238">
        <v>189700</v>
      </c>
      <c r="G31" s="238">
        <v>301850</v>
      </c>
      <c r="H31" s="238">
        <v>460164</v>
      </c>
      <c r="I31" s="238">
        <v>705300</v>
      </c>
      <c r="J31" s="238">
        <v>923162</v>
      </c>
      <c r="K31" s="238" t="s">
        <v>202</v>
      </c>
      <c r="L31" s="242" t="s">
        <v>203</v>
      </c>
      <c r="M31" s="242" t="s">
        <v>204</v>
      </c>
      <c r="N31" s="242" t="s">
        <v>205</v>
      </c>
      <c r="O31">
        <v>2021</v>
      </c>
    </row>
    <row r="32" spans="1:15">
      <c r="A32" t="s">
        <v>206</v>
      </c>
      <c r="B32" t="s">
        <v>125</v>
      </c>
      <c r="C32" t="s">
        <v>126</v>
      </c>
      <c r="E32" t="s">
        <v>207</v>
      </c>
      <c r="F32" s="238">
        <v>125419</v>
      </c>
      <c r="G32" s="238">
        <v>128004</v>
      </c>
      <c r="H32" s="238">
        <v>135462</v>
      </c>
      <c r="I32" s="238">
        <v>142797</v>
      </c>
      <c r="J32" s="238">
        <v>146931</v>
      </c>
      <c r="K32" s="238">
        <v>150187</v>
      </c>
      <c r="L32" s="238">
        <v>153247</v>
      </c>
      <c r="M32" s="238">
        <v>156210</v>
      </c>
      <c r="N32" s="238">
        <v>159126</v>
      </c>
      <c r="O32">
        <v>2022</v>
      </c>
    </row>
    <row r="33" spans="1:15">
      <c r="A33" t="s">
        <v>208</v>
      </c>
      <c r="B33" t="s">
        <v>125</v>
      </c>
      <c r="C33" t="s">
        <v>126</v>
      </c>
      <c r="E33" t="s">
        <v>209</v>
      </c>
      <c r="F33" s="238">
        <v>83003</v>
      </c>
      <c r="G33" s="238">
        <v>89436</v>
      </c>
      <c r="H33" s="238">
        <v>97580</v>
      </c>
      <c r="I33" s="238">
        <v>103525</v>
      </c>
      <c r="J33" s="238">
        <v>109630</v>
      </c>
      <c r="K33" s="238">
        <v>115661</v>
      </c>
      <c r="L33" s="238">
        <v>121650</v>
      </c>
      <c r="M33" s="238">
        <v>127522</v>
      </c>
      <c r="N33" s="238">
        <v>133545</v>
      </c>
      <c r="O33">
        <v>2022</v>
      </c>
    </row>
    <row r="34" spans="1:15">
      <c r="A34" t="s">
        <v>210</v>
      </c>
      <c r="B34" t="s">
        <v>125</v>
      </c>
      <c r="C34" t="s">
        <v>126</v>
      </c>
      <c r="E34" t="s">
        <v>211</v>
      </c>
      <c r="F34" t="s">
        <v>212</v>
      </c>
      <c r="G34" t="s">
        <v>213</v>
      </c>
      <c r="H34" t="s">
        <v>214</v>
      </c>
      <c r="I34" t="s">
        <v>215</v>
      </c>
      <c r="J34" t="s">
        <v>216</v>
      </c>
      <c r="K34" t="s">
        <v>217</v>
      </c>
      <c r="L34" t="s">
        <v>217</v>
      </c>
      <c r="M34" t="s">
        <v>217</v>
      </c>
      <c r="N34" t="s">
        <v>217</v>
      </c>
      <c r="O34">
        <v>2022</v>
      </c>
    </row>
    <row r="36" spans="1:15">
      <c r="A36" t="s">
        <v>116</v>
      </c>
    </row>
    <row r="37" spans="1:15">
      <c r="A37" s="243" t="s">
        <v>117</v>
      </c>
    </row>
  </sheetData>
  <hyperlinks>
    <hyperlink ref="A37" r:id="rId1" display="https://www.imf.org/en/Publications/WEO/weo-database/2023/October/weo-report?c=311,213,314,313,316,339,218,223,228,233,238,321,243,248,253,328,258,336,263,268,343,273,278,283,288,293,361,362,364,366,369,298,299,&amp;s=PCPI,&amp;sy=2020&amp;ey=2028&amp;ssm=0&amp;scsm=1&amp;scc=0&amp;ssd=1&amp;ssc=0&amp;sic=0&amp;sort=country&amp;ds=.&amp;br=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562"/>
  <sheetViews>
    <sheetView topLeftCell="A540" workbookViewId="0">
      <selection activeCell="D564" sqref="D564"/>
    </sheetView>
  </sheetViews>
  <sheetFormatPr baseColWidth="10" defaultRowHeight="15"/>
  <cols>
    <col min="1" max="1" width="1.5703125" customWidth="1"/>
    <col min="2" max="2" width="9" customWidth="1"/>
    <col min="3" max="3" width="30" customWidth="1"/>
    <col min="4" max="4" width="10.7109375" customWidth="1"/>
    <col min="5" max="5" width="11" customWidth="1"/>
    <col min="6" max="6" width="20.140625" bestFit="1" customWidth="1"/>
    <col min="7" max="7" width="13.5703125" style="268" customWidth="1"/>
    <col min="8" max="8" width="16.28515625" style="268" customWidth="1"/>
    <col min="9" max="9" width="16" customWidth="1"/>
    <col min="10" max="10" width="15.5703125" customWidth="1"/>
    <col min="12" max="12" width="12.85546875" customWidth="1"/>
    <col min="13" max="13" width="13.28515625" customWidth="1"/>
    <col min="16" max="16" width="13.42578125" customWidth="1"/>
  </cols>
  <sheetData>
    <row r="1" spans="2:11" ht="18.75">
      <c r="B1" s="595" t="s">
        <v>518</v>
      </c>
      <c r="C1" s="595"/>
      <c r="D1" s="595"/>
      <c r="E1" s="595"/>
      <c r="F1" s="595"/>
      <c r="G1" s="595"/>
      <c r="H1" s="595"/>
      <c r="I1" s="595"/>
      <c r="J1" s="595"/>
      <c r="K1" s="595"/>
    </row>
    <row r="2" spans="2:11" ht="18.75">
      <c r="B2" s="290"/>
      <c r="C2" s="290"/>
      <c r="D2" s="290"/>
      <c r="E2" s="290"/>
      <c r="F2" s="290"/>
      <c r="G2" s="298"/>
      <c r="H2" s="290"/>
      <c r="I2" s="290"/>
      <c r="J2" s="290"/>
      <c r="K2" s="290"/>
    </row>
    <row r="3" spans="2:11" ht="18">
      <c r="B3" s="257" t="s">
        <v>220</v>
      </c>
      <c r="C3" s="295" t="s">
        <v>221</v>
      </c>
      <c r="D3" s="599"/>
      <c r="E3" s="599"/>
      <c r="F3" s="599"/>
      <c r="G3" s="599"/>
      <c r="H3" s="599"/>
    </row>
    <row r="4" spans="2:11">
      <c r="B4" s="257" t="s">
        <v>240</v>
      </c>
      <c r="C4" s="295" t="s">
        <v>242</v>
      </c>
      <c r="D4" s="600" t="s">
        <v>222</v>
      </c>
      <c r="E4" s="600"/>
      <c r="F4" s="600"/>
      <c r="G4" s="600"/>
      <c r="H4" s="600"/>
    </row>
    <row r="5" spans="2:11" ht="26.25" customHeight="1">
      <c r="B5" s="257" t="s">
        <v>241</v>
      </c>
      <c r="C5" s="261" t="s">
        <v>243</v>
      </c>
      <c r="D5" s="600" t="s">
        <v>223</v>
      </c>
      <c r="E5" s="600"/>
      <c r="F5" s="600"/>
      <c r="G5" s="600"/>
      <c r="H5" s="600"/>
    </row>
    <row r="6" spans="2:11">
      <c r="B6" s="598"/>
      <c r="C6" s="598"/>
      <c r="D6" s="598"/>
      <c r="E6" s="260"/>
      <c r="F6" s="259"/>
      <c r="G6" s="265"/>
      <c r="H6" s="266"/>
    </row>
    <row r="7" spans="2:11" ht="15.75" customHeight="1" thickBot="1">
      <c r="B7" s="608" t="s">
        <v>238</v>
      </c>
      <c r="C7" s="608"/>
      <c r="D7" s="608"/>
      <c r="E7" s="258"/>
      <c r="F7" s="267" t="s">
        <v>239</v>
      </c>
    </row>
    <row r="10" spans="2:11" s="268" customFormat="1" ht="33.75" customHeight="1">
      <c r="B10" s="291" t="s">
        <v>288</v>
      </c>
      <c r="C10" s="596" t="s">
        <v>506</v>
      </c>
      <c r="D10" s="597"/>
      <c r="E10" s="291" t="s">
        <v>507</v>
      </c>
      <c r="F10" s="291" t="s">
        <v>508</v>
      </c>
      <c r="G10" s="291" t="s">
        <v>509</v>
      </c>
      <c r="H10" s="289" t="s">
        <v>510</v>
      </c>
    </row>
    <row r="11" spans="2:11" ht="22.5">
      <c r="B11" s="284" t="s">
        <v>317</v>
      </c>
      <c r="C11" s="284" t="s">
        <v>318</v>
      </c>
      <c r="D11" s="284" t="s">
        <v>319</v>
      </c>
      <c r="E11" s="284" t="s">
        <v>320</v>
      </c>
      <c r="F11" s="284" t="s">
        <v>321</v>
      </c>
      <c r="G11" s="285">
        <v>1063</v>
      </c>
      <c r="H11" s="286" t="s">
        <v>322</v>
      </c>
    </row>
    <row r="12" spans="2:11" ht="22.5">
      <c r="B12" s="284" t="s">
        <v>239</v>
      </c>
      <c r="C12" s="284" t="s">
        <v>323</v>
      </c>
      <c r="D12" s="284" t="s">
        <v>324</v>
      </c>
      <c r="E12" s="284" t="s">
        <v>325</v>
      </c>
      <c r="F12" s="284" t="s">
        <v>326</v>
      </c>
      <c r="G12" s="285">
        <v>1015</v>
      </c>
      <c r="H12" s="286" t="s">
        <v>322</v>
      </c>
    </row>
    <row r="13" spans="2:11" ht="22.5">
      <c r="B13" s="284" t="s">
        <v>327</v>
      </c>
      <c r="C13" s="284" t="s">
        <v>318</v>
      </c>
      <c r="D13" s="284" t="s">
        <v>319</v>
      </c>
      <c r="E13" s="284" t="s">
        <v>328</v>
      </c>
      <c r="F13" s="284" t="s">
        <v>321</v>
      </c>
      <c r="G13" s="285">
        <v>1059</v>
      </c>
      <c r="H13" s="286" t="s">
        <v>322</v>
      </c>
    </row>
    <row r="14" spans="2:11" ht="22.5">
      <c r="B14" s="284" t="s">
        <v>329</v>
      </c>
      <c r="C14" s="284" t="s">
        <v>318</v>
      </c>
      <c r="D14" s="284" t="s">
        <v>319</v>
      </c>
      <c r="E14" s="284" t="s">
        <v>330</v>
      </c>
      <c r="F14" s="284" t="s">
        <v>331</v>
      </c>
      <c r="G14" s="284" t="s">
        <v>332</v>
      </c>
      <c r="H14" s="284" t="s">
        <v>333</v>
      </c>
    </row>
    <row r="15" spans="2:11" ht="22.5">
      <c r="B15" s="284" t="s">
        <v>279</v>
      </c>
      <c r="C15" s="284" t="s">
        <v>318</v>
      </c>
      <c r="D15" s="284" t="s">
        <v>319</v>
      </c>
      <c r="E15" s="284" t="s">
        <v>334</v>
      </c>
      <c r="F15" s="284" t="s">
        <v>335</v>
      </c>
      <c r="G15" s="284" t="s">
        <v>336</v>
      </c>
      <c r="H15" s="284" t="s">
        <v>333</v>
      </c>
    </row>
    <row r="16" spans="2:11" ht="22.5">
      <c r="B16" s="284" t="s">
        <v>337</v>
      </c>
      <c r="C16" s="284" t="s">
        <v>323</v>
      </c>
      <c r="D16" s="284" t="s">
        <v>324</v>
      </c>
      <c r="E16" s="284" t="s">
        <v>335</v>
      </c>
      <c r="F16" s="284" t="s">
        <v>338</v>
      </c>
      <c r="G16" s="284" t="s">
        <v>339</v>
      </c>
      <c r="H16" s="284" t="s">
        <v>333</v>
      </c>
    </row>
    <row r="17" spans="2:8" ht="22.5">
      <c r="B17" s="284" t="s">
        <v>340</v>
      </c>
      <c r="C17" s="284" t="s">
        <v>318</v>
      </c>
      <c r="D17" s="284" t="s">
        <v>319</v>
      </c>
      <c r="E17" s="284" t="s">
        <v>341</v>
      </c>
      <c r="F17" s="284" t="s">
        <v>342</v>
      </c>
      <c r="G17" s="284" t="s">
        <v>343</v>
      </c>
      <c r="H17" s="284" t="s">
        <v>333</v>
      </c>
    </row>
    <row r="18" spans="2:8" ht="22.5">
      <c r="B18" s="284" t="s">
        <v>344</v>
      </c>
      <c r="C18" s="284" t="s">
        <v>318</v>
      </c>
      <c r="D18" s="284" t="s">
        <v>319</v>
      </c>
      <c r="E18" s="284" t="s">
        <v>345</v>
      </c>
      <c r="F18" s="284" t="s">
        <v>346</v>
      </c>
      <c r="G18" s="284" t="s">
        <v>347</v>
      </c>
      <c r="H18" s="284" t="s">
        <v>333</v>
      </c>
    </row>
    <row r="19" spans="2:8" ht="22.5">
      <c r="B19" s="284" t="s">
        <v>348</v>
      </c>
      <c r="C19" s="284" t="s">
        <v>318</v>
      </c>
      <c r="D19" s="284" t="s">
        <v>319</v>
      </c>
      <c r="E19" s="284" t="s">
        <v>349</v>
      </c>
      <c r="F19" s="284" t="s">
        <v>350</v>
      </c>
      <c r="G19" s="284" t="s">
        <v>351</v>
      </c>
      <c r="H19" s="284" t="s">
        <v>333</v>
      </c>
    </row>
    <row r="20" spans="2:8" ht="22.5">
      <c r="B20" s="284" t="s">
        <v>352</v>
      </c>
      <c r="C20" s="284" t="s">
        <v>323</v>
      </c>
      <c r="D20" s="284" t="s">
        <v>324</v>
      </c>
      <c r="E20" s="284" t="s">
        <v>353</v>
      </c>
      <c r="F20" s="284" t="s">
        <v>354</v>
      </c>
      <c r="G20" s="284" t="s">
        <v>355</v>
      </c>
      <c r="H20" s="284" t="s">
        <v>333</v>
      </c>
    </row>
    <row r="21" spans="2:8" ht="22.5">
      <c r="B21" s="284" t="s">
        <v>356</v>
      </c>
      <c r="C21" s="284" t="s">
        <v>318</v>
      </c>
      <c r="D21" s="284" t="s">
        <v>319</v>
      </c>
      <c r="E21" s="284" t="s">
        <v>357</v>
      </c>
      <c r="F21" s="284" t="s">
        <v>358</v>
      </c>
      <c r="G21" s="284" t="s">
        <v>359</v>
      </c>
      <c r="H21" s="284" t="s">
        <v>333</v>
      </c>
    </row>
    <row r="22" spans="2:8" ht="22.5">
      <c r="B22" s="284" t="s">
        <v>360</v>
      </c>
      <c r="C22" s="284" t="s">
        <v>318</v>
      </c>
      <c r="D22" s="284" t="s">
        <v>319</v>
      </c>
      <c r="E22" s="284" t="s">
        <v>361</v>
      </c>
      <c r="F22" s="284" t="s">
        <v>362</v>
      </c>
      <c r="G22" s="284" t="s">
        <v>363</v>
      </c>
      <c r="H22" s="284" t="s">
        <v>333</v>
      </c>
    </row>
    <row r="23" spans="2:8" ht="22.5">
      <c r="B23" s="284" t="s">
        <v>364</v>
      </c>
      <c r="C23" s="284" t="s">
        <v>318</v>
      </c>
      <c r="D23" s="284" t="s">
        <v>319</v>
      </c>
      <c r="E23" s="284" t="s">
        <v>365</v>
      </c>
      <c r="F23" s="284" t="s">
        <v>366</v>
      </c>
      <c r="G23" s="284" t="s">
        <v>367</v>
      </c>
      <c r="H23" s="284" t="s">
        <v>333</v>
      </c>
    </row>
    <row r="24" spans="2:8" ht="22.5">
      <c r="B24" s="284" t="s">
        <v>280</v>
      </c>
      <c r="C24" s="284" t="s">
        <v>318</v>
      </c>
      <c r="D24" s="284" t="s">
        <v>319</v>
      </c>
      <c r="E24" s="284" t="s">
        <v>368</v>
      </c>
      <c r="F24" s="284" t="s">
        <v>369</v>
      </c>
      <c r="G24" s="284" t="s">
        <v>370</v>
      </c>
      <c r="H24" s="284" t="s">
        <v>333</v>
      </c>
    </row>
    <row r="25" spans="2:8" ht="22.5">
      <c r="B25" s="284" t="s">
        <v>294</v>
      </c>
      <c r="C25" s="284" t="s">
        <v>323</v>
      </c>
      <c r="D25" s="284" t="s">
        <v>324</v>
      </c>
      <c r="E25" s="284" t="s">
        <v>371</v>
      </c>
      <c r="F25" s="284" t="s">
        <v>372</v>
      </c>
      <c r="G25" s="284" t="s">
        <v>373</v>
      </c>
      <c r="H25" s="284" t="s">
        <v>333</v>
      </c>
    </row>
    <row r="26" spans="2:8" ht="22.5">
      <c r="B26" s="284" t="s">
        <v>374</v>
      </c>
      <c r="C26" s="284" t="s">
        <v>318</v>
      </c>
      <c r="D26" s="284" t="s">
        <v>319</v>
      </c>
      <c r="E26" s="284" t="s">
        <v>375</v>
      </c>
      <c r="F26" s="284" t="s">
        <v>376</v>
      </c>
      <c r="G26" s="285">
        <v>1162</v>
      </c>
      <c r="H26" s="286" t="s">
        <v>322</v>
      </c>
    </row>
    <row r="27" spans="2:8" ht="22.5">
      <c r="B27" s="284" t="s">
        <v>377</v>
      </c>
      <c r="C27" s="284" t="s">
        <v>318</v>
      </c>
      <c r="D27" s="284" t="s">
        <v>319</v>
      </c>
      <c r="E27" s="284" t="s">
        <v>378</v>
      </c>
      <c r="F27" s="284" t="s">
        <v>379</v>
      </c>
      <c r="G27" s="284" t="s">
        <v>380</v>
      </c>
      <c r="H27" s="284" t="s">
        <v>333</v>
      </c>
    </row>
    <row r="28" spans="2:8" ht="22.5">
      <c r="B28" s="284" t="s">
        <v>255</v>
      </c>
      <c r="C28" s="284" t="s">
        <v>318</v>
      </c>
      <c r="D28" s="284" t="s">
        <v>319</v>
      </c>
      <c r="E28" s="284" t="s">
        <v>381</v>
      </c>
      <c r="F28" s="284" t="s">
        <v>382</v>
      </c>
      <c r="G28" s="284" t="s">
        <v>383</v>
      </c>
      <c r="H28" s="284" t="s">
        <v>333</v>
      </c>
    </row>
    <row r="29" spans="2:8" ht="22.5">
      <c r="B29" s="284" t="s">
        <v>384</v>
      </c>
      <c r="C29" s="284" t="s">
        <v>318</v>
      </c>
      <c r="D29" s="284" t="s">
        <v>319</v>
      </c>
      <c r="E29" s="284" t="s">
        <v>330</v>
      </c>
      <c r="F29" s="284" t="s">
        <v>385</v>
      </c>
      <c r="G29" s="284" t="s">
        <v>386</v>
      </c>
      <c r="H29" s="284" t="s">
        <v>333</v>
      </c>
    </row>
    <row r="30" spans="2:8" ht="22.5">
      <c r="B30" s="284" t="s">
        <v>387</v>
      </c>
      <c r="C30" s="284" t="s">
        <v>318</v>
      </c>
      <c r="D30" s="284" t="s">
        <v>319</v>
      </c>
      <c r="E30" s="284" t="s">
        <v>388</v>
      </c>
      <c r="F30" s="284" t="s">
        <v>389</v>
      </c>
      <c r="G30" s="284" t="s">
        <v>390</v>
      </c>
      <c r="H30" s="284" t="s">
        <v>333</v>
      </c>
    </row>
    <row r="31" spans="2:8" ht="22.5">
      <c r="B31" s="284" t="s">
        <v>391</v>
      </c>
      <c r="C31" s="284" t="s">
        <v>318</v>
      </c>
      <c r="D31" s="284" t="s">
        <v>319</v>
      </c>
      <c r="E31" s="284" t="s">
        <v>392</v>
      </c>
      <c r="F31" s="284" t="s">
        <v>393</v>
      </c>
      <c r="G31" s="284" t="s">
        <v>394</v>
      </c>
      <c r="H31" s="284" t="s">
        <v>333</v>
      </c>
    </row>
    <row r="32" spans="2:8" ht="22.5">
      <c r="B32" s="284" t="s">
        <v>395</v>
      </c>
      <c r="C32" s="284" t="s">
        <v>318</v>
      </c>
      <c r="D32" s="284" t="s">
        <v>319</v>
      </c>
      <c r="E32" s="284" t="s">
        <v>396</v>
      </c>
      <c r="F32" s="284" t="s">
        <v>397</v>
      </c>
      <c r="G32" s="284" t="s">
        <v>398</v>
      </c>
      <c r="H32" s="284" t="s">
        <v>333</v>
      </c>
    </row>
    <row r="33" spans="2:8" ht="22.5">
      <c r="B33" s="284" t="s">
        <v>399</v>
      </c>
      <c r="C33" s="284" t="s">
        <v>323</v>
      </c>
      <c r="D33" s="284" t="s">
        <v>324</v>
      </c>
      <c r="E33" s="284" t="s">
        <v>330</v>
      </c>
      <c r="F33" s="284" t="s">
        <v>346</v>
      </c>
      <c r="G33" s="284" t="s">
        <v>400</v>
      </c>
      <c r="H33" s="284" t="s">
        <v>333</v>
      </c>
    </row>
    <row r="34" spans="2:8" ht="22.5">
      <c r="B34" s="284" t="s">
        <v>401</v>
      </c>
      <c r="C34" s="284" t="s">
        <v>318</v>
      </c>
      <c r="D34" s="284" t="s">
        <v>319</v>
      </c>
      <c r="E34" s="284" t="s">
        <v>402</v>
      </c>
      <c r="F34" s="284" t="s">
        <v>403</v>
      </c>
      <c r="G34" s="284" t="s">
        <v>404</v>
      </c>
      <c r="H34" s="284" t="s">
        <v>333</v>
      </c>
    </row>
    <row r="35" spans="2:8" ht="22.5">
      <c r="B35" s="284" t="s">
        <v>405</v>
      </c>
      <c r="C35" s="284" t="s">
        <v>318</v>
      </c>
      <c r="D35" s="284" t="s">
        <v>319</v>
      </c>
      <c r="E35" s="284" t="s">
        <v>406</v>
      </c>
      <c r="F35" s="284" t="s">
        <v>407</v>
      </c>
      <c r="G35" s="284" t="s">
        <v>408</v>
      </c>
      <c r="H35" s="284" t="s">
        <v>333</v>
      </c>
    </row>
    <row r="36" spans="2:8" ht="22.5">
      <c r="B36" s="284" t="s">
        <v>409</v>
      </c>
      <c r="C36" s="284" t="s">
        <v>318</v>
      </c>
      <c r="D36" s="284" t="s">
        <v>319</v>
      </c>
      <c r="E36" s="284" t="s">
        <v>410</v>
      </c>
      <c r="F36" s="284" t="s">
        <v>411</v>
      </c>
      <c r="G36" s="284" t="s">
        <v>412</v>
      </c>
      <c r="H36" s="284" t="s">
        <v>333</v>
      </c>
    </row>
    <row r="37" spans="2:8" ht="22.5">
      <c r="B37" s="284" t="s">
        <v>413</v>
      </c>
      <c r="C37" s="284" t="s">
        <v>318</v>
      </c>
      <c r="D37" s="284" t="s">
        <v>319</v>
      </c>
      <c r="E37" s="284" t="s">
        <v>414</v>
      </c>
      <c r="F37" s="284" t="s">
        <v>415</v>
      </c>
      <c r="G37" s="284" t="s">
        <v>416</v>
      </c>
      <c r="H37" s="284" t="s">
        <v>333</v>
      </c>
    </row>
    <row r="38" spans="2:8" ht="22.5">
      <c r="B38" s="284" t="s">
        <v>417</v>
      </c>
      <c r="C38" s="284" t="s">
        <v>318</v>
      </c>
      <c r="D38" s="284" t="s">
        <v>319</v>
      </c>
      <c r="E38" s="284" t="s">
        <v>418</v>
      </c>
      <c r="F38" s="284" t="s">
        <v>419</v>
      </c>
      <c r="G38" s="284" t="s">
        <v>420</v>
      </c>
      <c r="H38" s="284" t="s">
        <v>333</v>
      </c>
    </row>
    <row r="39" spans="2:8" ht="22.5">
      <c r="B39" s="284" t="s">
        <v>421</v>
      </c>
      <c r="C39" s="284" t="s">
        <v>318</v>
      </c>
      <c r="D39" s="284" t="s">
        <v>319</v>
      </c>
      <c r="E39" s="284" t="s">
        <v>422</v>
      </c>
      <c r="F39" s="284" t="s">
        <v>418</v>
      </c>
      <c r="G39" s="284" t="s">
        <v>423</v>
      </c>
      <c r="H39" s="284" t="s">
        <v>333</v>
      </c>
    </row>
    <row r="40" spans="2:8" ht="22.5">
      <c r="B40" s="284" t="s">
        <v>424</v>
      </c>
      <c r="C40" s="284" t="s">
        <v>318</v>
      </c>
      <c r="D40" s="284" t="s">
        <v>319</v>
      </c>
      <c r="E40" s="284" t="s">
        <v>425</v>
      </c>
      <c r="F40" s="284" t="s">
        <v>407</v>
      </c>
      <c r="G40" s="284" t="s">
        <v>426</v>
      </c>
      <c r="H40" s="284" t="s">
        <v>333</v>
      </c>
    </row>
    <row r="41" spans="2:8" ht="22.5">
      <c r="B41" s="284" t="s">
        <v>427</v>
      </c>
      <c r="C41" s="284" t="s">
        <v>318</v>
      </c>
      <c r="D41" s="284" t="s">
        <v>319</v>
      </c>
      <c r="E41" s="284" t="s">
        <v>428</v>
      </c>
      <c r="F41" s="284" t="s">
        <v>429</v>
      </c>
      <c r="G41" s="284" t="s">
        <v>430</v>
      </c>
      <c r="H41" s="284" t="s">
        <v>333</v>
      </c>
    </row>
    <row r="42" spans="2:8" ht="22.5">
      <c r="B42" s="284" t="s">
        <v>431</v>
      </c>
      <c r="C42" s="284" t="s">
        <v>318</v>
      </c>
      <c r="D42" s="284" t="s">
        <v>319</v>
      </c>
      <c r="E42" s="284" t="s">
        <v>432</v>
      </c>
      <c r="F42" s="284" t="s">
        <v>335</v>
      </c>
      <c r="G42" s="284" t="s">
        <v>433</v>
      </c>
      <c r="H42" s="284" t="s">
        <v>333</v>
      </c>
    </row>
    <row r="43" spans="2:8" ht="22.5">
      <c r="B43" s="284" t="s">
        <v>434</v>
      </c>
      <c r="C43" s="284" t="s">
        <v>318</v>
      </c>
      <c r="D43" s="284" t="s">
        <v>319</v>
      </c>
      <c r="E43" s="284" t="s">
        <v>435</v>
      </c>
      <c r="F43" s="284" t="s">
        <v>436</v>
      </c>
      <c r="G43" s="284" t="s">
        <v>437</v>
      </c>
      <c r="H43" s="284" t="s">
        <v>333</v>
      </c>
    </row>
    <row r="44" spans="2:8" ht="22.5">
      <c r="B44" s="284" t="s">
        <v>438</v>
      </c>
      <c r="C44" s="284" t="s">
        <v>318</v>
      </c>
      <c r="D44" s="284" t="s">
        <v>319</v>
      </c>
      <c r="E44" s="284" t="s">
        <v>439</v>
      </c>
      <c r="F44" s="284" t="s">
        <v>440</v>
      </c>
      <c r="G44" s="284" t="s">
        <v>441</v>
      </c>
      <c r="H44" s="284" t="s">
        <v>333</v>
      </c>
    </row>
    <row r="45" spans="2:8" ht="22.5">
      <c r="B45" s="284" t="s">
        <v>442</v>
      </c>
      <c r="C45" s="284" t="s">
        <v>318</v>
      </c>
      <c r="D45" s="284" t="s">
        <v>319</v>
      </c>
      <c r="E45" s="284" t="s">
        <v>443</v>
      </c>
      <c r="F45" s="284" t="s">
        <v>361</v>
      </c>
      <c r="G45" s="284" t="s">
        <v>444</v>
      </c>
      <c r="H45" s="284" t="s">
        <v>333</v>
      </c>
    </row>
    <row r="46" spans="2:8" ht="22.5">
      <c r="B46" s="284" t="s">
        <v>445</v>
      </c>
      <c r="C46" s="284" t="s">
        <v>318</v>
      </c>
      <c r="D46" s="284" t="s">
        <v>319</v>
      </c>
      <c r="E46" s="284" t="s">
        <v>439</v>
      </c>
      <c r="F46" s="284" t="s">
        <v>440</v>
      </c>
      <c r="G46" s="284" t="s">
        <v>441</v>
      </c>
      <c r="H46" s="284" t="s">
        <v>333</v>
      </c>
    </row>
    <row r="47" spans="2:8" ht="22.5">
      <c r="B47" s="284" t="s">
        <v>446</v>
      </c>
      <c r="C47" s="284" t="s">
        <v>323</v>
      </c>
      <c r="D47" s="284" t="s">
        <v>324</v>
      </c>
      <c r="E47" s="284" t="s">
        <v>371</v>
      </c>
      <c r="F47" s="284" t="s">
        <v>429</v>
      </c>
      <c r="G47" s="284" t="s">
        <v>447</v>
      </c>
      <c r="H47" s="284" t="s">
        <v>333</v>
      </c>
    </row>
    <row r="48" spans="2:8" ht="22.5">
      <c r="B48" s="284" t="s">
        <v>448</v>
      </c>
      <c r="C48" s="284" t="s">
        <v>318</v>
      </c>
      <c r="D48" s="284" t="s">
        <v>319</v>
      </c>
      <c r="E48" s="284" t="s">
        <v>449</v>
      </c>
      <c r="F48" s="284" t="s">
        <v>450</v>
      </c>
      <c r="G48" s="285">
        <v>2149</v>
      </c>
      <c r="H48" s="286" t="s">
        <v>322</v>
      </c>
    </row>
    <row r="49" spans="2:8" ht="22.5">
      <c r="B49" s="284" t="s">
        <v>451</v>
      </c>
      <c r="C49" s="284" t="s">
        <v>318</v>
      </c>
      <c r="D49" s="284" t="s">
        <v>319</v>
      </c>
      <c r="E49" s="284" t="s">
        <v>452</v>
      </c>
      <c r="F49" s="284" t="s">
        <v>453</v>
      </c>
      <c r="G49" s="284" t="s">
        <v>454</v>
      </c>
      <c r="H49" s="284" t="s">
        <v>333</v>
      </c>
    </row>
    <row r="50" spans="2:8" ht="22.5">
      <c r="B50" s="284" t="s">
        <v>455</v>
      </c>
      <c r="C50" s="284" t="s">
        <v>323</v>
      </c>
      <c r="D50" s="284" t="s">
        <v>324</v>
      </c>
      <c r="E50" s="284" t="s">
        <v>381</v>
      </c>
      <c r="F50" s="284" t="s">
        <v>456</v>
      </c>
      <c r="G50" s="284" t="s">
        <v>457</v>
      </c>
      <c r="H50" s="284" t="s">
        <v>333</v>
      </c>
    </row>
    <row r="51" spans="2:8" ht="22.5">
      <c r="B51" s="284" t="s">
        <v>265</v>
      </c>
      <c r="C51" s="284" t="s">
        <v>318</v>
      </c>
      <c r="D51" s="284" t="s">
        <v>319</v>
      </c>
      <c r="E51" s="284" t="s">
        <v>449</v>
      </c>
      <c r="F51" s="284" t="s">
        <v>458</v>
      </c>
      <c r="G51" s="285">
        <v>2152</v>
      </c>
      <c r="H51" s="286" t="s">
        <v>322</v>
      </c>
    </row>
    <row r="52" spans="2:8" ht="22.5">
      <c r="B52" s="284" t="s">
        <v>459</v>
      </c>
      <c r="C52" s="284" t="s">
        <v>323</v>
      </c>
      <c r="D52" s="284" t="s">
        <v>324</v>
      </c>
      <c r="E52" s="284" t="s">
        <v>342</v>
      </c>
      <c r="F52" s="284" t="s">
        <v>460</v>
      </c>
      <c r="G52" s="284" t="s">
        <v>461</v>
      </c>
      <c r="H52" s="284" t="s">
        <v>333</v>
      </c>
    </row>
    <row r="53" spans="2:8" ht="22.5">
      <c r="B53" s="284" t="s">
        <v>462</v>
      </c>
      <c r="C53" s="284" t="s">
        <v>318</v>
      </c>
      <c r="D53" s="284" t="s">
        <v>319</v>
      </c>
      <c r="E53" s="284" t="s">
        <v>463</v>
      </c>
      <c r="F53" s="284" t="s">
        <v>464</v>
      </c>
      <c r="G53" s="284" t="s">
        <v>465</v>
      </c>
      <c r="H53" s="284" t="s">
        <v>333</v>
      </c>
    </row>
    <row r="54" spans="2:8" ht="22.5">
      <c r="B54" s="284" t="s">
        <v>466</v>
      </c>
      <c r="C54" s="284" t="s">
        <v>318</v>
      </c>
      <c r="D54" s="284" t="s">
        <v>319</v>
      </c>
      <c r="E54" s="284" t="s">
        <v>358</v>
      </c>
      <c r="F54" s="284" t="s">
        <v>467</v>
      </c>
      <c r="G54" s="284" t="s">
        <v>468</v>
      </c>
      <c r="H54" s="284" t="s">
        <v>333</v>
      </c>
    </row>
    <row r="55" spans="2:8" ht="22.5">
      <c r="B55" s="284" t="s">
        <v>469</v>
      </c>
      <c r="C55" s="284" t="s">
        <v>318</v>
      </c>
      <c r="D55" s="284" t="s">
        <v>319</v>
      </c>
      <c r="E55" s="284" t="s">
        <v>470</v>
      </c>
      <c r="F55" s="284" t="s">
        <v>358</v>
      </c>
      <c r="G55" s="284" t="s">
        <v>471</v>
      </c>
      <c r="H55" s="284" t="s">
        <v>333</v>
      </c>
    </row>
    <row r="56" spans="2:8" ht="22.5">
      <c r="B56" s="284" t="s">
        <v>472</v>
      </c>
      <c r="C56" s="284" t="s">
        <v>318</v>
      </c>
      <c r="D56" s="284" t="s">
        <v>319</v>
      </c>
      <c r="E56" s="284" t="s">
        <v>473</v>
      </c>
      <c r="F56" s="284" t="s">
        <v>474</v>
      </c>
      <c r="G56" s="285">
        <v>1091</v>
      </c>
      <c r="H56" s="286" t="s">
        <v>322</v>
      </c>
    </row>
    <row r="57" spans="2:8" ht="22.5">
      <c r="B57" s="284" t="s">
        <v>475</v>
      </c>
      <c r="C57" s="284" t="s">
        <v>323</v>
      </c>
      <c r="D57" s="284" t="s">
        <v>324</v>
      </c>
      <c r="E57" s="284" t="s">
        <v>476</v>
      </c>
      <c r="F57" s="284" t="s">
        <v>477</v>
      </c>
      <c r="G57" s="285">
        <v>1466</v>
      </c>
      <c r="H57" s="286" t="s">
        <v>322</v>
      </c>
    </row>
    <row r="58" spans="2:8" ht="22.5">
      <c r="B58" s="284" t="s">
        <v>478</v>
      </c>
      <c r="C58" s="284" t="s">
        <v>318</v>
      </c>
      <c r="D58" s="284" t="s">
        <v>319</v>
      </c>
      <c r="E58" s="284" t="s">
        <v>479</v>
      </c>
      <c r="F58" s="284" t="s">
        <v>372</v>
      </c>
      <c r="G58" s="284" t="s">
        <v>480</v>
      </c>
      <c r="H58" s="284" t="s">
        <v>333</v>
      </c>
    </row>
    <row r="59" spans="2:8" ht="22.5">
      <c r="B59" s="284" t="s">
        <v>481</v>
      </c>
      <c r="C59" s="284" t="s">
        <v>318</v>
      </c>
      <c r="D59" s="284" t="s">
        <v>319</v>
      </c>
      <c r="E59" s="284" t="s">
        <v>482</v>
      </c>
      <c r="F59" s="284" t="s">
        <v>483</v>
      </c>
      <c r="G59" s="285">
        <v>1544</v>
      </c>
      <c r="H59" s="286" t="s">
        <v>322</v>
      </c>
    </row>
    <row r="60" spans="2:8" ht="22.5">
      <c r="B60" s="284" t="s">
        <v>484</v>
      </c>
      <c r="C60" s="284" t="s">
        <v>323</v>
      </c>
      <c r="D60" s="284" t="s">
        <v>324</v>
      </c>
      <c r="E60" s="284" t="s">
        <v>330</v>
      </c>
      <c r="F60" s="284" t="s">
        <v>485</v>
      </c>
      <c r="G60" s="284" t="s">
        <v>486</v>
      </c>
      <c r="H60" s="284" t="s">
        <v>333</v>
      </c>
    </row>
    <row r="61" spans="2:8" ht="22.5">
      <c r="B61" s="284" t="s">
        <v>487</v>
      </c>
      <c r="C61" s="284" t="s">
        <v>318</v>
      </c>
      <c r="D61" s="284" t="s">
        <v>319</v>
      </c>
      <c r="E61" s="284" t="s">
        <v>449</v>
      </c>
      <c r="F61" s="284" t="s">
        <v>458</v>
      </c>
      <c r="G61" s="285">
        <v>2152</v>
      </c>
      <c r="H61" s="286" t="s">
        <v>322</v>
      </c>
    </row>
    <row r="62" spans="2:8" ht="22.5">
      <c r="B62" s="284" t="s">
        <v>488</v>
      </c>
      <c r="C62" s="284" t="s">
        <v>318</v>
      </c>
      <c r="D62" s="284" t="s">
        <v>319</v>
      </c>
      <c r="E62" s="284" t="s">
        <v>482</v>
      </c>
      <c r="F62" s="284" t="s">
        <v>483</v>
      </c>
      <c r="G62" s="285">
        <v>1544</v>
      </c>
      <c r="H62" s="286" t="s">
        <v>322</v>
      </c>
    </row>
    <row r="63" spans="2:8" ht="22.5">
      <c r="B63" s="284" t="s">
        <v>489</v>
      </c>
      <c r="C63" s="284" t="s">
        <v>318</v>
      </c>
      <c r="D63" s="284" t="s">
        <v>319</v>
      </c>
      <c r="E63" s="284" t="s">
        <v>490</v>
      </c>
      <c r="F63" s="284" t="s">
        <v>491</v>
      </c>
      <c r="G63" s="285">
        <v>1785</v>
      </c>
      <c r="H63" s="286" t="s">
        <v>322</v>
      </c>
    </row>
    <row r="64" spans="2:8" ht="22.5">
      <c r="B64" s="284" t="s">
        <v>492</v>
      </c>
      <c r="C64" s="284" t="s">
        <v>323</v>
      </c>
      <c r="D64" s="284" t="s">
        <v>324</v>
      </c>
      <c r="E64" s="284" t="s">
        <v>493</v>
      </c>
      <c r="F64" s="284" t="s">
        <v>494</v>
      </c>
      <c r="G64" s="285">
        <v>1673</v>
      </c>
      <c r="H64" s="286" t="s">
        <v>322</v>
      </c>
    </row>
    <row r="65" spans="2:11" ht="22.5">
      <c r="B65" s="284" t="s">
        <v>495</v>
      </c>
      <c r="C65" s="284" t="s">
        <v>318</v>
      </c>
      <c r="D65" s="284" t="s">
        <v>319</v>
      </c>
      <c r="E65" s="284" t="s">
        <v>449</v>
      </c>
      <c r="F65" s="284" t="s">
        <v>458</v>
      </c>
      <c r="G65" s="285">
        <v>2152</v>
      </c>
      <c r="H65" s="286" t="s">
        <v>322</v>
      </c>
    </row>
    <row r="66" spans="2:11" ht="22.5">
      <c r="B66" s="284" t="s">
        <v>496</v>
      </c>
      <c r="C66" s="284" t="s">
        <v>318</v>
      </c>
      <c r="D66" s="284" t="s">
        <v>319</v>
      </c>
      <c r="E66" s="284" t="s">
        <v>482</v>
      </c>
      <c r="F66" s="284" t="s">
        <v>483</v>
      </c>
      <c r="G66" s="285">
        <v>1544</v>
      </c>
      <c r="H66" s="286" t="s">
        <v>322</v>
      </c>
    </row>
    <row r="67" spans="2:11" ht="22.5">
      <c r="B67" s="284" t="s">
        <v>497</v>
      </c>
      <c r="C67" s="284" t="s">
        <v>323</v>
      </c>
      <c r="D67" s="284" t="s">
        <v>324</v>
      </c>
      <c r="E67" s="284" t="s">
        <v>498</v>
      </c>
      <c r="F67" s="284" t="s">
        <v>499</v>
      </c>
      <c r="G67" s="284" t="s">
        <v>500</v>
      </c>
      <c r="H67" s="284" t="s">
        <v>333</v>
      </c>
    </row>
    <row r="68" spans="2:11" ht="22.5">
      <c r="B68" s="284" t="s">
        <v>501</v>
      </c>
      <c r="C68" s="284" t="s">
        <v>318</v>
      </c>
      <c r="D68" s="284" t="s">
        <v>319</v>
      </c>
      <c r="E68" s="284" t="s">
        <v>470</v>
      </c>
      <c r="F68" s="284" t="s">
        <v>358</v>
      </c>
      <c r="G68" s="284" t="s">
        <v>471</v>
      </c>
      <c r="H68" s="284" t="s">
        <v>333</v>
      </c>
    </row>
    <row r="69" spans="2:11" ht="22.5">
      <c r="B69" s="284" t="s">
        <v>502</v>
      </c>
      <c r="C69" s="284" t="s">
        <v>318</v>
      </c>
      <c r="D69" s="284" t="s">
        <v>319</v>
      </c>
      <c r="E69" s="284" t="s">
        <v>503</v>
      </c>
      <c r="F69" s="284" t="s">
        <v>504</v>
      </c>
      <c r="G69" s="284" t="s">
        <v>505</v>
      </c>
      <c r="H69" s="284" t="s">
        <v>333</v>
      </c>
    </row>
    <row r="70" spans="2:11" ht="22.5">
      <c r="B70" s="287" t="s">
        <v>511</v>
      </c>
      <c r="C70" s="284" t="s">
        <v>318</v>
      </c>
      <c r="D70" s="284" t="s">
        <v>319</v>
      </c>
      <c r="E70" s="288">
        <v>6.08</v>
      </c>
      <c r="F70" s="288">
        <v>3.94</v>
      </c>
      <c r="G70" s="299">
        <v>1.544</v>
      </c>
      <c r="H70" s="286" t="s">
        <v>516</v>
      </c>
    </row>
    <row r="71" spans="2:11" ht="22.5">
      <c r="B71" s="287" t="s">
        <v>512</v>
      </c>
      <c r="C71" s="284" t="s">
        <v>318</v>
      </c>
      <c r="D71" s="284" t="s">
        <v>319</v>
      </c>
      <c r="E71" s="288">
        <v>3.02</v>
      </c>
      <c r="F71" s="288">
        <v>2.77</v>
      </c>
      <c r="G71" s="299">
        <v>1.091</v>
      </c>
      <c r="H71" s="286" t="s">
        <v>516</v>
      </c>
    </row>
    <row r="72" spans="2:11" ht="22.5">
      <c r="B72" s="287" t="s">
        <v>513</v>
      </c>
      <c r="C72" s="284" t="s">
        <v>318</v>
      </c>
      <c r="D72" s="284" t="s">
        <v>319</v>
      </c>
      <c r="E72" s="288">
        <v>1.31</v>
      </c>
      <c r="F72" s="288">
        <v>2.77</v>
      </c>
      <c r="G72" s="299">
        <v>0.47299999999999998</v>
      </c>
      <c r="H72" s="284" t="s">
        <v>333</v>
      </c>
    </row>
    <row r="73" spans="2:11" ht="22.5">
      <c r="B73" s="287" t="s">
        <v>514</v>
      </c>
      <c r="C73" s="284" t="s">
        <v>318</v>
      </c>
      <c r="D73" s="284" t="s">
        <v>319</v>
      </c>
      <c r="E73" s="288">
        <v>7.33</v>
      </c>
      <c r="F73" s="288">
        <v>3.3</v>
      </c>
      <c r="G73" s="299">
        <v>2.222</v>
      </c>
      <c r="H73" s="286" t="s">
        <v>516</v>
      </c>
    </row>
    <row r="74" spans="2:11" ht="22.5">
      <c r="B74" s="287" t="s">
        <v>515</v>
      </c>
      <c r="C74" s="284" t="s">
        <v>318</v>
      </c>
      <c r="D74" s="284" t="s">
        <v>319</v>
      </c>
      <c r="E74" s="288">
        <v>7.21</v>
      </c>
      <c r="F74" s="288">
        <v>3.35</v>
      </c>
      <c r="G74" s="299">
        <v>2.1520000000000001</v>
      </c>
      <c r="H74" s="286" t="s">
        <v>516</v>
      </c>
    </row>
    <row r="76" spans="2:11" ht="18.75">
      <c r="B76" s="595" t="s">
        <v>517</v>
      </c>
      <c r="C76" s="595"/>
      <c r="D76" s="595"/>
      <c r="E76" s="595"/>
      <c r="F76" s="595"/>
      <c r="G76" s="595"/>
      <c r="H76" s="595"/>
      <c r="I76" s="595"/>
      <c r="J76" s="595"/>
      <c r="K76" s="595"/>
    </row>
    <row r="77" spans="2:11" ht="18.75">
      <c r="B77" s="290"/>
      <c r="C77" s="290"/>
      <c r="D77" s="290"/>
      <c r="E77" s="290"/>
      <c r="F77" s="290"/>
      <c r="G77" s="298"/>
      <c r="H77" s="290"/>
      <c r="I77" s="290"/>
      <c r="J77" s="290"/>
      <c r="K77" s="290"/>
    </row>
    <row r="78" spans="2:11" ht="18">
      <c r="B78" s="257" t="s">
        <v>220</v>
      </c>
      <c r="C78" s="262" t="s">
        <v>221</v>
      </c>
      <c r="D78" s="599"/>
      <c r="E78" s="599"/>
      <c r="F78" s="599"/>
      <c r="G78" s="599"/>
      <c r="H78" s="599"/>
    </row>
    <row r="79" spans="2:11">
      <c r="B79" s="257" t="s">
        <v>240</v>
      </c>
      <c r="C79" s="262" t="s">
        <v>242</v>
      </c>
      <c r="D79" s="600" t="s">
        <v>222</v>
      </c>
      <c r="E79" s="600"/>
      <c r="F79" s="600"/>
      <c r="G79" s="600"/>
      <c r="H79" s="600"/>
    </row>
    <row r="80" spans="2:11" ht="26.25" customHeight="1">
      <c r="B80" s="257" t="s">
        <v>241</v>
      </c>
      <c r="C80" s="261" t="s">
        <v>243</v>
      </c>
      <c r="D80" s="600" t="s">
        <v>223</v>
      </c>
      <c r="E80" s="600"/>
      <c r="F80" s="600"/>
      <c r="G80" s="600"/>
      <c r="H80" s="600"/>
    </row>
    <row r="81" spans="2:11" ht="21" customHeight="1">
      <c r="B81" s="598" t="s">
        <v>246</v>
      </c>
      <c r="C81" s="598"/>
      <c r="D81" s="598"/>
      <c r="F81" s="262" t="s">
        <v>244</v>
      </c>
      <c r="G81" s="295">
        <v>20</v>
      </c>
      <c r="H81" s="262" t="s">
        <v>224</v>
      </c>
    </row>
    <row r="82" spans="2:11" ht="15.75" customHeight="1">
      <c r="B82" s="598" t="s">
        <v>247</v>
      </c>
      <c r="C82" s="598"/>
      <c r="D82" s="269"/>
      <c r="F82" s="262" t="s">
        <v>245</v>
      </c>
      <c r="G82" s="295">
        <v>20</v>
      </c>
      <c r="H82" s="262" t="s">
        <v>225</v>
      </c>
    </row>
    <row r="83" spans="2:11" ht="15" customHeight="1">
      <c r="B83" s="598" t="s">
        <v>226</v>
      </c>
      <c r="C83" s="598"/>
      <c r="D83" s="263"/>
      <c r="E83" s="258"/>
      <c r="F83" s="262" t="s">
        <v>227</v>
      </c>
      <c r="G83" s="295">
        <v>1000</v>
      </c>
      <c r="H83" s="262" t="s">
        <v>228</v>
      </c>
    </row>
    <row r="84" spans="2:11" ht="25.5" customHeight="1">
      <c r="B84" s="598" t="s">
        <v>229</v>
      </c>
      <c r="C84" s="598"/>
      <c r="D84" s="263"/>
      <c r="E84" s="258"/>
      <c r="F84" s="264" t="s">
        <v>230</v>
      </c>
      <c r="G84" s="264">
        <v>17</v>
      </c>
      <c r="H84" s="265"/>
    </row>
    <row r="85" spans="2:11" ht="25.5" customHeight="1">
      <c r="B85" s="598" t="s">
        <v>231</v>
      </c>
      <c r="C85" s="598"/>
      <c r="D85" s="263"/>
      <c r="E85" s="258"/>
      <c r="F85" s="262" t="s">
        <v>232</v>
      </c>
      <c r="G85" s="295">
        <v>7</v>
      </c>
      <c r="H85" s="265"/>
    </row>
    <row r="86" spans="2:11" ht="25.5" customHeight="1">
      <c r="B86" s="598" t="s">
        <v>233</v>
      </c>
      <c r="C86" s="598"/>
      <c r="D86" s="263"/>
      <c r="E86" s="258"/>
      <c r="F86" s="262" t="s">
        <v>234</v>
      </c>
      <c r="G86" s="295">
        <v>23</v>
      </c>
      <c r="H86" s="265"/>
    </row>
    <row r="87" spans="2:11">
      <c r="B87" s="598"/>
      <c r="C87" s="598"/>
      <c r="D87" s="598"/>
      <c r="E87" s="259"/>
      <c r="F87" s="262" t="s">
        <v>235</v>
      </c>
      <c r="G87" s="295">
        <v>23</v>
      </c>
      <c r="H87" s="265"/>
    </row>
    <row r="88" spans="2:11" ht="15" customHeight="1">
      <c r="B88" s="598" t="s">
        <v>236</v>
      </c>
      <c r="C88" s="598"/>
      <c r="D88" s="263"/>
      <c r="E88" s="258"/>
      <c r="F88" s="262" t="s">
        <v>237</v>
      </c>
      <c r="G88" s="295">
        <v>43</v>
      </c>
      <c r="H88" s="265"/>
    </row>
    <row r="89" spans="2:11">
      <c r="B89" s="598"/>
      <c r="C89" s="598"/>
      <c r="D89" s="598"/>
      <c r="E89" s="260"/>
      <c r="F89" s="259"/>
      <c r="G89" s="265"/>
      <c r="H89" s="266"/>
    </row>
    <row r="90" spans="2:11" ht="15.75" customHeight="1" thickBot="1">
      <c r="B90" s="598" t="s">
        <v>238</v>
      </c>
      <c r="C90" s="598"/>
      <c r="D90" s="598"/>
      <c r="E90" s="258"/>
      <c r="F90" s="259"/>
      <c r="G90" s="267" t="s">
        <v>239</v>
      </c>
    </row>
    <row r="93" spans="2:11">
      <c r="B93" s="146" t="s">
        <v>248</v>
      </c>
    </row>
    <row r="95" spans="2:11" ht="22.5">
      <c r="B95" s="270" t="s">
        <v>249</v>
      </c>
      <c r="C95" s="278">
        <v>1</v>
      </c>
      <c r="D95" s="278">
        <v>2</v>
      </c>
      <c r="E95" s="278">
        <v>3</v>
      </c>
      <c r="F95" s="278">
        <v>4</v>
      </c>
      <c r="G95" s="278">
        <v>5</v>
      </c>
      <c r="H95" s="278">
        <v>6</v>
      </c>
      <c r="I95" s="278">
        <v>7</v>
      </c>
      <c r="J95" s="278">
        <v>8</v>
      </c>
      <c r="K95" s="278">
        <v>9</v>
      </c>
    </row>
    <row r="96" spans="2:11" ht="22.5">
      <c r="B96" s="270" t="s">
        <v>250</v>
      </c>
      <c r="C96" s="278" t="s">
        <v>239</v>
      </c>
      <c r="D96" s="278" t="s">
        <v>251</v>
      </c>
      <c r="E96" s="278" t="s">
        <v>252</v>
      </c>
      <c r="F96" s="278" t="s">
        <v>253</v>
      </c>
      <c r="G96" s="278" t="s">
        <v>254</v>
      </c>
      <c r="H96" s="278" t="s">
        <v>255</v>
      </c>
      <c r="I96" s="278" t="s">
        <v>256</v>
      </c>
      <c r="J96" s="278" t="s">
        <v>257</v>
      </c>
      <c r="K96" s="278" t="s">
        <v>258</v>
      </c>
    </row>
    <row r="97" spans="2:11">
      <c r="B97" s="271"/>
      <c r="C97" s="279"/>
      <c r="D97" s="279"/>
      <c r="E97" s="279"/>
      <c r="F97" s="279"/>
      <c r="G97" s="280"/>
      <c r="H97" s="280"/>
      <c r="I97" s="279"/>
      <c r="J97" s="279"/>
      <c r="K97" s="279"/>
    </row>
    <row r="98" spans="2:11" ht="22.5">
      <c r="B98" s="270" t="s">
        <v>249</v>
      </c>
      <c r="C98" s="278">
        <v>10</v>
      </c>
      <c r="D98" s="278">
        <v>11</v>
      </c>
      <c r="E98" s="278">
        <v>12</v>
      </c>
      <c r="F98" s="278">
        <v>13</v>
      </c>
      <c r="G98" s="278">
        <v>14</v>
      </c>
      <c r="H98" s="278">
        <v>15</v>
      </c>
      <c r="I98" s="278">
        <v>16</v>
      </c>
      <c r="J98" s="278">
        <v>17</v>
      </c>
      <c r="K98" s="278">
        <v>18</v>
      </c>
    </row>
    <row r="99" spans="2:11" ht="22.5">
      <c r="B99" s="270" t="s">
        <v>250</v>
      </c>
      <c r="C99" s="278" t="s">
        <v>259</v>
      </c>
      <c r="D99" s="278" t="s">
        <v>260</v>
      </c>
      <c r="E99" s="278" t="s">
        <v>261</v>
      </c>
      <c r="F99" s="278" t="s">
        <v>262</v>
      </c>
      <c r="G99" s="278" t="s">
        <v>263</v>
      </c>
      <c r="H99" s="278" t="s">
        <v>264</v>
      </c>
      <c r="I99" s="278" t="s">
        <v>265</v>
      </c>
      <c r="J99" s="278" t="s">
        <v>266</v>
      </c>
      <c r="K99" s="278" t="s">
        <v>267</v>
      </c>
    </row>
    <row r="100" spans="2:11">
      <c r="B100" s="271"/>
      <c r="C100" s="279"/>
      <c r="D100" s="279"/>
      <c r="E100" s="279"/>
      <c r="F100" s="279"/>
      <c r="G100" s="280"/>
      <c r="H100" s="280"/>
      <c r="I100" s="279"/>
      <c r="J100" s="279"/>
      <c r="K100" s="279"/>
    </row>
    <row r="101" spans="2:11" ht="22.5">
      <c r="B101" s="270" t="s">
        <v>249</v>
      </c>
      <c r="C101" s="278">
        <v>19</v>
      </c>
      <c r="D101" s="278">
        <v>20</v>
      </c>
      <c r="E101" s="278">
        <v>21</v>
      </c>
      <c r="F101" s="278">
        <v>22</v>
      </c>
      <c r="G101" s="278">
        <v>23</v>
      </c>
      <c r="H101" s="280"/>
      <c r="I101" s="279"/>
      <c r="J101" s="279"/>
      <c r="K101" s="279"/>
    </row>
    <row r="102" spans="2:11" ht="22.5">
      <c r="B102" s="270" t="s">
        <v>250</v>
      </c>
      <c r="C102" s="278" t="s">
        <v>268</v>
      </c>
      <c r="D102" s="278" t="s">
        <v>269</v>
      </c>
      <c r="E102" s="278" t="s">
        <v>270</v>
      </c>
      <c r="F102" s="278" t="s">
        <v>271</v>
      </c>
      <c r="G102" s="278" t="s">
        <v>272</v>
      </c>
      <c r="H102" s="280"/>
      <c r="I102" s="279"/>
      <c r="J102" s="279"/>
      <c r="K102" s="279"/>
    </row>
    <row r="114" spans="1:12">
      <c r="B114" s="609" t="s">
        <v>287</v>
      </c>
      <c r="C114" s="609"/>
      <c r="D114" s="609"/>
      <c r="E114" s="609"/>
      <c r="F114" s="609"/>
      <c r="G114" s="280"/>
      <c r="H114" s="609" t="s">
        <v>311</v>
      </c>
      <c r="I114" s="609"/>
      <c r="J114" s="609"/>
      <c r="K114" s="609"/>
      <c r="L114" s="609"/>
    </row>
    <row r="115" spans="1:12" ht="15.75" thickBot="1"/>
    <row r="116" spans="1:12" ht="22.5">
      <c r="A116" s="610" t="s">
        <v>273</v>
      </c>
      <c r="B116" s="611"/>
      <c r="C116" s="294" t="s">
        <v>274</v>
      </c>
      <c r="D116" s="294" t="s">
        <v>275</v>
      </c>
      <c r="E116" s="294" t="s">
        <v>276</v>
      </c>
      <c r="F116" s="273" t="s">
        <v>315</v>
      </c>
      <c r="G116" s="281"/>
      <c r="H116" s="274" t="s">
        <v>273</v>
      </c>
      <c r="I116" s="274" t="s">
        <v>288</v>
      </c>
      <c r="J116" s="274" t="s">
        <v>275</v>
      </c>
      <c r="K116" s="274" t="s">
        <v>276</v>
      </c>
      <c r="L116" s="274" t="s">
        <v>315</v>
      </c>
    </row>
    <row r="117" spans="1:12" ht="25.5">
      <c r="A117" s="601">
        <v>1</v>
      </c>
      <c r="B117" s="602"/>
      <c r="C117" s="293" t="s">
        <v>277</v>
      </c>
      <c r="D117" s="275">
        <v>85</v>
      </c>
      <c r="E117" s="293" t="s">
        <v>289</v>
      </c>
      <c r="F117" s="272" t="s">
        <v>316</v>
      </c>
      <c r="G117" s="282"/>
      <c r="H117" s="293">
        <v>1</v>
      </c>
      <c r="I117" s="293" t="s">
        <v>277</v>
      </c>
      <c r="J117" s="293">
        <v>78</v>
      </c>
      <c r="K117" s="293" t="s">
        <v>289</v>
      </c>
      <c r="L117" s="293" t="s">
        <v>316</v>
      </c>
    </row>
    <row r="118" spans="1:12" ht="25.5">
      <c r="A118" s="601">
        <v>2</v>
      </c>
      <c r="B118" s="602"/>
      <c r="C118" s="293" t="s">
        <v>278</v>
      </c>
      <c r="D118" s="275">
        <v>25.4</v>
      </c>
      <c r="E118" s="293" t="s">
        <v>293</v>
      </c>
      <c r="F118" s="272" t="s">
        <v>316</v>
      </c>
      <c r="G118" s="282"/>
      <c r="H118" s="293">
        <v>2</v>
      </c>
      <c r="I118" s="293" t="s">
        <v>278</v>
      </c>
      <c r="J118" s="293">
        <v>24</v>
      </c>
      <c r="K118" s="293" t="s">
        <v>290</v>
      </c>
      <c r="L118" s="293" t="s">
        <v>316</v>
      </c>
    </row>
    <row r="119" spans="1:12">
      <c r="A119" s="601">
        <v>3</v>
      </c>
      <c r="B119" s="602"/>
      <c r="C119" s="293" t="s">
        <v>279</v>
      </c>
      <c r="D119" s="275">
        <v>0</v>
      </c>
      <c r="E119" s="293" t="s">
        <v>291</v>
      </c>
      <c r="F119" s="272" t="s">
        <v>316</v>
      </c>
      <c r="G119" s="282"/>
      <c r="H119" s="293">
        <v>3</v>
      </c>
      <c r="I119" s="293" t="s">
        <v>279</v>
      </c>
      <c r="J119" s="293">
        <v>6.2</v>
      </c>
      <c r="K119" s="293" t="s">
        <v>291</v>
      </c>
      <c r="L119" s="293" t="s">
        <v>316</v>
      </c>
    </row>
    <row r="120" spans="1:12">
      <c r="A120" s="601">
        <v>4</v>
      </c>
      <c r="B120" s="602"/>
      <c r="C120" s="293" t="s">
        <v>292</v>
      </c>
      <c r="D120" s="275">
        <v>66</v>
      </c>
      <c r="E120" s="293" t="s">
        <v>295</v>
      </c>
      <c r="F120" s="272" t="s">
        <v>316</v>
      </c>
      <c r="G120" s="282"/>
      <c r="H120" s="293">
        <v>4</v>
      </c>
      <c r="I120" s="293" t="s">
        <v>292</v>
      </c>
      <c r="J120" s="293">
        <v>40</v>
      </c>
      <c r="K120" s="293" t="s">
        <v>293</v>
      </c>
      <c r="L120" s="293" t="s">
        <v>316</v>
      </c>
    </row>
    <row r="121" spans="1:12">
      <c r="A121" s="601">
        <v>5</v>
      </c>
      <c r="B121" s="602"/>
      <c r="C121" s="293" t="s">
        <v>294</v>
      </c>
      <c r="D121" s="275">
        <v>4</v>
      </c>
      <c r="E121" s="293" t="s">
        <v>291</v>
      </c>
      <c r="F121" s="272" t="s">
        <v>316</v>
      </c>
      <c r="G121" s="282"/>
      <c r="H121" s="293">
        <v>5</v>
      </c>
      <c r="I121" s="293" t="s">
        <v>294</v>
      </c>
      <c r="J121" s="293">
        <v>7</v>
      </c>
      <c r="K121" s="293" t="s">
        <v>291</v>
      </c>
      <c r="L121" s="293" t="s">
        <v>316</v>
      </c>
    </row>
    <row r="122" spans="1:12">
      <c r="A122" s="601">
        <v>6</v>
      </c>
      <c r="B122" s="602"/>
      <c r="C122" s="293" t="s">
        <v>281</v>
      </c>
      <c r="D122" s="275">
        <v>8</v>
      </c>
      <c r="E122" s="293" t="s">
        <v>291</v>
      </c>
      <c r="F122" s="272" t="s">
        <v>316</v>
      </c>
      <c r="G122" s="282"/>
      <c r="H122" s="293">
        <v>6</v>
      </c>
      <c r="I122" s="293" t="s">
        <v>281</v>
      </c>
      <c r="J122" s="293">
        <v>32</v>
      </c>
      <c r="K122" s="293" t="s">
        <v>293</v>
      </c>
      <c r="L122" s="293" t="s">
        <v>316</v>
      </c>
    </row>
    <row r="123" spans="1:12">
      <c r="A123" s="601">
        <v>7</v>
      </c>
      <c r="B123" s="602"/>
      <c r="C123" s="293" t="s">
        <v>282</v>
      </c>
      <c r="D123" s="275">
        <v>0</v>
      </c>
      <c r="E123" s="293" t="s">
        <v>291</v>
      </c>
      <c r="F123" s="272" t="s">
        <v>316</v>
      </c>
      <c r="G123" s="282"/>
      <c r="H123" s="293">
        <v>7</v>
      </c>
      <c r="I123" s="293" t="s">
        <v>282</v>
      </c>
      <c r="J123" s="293">
        <v>10</v>
      </c>
      <c r="K123" s="293" t="s">
        <v>291</v>
      </c>
      <c r="L123" s="293" t="s">
        <v>316</v>
      </c>
    </row>
    <row r="124" spans="1:12">
      <c r="A124" s="601">
        <v>8</v>
      </c>
      <c r="B124" s="602"/>
      <c r="C124" s="293" t="s">
        <v>283</v>
      </c>
      <c r="D124" s="275">
        <v>8</v>
      </c>
      <c r="E124" s="293" t="s">
        <v>291</v>
      </c>
      <c r="F124" s="272" t="s">
        <v>316</v>
      </c>
      <c r="G124" s="282"/>
      <c r="H124" s="293">
        <v>8</v>
      </c>
      <c r="I124" s="293" t="s">
        <v>283</v>
      </c>
      <c r="J124" s="293">
        <v>59</v>
      </c>
      <c r="K124" s="293" t="s">
        <v>295</v>
      </c>
      <c r="L124" s="293" t="s">
        <v>316</v>
      </c>
    </row>
    <row r="125" spans="1:12" ht="25.5">
      <c r="A125" s="601">
        <v>9</v>
      </c>
      <c r="B125" s="602"/>
      <c r="C125" s="293" t="s">
        <v>284</v>
      </c>
      <c r="D125" s="275">
        <v>71.900000000000006</v>
      </c>
      <c r="E125" s="293" t="s">
        <v>289</v>
      </c>
      <c r="F125" s="272" t="s">
        <v>316</v>
      </c>
      <c r="G125" s="282"/>
      <c r="H125" s="293">
        <v>9</v>
      </c>
      <c r="I125" s="293" t="s">
        <v>284</v>
      </c>
      <c r="J125" s="293">
        <v>19</v>
      </c>
      <c r="K125" s="293" t="s">
        <v>290</v>
      </c>
      <c r="L125" s="293" t="s">
        <v>316</v>
      </c>
    </row>
    <row r="126" spans="1:12" ht="25.5">
      <c r="A126" s="601">
        <v>10</v>
      </c>
      <c r="B126" s="602"/>
      <c r="C126" s="293" t="s">
        <v>285</v>
      </c>
      <c r="D126" s="275">
        <v>14.1</v>
      </c>
      <c r="E126" s="293" t="s">
        <v>290</v>
      </c>
      <c r="F126" s="272" t="s">
        <v>316</v>
      </c>
      <c r="G126" s="282"/>
      <c r="H126" s="293">
        <v>10</v>
      </c>
      <c r="I126" s="293" t="s">
        <v>285</v>
      </c>
      <c r="J126" s="293">
        <v>0</v>
      </c>
      <c r="K126" s="293" t="s">
        <v>291</v>
      </c>
      <c r="L126" s="293" t="s">
        <v>316</v>
      </c>
    </row>
    <row r="127" spans="1:12">
      <c r="A127" s="601">
        <v>11</v>
      </c>
      <c r="B127" s="602"/>
      <c r="C127" s="293" t="s">
        <v>296</v>
      </c>
      <c r="D127" s="275">
        <v>0</v>
      </c>
      <c r="E127" s="293" t="s">
        <v>291</v>
      </c>
      <c r="F127" s="272" t="s">
        <v>316</v>
      </c>
      <c r="G127" s="282"/>
      <c r="H127" s="293">
        <v>11</v>
      </c>
      <c r="I127" s="293" t="s">
        <v>296</v>
      </c>
      <c r="J127" s="293">
        <v>38</v>
      </c>
      <c r="K127" s="293" t="s">
        <v>293</v>
      </c>
      <c r="L127" s="293" t="s">
        <v>316</v>
      </c>
    </row>
    <row r="128" spans="1:12">
      <c r="A128" s="601">
        <v>12</v>
      </c>
      <c r="B128" s="602"/>
      <c r="C128" s="293" t="s">
        <v>286</v>
      </c>
      <c r="D128" s="275">
        <v>42</v>
      </c>
      <c r="E128" s="293" t="s">
        <v>305</v>
      </c>
      <c r="F128" s="272" t="s">
        <v>316</v>
      </c>
      <c r="G128" s="282"/>
      <c r="H128" s="293">
        <v>12</v>
      </c>
      <c r="I128" s="293" t="s">
        <v>286</v>
      </c>
      <c r="J128" s="293">
        <v>4</v>
      </c>
      <c r="K128" s="293" t="s">
        <v>291</v>
      </c>
      <c r="L128" s="293" t="s">
        <v>316</v>
      </c>
    </row>
    <row r="129" spans="1:12" ht="25.5">
      <c r="A129" s="601">
        <v>13</v>
      </c>
      <c r="B129" s="602"/>
      <c r="C129" s="293" t="s">
        <v>297</v>
      </c>
      <c r="D129" s="275">
        <v>13</v>
      </c>
      <c r="E129" s="293" t="s">
        <v>290</v>
      </c>
      <c r="F129" s="272" t="s">
        <v>316</v>
      </c>
      <c r="G129" s="282"/>
      <c r="H129" s="293">
        <v>13</v>
      </c>
      <c r="I129" s="293" t="s">
        <v>297</v>
      </c>
      <c r="J129" s="293">
        <v>17</v>
      </c>
      <c r="K129" s="293" t="s">
        <v>290</v>
      </c>
      <c r="L129" s="293" t="s">
        <v>316</v>
      </c>
    </row>
    <row r="130" spans="1:12">
      <c r="A130" s="601">
        <v>14</v>
      </c>
      <c r="B130" s="602"/>
      <c r="C130" s="293" t="s">
        <v>298</v>
      </c>
      <c r="D130" s="275">
        <v>38</v>
      </c>
      <c r="E130" s="293" t="s">
        <v>293</v>
      </c>
      <c r="F130" s="272" t="s">
        <v>316</v>
      </c>
      <c r="G130" s="282"/>
      <c r="H130" s="293">
        <v>14</v>
      </c>
      <c r="I130" s="293" t="s">
        <v>298</v>
      </c>
      <c r="J130" s="293">
        <v>70</v>
      </c>
      <c r="K130" s="293" t="s">
        <v>295</v>
      </c>
      <c r="L130" s="293" t="s">
        <v>316</v>
      </c>
    </row>
    <row r="131" spans="1:12" ht="25.5">
      <c r="A131" s="601">
        <v>15</v>
      </c>
      <c r="B131" s="602"/>
      <c r="C131" s="293" t="s">
        <v>299</v>
      </c>
      <c r="D131" s="275">
        <v>32</v>
      </c>
      <c r="E131" s="293" t="s">
        <v>293</v>
      </c>
      <c r="F131" s="272" t="s">
        <v>316</v>
      </c>
      <c r="G131" s="282"/>
      <c r="H131" s="293">
        <v>15</v>
      </c>
      <c r="I131" s="293" t="s">
        <v>299</v>
      </c>
      <c r="J131" s="293">
        <v>71.5</v>
      </c>
      <c r="K131" s="293" t="s">
        <v>289</v>
      </c>
      <c r="L131" s="293" t="s">
        <v>316</v>
      </c>
    </row>
    <row r="132" spans="1:12" ht="25.5">
      <c r="A132" s="601">
        <v>16</v>
      </c>
      <c r="B132" s="602"/>
      <c r="C132" s="293" t="s">
        <v>300</v>
      </c>
      <c r="D132" s="275">
        <v>38</v>
      </c>
      <c r="E132" s="293" t="s">
        <v>293</v>
      </c>
      <c r="F132" s="272" t="s">
        <v>316</v>
      </c>
      <c r="G132" s="282"/>
      <c r="H132" s="293">
        <v>16</v>
      </c>
      <c r="I132" s="293" t="s">
        <v>300</v>
      </c>
      <c r="J132" s="293">
        <v>85.5</v>
      </c>
      <c r="K132" s="293" t="s">
        <v>301</v>
      </c>
      <c r="L132" s="293" t="s">
        <v>316</v>
      </c>
    </row>
    <row r="133" spans="1:12" ht="25.5">
      <c r="A133" s="601">
        <v>17</v>
      </c>
      <c r="B133" s="602"/>
      <c r="C133" s="293" t="s">
        <v>302</v>
      </c>
      <c r="D133" s="275">
        <v>32.5</v>
      </c>
      <c r="E133" s="293" t="s">
        <v>293</v>
      </c>
      <c r="F133" s="272" t="s">
        <v>316</v>
      </c>
      <c r="G133" s="282"/>
      <c r="H133" s="293">
        <v>17</v>
      </c>
      <c r="I133" s="293" t="s">
        <v>302</v>
      </c>
      <c r="J133" s="293">
        <v>82</v>
      </c>
      <c r="K133" s="293" t="s">
        <v>289</v>
      </c>
      <c r="L133" s="293" t="s">
        <v>316</v>
      </c>
    </row>
    <row r="134" spans="1:12">
      <c r="A134" s="601">
        <v>18</v>
      </c>
      <c r="B134" s="602"/>
      <c r="C134" s="293" t="s">
        <v>303</v>
      </c>
      <c r="D134" s="275">
        <v>32</v>
      </c>
      <c r="E134" s="293" t="s">
        <v>293</v>
      </c>
      <c r="F134" s="272" t="s">
        <v>316</v>
      </c>
      <c r="G134" s="282"/>
      <c r="H134" s="293">
        <v>18</v>
      </c>
      <c r="I134" s="293" t="s">
        <v>303</v>
      </c>
      <c r="J134" s="293">
        <v>28</v>
      </c>
      <c r="K134" s="293" t="s">
        <v>293</v>
      </c>
      <c r="L134" s="293" t="s">
        <v>316</v>
      </c>
    </row>
    <row r="135" spans="1:12">
      <c r="A135" s="601">
        <v>19</v>
      </c>
      <c r="B135" s="602"/>
      <c r="C135" s="293" t="s">
        <v>304</v>
      </c>
      <c r="D135" s="275">
        <v>3</v>
      </c>
      <c r="E135" s="293" t="s">
        <v>291</v>
      </c>
      <c r="F135" s="272" t="s">
        <v>316</v>
      </c>
      <c r="G135" s="282"/>
      <c r="H135" s="293">
        <v>19</v>
      </c>
      <c r="I135" s="293" t="s">
        <v>304</v>
      </c>
      <c r="J135" s="293">
        <v>42.5</v>
      </c>
      <c r="K135" s="293" t="s">
        <v>305</v>
      </c>
      <c r="L135" s="293" t="s">
        <v>316</v>
      </c>
    </row>
    <row r="136" spans="1:12">
      <c r="A136" s="601">
        <v>20</v>
      </c>
      <c r="B136" s="602"/>
      <c r="C136" s="293" t="s">
        <v>306</v>
      </c>
      <c r="D136" s="275">
        <v>57</v>
      </c>
      <c r="E136" s="293" t="s">
        <v>295</v>
      </c>
      <c r="F136" s="272" t="s">
        <v>316</v>
      </c>
      <c r="G136" s="282"/>
      <c r="H136" s="293">
        <v>20</v>
      </c>
      <c r="I136" s="293" t="s">
        <v>306</v>
      </c>
      <c r="J136" s="293">
        <v>64</v>
      </c>
      <c r="K136" s="293" t="s">
        <v>295</v>
      </c>
      <c r="L136" s="293" t="s">
        <v>316</v>
      </c>
    </row>
    <row r="137" spans="1:12" ht="25.5">
      <c r="A137" s="601">
        <v>21</v>
      </c>
      <c r="B137" s="602"/>
      <c r="C137" s="293" t="s">
        <v>307</v>
      </c>
      <c r="D137" s="275">
        <v>8</v>
      </c>
      <c r="E137" s="293" t="s">
        <v>291</v>
      </c>
      <c r="F137" s="272" t="s">
        <v>316</v>
      </c>
      <c r="G137" s="282"/>
      <c r="H137" s="293">
        <v>21</v>
      </c>
      <c r="I137" s="293" t="s">
        <v>307</v>
      </c>
      <c r="J137" s="293">
        <v>83</v>
      </c>
      <c r="K137" s="293" t="s">
        <v>289</v>
      </c>
      <c r="L137" s="293" t="s">
        <v>316</v>
      </c>
    </row>
    <row r="138" spans="1:12" ht="25.5">
      <c r="A138" s="601">
        <v>22</v>
      </c>
      <c r="B138" s="602"/>
      <c r="C138" s="293" t="s">
        <v>308</v>
      </c>
      <c r="D138" s="275">
        <v>40</v>
      </c>
      <c r="E138" s="293" t="s">
        <v>293</v>
      </c>
      <c r="F138" s="272" t="s">
        <v>316</v>
      </c>
      <c r="G138" s="282"/>
      <c r="H138" s="293">
        <v>22</v>
      </c>
      <c r="I138" s="293" t="s">
        <v>308</v>
      </c>
      <c r="J138" s="293">
        <v>13</v>
      </c>
      <c r="K138" s="293" t="s">
        <v>290</v>
      </c>
      <c r="L138" s="293" t="s">
        <v>316</v>
      </c>
    </row>
    <row r="139" spans="1:12">
      <c r="A139" s="601">
        <v>23</v>
      </c>
      <c r="B139" s="602"/>
      <c r="C139" s="293" t="s">
        <v>309</v>
      </c>
      <c r="D139" s="275">
        <v>30</v>
      </c>
      <c r="E139" s="293" t="s">
        <v>293</v>
      </c>
      <c r="F139" s="272" t="s">
        <v>316</v>
      </c>
      <c r="G139" s="282"/>
      <c r="H139" s="293">
        <v>23</v>
      </c>
      <c r="I139" s="293" t="s">
        <v>309</v>
      </c>
      <c r="J139" s="293">
        <v>36</v>
      </c>
      <c r="K139" s="293" t="s">
        <v>293</v>
      </c>
      <c r="L139" s="293" t="s">
        <v>316</v>
      </c>
    </row>
    <row r="140" spans="1:12" ht="26.25" thickBot="1">
      <c r="A140" s="603"/>
      <c r="B140" s="604"/>
      <c r="C140" s="292"/>
      <c r="D140" s="276"/>
      <c r="E140" s="276"/>
      <c r="F140" s="277"/>
      <c r="G140" s="283"/>
      <c r="H140" s="293">
        <v>24</v>
      </c>
      <c r="I140" s="293" t="s">
        <v>310</v>
      </c>
      <c r="J140" s="293">
        <v>24</v>
      </c>
      <c r="K140" s="293" t="s">
        <v>290</v>
      </c>
      <c r="L140" s="293" t="s">
        <v>316</v>
      </c>
    </row>
    <row r="141" spans="1:12" ht="15.75" thickBot="1"/>
    <row r="142" spans="1:12">
      <c r="C142" s="317" t="s">
        <v>312</v>
      </c>
      <c r="D142" s="322">
        <f>+AVERAGE(D117:D139)</f>
        <v>28.169565217391309</v>
      </c>
      <c r="I142" s="317" t="s">
        <v>312</v>
      </c>
      <c r="J142" s="322">
        <f>+AVERAGE(J117:J140)</f>
        <v>38.904166666666669</v>
      </c>
    </row>
    <row r="143" spans="1:12">
      <c r="C143" s="313" t="s">
        <v>313</v>
      </c>
      <c r="D143" s="324" t="s">
        <v>293</v>
      </c>
      <c r="I143" s="313" t="s">
        <v>313</v>
      </c>
      <c r="J143" s="324" t="s">
        <v>293</v>
      </c>
    </row>
    <row r="144" spans="1:12" ht="15.75" thickBot="1">
      <c r="C144" s="316" t="s">
        <v>314</v>
      </c>
      <c r="D144" s="323">
        <v>24.53</v>
      </c>
      <c r="I144" s="316" t="s">
        <v>314</v>
      </c>
      <c r="J144" s="323">
        <v>28.28</v>
      </c>
    </row>
    <row r="147" spans="2:9">
      <c r="B147" s="146" t="s">
        <v>520</v>
      </c>
    </row>
    <row r="148" spans="2:9">
      <c r="B148" s="146"/>
    </row>
    <row r="149" spans="2:9">
      <c r="B149" s="146" t="s">
        <v>542</v>
      </c>
    </row>
    <row r="151" spans="2:9">
      <c r="B151" s="325" t="s">
        <v>521</v>
      </c>
      <c r="C151" s="325" t="s">
        <v>522</v>
      </c>
      <c r="D151" s="325" t="s">
        <v>523</v>
      </c>
      <c r="E151" s="325" t="s">
        <v>529</v>
      </c>
      <c r="F151" s="325" t="s">
        <v>519</v>
      </c>
      <c r="G151" s="325" t="s">
        <v>543</v>
      </c>
      <c r="H151" s="592" t="s">
        <v>524</v>
      </c>
      <c r="I151" s="592"/>
    </row>
    <row r="152" spans="2:9" s="268" customFormat="1" ht="15" customHeight="1">
      <c r="B152" s="605" t="s">
        <v>525</v>
      </c>
      <c r="C152" s="606"/>
      <c r="D152" s="606"/>
      <c r="E152" s="606"/>
      <c r="F152" s="606"/>
      <c r="G152" s="606"/>
      <c r="H152" s="606"/>
      <c r="I152" s="607"/>
    </row>
    <row r="153" spans="2:9" ht="45" customHeight="1">
      <c r="B153" s="330" t="s">
        <v>544</v>
      </c>
      <c r="C153" s="331" t="s">
        <v>545</v>
      </c>
      <c r="D153" s="330" t="s">
        <v>533</v>
      </c>
      <c r="E153" s="332">
        <v>10</v>
      </c>
      <c r="F153" s="333">
        <f>+VLOOKUP(B153,'[35]APUS 2023 (2)'!$B$11:$G$2408,5,FALSE)</f>
        <v>114.1</v>
      </c>
      <c r="G153" s="333">
        <f>+F153*E153</f>
        <v>1141</v>
      </c>
      <c r="H153" s="585" t="s">
        <v>546</v>
      </c>
      <c r="I153" s="585"/>
    </row>
    <row r="154" spans="2:9" ht="22.5">
      <c r="B154" s="330" t="s">
        <v>547</v>
      </c>
      <c r="C154" s="331" t="s">
        <v>548</v>
      </c>
      <c r="D154" s="330" t="s">
        <v>533</v>
      </c>
      <c r="E154" s="332">
        <v>10</v>
      </c>
      <c r="F154" s="333">
        <v>268.19</v>
      </c>
      <c r="G154" s="333">
        <f t="shared" ref="G154:G170" si="0">+F154*E154</f>
        <v>2681.9</v>
      </c>
      <c r="H154" s="585" t="s">
        <v>546</v>
      </c>
      <c r="I154" s="585"/>
    </row>
    <row r="155" spans="2:9" ht="56.25">
      <c r="B155" s="330" t="s">
        <v>549</v>
      </c>
      <c r="C155" s="335" t="s">
        <v>629</v>
      </c>
      <c r="D155" s="330" t="s">
        <v>225</v>
      </c>
      <c r="E155" s="332">
        <v>12</v>
      </c>
      <c r="F155" s="333">
        <f>+VLOOKUP(B155,'[35]APUS 2023 (2)'!$B$11:$G$2408,5,FALSE)</f>
        <v>227.94</v>
      </c>
      <c r="G155" s="333">
        <f t="shared" si="0"/>
        <v>2735.2799999999997</v>
      </c>
      <c r="H155" s="585" t="s">
        <v>546</v>
      </c>
      <c r="I155" s="585"/>
    </row>
    <row r="156" spans="2:9" ht="22.5">
      <c r="B156" s="330" t="s">
        <v>550</v>
      </c>
      <c r="C156" s="331" t="s">
        <v>551</v>
      </c>
      <c r="D156" s="330" t="s">
        <v>533</v>
      </c>
      <c r="E156" s="332">
        <v>20</v>
      </c>
      <c r="F156" s="333">
        <f>+VLOOKUP(B156,'[35]APUS 2023 (2)'!$B$11:$G$2408,5,FALSE)</f>
        <v>176</v>
      </c>
      <c r="G156" s="333">
        <f t="shared" si="0"/>
        <v>3520</v>
      </c>
      <c r="H156" s="585" t="s">
        <v>546</v>
      </c>
      <c r="I156" s="585"/>
    </row>
    <row r="157" spans="2:9" ht="22.5">
      <c r="B157" s="330" t="s">
        <v>552</v>
      </c>
      <c r="C157" s="331" t="s">
        <v>553</v>
      </c>
      <c r="D157" s="330" t="s">
        <v>225</v>
      </c>
      <c r="E157" s="332">
        <v>20</v>
      </c>
      <c r="F157" s="333">
        <f>+VLOOKUP(B157,'[35]APUS 2023 (2)'!$B$11:$G$2408,5,FALSE)</f>
        <v>21.53</v>
      </c>
      <c r="G157" s="333">
        <f t="shared" si="0"/>
        <v>430.6</v>
      </c>
      <c r="H157" s="585" t="s">
        <v>546</v>
      </c>
      <c r="I157" s="585"/>
    </row>
    <row r="158" spans="2:9" ht="22.5">
      <c r="B158" s="330" t="s">
        <v>554</v>
      </c>
      <c r="C158" s="331" t="s">
        <v>555</v>
      </c>
      <c r="D158" s="330" t="s">
        <v>536</v>
      </c>
      <c r="E158" s="332">
        <v>48</v>
      </c>
      <c r="F158" s="333">
        <f>+VLOOKUP(B158,'[35]APUS 2023 (2)'!$B$11:$G$2408,5,FALSE)</f>
        <v>3.02</v>
      </c>
      <c r="G158" s="333">
        <f t="shared" si="0"/>
        <v>144.96</v>
      </c>
      <c r="H158" s="585" t="s">
        <v>546</v>
      </c>
      <c r="I158" s="585"/>
    </row>
    <row r="159" spans="2:9" ht="45">
      <c r="B159" s="330" t="s">
        <v>556</v>
      </c>
      <c r="C159" s="331" t="s">
        <v>557</v>
      </c>
      <c r="D159" s="330" t="s">
        <v>536</v>
      </c>
      <c r="E159" s="332">
        <v>48</v>
      </c>
      <c r="F159" s="333">
        <f>+VLOOKUP(B159,'[35]APUS 2023 (2)'!$B$11:$G$2408,5,FALSE)</f>
        <v>12.95</v>
      </c>
      <c r="G159" s="333">
        <f t="shared" si="0"/>
        <v>621.59999999999991</v>
      </c>
      <c r="H159" s="585" t="s">
        <v>546</v>
      </c>
      <c r="I159" s="585"/>
    </row>
    <row r="160" spans="2:9" ht="27" customHeight="1">
      <c r="B160" s="330" t="s">
        <v>558</v>
      </c>
      <c r="C160" s="331" t="s">
        <v>559</v>
      </c>
      <c r="D160" s="330" t="s">
        <v>536</v>
      </c>
      <c r="E160" s="332">
        <v>2</v>
      </c>
      <c r="F160" s="333">
        <f>+VLOOKUP(B160,'[35]APUS 2023 (2)'!$B$11:$G$2408,5,FALSE)</f>
        <v>24.71</v>
      </c>
      <c r="G160" s="333">
        <f t="shared" si="0"/>
        <v>49.42</v>
      </c>
      <c r="H160" s="585" t="s">
        <v>546</v>
      </c>
      <c r="I160" s="585"/>
    </row>
    <row r="161" spans="2:14" ht="33.75">
      <c r="B161" s="330" t="s">
        <v>560</v>
      </c>
      <c r="C161" s="331" t="s">
        <v>561</v>
      </c>
      <c r="D161" s="330" t="s">
        <v>533</v>
      </c>
      <c r="E161" s="332">
        <v>20</v>
      </c>
      <c r="F161" s="333">
        <f>+VLOOKUP(B161,'[35]APUS 2023 (2)'!$B$11:$G$2408,5,FALSE)</f>
        <v>72.52</v>
      </c>
      <c r="G161" s="333">
        <f t="shared" si="0"/>
        <v>1450.3999999999999</v>
      </c>
      <c r="H161" s="585" t="s">
        <v>562</v>
      </c>
      <c r="I161" s="585"/>
    </row>
    <row r="162" spans="2:14" ht="22.5">
      <c r="B162" s="330" t="s">
        <v>563</v>
      </c>
      <c r="C162" s="331" t="s">
        <v>564</v>
      </c>
      <c r="D162" s="330" t="s">
        <v>533</v>
      </c>
      <c r="E162" s="332">
        <v>24</v>
      </c>
      <c r="F162" s="333">
        <f>+VLOOKUP(B162,'[35]APUS 2023 (2)'!$B$11:$G$2408,5,FALSE)</f>
        <v>12.58</v>
      </c>
      <c r="G162" s="333">
        <f t="shared" si="0"/>
        <v>301.92</v>
      </c>
      <c r="H162" s="585" t="s">
        <v>565</v>
      </c>
      <c r="I162" s="585"/>
    </row>
    <row r="163" spans="2:14" s="268" customFormat="1" ht="15" customHeight="1">
      <c r="B163" s="605" t="s">
        <v>526</v>
      </c>
      <c r="C163" s="606"/>
      <c r="D163" s="606"/>
      <c r="E163" s="606"/>
      <c r="F163" s="606"/>
      <c r="G163" s="606"/>
      <c r="H163" s="606"/>
      <c r="I163" s="607"/>
    </row>
    <row r="164" spans="2:14" ht="22.5">
      <c r="B164" s="330" t="s">
        <v>566</v>
      </c>
      <c r="C164" s="331" t="s">
        <v>567</v>
      </c>
      <c r="D164" s="330" t="s">
        <v>536</v>
      </c>
      <c r="E164" s="332">
        <v>16893</v>
      </c>
      <c r="F164" s="333">
        <f>+VLOOKUP(B164,'[35]APUS 2023 (2)'!$B$11:$G$2408,5,FALSE)</f>
        <v>8.0299999999999994</v>
      </c>
      <c r="G164" s="333">
        <f t="shared" si="0"/>
        <v>135650.78999999998</v>
      </c>
      <c r="H164" s="585" t="s">
        <v>568</v>
      </c>
      <c r="I164" s="585"/>
    </row>
    <row r="165" spans="2:14" ht="45">
      <c r="B165" s="330" t="s">
        <v>569</v>
      </c>
      <c r="C165" s="331" t="s">
        <v>570</v>
      </c>
      <c r="D165" s="330" t="s">
        <v>571</v>
      </c>
      <c r="E165" s="332">
        <v>50004</v>
      </c>
      <c r="F165" s="333">
        <f>+VLOOKUP(B165,'[35]APUS 2023 (2)'!$B$11:$G$2408,5,FALSE)</f>
        <v>0.36</v>
      </c>
      <c r="G165" s="333">
        <f t="shared" si="0"/>
        <v>18001.439999999999</v>
      </c>
      <c r="H165" s="585" t="s">
        <v>572</v>
      </c>
      <c r="I165" s="585"/>
    </row>
    <row r="166" spans="2:14" ht="67.5">
      <c r="B166" s="330" t="s">
        <v>573</v>
      </c>
      <c r="C166" s="331" t="s">
        <v>590</v>
      </c>
      <c r="D166" s="330" t="s">
        <v>536</v>
      </c>
      <c r="E166" s="332">
        <f>14077*1.12</f>
        <v>15766.240000000002</v>
      </c>
      <c r="F166" s="333">
        <v>12.5</v>
      </c>
      <c r="G166" s="333">
        <f t="shared" si="0"/>
        <v>197078.00000000003</v>
      </c>
      <c r="H166" s="585" t="s">
        <v>574</v>
      </c>
      <c r="I166" s="585"/>
    </row>
    <row r="167" spans="2:14" ht="33.75">
      <c r="B167" s="330" t="s">
        <v>575</v>
      </c>
      <c r="C167" s="331" t="s">
        <v>576</v>
      </c>
      <c r="D167" s="330" t="s">
        <v>577</v>
      </c>
      <c r="E167" s="332">
        <f>1.12*887</f>
        <v>993.44</v>
      </c>
      <c r="F167" s="333">
        <v>204.5</v>
      </c>
      <c r="G167" s="333">
        <f t="shared" si="0"/>
        <v>203158.48</v>
      </c>
      <c r="H167" s="585" t="s">
        <v>578</v>
      </c>
      <c r="I167" s="585"/>
    </row>
    <row r="168" spans="2:14" ht="22.5">
      <c r="B168" s="330" t="s">
        <v>579</v>
      </c>
      <c r="C168" s="331" t="s">
        <v>580</v>
      </c>
      <c r="D168" s="330" t="s">
        <v>527</v>
      </c>
      <c r="E168" s="332">
        <v>93849</v>
      </c>
      <c r="F168" s="333">
        <f>+VLOOKUP(B168,'[35]APUS 2023 (2)'!$B$11:$G$2408,5,FALSE)</f>
        <v>0.73</v>
      </c>
      <c r="G168" s="333">
        <f t="shared" si="0"/>
        <v>68509.77</v>
      </c>
      <c r="H168" s="585" t="s">
        <v>581</v>
      </c>
      <c r="I168" s="585"/>
    </row>
    <row r="169" spans="2:14" ht="22.5">
      <c r="B169" s="330" t="s">
        <v>582</v>
      </c>
      <c r="C169" s="331" t="s">
        <v>583</v>
      </c>
      <c r="D169" s="326" t="s">
        <v>527</v>
      </c>
      <c r="E169" s="332">
        <f>84464*1.15</f>
        <v>97133.599999999991</v>
      </c>
      <c r="F169" s="333">
        <f>+VLOOKUP(B169,'[35]APUS 2023 (2)'!$B$11:$G$2408,5,FALSE)</f>
        <v>0.65</v>
      </c>
      <c r="G169" s="333">
        <f t="shared" si="0"/>
        <v>63136.84</v>
      </c>
      <c r="H169" s="585" t="s">
        <v>584</v>
      </c>
      <c r="I169" s="585"/>
    </row>
    <row r="170" spans="2:14" ht="67.5">
      <c r="B170" s="330" t="s">
        <v>585</v>
      </c>
      <c r="C170" s="331" t="s">
        <v>586</v>
      </c>
      <c r="D170" s="330" t="s">
        <v>587</v>
      </c>
      <c r="E170" s="332">
        <f>93849*1.25784684</f>
        <v>118047.66808716</v>
      </c>
      <c r="F170" s="333">
        <f>+VLOOKUP(B170,'[35]APUS 2023 (2)'!$B$11:$G$2408,5,FALSE)</f>
        <v>23.94</v>
      </c>
      <c r="G170" s="333">
        <f t="shared" si="0"/>
        <v>2826061.1740066106</v>
      </c>
      <c r="H170" s="585" t="s">
        <v>628</v>
      </c>
      <c r="I170" s="585"/>
      <c r="N170">
        <f>+E170/6.2 /2</f>
        <v>9519.9732328354839</v>
      </c>
    </row>
    <row r="171" spans="2:14" s="268" customFormat="1" ht="15" customHeight="1">
      <c r="B171" s="605" t="s">
        <v>528</v>
      </c>
      <c r="C171" s="606"/>
      <c r="D171" s="606"/>
      <c r="E171" s="606"/>
      <c r="F171" s="606"/>
      <c r="G171" s="606"/>
      <c r="H171" s="606"/>
      <c r="I171" s="607"/>
    </row>
    <row r="172" spans="2:14" ht="56.25">
      <c r="B172" s="330" t="s">
        <v>588</v>
      </c>
      <c r="C172" s="335" t="s">
        <v>626</v>
      </c>
      <c r="D172" s="330" t="s">
        <v>587</v>
      </c>
      <c r="E172" s="332">
        <f>7433*1.2</f>
        <v>8919.6</v>
      </c>
      <c r="F172" s="333">
        <f>+VLOOKUP(B172,'[35]APUS 2023 (2)'!$B$11:$G$2408,5,FALSE)</f>
        <v>45.44</v>
      </c>
      <c r="G172" s="333">
        <f>+F172*E172</f>
        <v>405306.62400000001</v>
      </c>
      <c r="H172" s="585" t="s">
        <v>589</v>
      </c>
      <c r="I172" s="585"/>
    </row>
    <row r="173" spans="2:14">
      <c r="B173" s="615" t="s">
        <v>530</v>
      </c>
      <c r="C173" s="616"/>
      <c r="D173" s="616"/>
      <c r="E173" s="616"/>
      <c r="F173" s="616"/>
      <c r="G173" s="616"/>
      <c r="H173" s="616"/>
      <c r="I173" s="617"/>
    </row>
    <row r="174" spans="2:14">
      <c r="B174" s="314" t="s">
        <v>531</v>
      </c>
      <c r="C174" s="312" t="s">
        <v>532</v>
      </c>
      <c r="D174" s="314" t="s">
        <v>533</v>
      </c>
      <c r="E174" s="315">
        <v>1</v>
      </c>
      <c r="F174" s="333">
        <f>+VLOOKUP(B174,'[35]APUS 2023 (2)'!$B$11:$G$2408,5,FALSE)</f>
        <v>326.64</v>
      </c>
      <c r="G174" s="333">
        <f>+F174*E174</f>
        <v>326.64</v>
      </c>
      <c r="H174" s="612"/>
      <c r="I174" s="612"/>
    </row>
    <row r="175" spans="2:14" ht="37.5" customHeight="1">
      <c r="B175" s="330" t="s">
        <v>534</v>
      </c>
      <c r="C175" s="331" t="s">
        <v>535</v>
      </c>
      <c r="D175" s="330" t="s">
        <v>536</v>
      </c>
      <c r="E175" s="332">
        <f>1033*1.2</f>
        <v>1239.5999999999999</v>
      </c>
      <c r="F175" s="333">
        <f>+VLOOKUP(B175,'[35]APUS 2023 (2)'!$B$11:$G$2408,5,FALSE)</f>
        <v>6.07</v>
      </c>
      <c r="G175" s="333">
        <f t="shared" ref="G175:G178" si="1">+F175*E175</f>
        <v>7524.3719999999994</v>
      </c>
      <c r="H175" s="612" t="s">
        <v>630</v>
      </c>
      <c r="I175" s="612"/>
    </row>
    <row r="176" spans="2:14" ht="22.5">
      <c r="B176" s="314" t="s">
        <v>537</v>
      </c>
      <c r="C176" s="312" t="s">
        <v>538</v>
      </c>
      <c r="D176" s="314" t="s">
        <v>533</v>
      </c>
      <c r="E176" s="315">
        <v>2</v>
      </c>
      <c r="F176" s="333">
        <f>+VLOOKUP(B176,'[35]APUS 2023 (2)'!$B$11:$G$2408,5,FALSE)</f>
        <v>170.63</v>
      </c>
      <c r="G176" s="333">
        <f t="shared" si="1"/>
        <v>341.26</v>
      </c>
      <c r="H176" s="612"/>
      <c r="I176" s="612"/>
    </row>
    <row r="177" spans="2:9" ht="22.5">
      <c r="B177" s="314" t="s">
        <v>539</v>
      </c>
      <c r="C177" s="312" t="s">
        <v>540</v>
      </c>
      <c r="D177" s="314" t="s">
        <v>533</v>
      </c>
      <c r="E177" s="315">
        <v>1</v>
      </c>
      <c r="F177" s="333">
        <f>+VLOOKUP(B177,'[35]APUS 2023 (2)'!$B$11:$G$2408,5,FALSE)</f>
        <v>376.32</v>
      </c>
      <c r="G177" s="333">
        <f t="shared" si="1"/>
        <v>376.32</v>
      </c>
      <c r="H177" s="612"/>
      <c r="I177" s="612"/>
    </row>
    <row r="178" spans="2:9" ht="90">
      <c r="B178" s="330" t="s">
        <v>541</v>
      </c>
      <c r="C178" s="318" t="s">
        <v>627</v>
      </c>
      <c r="D178" s="330" t="s">
        <v>533</v>
      </c>
      <c r="E178" s="332">
        <v>2</v>
      </c>
      <c r="F178" s="333">
        <f>+VLOOKUP(B178,'[35]APUS 2023 (2)'!$B$11:$G$2408,5,FALSE)</f>
        <v>265.69</v>
      </c>
      <c r="G178" s="333">
        <f t="shared" si="1"/>
        <v>531.38</v>
      </c>
      <c r="H178" s="612"/>
      <c r="I178" s="612"/>
    </row>
    <row r="180" spans="2:9">
      <c r="E180" s="300"/>
      <c r="F180" s="301" t="s">
        <v>6</v>
      </c>
      <c r="G180" s="302">
        <f>+G178+G177+G176+G175+G174+G172+G170+G169+G168+G167+G166+G165+G164+G162+G161+G160+G159+G158+G157+G156+G155+G154+G153</f>
        <v>3939080.17000661</v>
      </c>
    </row>
    <row r="182" spans="2:9">
      <c r="B182" s="146" t="s">
        <v>650</v>
      </c>
    </row>
    <row r="184" spans="2:9" s="304" customFormat="1" ht="11.25">
      <c r="B184" s="296" t="s">
        <v>521</v>
      </c>
      <c r="C184" s="296" t="s">
        <v>522</v>
      </c>
      <c r="D184" s="296" t="s">
        <v>523</v>
      </c>
      <c r="E184" s="296" t="s">
        <v>529</v>
      </c>
      <c r="F184" s="296" t="s">
        <v>519</v>
      </c>
      <c r="G184" s="303" t="s">
        <v>543</v>
      </c>
      <c r="H184" s="592" t="s">
        <v>524</v>
      </c>
      <c r="I184" s="592"/>
    </row>
    <row r="185" spans="2:9" s="304" customFormat="1" ht="15" customHeight="1">
      <c r="B185" s="605" t="s">
        <v>591</v>
      </c>
      <c r="C185" s="606"/>
      <c r="D185" s="606"/>
      <c r="E185" s="606"/>
      <c r="F185" s="606"/>
      <c r="G185" s="606"/>
      <c r="H185" s="606"/>
      <c r="I185" s="607"/>
    </row>
    <row r="186" spans="2:9" s="304" customFormat="1" ht="45">
      <c r="B186" s="305" t="s">
        <v>600</v>
      </c>
      <c r="C186" s="306" t="s">
        <v>598</v>
      </c>
      <c r="D186" s="305" t="s">
        <v>536</v>
      </c>
      <c r="E186" s="307">
        <v>6888</v>
      </c>
      <c r="F186" s="303">
        <f>+VLOOKUP(B186,'[35]APUS 2023 (2)'!$B$11:$G$2408,5,FALSE)</f>
        <v>3.84</v>
      </c>
      <c r="G186" s="308">
        <f>+F186*E186</f>
        <v>26449.919999999998</v>
      </c>
      <c r="H186" s="592" t="s">
        <v>612</v>
      </c>
      <c r="I186" s="592"/>
    </row>
    <row r="187" spans="2:9" s="304" customFormat="1" ht="33.75">
      <c r="B187" s="305" t="s">
        <v>601</v>
      </c>
      <c r="C187" s="306" t="s">
        <v>599</v>
      </c>
      <c r="D187" s="305" t="s">
        <v>571</v>
      </c>
      <c r="E187" s="307">
        <v>182532</v>
      </c>
      <c r="F187" s="303">
        <f>+VLOOKUP(B187,'[35]APUS 2023 (2)'!$B$11:$G$2408,5,FALSE)</f>
        <v>0.41</v>
      </c>
      <c r="G187" s="308">
        <f t="shared" ref="G187:G218" si="2">+F187*E187</f>
        <v>74838.12</v>
      </c>
      <c r="H187" s="592" t="s">
        <v>613</v>
      </c>
      <c r="I187" s="592"/>
    </row>
    <row r="188" spans="2:9" s="304" customFormat="1" ht="15" customHeight="1">
      <c r="B188" s="605" t="s">
        <v>526</v>
      </c>
      <c r="C188" s="606"/>
      <c r="D188" s="606"/>
      <c r="E188" s="606"/>
      <c r="F188" s="606"/>
      <c r="G188" s="606"/>
      <c r="H188" s="606"/>
      <c r="I188" s="607"/>
    </row>
    <row r="189" spans="2:9" s="304" customFormat="1" ht="22.5">
      <c r="B189" s="305" t="s">
        <v>566</v>
      </c>
      <c r="C189" s="306" t="s">
        <v>567</v>
      </c>
      <c r="D189" s="305" t="s">
        <v>536</v>
      </c>
      <c r="E189" s="307">
        <v>49797</v>
      </c>
      <c r="F189" s="303">
        <f>+VLOOKUP(B189,'[35]APUS 2023 (2)'!$B$11:$G$2408,5,FALSE)</f>
        <v>8.0299999999999994</v>
      </c>
      <c r="G189" s="308">
        <f t="shared" si="2"/>
        <v>399869.91</v>
      </c>
      <c r="H189" s="592" t="s">
        <v>614</v>
      </c>
      <c r="I189" s="592"/>
    </row>
    <row r="190" spans="2:9" s="304" customFormat="1" ht="45">
      <c r="B190" s="305" t="s">
        <v>569</v>
      </c>
      <c r="C190" s="306" t="s">
        <v>570</v>
      </c>
      <c r="D190" s="305" t="s">
        <v>571</v>
      </c>
      <c r="E190" s="307">
        <v>635347</v>
      </c>
      <c r="F190" s="303">
        <f>+VLOOKUP(B190,'[35]APUS 2023 (2)'!$B$11:$G$2408,5,FALSE)</f>
        <v>0.36</v>
      </c>
      <c r="G190" s="308">
        <f t="shared" si="2"/>
        <v>228724.91999999998</v>
      </c>
      <c r="H190" s="592" t="s">
        <v>615</v>
      </c>
      <c r="I190" s="592"/>
    </row>
    <row r="191" spans="2:9" s="304" customFormat="1" ht="56.25">
      <c r="B191" s="305" t="s">
        <v>573</v>
      </c>
      <c r="C191" s="306" t="s">
        <v>597</v>
      </c>
      <c r="D191" s="305" t="s">
        <v>536</v>
      </c>
      <c r="E191" s="307">
        <f>1.12*37348</f>
        <v>41829.760000000002</v>
      </c>
      <c r="F191" s="303">
        <v>12.5</v>
      </c>
      <c r="G191" s="308">
        <f t="shared" si="2"/>
        <v>522872</v>
      </c>
      <c r="H191" s="592" t="s">
        <v>616</v>
      </c>
      <c r="I191" s="592"/>
    </row>
    <row r="192" spans="2:9" s="304" customFormat="1" ht="33.75">
      <c r="B192" s="305" t="s">
        <v>575</v>
      </c>
      <c r="C192" s="306" t="s">
        <v>576</v>
      </c>
      <c r="D192" s="305" t="s">
        <v>577</v>
      </c>
      <c r="E192" s="307">
        <f>1.12*2353</f>
        <v>2635.36</v>
      </c>
      <c r="F192" s="303">
        <v>204.5</v>
      </c>
      <c r="G192" s="308">
        <f t="shared" si="2"/>
        <v>538931.12</v>
      </c>
      <c r="H192" s="592" t="s">
        <v>617</v>
      </c>
      <c r="I192" s="592"/>
    </row>
    <row r="193" spans="2:9" s="304" customFormat="1" ht="22.5">
      <c r="B193" s="305" t="s">
        <v>602</v>
      </c>
      <c r="C193" s="306" t="s">
        <v>603</v>
      </c>
      <c r="D193" s="305" t="s">
        <v>536</v>
      </c>
      <c r="E193" s="307">
        <v>4305</v>
      </c>
      <c r="F193" s="303">
        <f>+VLOOKUP(B193,'[35]APUS 2023 (2)'!$B$11:$G$2408,5,FALSE)</f>
        <v>11.93</v>
      </c>
      <c r="G193" s="308">
        <f t="shared" si="2"/>
        <v>51358.65</v>
      </c>
      <c r="H193" s="592" t="s">
        <v>618</v>
      </c>
      <c r="I193" s="592"/>
    </row>
    <row r="194" spans="2:9" s="304" customFormat="1" ht="22.5">
      <c r="B194" s="305" t="s">
        <v>604</v>
      </c>
      <c r="C194" s="306" t="s">
        <v>605</v>
      </c>
      <c r="D194" s="305" t="s">
        <v>536</v>
      </c>
      <c r="E194" s="307">
        <v>2583</v>
      </c>
      <c r="F194" s="303">
        <f>+VLOOKUP(B194,'[35]APUS 2023 (2)'!$B$11:$G$2408,5,FALSE)</f>
        <v>14.38</v>
      </c>
      <c r="G194" s="308">
        <f t="shared" si="2"/>
        <v>37143.54</v>
      </c>
      <c r="H194" s="592" t="s">
        <v>619</v>
      </c>
      <c r="I194" s="592"/>
    </row>
    <row r="195" spans="2:9" s="304" customFormat="1" ht="33.75">
      <c r="B195" s="305" t="s">
        <v>606</v>
      </c>
      <c r="C195" s="306" t="s">
        <v>607</v>
      </c>
      <c r="D195" s="305" t="s">
        <v>571</v>
      </c>
      <c r="E195" s="307">
        <v>289296</v>
      </c>
      <c r="F195" s="303">
        <f>+VLOOKUP(B195,'[35]APUS 2023 (2)'!$B$11:$G$2408,5,FALSE)</f>
        <v>0.36</v>
      </c>
      <c r="G195" s="308">
        <f t="shared" si="2"/>
        <v>104146.56</v>
      </c>
      <c r="H195" s="592" t="s">
        <v>620</v>
      </c>
      <c r="I195" s="592"/>
    </row>
    <row r="196" spans="2:9" s="304" customFormat="1" ht="22.5">
      <c r="B196" s="305" t="s">
        <v>579</v>
      </c>
      <c r="C196" s="306" t="s">
        <v>580</v>
      </c>
      <c r="D196" s="297" t="s">
        <v>527</v>
      </c>
      <c r="E196" s="307">
        <f>1.15*248985</f>
        <v>286332.75</v>
      </c>
      <c r="F196" s="303">
        <f>+VLOOKUP(B196,'[35]APUS 2023 (2)'!$B$11:$G$2408,5,FALSE)</f>
        <v>0.73</v>
      </c>
      <c r="G196" s="308">
        <f t="shared" si="2"/>
        <v>209022.9075</v>
      </c>
      <c r="H196" s="592" t="s">
        <v>621</v>
      </c>
      <c r="I196" s="592"/>
    </row>
    <row r="197" spans="2:9" s="304" customFormat="1" ht="22.5">
      <c r="B197" s="305" t="s">
        <v>582</v>
      </c>
      <c r="C197" s="306" t="s">
        <v>583</v>
      </c>
      <c r="D197" s="297" t="s">
        <v>527</v>
      </c>
      <c r="E197" s="307">
        <f>224086*1.15</f>
        <v>257698.9</v>
      </c>
      <c r="F197" s="303">
        <f>+VLOOKUP(B197,'[35]APUS 2023 (2)'!$B$11:$G$2408,5,FALSE)</f>
        <v>0.65</v>
      </c>
      <c r="G197" s="308">
        <f t="shared" si="2"/>
        <v>167504.285</v>
      </c>
      <c r="H197" s="592" t="s">
        <v>622</v>
      </c>
      <c r="I197" s="592"/>
    </row>
    <row r="198" spans="2:9" s="304" customFormat="1" ht="56.25">
      <c r="B198" s="305" t="s">
        <v>608</v>
      </c>
      <c r="C198" s="306" t="s">
        <v>596</v>
      </c>
      <c r="D198" s="305" t="s">
        <v>587</v>
      </c>
      <c r="E198" s="307">
        <f>248984.44*1.25</f>
        <v>311230.55</v>
      </c>
      <c r="F198" s="303">
        <v>27.85</v>
      </c>
      <c r="G198" s="308">
        <f t="shared" si="2"/>
        <v>8667770.8175000008</v>
      </c>
      <c r="H198" s="585" t="s">
        <v>628</v>
      </c>
      <c r="I198" s="585"/>
    </row>
    <row r="199" spans="2:9" s="304" customFormat="1" ht="15" customHeight="1">
      <c r="B199" s="605" t="s">
        <v>592</v>
      </c>
      <c r="C199" s="606"/>
      <c r="D199" s="606"/>
      <c r="E199" s="606"/>
      <c r="F199" s="606"/>
      <c r="G199" s="606"/>
      <c r="H199" s="606"/>
      <c r="I199" s="607"/>
    </row>
    <row r="200" spans="2:9" s="304" customFormat="1" ht="22.5">
      <c r="B200" s="305" t="s">
        <v>544</v>
      </c>
      <c r="C200" s="306" t="s">
        <v>545</v>
      </c>
      <c r="D200" s="305" t="s">
        <v>533</v>
      </c>
      <c r="E200" s="309">
        <v>30</v>
      </c>
      <c r="F200" s="303">
        <f>+VLOOKUP(B200,'[35]APUS 2023 (2)'!$B$11:$G$2408,5,FALSE)</f>
        <v>114.1</v>
      </c>
      <c r="G200" s="308">
        <f t="shared" si="2"/>
        <v>3423</v>
      </c>
      <c r="H200" s="592" t="s">
        <v>623</v>
      </c>
      <c r="I200" s="592"/>
    </row>
    <row r="201" spans="2:9" s="304" customFormat="1" ht="22.5">
      <c r="B201" s="305" t="s">
        <v>547</v>
      </c>
      <c r="C201" s="306" t="s">
        <v>548</v>
      </c>
      <c r="D201" s="305" t="s">
        <v>533</v>
      </c>
      <c r="E201" s="309">
        <v>30</v>
      </c>
      <c r="F201" s="303">
        <f>+VLOOKUP(B201,'[35]APUS 2023 (2)'!$B$11:$G$2408,5,FALSE)</f>
        <v>159.34</v>
      </c>
      <c r="G201" s="308">
        <f t="shared" si="2"/>
        <v>4780.2</v>
      </c>
      <c r="H201" s="592" t="s">
        <v>623</v>
      </c>
      <c r="I201" s="592"/>
    </row>
    <row r="202" spans="2:9" s="304" customFormat="1" ht="45">
      <c r="B202" s="305" t="s">
        <v>549</v>
      </c>
      <c r="C202" s="306" t="s">
        <v>595</v>
      </c>
      <c r="D202" s="305" t="s">
        <v>225</v>
      </c>
      <c r="E202" s="309">
        <v>12</v>
      </c>
      <c r="F202" s="303">
        <f>+VLOOKUP(B202,'[35]APUS 2023 (2)'!$B$11:$G$2408,5,FALSE)</f>
        <v>227.94</v>
      </c>
      <c r="G202" s="308">
        <f t="shared" si="2"/>
        <v>2735.2799999999997</v>
      </c>
      <c r="H202" s="592" t="s">
        <v>623</v>
      </c>
      <c r="I202" s="592"/>
    </row>
    <row r="203" spans="2:9" s="304" customFormat="1" ht="22.5">
      <c r="B203" s="305" t="s">
        <v>550</v>
      </c>
      <c r="C203" s="306" t="s">
        <v>551</v>
      </c>
      <c r="D203" s="305" t="s">
        <v>533</v>
      </c>
      <c r="E203" s="309">
        <v>4</v>
      </c>
      <c r="F203" s="303">
        <f>+VLOOKUP(B203,'[35]APUS 2023 (2)'!$B$11:$G$2408,5,FALSE)</f>
        <v>176</v>
      </c>
      <c r="G203" s="308">
        <f t="shared" si="2"/>
        <v>704</v>
      </c>
      <c r="H203" s="592" t="s">
        <v>623</v>
      </c>
      <c r="I203" s="592"/>
    </row>
    <row r="204" spans="2:9" s="304" customFormat="1" ht="22.5">
      <c r="B204" s="305" t="s">
        <v>552</v>
      </c>
      <c r="C204" s="306" t="s">
        <v>553</v>
      </c>
      <c r="D204" s="305" t="s">
        <v>225</v>
      </c>
      <c r="E204" s="309">
        <v>20</v>
      </c>
      <c r="F204" s="303">
        <f>+VLOOKUP(B204,'[35]APUS 2023 (2)'!$B$11:$G$2408,5,FALSE)</f>
        <v>21.53</v>
      </c>
      <c r="G204" s="308">
        <f t="shared" si="2"/>
        <v>430.6</v>
      </c>
      <c r="H204" s="592" t="s">
        <v>623</v>
      </c>
      <c r="I204" s="592"/>
    </row>
    <row r="205" spans="2:9" s="304" customFormat="1" ht="22.5">
      <c r="B205" s="305" t="s">
        <v>554</v>
      </c>
      <c r="C205" s="306" t="s">
        <v>555</v>
      </c>
      <c r="D205" s="305" t="s">
        <v>536</v>
      </c>
      <c r="E205" s="309">
        <v>48</v>
      </c>
      <c r="F205" s="303">
        <f>+VLOOKUP(B205,'[35]APUS 2023 (2)'!$B$11:$G$2408,5,FALSE)</f>
        <v>3.02</v>
      </c>
      <c r="G205" s="308">
        <f t="shared" si="2"/>
        <v>144.96</v>
      </c>
      <c r="H205" s="592" t="s">
        <v>623</v>
      </c>
      <c r="I205" s="592"/>
    </row>
    <row r="206" spans="2:9" s="304" customFormat="1" ht="45">
      <c r="B206" s="305" t="s">
        <v>556</v>
      </c>
      <c r="C206" s="306" t="s">
        <v>557</v>
      </c>
      <c r="D206" s="305" t="s">
        <v>536</v>
      </c>
      <c r="E206" s="309">
        <v>48</v>
      </c>
      <c r="F206" s="303">
        <f>+VLOOKUP(B206,'[35]APUS 2023 (2)'!$B$11:$G$2408,5,FALSE)</f>
        <v>12.95</v>
      </c>
      <c r="G206" s="308">
        <f t="shared" si="2"/>
        <v>621.59999999999991</v>
      </c>
      <c r="H206" s="592" t="s">
        <v>623</v>
      </c>
      <c r="I206" s="592"/>
    </row>
    <row r="207" spans="2:9" s="304" customFormat="1" ht="23.25" customHeight="1">
      <c r="B207" s="305" t="s">
        <v>558</v>
      </c>
      <c r="C207" s="306" t="s">
        <v>559</v>
      </c>
      <c r="D207" s="305" t="s">
        <v>536</v>
      </c>
      <c r="E207" s="309">
        <v>2</v>
      </c>
      <c r="F207" s="303">
        <f>+VLOOKUP(B207,'[35]APUS 2023 (2)'!$B$11:$G$2408,5,FALSE)</f>
        <v>24.71</v>
      </c>
      <c r="G207" s="308">
        <f t="shared" si="2"/>
        <v>49.42</v>
      </c>
      <c r="H207" s="592" t="s">
        <v>623</v>
      </c>
      <c r="I207" s="592"/>
    </row>
    <row r="208" spans="2:9" s="304" customFormat="1" ht="45">
      <c r="B208" s="305" t="s">
        <v>609</v>
      </c>
      <c r="C208" s="306" t="s">
        <v>610</v>
      </c>
      <c r="D208" s="305" t="s">
        <v>225</v>
      </c>
      <c r="E208" s="309">
        <v>500</v>
      </c>
      <c r="F208" s="303">
        <f>+VLOOKUP(B208,'[35]APUS 2023 (2)'!$B$11:$G$2408,5,FALSE)</f>
        <v>20.079999999999998</v>
      </c>
      <c r="G208" s="308">
        <f t="shared" si="2"/>
        <v>10040</v>
      </c>
      <c r="H208" s="592" t="s">
        <v>623</v>
      </c>
      <c r="I208" s="592"/>
    </row>
    <row r="209" spans="2:9" s="304" customFormat="1" ht="33.75">
      <c r="B209" s="305" t="s">
        <v>560</v>
      </c>
      <c r="C209" s="306" t="s">
        <v>561</v>
      </c>
      <c r="D209" s="305" t="s">
        <v>533</v>
      </c>
      <c r="E209" s="309">
        <v>180</v>
      </c>
      <c r="F209" s="303">
        <f>+VLOOKUP(B209,'[35]APUS 2023 (2)'!$B$11:$G$2408,5,FALSE)</f>
        <v>72.52</v>
      </c>
      <c r="G209" s="308">
        <f t="shared" si="2"/>
        <v>13053.599999999999</v>
      </c>
      <c r="H209" s="592" t="s">
        <v>624</v>
      </c>
      <c r="I209" s="592"/>
    </row>
    <row r="210" spans="2:9" s="304" customFormat="1" ht="22.5">
      <c r="B210" s="305" t="s">
        <v>563</v>
      </c>
      <c r="C210" s="306" t="s">
        <v>564</v>
      </c>
      <c r="D210" s="305" t="s">
        <v>533</v>
      </c>
      <c r="E210" s="309">
        <v>136</v>
      </c>
      <c r="F210" s="303">
        <f>+VLOOKUP(B210,'[35]APUS 2023 (2)'!$B$11:$G$2408,5,FALSE)</f>
        <v>12.58</v>
      </c>
      <c r="G210" s="308">
        <f t="shared" si="2"/>
        <v>1710.88</v>
      </c>
      <c r="H210" s="592" t="s">
        <v>625</v>
      </c>
      <c r="I210" s="592"/>
    </row>
    <row r="211" spans="2:9" s="310" customFormat="1" ht="15" customHeight="1">
      <c r="B211" s="605" t="s">
        <v>593</v>
      </c>
      <c r="C211" s="606"/>
      <c r="D211" s="606"/>
      <c r="E211" s="606"/>
      <c r="F211" s="606"/>
      <c r="G211" s="606"/>
      <c r="H211" s="606"/>
      <c r="I211" s="607"/>
    </row>
    <row r="212" spans="2:9" s="310" customFormat="1" ht="56.25">
      <c r="B212" s="305" t="s">
        <v>588</v>
      </c>
      <c r="C212" s="311" t="s">
        <v>626</v>
      </c>
      <c r="D212" s="305" t="s">
        <v>587</v>
      </c>
      <c r="E212" s="307">
        <f>17748*1.75</f>
        <v>31059</v>
      </c>
      <c r="F212" s="303">
        <f>+VLOOKUP(B212,'[35]APUS 2023 (2)'!$B$11:$G$2408,5,FALSE)</f>
        <v>45.44</v>
      </c>
      <c r="G212" s="308">
        <f t="shared" si="2"/>
        <v>1411320.96</v>
      </c>
      <c r="H212" s="585" t="s">
        <v>589</v>
      </c>
      <c r="I212" s="585"/>
    </row>
    <row r="213" spans="2:9" s="310" customFormat="1" ht="15" customHeight="1">
      <c r="B213" s="605" t="s">
        <v>594</v>
      </c>
      <c r="C213" s="606"/>
      <c r="D213" s="606"/>
      <c r="E213" s="606"/>
      <c r="F213" s="606"/>
      <c r="G213" s="606"/>
      <c r="H213" s="606"/>
      <c r="I213" s="607"/>
    </row>
    <row r="214" spans="2:9" s="310" customFormat="1" ht="11.25">
      <c r="B214" s="305" t="s">
        <v>531</v>
      </c>
      <c r="C214" s="306" t="s">
        <v>532</v>
      </c>
      <c r="D214" s="305" t="s">
        <v>533</v>
      </c>
      <c r="E214" s="309">
        <v>1</v>
      </c>
      <c r="F214" s="303">
        <f>+VLOOKUP(B214,'[35]APUS 2023 (2)'!$B$11:$G$2408,5,FALSE)</f>
        <v>326.64</v>
      </c>
      <c r="G214" s="308">
        <f t="shared" si="2"/>
        <v>326.64</v>
      </c>
      <c r="H214" s="585"/>
      <c r="I214" s="585"/>
    </row>
    <row r="215" spans="2:9" s="310" customFormat="1" ht="22.5">
      <c r="B215" s="305" t="s">
        <v>534</v>
      </c>
      <c r="C215" s="306" t="s">
        <v>535</v>
      </c>
      <c r="D215" s="305" t="s">
        <v>536</v>
      </c>
      <c r="E215" s="307">
        <v>2739</v>
      </c>
      <c r="F215" s="303">
        <f>+VLOOKUP(B215,'[35]APUS 2023 (2)'!$B$11:$G$2408,5,FALSE)</f>
        <v>6.07</v>
      </c>
      <c r="G215" s="308">
        <f t="shared" si="2"/>
        <v>16625.73</v>
      </c>
      <c r="H215" s="585" t="s">
        <v>611</v>
      </c>
      <c r="I215" s="585"/>
    </row>
    <row r="216" spans="2:9" s="310" customFormat="1" ht="22.5">
      <c r="B216" s="305" t="s">
        <v>537</v>
      </c>
      <c r="C216" s="306" t="s">
        <v>538</v>
      </c>
      <c r="D216" s="305" t="s">
        <v>533</v>
      </c>
      <c r="E216" s="309">
        <v>2</v>
      </c>
      <c r="F216" s="303">
        <f>+VLOOKUP(B216,'[35]APUS 2023 (2)'!$B$11:$G$2408,5,FALSE)</f>
        <v>170.63</v>
      </c>
      <c r="G216" s="308">
        <f t="shared" si="2"/>
        <v>341.26</v>
      </c>
      <c r="H216" s="585"/>
      <c r="I216" s="585"/>
    </row>
    <row r="217" spans="2:9" s="310" customFormat="1" ht="22.5">
      <c r="B217" s="305" t="s">
        <v>539</v>
      </c>
      <c r="C217" s="306" t="s">
        <v>540</v>
      </c>
      <c r="D217" s="305" t="s">
        <v>533</v>
      </c>
      <c r="E217" s="309">
        <v>1</v>
      </c>
      <c r="F217" s="303">
        <f>+VLOOKUP(B217,'[35]APUS 2023 (2)'!$B$11:$G$2408,5,FALSE)</f>
        <v>376.32</v>
      </c>
      <c r="G217" s="308">
        <f t="shared" si="2"/>
        <v>376.32</v>
      </c>
      <c r="H217" s="585"/>
      <c r="I217" s="585"/>
    </row>
    <row r="218" spans="2:9" s="310" customFormat="1" ht="90">
      <c r="B218" s="305" t="s">
        <v>541</v>
      </c>
      <c r="C218" s="311" t="s">
        <v>627</v>
      </c>
      <c r="D218" s="305" t="s">
        <v>533</v>
      </c>
      <c r="E218" s="309">
        <v>2</v>
      </c>
      <c r="F218" s="303">
        <f>+VLOOKUP(B218,'[35]APUS 2023 (2)'!$B$11:$G$2408,5,FALSE)</f>
        <v>265.69</v>
      </c>
      <c r="G218" s="308">
        <f t="shared" si="2"/>
        <v>531.38</v>
      </c>
      <c r="H218" s="585"/>
      <c r="I218" s="585"/>
    </row>
    <row r="220" spans="2:9">
      <c r="F220" s="301" t="s">
        <v>6</v>
      </c>
      <c r="G220" s="302">
        <f>SUM(G186:G218)</f>
        <v>12495848.580000002</v>
      </c>
    </row>
    <row r="221" spans="2:9">
      <c r="B221" s="336" t="s">
        <v>631</v>
      </c>
    </row>
    <row r="222" spans="2:9" s="319" customFormat="1">
      <c r="B222" s="336"/>
      <c r="G222" s="321"/>
      <c r="H222" s="321"/>
    </row>
    <row r="223" spans="2:9" s="334" customFormat="1" ht="20.25" customHeight="1">
      <c r="B223" s="350" t="s">
        <v>659</v>
      </c>
      <c r="C223" s="350" t="s">
        <v>660</v>
      </c>
      <c r="D223" s="350" t="s">
        <v>661</v>
      </c>
      <c r="E223" s="350" t="s">
        <v>662</v>
      </c>
      <c r="F223" s="351" t="s">
        <v>663</v>
      </c>
      <c r="G223" s="350" t="s">
        <v>664</v>
      </c>
      <c r="H223" s="591" t="s">
        <v>658</v>
      </c>
      <c r="I223" s="591"/>
    </row>
    <row r="224" spans="2:9" s="334" customFormat="1" ht="22.5">
      <c r="B224" s="352">
        <v>1</v>
      </c>
      <c r="C224" s="353" t="s">
        <v>665</v>
      </c>
      <c r="D224" s="353" t="s">
        <v>587</v>
      </c>
      <c r="E224" s="355">
        <f>750*45</f>
        <v>33750</v>
      </c>
      <c r="F224" s="341">
        <v>1.68</v>
      </c>
      <c r="G224" s="356">
        <f>+F224*E224</f>
        <v>56700</v>
      </c>
      <c r="H224" s="590" t="s">
        <v>677</v>
      </c>
      <c r="I224" s="590"/>
    </row>
    <row r="225" spans="2:14" s="334" customFormat="1" ht="22.5">
      <c r="B225" s="352">
        <v>2</v>
      </c>
      <c r="C225" s="354" t="s">
        <v>666</v>
      </c>
      <c r="D225" s="353" t="s">
        <v>667</v>
      </c>
      <c r="E225" s="355">
        <v>800</v>
      </c>
      <c r="F225" s="341">
        <v>5.0599999999999996</v>
      </c>
      <c r="G225" s="356">
        <f t="shared" ref="G225:G234" si="3">+F225*E225</f>
        <v>4047.9999999999995</v>
      </c>
      <c r="H225" s="590" t="s">
        <v>677</v>
      </c>
      <c r="I225" s="590"/>
    </row>
    <row r="226" spans="2:14" s="334" customFormat="1" ht="33.75">
      <c r="B226" s="352">
        <v>4</v>
      </c>
      <c r="C226" s="354" t="s">
        <v>668</v>
      </c>
      <c r="D226" s="353" t="s">
        <v>536</v>
      </c>
      <c r="E226" s="355">
        <v>500</v>
      </c>
      <c r="F226" s="341">
        <v>10.06</v>
      </c>
      <c r="G226" s="356">
        <f t="shared" si="3"/>
        <v>5030</v>
      </c>
      <c r="H226" s="590" t="s">
        <v>677</v>
      </c>
      <c r="I226" s="590"/>
    </row>
    <row r="227" spans="2:14" s="334" customFormat="1" ht="33.75">
      <c r="B227" s="352">
        <v>5</v>
      </c>
      <c r="C227" s="354" t="s">
        <v>669</v>
      </c>
      <c r="D227" s="353" t="s">
        <v>587</v>
      </c>
      <c r="E227" s="355">
        <f>+E224*0.8</f>
        <v>27000</v>
      </c>
      <c r="F227" s="341">
        <v>4.04</v>
      </c>
      <c r="G227" s="356">
        <f t="shared" si="3"/>
        <v>109080</v>
      </c>
      <c r="H227" s="590" t="s">
        <v>677</v>
      </c>
      <c r="I227" s="590"/>
    </row>
    <row r="228" spans="2:14" s="334" customFormat="1" ht="56.25">
      <c r="B228" s="352">
        <v>6</v>
      </c>
      <c r="C228" s="354" t="s">
        <v>670</v>
      </c>
      <c r="D228" s="353" t="s">
        <v>587</v>
      </c>
      <c r="E228" s="355">
        <f>+E224*1.08</f>
        <v>36450</v>
      </c>
      <c r="F228" s="341">
        <v>4.45</v>
      </c>
      <c r="G228" s="356">
        <f t="shared" si="3"/>
        <v>162202.5</v>
      </c>
      <c r="H228" s="590" t="s">
        <v>677</v>
      </c>
      <c r="I228" s="590"/>
    </row>
    <row r="229" spans="2:14" s="334" customFormat="1" ht="33.75">
      <c r="B229" s="352">
        <v>7</v>
      </c>
      <c r="C229" s="354" t="s">
        <v>671</v>
      </c>
      <c r="D229" s="353" t="s">
        <v>224</v>
      </c>
      <c r="E229" s="355">
        <v>40</v>
      </c>
      <c r="F229" s="341">
        <v>2.38</v>
      </c>
      <c r="G229" s="356">
        <f t="shared" si="3"/>
        <v>95.199999999999989</v>
      </c>
      <c r="H229" s="590" t="s">
        <v>677</v>
      </c>
      <c r="I229" s="590"/>
    </row>
    <row r="230" spans="2:14" s="334" customFormat="1" ht="90">
      <c r="B230" s="352">
        <v>8</v>
      </c>
      <c r="C230" s="354" t="s">
        <v>672</v>
      </c>
      <c r="D230" s="353" t="s">
        <v>587</v>
      </c>
      <c r="E230" s="355">
        <f>+E224</f>
        <v>33750</v>
      </c>
      <c r="F230" s="341">
        <v>33.97</v>
      </c>
      <c r="G230" s="356">
        <f t="shared" si="3"/>
        <v>1146487.5</v>
      </c>
      <c r="H230" s="590" t="s">
        <v>677</v>
      </c>
      <c r="I230" s="590"/>
    </row>
    <row r="231" spans="2:14" s="334" customFormat="1" ht="56.25">
      <c r="B231" s="352">
        <v>9</v>
      </c>
      <c r="C231" s="354" t="s">
        <v>673</v>
      </c>
      <c r="D231" s="353" t="s">
        <v>667</v>
      </c>
      <c r="E231" s="355">
        <v>350</v>
      </c>
      <c r="F231" s="341">
        <v>9.48</v>
      </c>
      <c r="G231" s="356">
        <f t="shared" si="3"/>
        <v>3318</v>
      </c>
      <c r="H231" s="590" t="s">
        <v>677</v>
      </c>
      <c r="I231" s="590"/>
    </row>
    <row r="232" spans="2:14" s="334" customFormat="1" ht="90">
      <c r="B232" s="352">
        <v>10</v>
      </c>
      <c r="C232" s="354" t="s">
        <v>674</v>
      </c>
      <c r="D232" s="353" t="s">
        <v>667</v>
      </c>
      <c r="E232" s="355">
        <v>2500</v>
      </c>
      <c r="F232" s="341">
        <v>89.46</v>
      </c>
      <c r="G232" s="356">
        <f t="shared" si="3"/>
        <v>223649.99999999997</v>
      </c>
      <c r="H232" s="590" t="s">
        <v>677</v>
      </c>
      <c r="I232" s="590"/>
    </row>
    <row r="233" spans="2:14" s="334" customFormat="1" ht="56.25">
      <c r="B233" s="352">
        <v>13</v>
      </c>
      <c r="C233" s="354" t="s">
        <v>675</v>
      </c>
      <c r="D233" s="353" t="s">
        <v>536</v>
      </c>
      <c r="E233" s="355">
        <v>22.030100000000001</v>
      </c>
      <c r="F233" s="341">
        <v>18.940000000000001</v>
      </c>
      <c r="G233" s="356">
        <f t="shared" si="3"/>
        <v>417.25009400000005</v>
      </c>
      <c r="H233" s="590" t="s">
        <v>677</v>
      </c>
      <c r="I233" s="590"/>
    </row>
    <row r="234" spans="2:14" s="334" customFormat="1" ht="56.25">
      <c r="B234" s="352">
        <v>14</v>
      </c>
      <c r="C234" s="354" t="s">
        <v>676</v>
      </c>
      <c r="D234" s="353" t="s">
        <v>587</v>
      </c>
      <c r="E234" s="355">
        <v>180</v>
      </c>
      <c r="F234" s="341">
        <v>22.46</v>
      </c>
      <c r="G234" s="356">
        <f t="shared" si="3"/>
        <v>4042.8</v>
      </c>
      <c r="H234" s="590" t="s">
        <v>677</v>
      </c>
      <c r="I234" s="590"/>
      <c r="M234" s="358">
        <f>+G220+G180</f>
        <v>16434928.750006612</v>
      </c>
      <c r="N234" s="334">
        <v>18150000</v>
      </c>
    </row>
    <row r="235" spans="2:14" s="319" customFormat="1">
      <c r="B235" s="336"/>
      <c r="G235" s="321"/>
      <c r="H235" s="321"/>
      <c r="M235" s="359">
        <f>+N235-M234</f>
        <v>515071.24999338761</v>
      </c>
      <c r="N235" s="319">
        <f>+N234-1200000</f>
        <v>16950000</v>
      </c>
    </row>
    <row r="236" spans="2:14" s="319" customFormat="1">
      <c r="B236" s="336"/>
      <c r="F236" s="327" t="s">
        <v>6</v>
      </c>
      <c r="G236" s="328">
        <f>SUM(G224:G234)</f>
        <v>1715071.250094</v>
      </c>
      <c r="H236" s="321"/>
    </row>
    <row r="237" spans="2:14" s="319" customFormat="1">
      <c r="B237" s="336"/>
      <c r="G237" s="321"/>
      <c r="H237" s="321"/>
    </row>
    <row r="238" spans="2:14">
      <c r="B238" s="320" t="s">
        <v>1566</v>
      </c>
    </row>
    <row r="239" spans="2:14" s="319" customFormat="1">
      <c r="B239" s="320"/>
      <c r="G239" s="321"/>
      <c r="H239" s="321"/>
    </row>
    <row r="240" spans="2:14">
      <c r="B240" s="337" t="s">
        <v>632</v>
      </c>
      <c r="C240" s="340" t="s">
        <v>633</v>
      </c>
      <c r="D240" s="337" t="s">
        <v>523</v>
      </c>
      <c r="E240" s="338" t="s">
        <v>634</v>
      </c>
      <c r="F240" s="338" t="s">
        <v>635</v>
      </c>
      <c r="G240" s="338" t="s">
        <v>636</v>
      </c>
      <c r="H240" s="581" t="s">
        <v>524</v>
      </c>
      <c r="I240" s="581"/>
    </row>
    <row r="241" spans="2:14" s="319" customFormat="1">
      <c r="B241" s="582" t="s">
        <v>652</v>
      </c>
      <c r="C241" s="583"/>
      <c r="D241" s="583"/>
      <c r="E241" s="583"/>
      <c r="F241" s="583"/>
      <c r="G241" s="583"/>
      <c r="H241" s="583"/>
      <c r="I241" s="584"/>
      <c r="M241" s="343"/>
      <c r="N241" s="344"/>
    </row>
    <row r="242" spans="2:14" s="319" customFormat="1" ht="33.75">
      <c r="B242" s="348" t="s">
        <v>652</v>
      </c>
      <c r="C242" s="347" t="s">
        <v>655</v>
      </c>
      <c r="D242" s="348" t="s">
        <v>657</v>
      </c>
      <c r="E242" s="349">
        <v>1</v>
      </c>
      <c r="F242" s="349">
        <v>16500</v>
      </c>
      <c r="G242" s="349">
        <f>+F242*E242</f>
        <v>16500</v>
      </c>
      <c r="H242" s="585" t="s">
        <v>651</v>
      </c>
      <c r="I242" s="585"/>
      <c r="M242" s="343"/>
      <c r="N242" s="344"/>
    </row>
    <row r="243" spans="2:14" s="319" customFormat="1" ht="22.5">
      <c r="B243" s="348" t="s">
        <v>652</v>
      </c>
      <c r="C243" s="347" t="s">
        <v>656</v>
      </c>
      <c r="D243" s="348" t="s">
        <v>657</v>
      </c>
      <c r="E243" s="349">
        <v>1</v>
      </c>
      <c r="F243" s="349">
        <v>145000</v>
      </c>
      <c r="G243" s="349">
        <f>+F243*E243</f>
        <v>145000</v>
      </c>
      <c r="H243" s="585" t="s">
        <v>651</v>
      </c>
      <c r="I243" s="585"/>
      <c r="M243" s="343"/>
      <c r="N243" s="344"/>
    </row>
    <row r="244" spans="2:14" ht="15" customHeight="1">
      <c r="B244" s="582" t="s">
        <v>637</v>
      </c>
      <c r="C244" s="583"/>
      <c r="D244" s="583"/>
      <c r="E244" s="583"/>
      <c r="F244" s="583"/>
      <c r="G244" s="583"/>
      <c r="H244" s="583"/>
      <c r="I244" s="584"/>
    </row>
    <row r="245" spans="2:14" s="319" customFormat="1" ht="20.25" customHeight="1">
      <c r="B245" s="342" t="s">
        <v>653</v>
      </c>
      <c r="C245" s="341" t="s">
        <v>654</v>
      </c>
      <c r="D245" s="329" t="s">
        <v>536</v>
      </c>
      <c r="E245" s="333">
        <f>+E251</f>
        <v>3286.6995434399996</v>
      </c>
      <c r="F245" s="333">
        <v>9.36</v>
      </c>
      <c r="G245" s="333">
        <f t="shared" ref="G245" si="4">+F245*E245</f>
        <v>30763.507726598393</v>
      </c>
      <c r="H245" s="585" t="s">
        <v>651</v>
      </c>
      <c r="I245" s="592"/>
      <c r="M245" s="319">
        <v>2500</v>
      </c>
      <c r="N245" s="319">
        <v>416000</v>
      </c>
    </row>
    <row r="246" spans="2:14" s="319" customFormat="1">
      <c r="B246" s="329"/>
      <c r="C246" s="341"/>
      <c r="D246" s="329"/>
      <c r="E246" s="333"/>
      <c r="F246" s="333"/>
      <c r="G246" s="333"/>
      <c r="H246" s="345"/>
      <c r="I246" s="346"/>
      <c r="M246" s="319">
        <v>1</v>
      </c>
    </row>
    <row r="247" spans="2:14" ht="23.25" customHeight="1">
      <c r="B247" s="342" t="s">
        <v>604</v>
      </c>
      <c r="C247" s="341" t="s">
        <v>639</v>
      </c>
      <c r="D247" s="329" t="s">
        <v>536</v>
      </c>
      <c r="E247" s="333">
        <f>+(1000*9*0.25)*0.5</f>
        <v>1125</v>
      </c>
      <c r="F247" s="333">
        <v>14.4</v>
      </c>
      <c r="G247" s="333">
        <f t="shared" ref="G247" si="5">+F247*E247</f>
        <v>16200</v>
      </c>
      <c r="H247" s="585" t="s">
        <v>651</v>
      </c>
      <c r="I247" s="592"/>
      <c r="M247">
        <f>+M246*N245 /M245</f>
        <v>166.4</v>
      </c>
    </row>
    <row r="248" spans="2:14" ht="22.5">
      <c r="B248" s="329"/>
      <c r="C248" s="341" t="s">
        <v>640</v>
      </c>
      <c r="D248" s="329"/>
      <c r="E248" s="333"/>
      <c r="F248" s="333"/>
      <c r="G248" s="333"/>
      <c r="H248" s="593"/>
      <c r="I248" s="594"/>
    </row>
    <row r="249" spans="2:14" ht="22.5" customHeight="1">
      <c r="B249" s="342" t="s">
        <v>606</v>
      </c>
      <c r="C249" s="341" t="s">
        <v>641</v>
      </c>
      <c r="D249" s="329" t="s">
        <v>638</v>
      </c>
      <c r="E249" s="333">
        <f>+E247*20</f>
        <v>22500</v>
      </c>
      <c r="F249" s="333">
        <v>0.36</v>
      </c>
      <c r="G249" s="333">
        <f t="shared" ref="G249" si="6">+F249*E249</f>
        <v>8100</v>
      </c>
      <c r="H249" s="585" t="s">
        <v>651</v>
      </c>
      <c r="I249" s="592"/>
    </row>
    <row r="250" spans="2:14" ht="22.5">
      <c r="B250" s="329"/>
      <c r="C250" s="341" t="s">
        <v>642</v>
      </c>
      <c r="D250" s="329"/>
      <c r="E250" s="333"/>
      <c r="F250" s="333"/>
      <c r="G250" s="333"/>
      <c r="H250" s="593"/>
      <c r="I250" s="594"/>
    </row>
    <row r="251" spans="2:14" ht="22.5" customHeight="1">
      <c r="B251" s="342" t="s">
        <v>643</v>
      </c>
      <c r="C251" s="341" t="s">
        <v>644</v>
      </c>
      <c r="D251" s="329" t="s">
        <v>536</v>
      </c>
      <c r="E251" s="333">
        <f>1304*9*0.3*0.9335093</f>
        <v>3286.6995434399996</v>
      </c>
      <c r="F251" s="333">
        <v>221.76000000000002</v>
      </c>
      <c r="G251" s="333">
        <f t="shared" ref="G251" si="7">+F251*E251</f>
        <v>728858.49075325439</v>
      </c>
      <c r="H251" s="585" t="s">
        <v>651</v>
      </c>
      <c r="I251" s="592"/>
    </row>
    <row r="252" spans="2:14" ht="56.25">
      <c r="B252" s="329"/>
      <c r="C252" s="341" t="s">
        <v>645</v>
      </c>
      <c r="D252" s="329"/>
      <c r="E252" s="333"/>
      <c r="F252" s="333"/>
      <c r="G252" s="333"/>
      <c r="H252" s="593"/>
      <c r="I252" s="594"/>
    </row>
    <row r="253" spans="2:14" ht="15" customHeight="1">
      <c r="B253" s="582" t="s">
        <v>646</v>
      </c>
      <c r="C253" s="583"/>
      <c r="D253" s="583"/>
      <c r="E253" s="583"/>
      <c r="F253" s="583"/>
      <c r="G253" s="583"/>
      <c r="H253" s="583"/>
      <c r="I253" s="584"/>
    </row>
    <row r="254" spans="2:14" ht="22.5">
      <c r="B254" s="342" t="s">
        <v>647</v>
      </c>
      <c r="C254" s="341" t="s">
        <v>648</v>
      </c>
      <c r="D254" s="329" t="s">
        <v>587</v>
      </c>
      <c r="E254" s="558">
        <v>600</v>
      </c>
      <c r="F254" s="333">
        <v>7.63</v>
      </c>
      <c r="G254" s="333">
        <f t="shared" ref="G254" si="8">+F254*E254</f>
        <v>4578</v>
      </c>
      <c r="H254" s="593"/>
      <c r="I254" s="594"/>
    </row>
    <row r="255" spans="2:14" ht="22.5">
      <c r="B255" s="329"/>
      <c r="C255" s="341" t="s">
        <v>649</v>
      </c>
      <c r="D255" s="329"/>
      <c r="E255" s="333"/>
      <c r="F255" s="333"/>
      <c r="G255" s="333"/>
      <c r="H255" s="585" t="s">
        <v>651</v>
      </c>
      <c r="I255" s="592"/>
    </row>
    <row r="256" spans="2:14">
      <c r="B256" s="339"/>
      <c r="C256" s="339"/>
      <c r="D256" s="339"/>
      <c r="E256" s="339"/>
      <c r="F256" s="339"/>
      <c r="G256" s="339"/>
      <c r="H256" s="339"/>
    </row>
    <row r="257" spans="2:9">
      <c r="F257" s="327" t="s">
        <v>6</v>
      </c>
      <c r="G257" s="328">
        <f>+ROUND(SUM(G242:G255),0)</f>
        <v>950000</v>
      </c>
    </row>
    <row r="258" spans="2:9" s="319" customFormat="1">
      <c r="F258" s="500"/>
      <c r="G258" s="344"/>
      <c r="H258" s="321"/>
    </row>
    <row r="259" spans="2:9" s="319" customFormat="1">
      <c r="B259" s="337" t="s">
        <v>632</v>
      </c>
      <c r="C259" s="340" t="s">
        <v>633</v>
      </c>
      <c r="D259" s="337" t="s">
        <v>523</v>
      </c>
      <c r="E259" s="360" t="s">
        <v>634</v>
      </c>
      <c r="F259" s="360" t="s">
        <v>635</v>
      </c>
      <c r="G259" s="360" t="s">
        <v>636</v>
      </c>
      <c r="H259" s="581" t="s">
        <v>524</v>
      </c>
      <c r="I259" s="581"/>
    </row>
    <row r="260" spans="2:9" s="319" customFormat="1">
      <c r="B260" s="582" t="s">
        <v>652</v>
      </c>
      <c r="C260" s="583"/>
      <c r="D260" s="583"/>
      <c r="E260" s="583"/>
      <c r="F260" s="583"/>
      <c r="G260" s="583"/>
      <c r="H260" s="583"/>
      <c r="I260" s="584"/>
    </row>
    <row r="261" spans="2:9" s="319" customFormat="1" ht="33.75">
      <c r="B261" s="364" t="s">
        <v>1568</v>
      </c>
      <c r="C261" s="364" t="s">
        <v>1567</v>
      </c>
      <c r="D261" s="348" t="s">
        <v>657</v>
      </c>
      <c r="E261" s="349">
        <v>1</v>
      </c>
      <c r="F261" s="349">
        <v>450000</v>
      </c>
      <c r="G261" s="349">
        <f>+F261*E261</f>
        <v>450000</v>
      </c>
      <c r="H261" s="585" t="s">
        <v>651</v>
      </c>
      <c r="I261" s="585"/>
    </row>
    <row r="263" spans="2:9" ht="22.5" customHeight="1">
      <c r="B263" s="320"/>
      <c r="C263" s="319"/>
      <c r="D263" s="319"/>
      <c r="E263" s="319"/>
      <c r="F263" s="301" t="s">
        <v>18</v>
      </c>
      <c r="G263" s="328">
        <f>+G257+G236+G220+G180</f>
        <v>19100000.000100613</v>
      </c>
      <c r="H263" s="321"/>
      <c r="I263" s="319"/>
    </row>
    <row r="266" spans="2:9">
      <c r="B266" s="361" t="s">
        <v>678</v>
      </c>
    </row>
    <row r="267" spans="2:9">
      <c r="B267" s="320" t="s">
        <v>679</v>
      </c>
    </row>
    <row r="270" spans="2:9" ht="15" customHeight="1">
      <c r="B270" s="613" t="s">
        <v>1162</v>
      </c>
      <c r="C270" s="613"/>
      <c r="D270" s="613"/>
      <c r="E270" s="613"/>
      <c r="F270" s="613"/>
      <c r="G270" s="613"/>
    </row>
    <row r="271" spans="2:9">
      <c r="B271" s="347" t="s">
        <v>1163</v>
      </c>
      <c r="C271" s="347" t="s">
        <v>1164</v>
      </c>
      <c r="D271" s="330" t="s">
        <v>536</v>
      </c>
      <c r="E271" s="347">
        <v>9386.32</v>
      </c>
      <c r="F271" s="365">
        <v>4.34</v>
      </c>
      <c r="G271" s="347">
        <f>+F271*E271</f>
        <v>40736.628799999999</v>
      </c>
    </row>
    <row r="272" spans="2:9">
      <c r="B272" s="347" t="s">
        <v>1165</v>
      </c>
      <c r="C272" s="347" t="s">
        <v>1166</v>
      </c>
      <c r="D272" s="330" t="s">
        <v>536</v>
      </c>
      <c r="E272" s="365">
        <v>515.6</v>
      </c>
      <c r="F272" s="365">
        <v>11.54</v>
      </c>
      <c r="G272" s="347">
        <f t="shared" ref="G272:G274" si="9">+F272*E272</f>
        <v>5950.0239999999994</v>
      </c>
    </row>
    <row r="273" spans="2:7" ht="22.5">
      <c r="B273" s="347" t="s">
        <v>1167</v>
      </c>
      <c r="C273" s="347" t="s">
        <v>1168</v>
      </c>
      <c r="D273" s="330" t="s">
        <v>1159</v>
      </c>
      <c r="E273" s="347">
        <v>262817</v>
      </c>
      <c r="F273" s="365">
        <v>0.4</v>
      </c>
      <c r="G273" s="347">
        <f t="shared" si="9"/>
        <v>105126.8</v>
      </c>
    </row>
    <row r="274" spans="2:7" ht="22.5">
      <c r="B274" s="347" t="s">
        <v>1169</v>
      </c>
      <c r="C274" s="347" t="s">
        <v>1170</v>
      </c>
      <c r="D274" s="330" t="s">
        <v>1160</v>
      </c>
      <c r="E274" s="347">
        <v>12374.51</v>
      </c>
      <c r="F274" s="365">
        <v>0.4</v>
      </c>
      <c r="G274" s="347">
        <f t="shared" si="9"/>
        <v>4949.8040000000001</v>
      </c>
    </row>
    <row r="275" spans="2:7" ht="18" customHeight="1">
      <c r="B275" s="613" t="s">
        <v>1161</v>
      </c>
      <c r="C275" s="613"/>
      <c r="D275" s="613"/>
      <c r="E275" s="613"/>
      <c r="F275" s="613"/>
      <c r="G275" s="613"/>
    </row>
    <row r="276" spans="2:7">
      <c r="B276" s="347" t="s">
        <v>1171</v>
      </c>
      <c r="C276" s="347" t="s">
        <v>1172</v>
      </c>
      <c r="D276" s="330" t="s">
        <v>536</v>
      </c>
      <c r="E276" s="347">
        <v>1210.1500000000001</v>
      </c>
      <c r="F276" s="365">
        <v>28.73</v>
      </c>
      <c r="G276" s="347">
        <v>34767.609499999999</v>
      </c>
    </row>
    <row r="277" spans="2:7">
      <c r="B277" s="347" t="s">
        <v>1173</v>
      </c>
      <c r="C277" s="347" t="s">
        <v>1174</v>
      </c>
      <c r="D277" s="330" t="s">
        <v>536</v>
      </c>
      <c r="E277" s="347">
        <v>2665.24</v>
      </c>
      <c r="F277" s="365">
        <v>29.85</v>
      </c>
      <c r="G277" s="347">
        <v>79557.414000000004</v>
      </c>
    </row>
    <row r="278" spans="2:7" ht="22.5">
      <c r="B278" s="347" t="s">
        <v>1175</v>
      </c>
      <c r="C278" s="347" t="s">
        <v>1176</v>
      </c>
      <c r="D278" s="330" t="s">
        <v>527</v>
      </c>
      <c r="E278" s="347">
        <v>9076.1</v>
      </c>
      <c r="F278" s="365">
        <v>1.8</v>
      </c>
      <c r="G278" s="347">
        <v>16336.98</v>
      </c>
    </row>
    <row r="279" spans="2:7" ht="22.5">
      <c r="B279" s="347" t="s">
        <v>1177</v>
      </c>
      <c r="C279" s="347" t="s">
        <v>1178</v>
      </c>
      <c r="D279" s="330" t="s">
        <v>527</v>
      </c>
      <c r="E279" s="347">
        <v>9452.0400000000009</v>
      </c>
      <c r="F279" s="365">
        <v>1.46</v>
      </c>
      <c r="G279" s="347">
        <v>13799.9784</v>
      </c>
    </row>
    <row r="280" spans="2:7" ht="22.5">
      <c r="B280" s="347" t="s">
        <v>1179</v>
      </c>
      <c r="C280" s="347" t="s">
        <v>1180</v>
      </c>
      <c r="D280" s="330" t="s">
        <v>587</v>
      </c>
      <c r="E280" s="347">
        <v>6050.73</v>
      </c>
      <c r="F280" s="365">
        <v>31.68</v>
      </c>
      <c r="G280" s="347">
        <v>191687.12640000001</v>
      </c>
    </row>
    <row r="281" spans="2:7" ht="22.5">
      <c r="B281" s="347" t="s">
        <v>1181</v>
      </c>
      <c r="C281" s="347" t="s">
        <v>1182</v>
      </c>
      <c r="D281" s="330" t="s">
        <v>536</v>
      </c>
      <c r="E281" s="347">
        <v>2670.92</v>
      </c>
      <c r="F281" s="365">
        <v>233.52</v>
      </c>
      <c r="G281" s="347">
        <v>623713.23840000003</v>
      </c>
    </row>
    <row r="282" spans="2:7" ht="33.75">
      <c r="B282" s="347" t="s">
        <v>1183</v>
      </c>
      <c r="C282" s="347" t="s">
        <v>1184</v>
      </c>
      <c r="D282" s="330" t="s">
        <v>718</v>
      </c>
      <c r="E282" s="347">
        <v>4718.63</v>
      </c>
      <c r="F282" s="365">
        <v>2.13</v>
      </c>
      <c r="G282" s="347">
        <v>10050.6819</v>
      </c>
    </row>
    <row r="283" spans="2:7" ht="33.75">
      <c r="B283" s="347" t="s">
        <v>1185</v>
      </c>
      <c r="C283" s="347" t="s">
        <v>1186</v>
      </c>
      <c r="D283" s="330" t="s">
        <v>718</v>
      </c>
      <c r="E283" s="347">
        <v>26264.07</v>
      </c>
      <c r="F283" s="365">
        <v>2.37</v>
      </c>
      <c r="G283" s="347">
        <v>62245.8459</v>
      </c>
    </row>
    <row r="284" spans="2:7" ht="33.75">
      <c r="B284" s="347" t="s">
        <v>1187</v>
      </c>
      <c r="C284" s="347" t="s">
        <v>1188</v>
      </c>
      <c r="D284" s="330" t="s">
        <v>718</v>
      </c>
      <c r="E284" s="347">
        <v>4451.54</v>
      </c>
      <c r="F284" s="365">
        <v>2.25</v>
      </c>
      <c r="G284" s="347">
        <v>10015.965</v>
      </c>
    </row>
    <row r="285" spans="2:7" ht="33.75">
      <c r="B285" s="347" t="s">
        <v>1189</v>
      </c>
      <c r="C285" s="347" t="s">
        <v>1190</v>
      </c>
      <c r="D285" s="330" t="s">
        <v>718</v>
      </c>
      <c r="E285" s="347">
        <v>2670.92</v>
      </c>
      <c r="F285" s="365">
        <v>2.25</v>
      </c>
      <c r="G285" s="347">
        <v>6009.57</v>
      </c>
    </row>
    <row r="286" spans="2:7" ht="22.5">
      <c r="B286" s="347" t="s">
        <v>1191</v>
      </c>
      <c r="C286" s="347" t="s">
        <v>1192</v>
      </c>
      <c r="D286" s="330" t="s">
        <v>225</v>
      </c>
      <c r="E286" s="347">
        <v>3650.26</v>
      </c>
      <c r="F286" s="365">
        <v>12.49</v>
      </c>
      <c r="G286" s="347">
        <v>45591.7474</v>
      </c>
    </row>
    <row r="287" spans="2:7" ht="22.5">
      <c r="B287" s="347" t="s">
        <v>1193</v>
      </c>
      <c r="C287" s="347" t="s">
        <v>1194</v>
      </c>
      <c r="D287" s="330" t="s">
        <v>225</v>
      </c>
      <c r="E287" s="347">
        <v>3472.2</v>
      </c>
      <c r="F287" s="365">
        <v>5.64</v>
      </c>
      <c r="G287" s="347">
        <v>19583.207999999999</v>
      </c>
    </row>
    <row r="288" spans="2:7" ht="15" customHeight="1">
      <c r="B288" s="613" t="s">
        <v>1195</v>
      </c>
      <c r="C288" s="613"/>
      <c r="D288" s="613"/>
      <c r="E288" s="613"/>
      <c r="F288" s="613"/>
      <c r="G288" s="613"/>
    </row>
    <row r="289" spans="2:7" ht="22.5">
      <c r="B289" s="347" t="s">
        <v>1196</v>
      </c>
      <c r="C289" s="347" t="s">
        <v>1197</v>
      </c>
      <c r="D289" s="330" t="s">
        <v>536</v>
      </c>
      <c r="E289" s="365">
        <v>270.45</v>
      </c>
      <c r="F289" s="365">
        <v>24.16</v>
      </c>
      <c r="G289" s="347" t="s">
        <v>680</v>
      </c>
    </row>
    <row r="290" spans="2:7" ht="22.5">
      <c r="B290" s="347" t="s">
        <v>1198</v>
      </c>
      <c r="C290" s="347" t="s">
        <v>1199</v>
      </c>
      <c r="D290" s="330" t="s">
        <v>587</v>
      </c>
      <c r="E290" s="347">
        <v>1311.38</v>
      </c>
      <c r="F290" s="365">
        <v>5.87</v>
      </c>
      <c r="G290" s="347" t="s">
        <v>681</v>
      </c>
    </row>
    <row r="291" spans="2:7" ht="22.5">
      <c r="B291" s="347" t="s">
        <v>1198</v>
      </c>
      <c r="C291" s="347" t="s">
        <v>1200</v>
      </c>
      <c r="D291" s="330" t="s">
        <v>587</v>
      </c>
      <c r="E291" s="347">
        <v>1311.38</v>
      </c>
      <c r="F291" s="365">
        <v>5.87</v>
      </c>
      <c r="G291" s="347" t="s">
        <v>681</v>
      </c>
    </row>
    <row r="292" spans="2:7" ht="22.5">
      <c r="B292" s="347" t="s">
        <v>1201</v>
      </c>
      <c r="C292" s="347" t="s">
        <v>1202</v>
      </c>
      <c r="D292" s="330" t="s">
        <v>536</v>
      </c>
      <c r="E292" s="365">
        <v>873.85</v>
      </c>
      <c r="F292" s="365">
        <v>9.2899999999999991</v>
      </c>
      <c r="G292" s="347" t="s">
        <v>682</v>
      </c>
    </row>
    <row r="293" spans="2:7" ht="22.5">
      <c r="B293" s="347" t="s">
        <v>1203</v>
      </c>
      <c r="C293" s="347" t="s">
        <v>1204</v>
      </c>
      <c r="D293" s="330" t="s">
        <v>225</v>
      </c>
      <c r="E293" s="347">
        <v>3123.66</v>
      </c>
      <c r="F293" s="365">
        <v>19.84</v>
      </c>
      <c r="G293" s="347" t="s">
        <v>683</v>
      </c>
    </row>
    <row r="294" spans="2:7" ht="22.5">
      <c r="B294" s="347" t="s">
        <v>1205</v>
      </c>
      <c r="C294" s="347" t="s">
        <v>1206</v>
      </c>
      <c r="D294" s="330" t="s">
        <v>587</v>
      </c>
      <c r="E294" s="347">
        <v>2491.14</v>
      </c>
      <c r="F294" s="365">
        <v>21.53</v>
      </c>
      <c r="G294" s="347" t="s">
        <v>684</v>
      </c>
    </row>
    <row r="295" spans="2:7" ht="15" customHeight="1">
      <c r="B295" s="613" t="s">
        <v>1207</v>
      </c>
      <c r="C295" s="613"/>
      <c r="D295" s="613"/>
      <c r="E295" s="613"/>
      <c r="F295" s="613"/>
      <c r="G295" s="613"/>
    </row>
    <row r="296" spans="2:7" ht="22.5">
      <c r="B296" s="347" t="s">
        <v>1208</v>
      </c>
      <c r="C296" s="347" t="s">
        <v>1209</v>
      </c>
      <c r="D296" s="330" t="s">
        <v>587</v>
      </c>
      <c r="E296" s="365">
        <v>686</v>
      </c>
      <c r="F296" s="365">
        <v>2.2200000000000002</v>
      </c>
      <c r="G296" s="347" t="s">
        <v>685</v>
      </c>
    </row>
    <row r="297" spans="2:7">
      <c r="B297" s="347" t="s">
        <v>1163</v>
      </c>
      <c r="C297" s="347" t="s">
        <v>1164</v>
      </c>
      <c r="D297" s="330" t="s">
        <v>536</v>
      </c>
      <c r="E297" s="347">
        <v>6566.69</v>
      </c>
      <c r="F297" s="365">
        <v>4.34</v>
      </c>
      <c r="G297" s="347" t="s">
        <v>686</v>
      </c>
    </row>
    <row r="298" spans="2:7" ht="22.5">
      <c r="B298" s="347" t="s">
        <v>1167</v>
      </c>
      <c r="C298" s="347" t="s">
        <v>1168</v>
      </c>
      <c r="D298" s="330" t="s">
        <v>1159</v>
      </c>
      <c r="E298" s="347">
        <v>88650.27</v>
      </c>
      <c r="F298" s="365">
        <v>0.4</v>
      </c>
      <c r="G298" s="347" t="s">
        <v>687</v>
      </c>
    </row>
    <row r="299" spans="2:7">
      <c r="B299" s="347" t="s">
        <v>1210</v>
      </c>
      <c r="C299" s="347" t="s">
        <v>1211</v>
      </c>
      <c r="D299" s="330" t="s">
        <v>536</v>
      </c>
      <c r="E299" s="365">
        <v>367</v>
      </c>
      <c r="F299" s="365">
        <v>35.83</v>
      </c>
      <c r="G299" s="347" t="s">
        <v>688</v>
      </c>
    </row>
    <row r="300" spans="2:7" ht="22.5">
      <c r="B300" s="347" t="s">
        <v>1212</v>
      </c>
      <c r="C300" s="347" t="s">
        <v>1213</v>
      </c>
      <c r="D300" s="330" t="s">
        <v>536</v>
      </c>
      <c r="E300" s="365">
        <v>70</v>
      </c>
      <c r="F300" s="365">
        <v>144.21</v>
      </c>
      <c r="G300" s="347" t="s">
        <v>689</v>
      </c>
    </row>
    <row r="301" spans="2:7" ht="22.5">
      <c r="B301" s="347" t="s">
        <v>1214</v>
      </c>
      <c r="C301" s="347" t="s">
        <v>1215</v>
      </c>
      <c r="D301" s="330" t="s">
        <v>536</v>
      </c>
      <c r="E301" s="347">
        <v>1042</v>
      </c>
      <c r="F301" s="365">
        <v>266.35000000000002</v>
      </c>
      <c r="G301" s="347" t="s">
        <v>690</v>
      </c>
    </row>
    <row r="302" spans="2:7" ht="22.5">
      <c r="B302" s="347" t="s">
        <v>1216</v>
      </c>
      <c r="C302" s="347" t="s">
        <v>1217</v>
      </c>
      <c r="D302" s="330" t="s">
        <v>718</v>
      </c>
      <c r="E302" s="347">
        <v>111123</v>
      </c>
      <c r="F302" s="365">
        <v>2.2200000000000002</v>
      </c>
      <c r="G302" s="347" t="s">
        <v>691</v>
      </c>
    </row>
    <row r="303" spans="2:7" ht="33.75">
      <c r="B303" s="347" t="s">
        <v>1218</v>
      </c>
      <c r="C303" s="347" t="s">
        <v>1219</v>
      </c>
      <c r="D303" s="330" t="s">
        <v>718</v>
      </c>
      <c r="E303" s="347">
        <v>15000</v>
      </c>
      <c r="F303" s="365">
        <v>2.87</v>
      </c>
      <c r="G303" s="347" t="s">
        <v>692</v>
      </c>
    </row>
    <row r="304" spans="2:7" ht="22.5">
      <c r="B304" s="347" t="s">
        <v>1220</v>
      </c>
      <c r="C304" s="347" t="s">
        <v>1221</v>
      </c>
      <c r="D304" s="330" t="s">
        <v>225</v>
      </c>
      <c r="E304" s="365">
        <v>69</v>
      </c>
      <c r="F304" s="365">
        <v>29.14</v>
      </c>
      <c r="G304" s="347" t="s">
        <v>693</v>
      </c>
    </row>
    <row r="305" spans="2:7" ht="22.5">
      <c r="B305" s="347" t="s">
        <v>1222</v>
      </c>
      <c r="C305" s="347" t="s">
        <v>1223</v>
      </c>
      <c r="D305" s="330" t="s">
        <v>225</v>
      </c>
      <c r="E305" s="365">
        <v>170</v>
      </c>
      <c r="F305" s="365">
        <v>11.48</v>
      </c>
      <c r="G305" s="347" t="s">
        <v>694</v>
      </c>
    </row>
    <row r="306" spans="2:7" ht="22.5">
      <c r="B306" s="347" t="s">
        <v>1173</v>
      </c>
      <c r="C306" s="347" t="s">
        <v>1224</v>
      </c>
      <c r="D306" s="330" t="s">
        <v>536</v>
      </c>
      <c r="E306" s="365">
        <v>872</v>
      </c>
      <c r="F306" s="365">
        <v>28.73</v>
      </c>
      <c r="G306" s="347" t="s">
        <v>695</v>
      </c>
    </row>
    <row r="307" spans="2:7" ht="22.5">
      <c r="B307" s="347" t="s">
        <v>1179</v>
      </c>
      <c r="C307" s="347" t="s">
        <v>1225</v>
      </c>
      <c r="D307" s="330" t="s">
        <v>587</v>
      </c>
      <c r="E307" s="365">
        <v>481</v>
      </c>
      <c r="F307" s="365">
        <v>10.78</v>
      </c>
      <c r="G307" s="347" t="s">
        <v>696</v>
      </c>
    </row>
    <row r="308" spans="2:7" ht="33.75">
      <c r="B308" s="347" t="s">
        <v>1226</v>
      </c>
      <c r="C308" s="347" t="s">
        <v>1227</v>
      </c>
      <c r="D308" s="330" t="s">
        <v>225</v>
      </c>
      <c r="E308" s="365">
        <v>45.6</v>
      </c>
      <c r="F308" s="365">
        <v>233.34</v>
      </c>
      <c r="G308" s="347" t="s">
        <v>697</v>
      </c>
    </row>
    <row r="309" spans="2:7" ht="33.75">
      <c r="B309" s="347" t="s">
        <v>1228</v>
      </c>
      <c r="C309" s="347" t="s">
        <v>1229</v>
      </c>
      <c r="D309" s="330" t="s">
        <v>587</v>
      </c>
      <c r="E309" s="365">
        <v>962.24</v>
      </c>
      <c r="F309" s="365">
        <v>13.27</v>
      </c>
      <c r="G309" s="347" t="s">
        <v>698</v>
      </c>
    </row>
    <row r="310" spans="2:7" ht="15" customHeight="1">
      <c r="B310" s="613" t="s">
        <v>1230</v>
      </c>
      <c r="C310" s="613"/>
      <c r="D310" s="613"/>
      <c r="E310" s="613"/>
      <c r="F310" s="613"/>
      <c r="G310" s="613"/>
    </row>
    <row r="311" spans="2:7" ht="22.5">
      <c r="B311" s="347" t="s">
        <v>1179</v>
      </c>
      <c r="C311" s="347" t="s">
        <v>1225</v>
      </c>
      <c r="D311" s="330" t="s">
        <v>587</v>
      </c>
      <c r="E311" s="365">
        <v>202</v>
      </c>
      <c r="F311" s="365">
        <v>10.78</v>
      </c>
      <c r="G311" s="347" t="s">
        <v>699</v>
      </c>
    </row>
    <row r="312" spans="2:7" ht="22.5">
      <c r="B312" s="347" t="s">
        <v>1216</v>
      </c>
      <c r="C312" s="347" t="s">
        <v>1217</v>
      </c>
      <c r="D312" s="330" t="s">
        <v>718</v>
      </c>
      <c r="E312" s="347">
        <v>22384.54</v>
      </c>
      <c r="F312" s="365">
        <v>2.2200000000000002</v>
      </c>
      <c r="G312" s="347" t="s">
        <v>700</v>
      </c>
    </row>
    <row r="313" spans="2:7" ht="22.5">
      <c r="B313" s="347" t="s">
        <v>1214</v>
      </c>
      <c r="C313" s="347" t="s">
        <v>1215</v>
      </c>
      <c r="D313" s="330" t="s">
        <v>536</v>
      </c>
      <c r="E313" s="365">
        <v>172.15</v>
      </c>
      <c r="F313" s="365">
        <v>266.35000000000002</v>
      </c>
      <c r="G313" s="347" t="s">
        <v>701</v>
      </c>
    </row>
    <row r="314" spans="2:7" ht="33.75">
      <c r="B314" s="347" t="s">
        <v>1231</v>
      </c>
      <c r="C314" s="347" t="s">
        <v>1232</v>
      </c>
      <c r="D314" s="330" t="s">
        <v>533</v>
      </c>
      <c r="E314" s="365">
        <v>35</v>
      </c>
      <c r="F314" s="347" t="s">
        <v>1233</v>
      </c>
      <c r="G314" s="347" t="s">
        <v>702</v>
      </c>
    </row>
    <row r="315" spans="2:7" ht="22.5">
      <c r="B315" s="347" t="s">
        <v>1234</v>
      </c>
      <c r="C315" s="347" t="s">
        <v>1235</v>
      </c>
      <c r="D315" s="330" t="s">
        <v>225</v>
      </c>
      <c r="E315" s="365">
        <v>22</v>
      </c>
      <c r="F315" s="365">
        <v>247.81</v>
      </c>
      <c r="G315" s="347" t="s">
        <v>703</v>
      </c>
    </row>
    <row r="316" spans="2:7">
      <c r="B316" s="347" t="s">
        <v>1236</v>
      </c>
      <c r="C316" s="347" t="s">
        <v>1237</v>
      </c>
      <c r="D316" s="330" t="s">
        <v>718</v>
      </c>
      <c r="E316" s="347">
        <v>1258.33</v>
      </c>
      <c r="F316" s="365">
        <v>0.11</v>
      </c>
      <c r="G316" s="365">
        <v>138.41630000000001</v>
      </c>
    </row>
    <row r="317" spans="2:7" ht="22.5">
      <c r="B317" s="347" t="s">
        <v>1198</v>
      </c>
      <c r="C317" s="347" t="s">
        <v>1199</v>
      </c>
      <c r="D317" s="330" t="s">
        <v>587</v>
      </c>
      <c r="E317" s="365">
        <v>367</v>
      </c>
      <c r="F317" s="365">
        <v>5.87</v>
      </c>
      <c r="G317" s="347" t="s">
        <v>704</v>
      </c>
    </row>
    <row r="318" spans="2:7" ht="22.5">
      <c r="B318" s="347" t="s">
        <v>1238</v>
      </c>
      <c r="C318" s="347" t="s">
        <v>1239</v>
      </c>
      <c r="D318" s="330" t="s">
        <v>587</v>
      </c>
      <c r="E318" s="365">
        <v>94</v>
      </c>
      <c r="F318" s="365">
        <v>3.99</v>
      </c>
      <c r="G318" s="365">
        <v>375.06</v>
      </c>
    </row>
    <row r="319" spans="2:7" ht="22.5">
      <c r="B319" s="347" t="s">
        <v>1240</v>
      </c>
      <c r="C319" s="347" t="s">
        <v>1241</v>
      </c>
      <c r="D319" s="330" t="s">
        <v>533</v>
      </c>
      <c r="E319" s="365">
        <v>70</v>
      </c>
      <c r="F319" s="365">
        <v>102.76</v>
      </c>
      <c r="G319" s="347" t="s">
        <v>705</v>
      </c>
    </row>
    <row r="320" spans="2:7">
      <c r="B320" s="347" t="s">
        <v>1242</v>
      </c>
      <c r="C320" s="347" t="s">
        <v>1243</v>
      </c>
      <c r="D320" s="330" t="s">
        <v>536</v>
      </c>
      <c r="E320" s="365">
        <v>19</v>
      </c>
      <c r="F320" s="365">
        <v>18.38</v>
      </c>
      <c r="G320" s="365">
        <v>349.22</v>
      </c>
    </row>
    <row r="321" spans="2:7" ht="15" customHeight="1">
      <c r="B321" s="613" t="s">
        <v>1244</v>
      </c>
      <c r="C321" s="613"/>
      <c r="D321" s="613"/>
      <c r="E321" s="613"/>
      <c r="F321" s="613"/>
      <c r="G321" s="613"/>
    </row>
    <row r="322" spans="2:7" ht="22.5">
      <c r="B322" s="347" t="s">
        <v>1208</v>
      </c>
      <c r="C322" s="347" t="s">
        <v>1209</v>
      </c>
      <c r="D322" s="330" t="s">
        <v>587</v>
      </c>
      <c r="E322" s="347">
        <v>3056.06</v>
      </c>
      <c r="F322" s="365">
        <v>2.2200000000000002</v>
      </c>
      <c r="G322" s="347">
        <v>6784.4531999999999</v>
      </c>
    </row>
    <row r="323" spans="2:7">
      <c r="B323" s="347" t="s">
        <v>1163</v>
      </c>
      <c r="C323" s="347" t="s">
        <v>1164</v>
      </c>
      <c r="D323" s="330" t="s">
        <v>536</v>
      </c>
      <c r="E323" s="347">
        <v>16572.46</v>
      </c>
      <c r="F323" s="365">
        <v>4.34</v>
      </c>
      <c r="G323" s="347">
        <v>71924.4764</v>
      </c>
    </row>
    <row r="324" spans="2:7" ht="22.5">
      <c r="B324" s="347" t="s">
        <v>1167</v>
      </c>
      <c r="C324" s="347" t="s">
        <v>1168</v>
      </c>
      <c r="D324" s="330" t="s">
        <v>1159</v>
      </c>
      <c r="E324" s="347">
        <v>223728.21</v>
      </c>
      <c r="F324" s="365">
        <v>0.4</v>
      </c>
      <c r="G324" s="347">
        <v>89491.284</v>
      </c>
    </row>
    <row r="325" spans="2:7" ht="22.5">
      <c r="B325" s="357" t="s">
        <v>706</v>
      </c>
      <c r="C325" s="357" t="s">
        <v>707</v>
      </c>
      <c r="D325" s="357" t="s">
        <v>536</v>
      </c>
      <c r="E325" s="357">
        <v>2557.06</v>
      </c>
      <c r="F325" s="357">
        <v>28.73</v>
      </c>
      <c r="G325" s="357">
        <v>73464.333799999993</v>
      </c>
    </row>
    <row r="326" spans="2:7">
      <c r="B326" s="357" t="s">
        <v>708</v>
      </c>
      <c r="C326" s="357" t="s">
        <v>709</v>
      </c>
      <c r="D326" s="357" t="s">
        <v>536</v>
      </c>
      <c r="E326" s="357">
        <v>668.36</v>
      </c>
      <c r="F326" s="357">
        <v>35.83</v>
      </c>
      <c r="G326" s="357">
        <v>23947.338800000001</v>
      </c>
    </row>
    <row r="327" spans="2:7" ht="22.5">
      <c r="B327" s="357" t="s">
        <v>710</v>
      </c>
      <c r="C327" s="357" t="s">
        <v>711</v>
      </c>
      <c r="D327" s="357" t="s">
        <v>225</v>
      </c>
      <c r="E327" s="357">
        <v>561.45000000000005</v>
      </c>
      <c r="F327" s="357">
        <v>11.48</v>
      </c>
      <c r="G327" s="357">
        <v>6445.4459999999999</v>
      </c>
    </row>
    <row r="328" spans="2:7" ht="22.5">
      <c r="B328" s="357" t="s">
        <v>712</v>
      </c>
      <c r="C328" s="357" t="s">
        <v>713</v>
      </c>
      <c r="D328" s="357" t="s">
        <v>536</v>
      </c>
      <c r="E328" s="357">
        <v>636.04</v>
      </c>
      <c r="F328" s="357">
        <v>144.21</v>
      </c>
      <c r="G328" s="357">
        <v>91723.328399999999</v>
      </c>
    </row>
    <row r="329" spans="2:7" ht="22.5">
      <c r="B329" s="357" t="s">
        <v>714</v>
      </c>
      <c r="C329" s="357" t="s">
        <v>715</v>
      </c>
      <c r="D329" s="357" t="s">
        <v>536</v>
      </c>
      <c r="E329" s="357">
        <v>3119.05</v>
      </c>
      <c r="F329" s="357">
        <v>266.35000000000002</v>
      </c>
      <c r="G329" s="357">
        <v>830758.96750000003</v>
      </c>
    </row>
    <row r="330" spans="2:7" ht="22.5">
      <c r="B330" s="357" t="s">
        <v>716</v>
      </c>
      <c r="C330" s="357" t="s">
        <v>717</v>
      </c>
      <c r="D330" s="357" t="s">
        <v>718</v>
      </c>
      <c r="E330" s="357">
        <v>311605</v>
      </c>
      <c r="F330" s="357">
        <v>2.2200000000000002</v>
      </c>
      <c r="G330" s="357">
        <v>691763.1</v>
      </c>
    </row>
    <row r="331" spans="2:7" ht="22.5">
      <c r="B331" s="357" t="s">
        <v>719</v>
      </c>
      <c r="C331" s="357" t="s">
        <v>720</v>
      </c>
      <c r="D331" s="357" t="s">
        <v>587</v>
      </c>
      <c r="E331" s="357">
        <v>2938.4</v>
      </c>
      <c r="F331" s="357">
        <v>10.78</v>
      </c>
      <c r="G331" s="357">
        <v>31675.952000000001</v>
      </c>
    </row>
    <row r="332" spans="2:7" ht="22.5">
      <c r="B332" s="357" t="s">
        <v>721</v>
      </c>
      <c r="C332" s="357" t="s">
        <v>722</v>
      </c>
      <c r="D332" s="357" t="s">
        <v>225</v>
      </c>
      <c r="E332" s="357">
        <v>125.89</v>
      </c>
      <c r="F332" s="357">
        <v>29.14</v>
      </c>
      <c r="G332" s="357">
        <v>3668.4346</v>
      </c>
    </row>
    <row r="333" spans="2:7" ht="22.5">
      <c r="B333" s="357" t="s">
        <v>723</v>
      </c>
      <c r="C333" s="357" t="s">
        <v>724</v>
      </c>
      <c r="D333" s="357" t="s">
        <v>225</v>
      </c>
      <c r="E333" s="357">
        <v>734.6</v>
      </c>
      <c r="F333" s="357">
        <v>247.81</v>
      </c>
      <c r="G333" s="357">
        <v>182041.226</v>
      </c>
    </row>
    <row r="334" spans="2:7">
      <c r="B334" s="357" t="s">
        <v>725</v>
      </c>
      <c r="C334" s="357" t="s">
        <v>726</v>
      </c>
      <c r="D334" s="357" t="s">
        <v>718</v>
      </c>
      <c r="E334" s="357">
        <v>41672.19</v>
      </c>
      <c r="F334" s="357">
        <v>0.11</v>
      </c>
      <c r="G334" s="357">
        <v>4583.9408999999996</v>
      </c>
    </row>
    <row r="335" spans="2:7" ht="33.75">
      <c r="B335" s="357" t="s">
        <v>727</v>
      </c>
      <c r="C335" s="357" t="s">
        <v>728</v>
      </c>
      <c r="D335" s="357" t="s">
        <v>225</v>
      </c>
      <c r="E335" s="357">
        <v>184.7</v>
      </c>
      <c r="F335" s="357">
        <v>233.34</v>
      </c>
      <c r="G335" s="357">
        <v>43097.898000000001</v>
      </c>
    </row>
    <row r="336" spans="2:7" ht="33.75">
      <c r="B336" s="357" t="s">
        <v>729</v>
      </c>
      <c r="C336" s="357" t="s">
        <v>730</v>
      </c>
      <c r="D336" s="357" t="s">
        <v>587</v>
      </c>
      <c r="E336" s="357">
        <v>2701.43</v>
      </c>
      <c r="F336" s="357">
        <v>13.27</v>
      </c>
      <c r="G336" s="357">
        <v>35847.9761</v>
      </c>
    </row>
    <row r="337" spans="2:7" ht="15" customHeight="1">
      <c r="B337" s="614" t="s">
        <v>731</v>
      </c>
      <c r="C337" s="614"/>
      <c r="D337" s="614"/>
      <c r="E337" s="614"/>
      <c r="F337" s="614"/>
      <c r="G337" s="614"/>
    </row>
    <row r="338" spans="2:7" ht="33.75">
      <c r="B338" s="357" t="s">
        <v>732</v>
      </c>
      <c r="C338" s="357" t="s">
        <v>733</v>
      </c>
      <c r="D338" s="357" t="s">
        <v>587</v>
      </c>
      <c r="E338" s="357">
        <v>532</v>
      </c>
      <c r="F338" s="357">
        <v>52.46</v>
      </c>
      <c r="G338" s="357">
        <v>27908.720000000001</v>
      </c>
    </row>
    <row r="339" spans="2:7" ht="33.75">
      <c r="B339" s="357" t="s">
        <v>734</v>
      </c>
      <c r="C339" s="357" t="s">
        <v>735</v>
      </c>
      <c r="D339" s="357" t="s">
        <v>225</v>
      </c>
      <c r="E339" s="357">
        <v>240</v>
      </c>
      <c r="F339" s="357">
        <v>121.1</v>
      </c>
      <c r="G339" s="357">
        <v>29064</v>
      </c>
    </row>
    <row r="340" spans="2:7" ht="33.75">
      <c r="B340" s="357" t="s">
        <v>736</v>
      </c>
      <c r="C340" s="357" t="s">
        <v>737</v>
      </c>
      <c r="D340" s="357" t="s">
        <v>536</v>
      </c>
      <c r="E340" s="357">
        <v>100</v>
      </c>
      <c r="F340" s="357">
        <v>15.51</v>
      </c>
      <c r="G340" s="357">
        <v>1551</v>
      </c>
    </row>
    <row r="341" spans="2:7" ht="33.75">
      <c r="B341" s="357" t="s">
        <v>738</v>
      </c>
      <c r="C341" s="357" t="s">
        <v>739</v>
      </c>
      <c r="D341" s="357" t="s">
        <v>536</v>
      </c>
      <c r="E341" s="357">
        <v>32</v>
      </c>
      <c r="F341" s="357">
        <v>212.92</v>
      </c>
      <c r="G341" s="357">
        <v>6813.44</v>
      </c>
    </row>
    <row r="342" spans="2:7" ht="15" customHeight="1">
      <c r="B342" s="614" t="s">
        <v>740</v>
      </c>
      <c r="C342" s="614"/>
      <c r="D342" s="614"/>
      <c r="E342" s="614"/>
      <c r="F342" s="614"/>
      <c r="G342" s="614"/>
    </row>
    <row r="343" spans="2:7" ht="22.5">
      <c r="B343" s="357" t="s">
        <v>741</v>
      </c>
      <c r="C343" s="357" t="s">
        <v>742</v>
      </c>
      <c r="D343" s="357" t="s">
        <v>225</v>
      </c>
      <c r="E343" s="357">
        <v>1088</v>
      </c>
      <c r="F343" s="357">
        <v>1.6</v>
      </c>
      <c r="G343" s="357">
        <v>1740.8</v>
      </c>
    </row>
    <row r="344" spans="2:7" ht="15" customHeight="1">
      <c r="B344" s="614" t="s">
        <v>743</v>
      </c>
      <c r="C344" s="614"/>
      <c r="D344" s="614"/>
      <c r="E344" s="614"/>
      <c r="F344" s="614"/>
      <c r="G344" s="614"/>
    </row>
    <row r="345" spans="2:7" ht="22.5">
      <c r="B345" s="357" t="s">
        <v>714</v>
      </c>
      <c r="C345" s="357" t="s">
        <v>744</v>
      </c>
      <c r="D345" s="357" t="s">
        <v>536</v>
      </c>
      <c r="E345" s="357">
        <v>45</v>
      </c>
      <c r="F345" s="357">
        <v>216.07</v>
      </c>
      <c r="G345" s="357">
        <v>9723.15</v>
      </c>
    </row>
    <row r="346" spans="2:7" ht="22.5">
      <c r="B346" s="357" t="s">
        <v>716</v>
      </c>
      <c r="C346" s="357" t="s">
        <v>717</v>
      </c>
      <c r="D346" s="357" t="s">
        <v>718</v>
      </c>
      <c r="E346" s="357">
        <v>8036.9</v>
      </c>
      <c r="F346" s="357">
        <v>2.2200000000000002</v>
      </c>
      <c r="G346" s="357">
        <v>17841.918000000001</v>
      </c>
    </row>
    <row r="347" spans="2:7" ht="33.75">
      <c r="B347" s="357" t="s">
        <v>745</v>
      </c>
      <c r="C347" s="357" t="s">
        <v>746</v>
      </c>
      <c r="D347" s="357" t="s">
        <v>533</v>
      </c>
      <c r="E347" s="357">
        <v>50</v>
      </c>
      <c r="F347" s="357">
        <v>222.49</v>
      </c>
      <c r="G347" s="357">
        <v>11124.5</v>
      </c>
    </row>
    <row r="348" spans="2:7" ht="22.5">
      <c r="B348" s="357" t="s">
        <v>747</v>
      </c>
      <c r="C348" s="357" t="s">
        <v>748</v>
      </c>
      <c r="D348" s="357" t="s">
        <v>533</v>
      </c>
      <c r="E348" s="357">
        <v>41</v>
      </c>
      <c r="F348" s="357">
        <v>261.69</v>
      </c>
      <c r="G348" s="357">
        <v>10729.29</v>
      </c>
    </row>
    <row r="349" spans="2:7" ht="33.75">
      <c r="B349" s="357" t="s">
        <v>749</v>
      </c>
      <c r="C349" s="357" t="s">
        <v>750</v>
      </c>
      <c r="D349" s="357" t="s">
        <v>225</v>
      </c>
      <c r="E349" s="357">
        <v>123</v>
      </c>
      <c r="F349" s="357">
        <v>85.76</v>
      </c>
      <c r="G349" s="357">
        <v>10548.48</v>
      </c>
    </row>
    <row r="350" spans="2:7" ht="33.75">
      <c r="B350" s="357" t="s">
        <v>751</v>
      </c>
      <c r="C350" s="357" t="s">
        <v>752</v>
      </c>
      <c r="D350" s="357" t="s">
        <v>225</v>
      </c>
      <c r="E350" s="357">
        <v>587</v>
      </c>
      <c r="F350" s="357">
        <v>103.55</v>
      </c>
      <c r="G350" s="357">
        <v>60783.85</v>
      </c>
    </row>
    <row r="351" spans="2:7" ht="33.75">
      <c r="B351" s="357" t="s">
        <v>753</v>
      </c>
      <c r="C351" s="357" t="s">
        <v>754</v>
      </c>
      <c r="D351" s="357" t="s">
        <v>225</v>
      </c>
      <c r="E351" s="357">
        <v>202</v>
      </c>
      <c r="F351" s="357">
        <v>128.18</v>
      </c>
      <c r="G351" s="357">
        <v>25892.36</v>
      </c>
    </row>
    <row r="352" spans="2:7" ht="33.75">
      <c r="B352" s="357" t="s">
        <v>755</v>
      </c>
      <c r="C352" s="357" t="s">
        <v>756</v>
      </c>
      <c r="D352" s="357" t="s">
        <v>225</v>
      </c>
      <c r="E352" s="357">
        <v>177</v>
      </c>
      <c r="F352" s="357">
        <v>172.84</v>
      </c>
      <c r="G352" s="357">
        <v>30592.68</v>
      </c>
    </row>
    <row r="353" spans="2:7" ht="22.5">
      <c r="B353" s="357" t="s">
        <v>757</v>
      </c>
      <c r="C353" s="357" t="s">
        <v>758</v>
      </c>
      <c r="D353" s="357" t="s">
        <v>536</v>
      </c>
      <c r="E353" s="357">
        <v>638.9</v>
      </c>
      <c r="F353" s="357">
        <v>12.19</v>
      </c>
      <c r="G353" s="357">
        <v>7788.1909999999998</v>
      </c>
    </row>
    <row r="354" spans="2:7" ht="22.5">
      <c r="B354" s="357" t="s">
        <v>759</v>
      </c>
      <c r="C354" s="357" t="s">
        <v>760</v>
      </c>
      <c r="D354" s="357" t="s">
        <v>536</v>
      </c>
      <c r="E354" s="357">
        <v>638.9</v>
      </c>
      <c r="F354" s="357">
        <v>4.34</v>
      </c>
      <c r="G354" s="357">
        <v>2772.826</v>
      </c>
    </row>
    <row r="355" spans="2:7" ht="22.5">
      <c r="B355" s="357" t="s">
        <v>761</v>
      </c>
      <c r="C355" s="357" t="s">
        <v>762</v>
      </c>
      <c r="D355" s="357" t="s">
        <v>536</v>
      </c>
      <c r="E355" s="357">
        <v>699</v>
      </c>
      <c r="F355" s="357">
        <v>4.82</v>
      </c>
      <c r="G355" s="357">
        <v>3369.18</v>
      </c>
    </row>
    <row r="356" spans="2:7" ht="22.5">
      <c r="B356" s="357" t="s">
        <v>763</v>
      </c>
      <c r="C356" s="357" t="s">
        <v>764</v>
      </c>
      <c r="D356" s="357" t="s">
        <v>536</v>
      </c>
      <c r="E356" s="357">
        <v>434</v>
      </c>
      <c r="F356" s="357">
        <v>5.41</v>
      </c>
      <c r="G356" s="357">
        <v>2347.94</v>
      </c>
    </row>
    <row r="357" spans="2:7" ht="22.5">
      <c r="B357" s="357" t="s">
        <v>765</v>
      </c>
      <c r="C357" s="357" t="s">
        <v>766</v>
      </c>
      <c r="D357" s="357" t="s">
        <v>536</v>
      </c>
      <c r="E357" s="357">
        <v>172</v>
      </c>
      <c r="F357" s="357">
        <v>44.2</v>
      </c>
      <c r="G357" s="357">
        <v>7602.4</v>
      </c>
    </row>
    <row r="358" spans="2:7" ht="22.5">
      <c r="B358" s="357" t="s">
        <v>767</v>
      </c>
      <c r="C358" s="357" t="s">
        <v>768</v>
      </c>
      <c r="D358" s="357" t="s">
        <v>536</v>
      </c>
      <c r="E358" s="357">
        <v>80</v>
      </c>
      <c r="F358" s="357">
        <v>78.37</v>
      </c>
      <c r="G358" s="357">
        <v>6269.6</v>
      </c>
    </row>
    <row r="359" spans="2:7" ht="33.75">
      <c r="B359" s="357" t="s">
        <v>769</v>
      </c>
      <c r="C359" s="357" t="s">
        <v>770</v>
      </c>
      <c r="D359" s="357" t="s">
        <v>533</v>
      </c>
      <c r="E359" s="357">
        <v>5</v>
      </c>
      <c r="F359" s="357">
        <v>815.72</v>
      </c>
      <c r="G359" s="357">
        <v>4078.6</v>
      </c>
    </row>
    <row r="360" spans="2:7" ht="33.75">
      <c r="B360" s="357" t="s">
        <v>771</v>
      </c>
      <c r="C360" s="357" t="s">
        <v>772</v>
      </c>
      <c r="D360" s="357" t="s">
        <v>533</v>
      </c>
      <c r="E360" s="357">
        <v>4</v>
      </c>
      <c r="F360" s="357" t="s">
        <v>773</v>
      </c>
      <c r="G360" s="357">
        <v>4227.3599999999997</v>
      </c>
    </row>
    <row r="361" spans="2:7" ht="33.75">
      <c r="B361" s="357" t="s">
        <v>774</v>
      </c>
      <c r="C361" s="357" t="s">
        <v>775</v>
      </c>
      <c r="D361" s="357" t="s">
        <v>533</v>
      </c>
      <c r="E361" s="357">
        <v>4</v>
      </c>
      <c r="F361" s="357" t="s">
        <v>776</v>
      </c>
      <c r="G361" s="357">
        <v>5017.04</v>
      </c>
    </row>
    <row r="362" spans="2:7" ht="33.75">
      <c r="B362" s="357" t="s">
        <v>777</v>
      </c>
      <c r="C362" s="357" t="s">
        <v>778</v>
      </c>
      <c r="D362" s="357" t="s">
        <v>533</v>
      </c>
      <c r="E362" s="357">
        <v>1</v>
      </c>
      <c r="F362" s="357" t="s">
        <v>779</v>
      </c>
      <c r="G362" s="357">
        <v>1506.64</v>
      </c>
    </row>
    <row r="363" spans="2:7" ht="33.75">
      <c r="B363" s="357" t="s">
        <v>780</v>
      </c>
      <c r="C363" s="357" t="s">
        <v>781</v>
      </c>
      <c r="D363" s="357" t="s">
        <v>533</v>
      </c>
      <c r="E363" s="357">
        <v>2</v>
      </c>
      <c r="F363" s="357" t="s">
        <v>782</v>
      </c>
      <c r="G363" s="357">
        <v>3219.96</v>
      </c>
    </row>
    <row r="364" spans="2:7" ht="33.75">
      <c r="B364" s="357" t="s">
        <v>783</v>
      </c>
      <c r="C364" s="357" t="s">
        <v>784</v>
      </c>
      <c r="D364" s="357" t="s">
        <v>533</v>
      </c>
      <c r="E364" s="357">
        <v>1</v>
      </c>
      <c r="F364" s="357" t="s">
        <v>785</v>
      </c>
      <c r="G364" s="357">
        <v>1705.94</v>
      </c>
    </row>
    <row r="365" spans="2:7" ht="33.75">
      <c r="B365" s="357" t="s">
        <v>786</v>
      </c>
      <c r="C365" s="357" t="s">
        <v>787</v>
      </c>
      <c r="D365" s="357" t="s">
        <v>533</v>
      </c>
      <c r="E365" s="357">
        <v>2</v>
      </c>
      <c r="F365" s="357" t="s">
        <v>788</v>
      </c>
      <c r="G365" s="357">
        <v>3824.36</v>
      </c>
    </row>
    <row r="366" spans="2:7" ht="22.5">
      <c r="B366" s="357" t="s">
        <v>789</v>
      </c>
      <c r="C366" s="357" t="s">
        <v>790</v>
      </c>
      <c r="D366" s="357" t="s">
        <v>587</v>
      </c>
      <c r="E366" s="357">
        <v>5302</v>
      </c>
      <c r="F366" s="357">
        <v>24.09</v>
      </c>
      <c r="G366" s="357">
        <v>127725.18</v>
      </c>
    </row>
    <row r="367" spans="2:7" ht="22.5">
      <c r="B367" s="357" t="s">
        <v>791</v>
      </c>
      <c r="C367" s="357" t="s">
        <v>792</v>
      </c>
      <c r="D367" s="357" t="s">
        <v>536</v>
      </c>
      <c r="E367" s="357">
        <v>2196</v>
      </c>
      <c r="F367" s="357">
        <v>3.78</v>
      </c>
      <c r="G367" s="357">
        <v>8300.8799999999992</v>
      </c>
    </row>
    <row r="368" spans="2:7" ht="15" customHeight="1">
      <c r="B368" s="614" t="s">
        <v>793</v>
      </c>
      <c r="C368" s="614"/>
      <c r="D368" s="614"/>
      <c r="E368" s="614"/>
      <c r="F368" s="614"/>
      <c r="G368" s="614"/>
    </row>
    <row r="369" spans="2:7" ht="22.5">
      <c r="B369" s="357" t="s">
        <v>794</v>
      </c>
      <c r="C369" s="357" t="s">
        <v>795</v>
      </c>
      <c r="D369" s="357" t="s">
        <v>536</v>
      </c>
      <c r="E369" s="357">
        <v>309.5</v>
      </c>
      <c r="F369" s="357">
        <v>15.51</v>
      </c>
      <c r="G369" s="357">
        <v>4800.3450000000003</v>
      </c>
    </row>
    <row r="370" spans="2:7" ht="22.5">
      <c r="B370" s="357" t="s">
        <v>796</v>
      </c>
      <c r="C370" s="357" t="s">
        <v>797</v>
      </c>
      <c r="D370" s="357" t="s">
        <v>587</v>
      </c>
      <c r="E370" s="357">
        <v>464.3</v>
      </c>
      <c r="F370" s="357">
        <v>21.48</v>
      </c>
      <c r="G370" s="357">
        <v>9973.1640000000007</v>
      </c>
    </row>
    <row r="371" spans="2:7" ht="22.5">
      <c r="B371" s="357" t="s">
        <v>714</v>
      </c>
      <c r="C371" s="357" t="s">
        <v>715</v>
      </c>
      <c r="D371" s="357" t="s">
        <v>536</v>
      </c>
      <c r="E371" s="357">
        <v>106.7</v>
      </c>
      <c r="F371" s="357">
        <v>266.35000000000002</v>
      </c>
      <c r="G371" s="357">
        <v>28419.544999999998</v>
      </c>
    </row>
    <row r="372" spans="2:7" ht="22.5">
      <c r="B372" s="357" t="s">
        <v>716</v>
      </c>
      <c r="C372" s="357" t="s">
        <v>717</v>
      </c>
      <c r="D372" s="357" t="s">
        <v>718</v>
      </c>
      <c r="E372" s="357">
        <v>5879</v>
      </c>
      <c r="F372" s="357">
        <v>2.2200000000000002</v>
      </c>
      <c r="G372" s="357">
        <v>13051.38</v>
      </c>
    </row>
    <row r="373" spans="2:7" ht="22.5">
      <c r="B373" s="357" t="s">
        <v>712</v>
      </c>
      <c r="C373" s="357" t="s">
        <v>713</v>
      </c>
      <c r="D373" s="357" t="s">
        <v>536</v>
      </c>
      <c r="E373" s="357">
        <v>9.1</v>
      </c>
      <c r="F373" s="357">
        <v>144.21</v>
      </c>
      <c r="G373" s="357">
        <v>1312.3109999999999</v>
      </c>
    </row>
    <row r="374" spans="2:7">
      <c r="B374" s="357" t="s">
        <v>798</v>
      </c>
      <c r="C374" s="357" t="s">
        <v>799</v>
      </c>
      <c r="D374" s="357" t="s">
        <v>536</v>
      </c>
      <c r="E374" s="357">
        <v>84</v>
      </c>
      <c r="F374" s="357">
        <v>105.68</v>
      </c>
      <c r="G374" s="357">
        <v>8877.1200000000008</v>
      </c>
    </row>
    <row r="375" spans="2:7" ht="22.5">
      <c r="B375" s="357" t="s">
        <v>800</v>
      </c>
      <c r="C375" s="357" t="s">
        <v>801</v>
      </c>
      <c r="D375" s="357" t="s">
        <v>536</v>
      </c>
      <c r="E375" s="357">
        <v>33.6</v>
      </c>
      <c r="F375" s="357">
        <v>25.43</v>
      </c>
      <c r="G375" s="357">
        <v>854.44799999999998</v>
      </c>
    </row>
    <row r="376" spans="2:7" ht="15" customHeight="1">
      <c r="B376" s="614" t="s">
        <v>802</v>
      </c>
      <c r="C376" s="614"/>
      <c r="D376" s="614"/>
      <c r="E376" s="614"/>
      <c r="F376" s="614"/>
      <c r="G376" s="614"/>
    </row>
    <row r="377" spans="2:7" ht="22.5">
      <c r="B377" s="357" t="s">
        <v>741</v>
      </c>
      <c r="C377" s="357" t="s">
        <v>742</v>
      </c>
      <c r="D377" s="357" t="s">
        <v>225</v>
      </c>
      <c r="E377" s="357">
        <v>581.29999999999995</v>
      </c>
      <c r="F377" s="357">
        <v>1.6</v>
      </c>
      <c r="G377" s="357">
        <v>930.08</v>
      </c>
    </row>
    <row r="378" spans="2:7" ht="22.5">
      <c r="B378" s="357" t="s">
        <v>794</v>
      </c>
      <c r="C378" s="357" t="s">
        <v>795</v>
      </c>
      <c r="D378" s="357" t="s">
        <v>536</v>
      </c>
      <c r="E378" s="357">
        <v>344</v>
      </c>
      <c r="F378" s="357">
        <v>15.51</v>
      </c>
      <c r="G378" s="357">
        <v>5335.44</v>
      </c>
    </row>
    <row r="379" spans="2:7" ht="22.5">
      <c r="B379" s="357" t="s">
        <v>803</v>
      </c>
      <c r="C379" s="357" t="s">
        <v>804</v>
      </c>
      <c r="D379" s="357" t="s">
        <v>587</v>
      </c>
      <c r="E379" s="357">
        <v>258.60000000000002</v>
      </c>
      <c r="F379" s="357">
        <v>1.57</v>
      </c>
      <c r="G379" s="357">
        <v>406.00200000000001</v>
      </c>
    </row>
    <row r="380" spans="2:7" ht="22.5">
      <c r="B380" s="357" t="s">
        <v>791</v>
      </c>
      <c r="C380" s="357" t="s">
        <v>792</v>
      </c>
      <c r="D380" s="357" t="s">
        <v>536</v>
      </c>
      <c r="E380" s="357">
        <v>334.2</v>
      </c>
      <c r="F380" s="357">
        <v>3.78</v>
      </c>
      <c r="G380" s="357" t="s">
        <v>805</v>
      </c>
    </row>
    <row r="381" spans="2:7" ht="22.5">
      <c r="B381" s="357" t="s">
        <v>806</v>
      </c>
      <c r="C381" s="357" t="s">
        <v>807</v>
      </c>
      <c r="D381" s="357" t="s">
        <v>225</v>
      </c>
      <c r="E381" s="357">
        <v>176.5</v>
      </c>
      <c r="F381" s="357">
        <v>20.28</v>
      </c>
      <c r="G381" s="357" t="s">
        <v>808</v>
      </c>
    </row>
    <row r="382" spans="2:7" ht="22.5">
      <c r="B382" s="357" t="s">
        <v>809</v>
      </c>
      <c r="C382" s="357" t="s">
        <v>810</v>
      </c>
      <c r="D382" s="357" t="s">
        <v>225</v>
      </c>
      <c r="E382" s="357">
        <v>404.8</v>
      </c>
      <c r="F382" s="357">
        <v>31.76</v>
      </c>
      <c r="G382" s="357" t="s">
        <v>811</v>
      </c>
    </row>
    <row r="383" spans="2:7" ht="22.5">
      <c r="B383" s="357" t="s">
        <v>812</v>
      </c>
      <c r="C383" s="357" t="s">
        <v>813</v>
      </c>
      <c r="D383" s="357" t="s">
        <v>225</v>
      </c>
      <c r="E383" s="357">
        <v>195</v>
      </c>
      <c r="F383" s="357">
        <v>2.2000000000000002</v>
      </c>
      <c r="G383" s="357">
        <v>429</v>
      </c>
    </row>
    <row r="384" spans="2:7" ht="22.5">
      <c r="B384" s="357" t="s">
        <v>814</v>
      </c>
      <c r="C384" s="357" t="s">
        <v>815</v>
      </c>
      <c r="D384" s="357" t="s">
        <v>225</v>
      </c>
      <c r="E384" s="357">
        <v>155</v>
      </c>
      <c r="F384" s="357">
        <v>2.75</v>
      </c>
      <c r="G384" s="357">
        <v>426.25</v>
      </c>
    </row>
    <row r="385" spans="2:7" ht="22.5">
      <c r="B385" s="357" t="s">
        <v>816</v>
      </c>
      <c r="C385" s="357" t="s">
        <v>817</v>
      </c>
      <c r="D385" s="357" t="s">
        <v>533</v>
      </c>
      <c r="E385" s="357">
        <v>4</v>
      </c>
      <c r="F385" s="357">
        <v>93.48</v>
      </c>
      <c r="G385" s="357">
        <v>373.92</v>
      </c>
    </row>
    <row r="386" spans="2:7" ht="22.5">
      <c r="B386" s="357" t="s">
        <v>818</v>
      </c>
      <c r="C386" s="357" t="s">
        <v>819</v>
      </c>
      <c r="D386" s="357" t="s">
        <v>533</v>
      </c>
      <c r="E386" s="357">
        <v>4</v>
      </c>
      <c r="F386" s="357">
        <v>14.26</v>
      </c>
      <c r="G386" s="357">
        <v>57.04</v>
      </c>
    </row>
    <row r="387" spans="2:7" ht="22.5">
      <c r="B387" s="357" t="s">
        <v>820</v>
      </c>
      <c r="C387" s="357" t="s">
        <v>821</v>
      </c>
      <c r="D387" s="357" t="s">
        <v>533</v>
      </c>
      <c r="E387" s="357">
        <v>18</v>
      </c>
      <c r="F387" s="357">
        <v>109.09</v>
      </c>
      <c r="G387" s="357" t="s">
        <v>822</v>
      </c>
    </row>
    <row r="388" spans="2:7" ht="22.5">
      <c r="B388" s="357" t="s">
        <v>823</v>
      </c>
      <c r="C388" s="357" t="s">
        <v>824</v>
      </c>
      <c r="D388" s="357" t="s">
        <v>533</v>
      </c>
      <c r="E388" s="357">
        <v>18</v>
      </c>
      <c r="F388" s="357">
        <v>17.18</v>
      </c>
      <c r="G388" s="357">
        <v>309.24</v>
      </c>
    </row>
    <row r="389" spans="2:7" ht="22.5">
      <c r="B389" s="357" t="s">
        <v>825</v>
      </c>
      <c r="C389" s="357" t="s">
        <v>826</v>
      </c>
      <c r="D389" s="357" t="s">
        <v>533</v>
      </c>
      <c r="E389" s="357">
        <v>2</v>
      </c>
      <c r="F389" s="357">
        <v>63.58</v>
      </c>
      <c r="G389" s="357">
        <v>127.16</v>
      </c>
    </row>
    <row r="390" spans="2:7" ht="22.5">
      <c r="B390" s="357" t="s">
        <v>827</v>
      </c>
      <c r="C390" s="357" t="s">
        <v>828</v>
      </c>
      <c r="D390" s="357" t="s">
        <v>533</v>
      </c>
      <c r="E390" s="357">
        <v>7</v>
      </c>
      <c r="F390" s="357">
        <v>111.61</v>
      </c>
      <c r="G390" s="357">
        <v>781.27</v>
      </c>
    </row>
    <row r="391" spans="2:7" ht="22.5">
      <c r="B391" s="357" t="s">
        <v>829</v>
      </c>
      <c r="C391" s="357" t="s">
        <v>830</v>
      </c>
      <c r="D391" s="357" t="s">
        <v>533</v>
      </c>
      <c r="E391" s="357">
        <v>1</v>
      </c>
      <c r="F391" s="357">
        <v>121.8</v>
      </c>
      <c r="G391" s="357">
        <v>121.8</v>
      </c>
    </row>
    <row r="392" spans="2:7" ht="22.5">
      <c r="B392" s="357" t="s">
        <v>831</v>
      </c>
      <c r="C392" s="357" t="s">
        <v>832</v>
      </c>
      <c r="D392" s="357" t="s">
        <v>536</v>
      </c>
      <c r="E392" s="357">
        <v>418</v>
      </c>
      <c r="F392" s="357">
        <v>0.45</v>
      </c>
      <c r="G392" s="357">
        <v>188.1</v>
      </c>
    </row>
    <row r="393" spans="2:7" ht="15" customHeight="1">
      <c r="B393" s="614" t="s">
        <v>833</v>
      </c>
      <c r="C393" s="614"/>
      <c r="D393" s="614"/>
      <c r="E393" s="614"/>
      <c r="F393" s="614"/>
      <c r="G393" s="614"/>
    </row>
    <row r="394" spans="2:7" ht="22.5">
      <c r="B394" s="357" t="s">
        <v>834</v>
      </c>
      <c r="C394" s="357" t="s">
        <v>835</v>
      </c>
      <c r="D394" s="357" t="s">
        <v>533</v>
      </c>
      <c r="E394" s="357">
        <v>1</v>
      </c>
      <c r="F394" s="357" t="s">
        <v>836</v>
      </c>
      <c r="G394" s="357" t="s">
        <v>836</v>
      </c>
    </row>
    <row r="395" spans="2:7" ht="33.75">
      <c r="B395" s="357" t="s">
        <v>837</v>
      </c>
      <c r="C395" s="357" t="s">
        <v>838</v>
      </c>
      <c r="D395" s="357" t="s">
        <v>533</v>
      </c>
      <c r="E395" s="357">
        <v>1</v>
      </c>
      <c r="F395" s="357">
        <v>99.01</v>
      </c>
      <c r="G395" s="357">
        <v>99.01</v>
      </c>
    </row>
    <row r="396" spans="2:7" ht="22.5">
      <c r="B396" s="357" t="s">
        <v>839</v>
      </c>
      <c r="C396" s="357" t="s">
        <v>840</v>
      </c>
      <c r="D396" s="357" t="s">
        <v>533</v>
      </c>
      <c r="E396" s="357">
        <v>1</v>
      </c>
      <c r="F396" s="357">
        <v>341.79</v>
      </c>
      <c r="G396" s="357">
        <v>341.79</v>
      </c>
    </row>
    <row r="397" spans="2:7" ht="22.5">
      <c r="B397" s="357" t="s">
        <v>841</v>
      </c>
      <c r="C397" s="357" t="s">
        <v>842</v>
      </c>
      <c r="D397" s="357" t="s">
        <v>533</v>
      </c>
      <c r="E397" s="357">
        <v>1</v>
      </c>
      <c r="F397" s="357">
        <v>39.29</v>
      </c>
      <c r="G397" s="357">
        <v>39.29</v>
      </c>
    </row>
    <row r="398" spans="2:7" ht="22.5">
      <c r="B398" s="357" t="s">
        <v>816</v>
      </c>
      <c r="C398" s="357" t="s">
        <v>817</v>
      </c>
      <c r="D398" s="357" t="s">
        <v>533</v>
      </c>
      <c r="E398" s="357">
        <v>3</v>
      </c>
      <c r="F398" s="357">
        <v>93.48</v>
      </c>
      <c r="G398" s="357">
        <v>280.44</v>
      </c>
    </row>
    <row r="399" spans="2:7" ht="22.5">
      <c r="B399" s="357" t="s">
        <v>818</v>
      </c>
      <c r="C399" s="357" t="s">
        <v>843</v>
      </c>
      <c r="D399" s="357" t="s">
        <v>533</v>
      </c>
      <c r="E399" s="357">
        <v>3</v>
      </c>
      <c r="F399" s="357">
        <v>11.53</v>
      </c>
      <c r="G399" s="357">
        <v>34.590000000000003</v>
      </c>
    </row>
    <row r="400" spans="2:7" ht="22.5">
      <c r="B400" s="357" t="s">
        <v>844</v>
      </c>
      <c r="C400" s="357" t="s">
        <v>845</v>
      </c>
      <c r="D400" s="357" t="s">
        <v>533</v>
      </c>
      <c r="E400" s="357">
        <v>2</v>
      </c>
      <c r="F400" s="357">
        <v>79.61</v>
      </c>
      <c r="G400" s="357">
        <v>159.22</v>
      </c>
    </row>
    <row r="401" spans="2:7" ht="22.5">
      <c r="B401" s="357" t="s">
        <v>825</v>
      </c>
      <c r="C401" s="357" t="s">
        <v>826</v>
      </c>
      <c r="D401" s="357" t="s">
        <v>533</v>
      </c>
      <c r="E401" s="357">
        <v>1</v>
      </c>
      <c r="F401" s="357">
        <v>63.58</v>
      </c>
      <c r="G401" s="357">
        <v>63.58</v>
      </c>
    </row>
    <row r="402" spans="2:7" ht="22.5">
      <c r="B402" s="357" t="s">
        <v>846</v>
      </c>
      <c r="C402" s="357" t="s">
        <v>847</v>
      </c>
      <c r="D402" s="357" t="s">
        <v>533</v>
      </c>
      <c r="E402" s="357">
        <v>1</v>
      </c>
      <c r="F402" s="357">
        <v>243.95</v>
      </c>
      <c r="G402" s="357">
        <v>243.95</v>
      </c>
    </row>
    <row r="403" spans="2:7" ht="15" customHeight="1">
      <c r="B403" s="614" t="s">
        <v>848</v>
      </c>
      <c r="C403" s="614"/>
      <c r="D403" s="614"/>
      <c r="E403" s="614"/>
      <c r="F403" s="614"/>
      <c r="G403" s="614"/>
    </row>
    <row r="404" spans="2:7" ht="33.75">
      <c r="B404" s="357" t="s">
        <v>849</v>
      </c>
      <c r="C404" s="357" t="s">
        <v>850</v>
      </c>
      <c r="D404" s="357" t="s">
        <v>851</v>
      </c>
      <c r="E404" s="357">
        <v>1</v>
      </c>
      <c r="F404" s="357" t="s">
        <v>852</v>
      </c>
      <c r="G404" s="357" t="s">
        <v>852</v>
      </c>
    </row>
    <row r="405" spans="2:7" ht="33.75">
      <c r="B405" s="357" t="s">
        <v>853</v>
      </c>
      <c r="C405" s="357" t="s">
        <v>854</v>
      </c>
      <c r="D405" s="357" t="s">
        <v>851</v>
      </c>
      <c r="E405" s="357">
        <v>1</v>
      </c>
      <c r="F405" s="357" t="s">
        <v>855</v>
      </c>
      <c r="G405" s="357" t="s">
        <v>855</v>
      </c>
    </row>
    <row r="406" spans="2:7" ht="33.75">
      <c r="B406" s="357" t="s">
        <v>856</v>
      </c>
      <c r="C406" s="357" t="s">
        <v>857</v>
      </c>
      <c r="D406" s="357" t="s">
        <v>533</v>
      </c>
      <c r="E406" s="357">
        <v>12</v>
      </c>
      <c r="F406" s="357" t="s">
        <v>858</v>
      </c>
      <c r="G406" s="357" t="s">
        <v>859</v>
      </c>
    </row>
    <row r="407" spans="2:7" ht="22.5">
      <c r="B407" s="357" t="s">
        <v>860</v>
      </c>
      <c r="C407" s="357" t="s">
        <v>861</v>
      </c>
      <c r="D407" s="357" t="s">
        <v>533</v>
      </c>
      <c r="E407" s="357">
        <v>4</v>
      </c>
      <c r="F407" s="357" t="s">
        <v>862</v>
      </c>
      <c r="G407" s="357" t="s">
        <v>863</v>
      </c>
    </row>
    <row r="408" spans="2:7" ht="22.5">
      <c r="B408" s="357" t="s">
        <v>864</v>
      </c>
      <c r="C408" s="357" t="s">
        <v>865</v>
      </c>
      <c r="D408" s="357" t="s">
        <v>533</v>
      </c>
      <c r="E408" s="357">
        <v>1</v>
      </c>
      <c r="F408" s="357" t="s">
        <v>866</v>
      </c>
      <c r="G408" s="357" t="s">
        <v>866</v>
      </c>
    </row>
    <row r="409" spans="2:7" ht="33.75">
      <c r="B409" s="357" t="s">
        <v>867</v>
      </c>
      <c r="C409" s="357" t="s">
        <v>868</v>
      </c>
      <c r="D409" s="357" t="s">
        <v>225</v>
      </c>
      <c r="E409" s="357" t="s">
        <v>869</v>
      </c>
      <c r="F409" s="357">
        <v>47.69</v>
      </c>
      <c r="G409" s="357" t="s">
        <v>870</v>
      </c>
    </row>
    <row r="410" spans="2:7" ht="22.5">
      <c r="B410" s="357" t="s">
        <v>871</v>
      </c>
      <c r="C410" s="357" t="s">
        <v>872</v>
      </c>
      <c r="D410" s="357" t="s">
        <v>225</v>
      </c>
      <c r="E410" s="357" t="s">
        <v>873</v>
      </c>
      <c r="F410" s="357">
        <v>27.56</v>
      </c>
      <c r="G410" s="357" t="s">
        <v>874</v>
      </c>
    </row>
    <row r="411" spans="2:7" ht="33.75">
      <c r="B411" s="357" t="s">
        <v>875</v>
      </c>
      <c r="C411" s="357" t="s">
        <v>876</v>
      </c>
      <c r="D411" s="357" t="s">
        <v>225</v>
      </c>
      <c r="E411" s="357">
        <v>80</v>
      </c>
      <c r="F411" s="357">
        <v>24.57</v>
      </c>
      <c r="G411" s="357" t="s">
        <v>877</v>
      </c>
    </row>
    <row r="412" spans="2:7" ht="56.25">
      <c r="B412" s="357" t="s">
        <v>878</v>
      </c>
      <c r="C412" s="357" t="s">
        <v>879</v>
      </c>
      <c r="D412" s="357" t="s">
        <v>533</v>
      </c>
      <c r="E412" s="357">
        <v>39</v>
      </c>
      <c r="F412" s="357" t="s">
        <v>880</v>
      </c>
      <c r="G412" s="357" t="s">
        <v>881</v>
      </c>
    </row>
    <row r="413" spans="2:7" ht="22.5">
      <c r="B413" s="357"/>
      <c r="C413" s="357" t="s">
        <v>882</v>
      </c>
      <c r="D413" s="357"/>
      <c r="E413" s="357"/>
      <c r="F413" s="357"/>
      <c r="G413" s="357"/>
    </row>
    <row r="414" spans="2:7" ht="56.25">
      <c r="B414" s="357" t="s">
        <v>883</v>
      </c>
      <c r="C414" s="357" t="s">
        <v>884</v>
      </c>
      <c r="D414" s="357" t="s">
        <v>533</v>
      </c>
      <c r="E414" s="357">
        <v>21</v>
      </c>
      <c r="F414" s="357" t="s">
        <v>885</v>
      </c>
      <c r="G414" s="357" t="s">
        <v>886</v>
      </c>
    </row>
    <row r="415" spans="2:7" ht="22.5">
      <c r="B415" s="357"/>
      <c r="C415" s="357" t="s">
        <v>882</v>
      </c>
      <c r="D415" s="357"/>
      <c r="E415" s="357"/>
      <c r="F415" s="357"/>
      <c r="G415" s="357"/>
    </row>
    <row r="416" spans="2:7" ht="22.5">
      <c r="B416" s="357" t="s">
        <v>887</v>
      </c>
      <c r="C416" s="357" t="s">
        <v>888</v>
      </c>
      <c r="D416" s="357" t="s">
        <v>225</v>
      </c>
      <c r="E416" s="357" t="s">
        <v>889</v>
      </c>
      <c r="F416" s="357">
        <v>16.440000000000001</v>
      </c>
      <c r="G416" s="357" t="s">
        <v>890</v>
      </c>
    </row>
    <row r="417" spans="2:7" ht="22.5">
      <c r="B417" s="357" t="s">
        <v>891</v>
      </c>
      <c r="C417" s="357" t="s">
        <v>892</v>
      </c>
      <c r="D417" s="357" t="s">
        <v>533</v>
      </c>
      <c r="E417" s="357">
        <v>28</v>
      </c>
      <c r="F417" s="357">
        <v>343.65</v>
      </c>
      <c r="G417" s="357" t="s">
        <v>893</v>
      </c>
    </row>
    <row r="418" spans="2:7" ht="56.25">
      <c r="B418" s="357" t="s">
        <v>894</v>
      </c>
      <c r="C418" s="357" t="s">
        <v>895</v>
      </c>
      <c r="D418" s="357" t="s">
        <v>533</v>
      </c>
      <c r="E418" s="357">
        <v>21</v>
      </c>
      <c r="F418" s="357">
        <v>703.35</v>
      </c>
      <c r="G418" s="357" t="s">
        <v>896</v>
      </c>
    </row>
    <row r="419" spans="2:7" ht="33.75">
      <c r="B419" s="357" t="s">
        <v>897</v>
      </c>
      <c r="C419" s="357" t="s">
        <v>898</v>
      </c>
      <c r="D419" s="357" t="s">
        <v>533</v>
      </c>
      <c r="E419" s="357">
        <v>60</v>
      </c>
      <c r="F419" s="357">
        <v>619.80999999999995</v>
      </c>
      <c r="G419" s="357" t="s">
        <v>899</v>
      </c>
    </row>
    <row r="420" spans="2:7" ht="45">
      <c r="B420" s="357" t="s">
        <v>900</v>
      </c>
      <c r="C420" s="357" t="s">
        <v>901</v>
      </c>
      <c r="D420" s="357" t="s">
        <v>533</v>
      </c>
      <c r="E420" s="357">
        <v>12</v>
      </c>
      <c r="F420" s="357" t="s">
        <v>902</v>
      </c>
      <c r="G420" s="357" t="s">
        <v>903</v>
      </c>
    </row>
    <row r="421" spans="2:7" ht="33.75">
      <c r="B421" s="357" t="s">
        <v>904</v>
      </c>
      <c r="C421" s="357" t="s">
        <v>905</v>
      </c>
      <c r="D421" s="357" t="s">
        <v>225</v>
      </c>
      <c r="E421" s="357" t="s">
        <v>906</v>
      </c>
      <c r="F421" s="357">
        <v>5.9</v>
      </c>
      <c r="G421" s="357" t="s">
        <v>907</v>
      </c>
    </row>
    <row r="422" spans="2:7" ht="22.5">
      <c r="B422" s="357" t="s">
        <v>908</v>
      </c>
      <c r="C422" s="357" t="s">
        <v>909</v>
      </c>
      <c r="D422" s="357" t="s">
        <v>225</v>
      </c>
      <c r="E422" s="357" t="s">
        <v>889</v>
      </c>
      <c r="F422" s="357">
        <v>9.26</v>
      </c>
      <c r="G422" s="357" t="s">
        <v>910</v>
      </c>
    </row>
    <row r="423" spans="2:7" ht="22.5">
      <c r="B423" s="357" t="s">
        <v>911</v>
      </c>
      <c r="C423" s="357" t="s">
        <v>912</v>
      </c>
      <c r="D423" s="357" t="s">
        <v>225</v>
      </c>
      <c r="E423" s="357" t="s">
        <v>913</v>
      </c>
      <c r="F423" s="357">
        <v>4</v>
      </c>
      <c r="G423" s="357" t="s">
        <v>914</v>
      </c>
    </row>
    <row r="424" spans="2:7" ht="22.5">
      <c r="B424" s="357" t="s">
        <v>915</v>
      </c>
      <c r="C424" s="357" t="s">
        <v>916</v>
      </c>
      <c r="D424" s="357" t="s">
        <v>225</v>
      </c>
      <c r="E424" s="357" t="s">
        <v>917</v>
      </c>
      <c r="F424" s="357">
        <v>111.44</v>
      </c>
      <c r="G424" s="357" t="s">
        <v>918</v>
      </c>
    </row>
    <row r="425" spans="2:7" ht="22.5">
      <c r="B425" s="357" t="s">
        <v>919</v>
      </c>
      <c r="C425" s="357" t="s">
        <v>920</v>
      </c>
      <c r="D425" s="357" t="s">
        <v>533</v>
      </c>
      <c r="E425" s="357">
        <v>53</v>
      </c>
      <c r="F425" s="357">
        <v>844.07</v>
      </c>
      <c r="G425" s="357" t="s">
        <v>921</v>
      </c>
    </row>
    <row r="426" spans="2:7" ht="22.5">
      <c r="B426" s="357" t="s">
        <v>922</v>
      </c>
      <c r="C426" s="357" t="s">
        <v>923</v>
      </c>
      <c r="D426" s="357" t="s">
        <v>533</v>
      </c>
      <c r="E426" s="357">
        <v>12</v>
      </c>
      <c r="F426" s="357" t="s">
        <v>924</v>
      </c>
      <c r="G426" s="357" t="s">
        <v>925</v>
      </c>
    </row>
    <row r="427" spans="2:7" ht="22.5">
      <c r="B427" s="357" t="s">
        <v>926</v>
      </c>
      <c r="C427" s="357" t="s">
        <v>927</v>
      </c>
      <c r="D427" s="357" t="s">
        <v>225</v>
      </c>
      <c r="E427" s="357" t="s">
        <v>928</v>
      </c>
      <c r="F427" s="357">
        <v>12.49</v>
      </c>
      <c r="G427" s="357" t="s">
        <v>929</v>
      </c>
    </row>
    <row r="428" spans="2:7" ht="56.25">
      <c r="B428" s="357" t="s">
        <v>930</v>
      </c>
      <c r="C428" s="357" t="s">
        <v>931</v>
      </c>
      <c r="D428" s="357" t="s">
        <v>851</v>
      </c>
      <c r="E428" s="357">
        <v>1</v>
      </c>
      <c r="F428" s="357" t="s">
        <v>932</v>
      </c>
      <c r="G428" s="357" t="s">
        <v>932</v>
      </c>
    </row>
    <row r="429" spans="2:7">
      <c r="B429" s="357"/>
      <c r="C429" s="357" t="s">
        <v>933</v>
      </c>
      <c r="D429" s="357"/>
      <c r="E429" s="357"/>
      <c r="F429" s="357"/>
      <c r="G429" s="357"/>
    </row>
    <row r="430" spans="2:7" ht="15" customHeight="1">
      <c r="B430" s="614" t="s">
        <v>934</v>
      </c>
      <c r="C430" s="614"/>
      <c r="D430" s="614"/>
      <c r="E430" s="614"/>
      <c r="F430" s="614"/>
      <c r="G430" s="614"/>
    </row>
    <row r="431" spans="2:7" ht="33.75">
      <c r="B431" s="357" t="s">
        <v>935</v>
      </c>
      <c r="C431" s="357" t="s">
        <v>936</v>
      </c>
      <c r="D431" s="357" t="s">
        <v>225</v>
      </c>
      <c r="E431" s="357">
        <v>250</v>
      </c>
      <c r="F431" s="357">
        <v>23.71</v>
      </c>
      <c r="G431" s="357" t="s">
        <v>937</v>
      </c>
    </row>
    <row r="432" spans="2:7" ht="45">
      <c r="B432" s="357" t="s">
        <v>938</v>
      </c>
      <c r="C432" s="357" t="s">
        <v>939</v>
      </c>
      <c r="D432" s="357" t="s">
        <v>533</v>
      </c>
      <c r="E432" s="357">
        <v>4</v>
      </c>
      <c r="F432" s="357" t="s">
        <v>880</v>
      </c>
      <c r="G432" s="357" t="s">
        <v>940</v>
      </c>
    </row>
    <row r="433" spans="2:7" ht="56.25">
      <c r="B433" s="357" t="s">
        <v>941</v>
      </c>
      <c r="C433" s="357" t="s">
        <v>884</v>
      </c>
      <c r="D433" s="357" t="s">
        <v>533</v>
      </c>
      <c r="E433" s="357">
        <v>2</v>
      </c>
      <c r="F433" s="357" t="s">
        <v>885</v>
      </c>
      <c r="G433" s="357" t="s">
        <v>942</v>
      </c>
    </row>
    <row r="434" spans="2:7" ht="56.25">
      <c r="B434" s="357" t="s">
        <v>943</v>
      </c>
      <c r="C434" s="357" t="s">
        <v>895</v>
      </c>
      <c r="D434" s="357" t="s">
        <v>533</v>
      </c>
      <c r="E434" s="357">
        <v>4</v>
      </c>
      <c r="F434" s="357">
        <v>703.35</v>
      </c>
      <c r="G434" s="357" t="s">
        <v>944</v>
      </c>
    </row>
    <row r="435" spans="2:7" ht="56.25">
      <c r="B435" s="357" t="s">
        <v>945</v>
      </c>
      <c r="C435" s="357" t="s">
        <v>946</v>
      </c>
      <c r="D435" s="357" t="s">
        <v>533</v>
      </c>
      <c r="E435" s="357">
        <v>12</v>
      </c>
      <c r="F435" s="357">
        <v>619.80999999999995</v>
      </c>
      <c r="G435" s="357" t="s">
        <v>947</v>
      </c>
    </row>
    <row r="436" spans="2:7" ht="45">
      <c r="B436" s="357" t="s">
        <v>948</v>
      </c>
      <c r="C436" s="357" t="s">
        <v>901</v>
      </c>
      <c r="D436" s="357" t="s">
        <v>533</v>
      </c>
      <c r="E436" s="357">
        <v>2</v>
      </c>
      <c r="F436" s="357" t="s">
        <v>902</v>
      </c>
      <c r="G436" s="357" t="s">
        <v>949</v>
      </c>
    </row>
    <row r="437" spans="2:7" ht="15" customHeight="1">
      <c r="B437" s="614" t="s">
        <v>950</v>
      </c>
      <c r="C437" s="614"/>
      <c r="D437" s="614"/>
      <c r="E437" s="614"/>
      <c r="F437" s="614"/>
      <c r="G437" s="614"/>
    </row>
    <row r="438" spans="2:7" ht="22.5">
      <c r="B438" s="357" t="s">
        <v>714</v>
      </c>
      <c r="C438" s="357" t="s">
        <v>951</v>
      </c>
      <c r="D438" s="357" t="s">
        <v>536</v>
      </c>
      <c r="E438" s="357">
        <v>206.75</v>
      </c>
      <c r="F438" s="357">
        <v>242.29</v>
      </c>
      <c r="G438" s="357" t="s">
        <v>952</v>
      </c>
    </row>
    <row r="439" spans="2:7" ht="22.5">
      <c r="B439" s="357" t="s">
        <v>712</v>
      </c>
      <c r="C439" s="357" t="s">
        <v>713</v>
      </c>
      <c r="D439" s="357" t="s">
        <v>536</v>
      </c>
      <c r="E439" s="357">
        <v>9.75</v>
      </c>
      <c r="F439" s="357">
        <v>144.21</v>
      </c>
      <c r="G439" s="357" t="s">
        <v>953</v>
      </c>
    </row>
    <row r="440" spans="2:7" ht="22.5">
      <c r="B440" s="357" t="s">
        <v>716</v>
      </c>
      <c r="C440" s="357" t="s">
        <v>717</v>
      </c>
      <c r="D440" s="357" t="s">
        <v>718</v>
      </c>
      <c r="E440" s="357" t="s">
        <v>954</v>
      </c>
      <c r="F440" s="357">
        <v>2.2200000000000002</v>
      </c>
      <c r="G440" s="357" t="s">
        <v>955</v>
      </c>
    </row>
    <row r="441" spans="2:7">
      <c r="B441" s="357" t="s">
        <v>956</v>
      </c>
      <c r="C441" s="357" t="s">
        <v>957</v>
      </c>
      <c r="D441" s="357" t="s">
        <v>536</v>
      </c>
      <c r="E441" s="357" t="s">
        <v>958</v>
      </c>
      <c r="F441" s="357">
        <v>4.34</v>
      </c>
      <c r="G441" s="357" t="s">
        <v>959</v>
      </c>
    </row>
    <row r="442" spans="2:7">
      <c r="B442" s="357"/>
      <c r="C442" s="357"/>
      <c r="D442" s="357"/>
      <c r="E442" s="357"/>
      <c r="F442" s="357"/>
      <c r="G442" s="357" t="s">
        <v>960</v>
      </c>
    </row>
    <row r="443" spans="2:7" ht="15" customHeight="1">
      <c r="B443" s="614" t="s">
        <v>961</v>
      </c>
      <c r="C443" s="614"/>
      <c r="D443" s="614"/>
      <c r="E443" s="614"/>
      <c r="F443" s="614"/>
      <c r="G443" s="614"/>
    </row>
    <row r="444" spans="2:7" ht="22.5">
      <c r="B444" s="357" t="s">
        <v>962</v>
      </c>
      <c r="C444" s="357" t="s">
        <v>963</v>
      </c>
      <c r="D444" s="357" t="s">
        <v>225</v>
      </c>
      <c r="E444" s="357" t="s">
        <v>964</v>
      </c>
      <c r="F444" s="357">
        <v>98.7</v>
      </c>
      <c r="G444" s="357" t="s">
        <v>965</v>
      </c>
    </row>
    <row r="445" spans="2:7">
      <c r="B445" s="357" t="s">
        <v>966</v>
      </c>
      <c r="C445" s="357" t="s">
        <v>967</v>
      </c>
      <c r="D445" s="357" t="s">
        <v>225</v>
      </c>
      <c r="E445" s="357" t="s">
        <v>913</v>
      </c>
      <c r="F445" s="357">
        <v>12.49</v>
      </c>
      <c r="G445" s="357" t="s">
        <v>968</v>
      </c>
    </row>
    <row r="446" spans="2:7" ht="22.5">
      <c r="B446" s="357" t="s">
        <v>969</v>
      </c>
      <c r="C446" s="357" t="s">
        <v>970</v>
      </c>
      <c r="D446" s="357" t="s">
        <v>533</v>
      </c>
      <c r="E446" s="357">
        <v>6</v>
      </c>
      <c r="F446" s="357">
        <v>388.29</v>
      </c>
      <c r="G446" s="357" t="s">
        <v>971</v>
      </c>
    </row>
    <row r="447" spans="2:7" ht="22.5">
      <c r="B447" s="357" t="s">
        <v>972</v>
      </c>
      <c r="C447" s="357" t="s">
        <v>973</v>
      </c>
      <c r="D447" s="357" t="s">
        <v>533</v>
      </c>
      <c r="E447" s="357">
        <v>46</v>
      </c>
      <c r="F447" s="357">
        <v>891.9</v>
      </c>
      <c r="G447" s="357" t="s">
        <v>974</v>
      </c>
    </row>
    <row r="448" spans="2:7">
      <c r="B448" s="357" t="s">
        <v>736</v>
      </c>
      <c r="C448" s="357" t="s">
        <v>975</v>
      </c>
      <c r="D448" s="357" t="s">
        <v>536</v>
      </c>
      <c r="E448" s="357" t="s">
        <v>976</v>
      </c>
      <c r="F448" s="357">
        <v>4.13</v>
      </c>
      <c r="G448" s="357" t="s">
        <v>977</v>
      </c>
    </row>
    <row r="449" spans="2:7" ht="22.5">
      <c r="B449" s="357" t="s">
        <v>978</v>
      </c>
      <c r="C449" s="357" t="s">
        <v>979</v>
      </c>
      <c r="D449" s="357" t="s">
        <v>225</v>
      </c>
      <c r="E449" s="357" t="s">
        <v>980</v>
      </c>
      <c r="F449" s="357">
        <v>65.91</v>
      </c>
      <c r="G449" s="357" t="s">
        <v>981</v>
      </c>
    </row>
    <row r="450" spans="2:7" ht="23.25">
      <c r="B450" s="366" t="s">
        <v>926</v>
      </c>
      <c r="C450" s="366" t="s">
        <v>927</v>
      </c>
      <c r="D450" s="366" t="s">
        <v>225</v>
      </c>
      <c r="E450" s="366" t="s">
        <v>982</v>
      </c>
      <c r="F450" s="366">
        <v>12.49</v>
      </c>
      <c r="G450" s="357" t="s">
        <v>983</v>
      </c>
    </row>
    <row r="451" spans="2:7" ht="23.25">
      <c r="B451" s="366" t="s">
        <v>984</v>
      </c>
      <c r="C451" s="366" t="s">
        <v>985</v>
      </c>
      <c r="D451" s="366" t="s">
        <v>533</v>
      </c>
      <c r="E451" s="366">
        <v>41</v>
      </c>
      <c r="F451" s="366" t="s">
        <v>924</v>
      </c>
      <c r="G451" s="357" t="s">
        <v>986</v>
      </c>
    </row>
    <row r="452" spans="2:7" ht="23.25">
      <c r="B452" s="366" t="s">
        <v>987</v>
      </c>
      <c r="C452" s="366" t="s">
        <v>975</v>
      </c>
      <c r="D452" s="366" t="s">
        <v>536</v>
      </c>
      <c r="E452" s="366" t="s">
        <v>988</v>
      </c>
      <c r="F452" s="366">
        <v>4.13</v>
      </c>
      <c r="G452" s="357" t="s">
        <v>989</v>
      </c>
    </row>
    <row r="453" spans="2:7" ht="23.25">
      <c r="B453" s="366" t="s">
        <v>990</v>
      </c>
      <c r="C453" s="366" t="s">
        <v>991</v>
      </c>
      <c r="D453" s="366" t="s">
        <v>533</v>
      </c>
      <c r="E453" s="366">
        <v>2</v>
      </c>
      <c r="F453" s="366">
        <v>361.69</v>
      </c>
      <c r="G453" s="357">
        <v>723.38</v>
      </c>
    </row>
    <row r="454" spans="2:7" ht="45">
      <c r="B454" s="357" t="s">
        <v>992</v>
      </c>
      <c r="C454" s="357" t="s">
        <v>993</v>
      </c>
      <c r="D454" s="357" t="s">
        <v>225</v>
      </c>
      <c r="E454" s="357">
        <v>199.37</v>
      </c>
      <c r="F454" s="357">
        <v>27.17</v>
      </c>
      <c r="G454" s="357" t="s">
        <v>994</v>
      </c>
    </row>
    <row r="455" spans="2:7" ht="33.75">
      <c r="B455" s="357" t="s">
        <v>995</v>
      </c>
      <c r="C455" s="357" t="s">
        <v>996</v>
      </c>
      <c r="D455" s="357" t="s">
        <v>533</v>
      </c>
      <c r="E455" s="357">
        <v>15</v>
      </c>
      <c r="F455" s="357">
        <v>68.23</v>
      </c>
      <c r="G455" s="357" t="s">
        <v>997</v>
      </c>
    </row>
    <row r="456" spans="2:7" ht="33.75">
      <c r="B456" s="357" t="s">
        <v>998</v>
      </c>
      <c r="C456" s="357" t="s">
        <v>999</v>
      </c>
      <c r="D456" s="357" t="s">
        <v>533</v>
      </c>
      <c r="E456" s="357">
        <v>25</v>
      </c>
      <c r="F456" s="357">
        <v>45.79</v>
      </c>
      <c r="G456" s="357" t="s">
        <v>1000</v>
      </c>
    </row>
    <row r="457" spans="2:7" ht="45">
      <c r="B457" s="357" t="s">
        <v>1001</v>
      </c>
      <c r="C457" s="357" t="s">
        <v>1002</v>
      </c>
      <c r="D457" s="357" t="s">
        <v>533</v>
      </c>
      <c r="E457" s="357">
        <v>8</v>
      </c>
      <c r="F457" s="357">
        <v>57.39</v>
      </c>
      <c r="G457" s="357">
        <v>459.12</v>
      </c>
    </row>
    <row r="458" spans="2:7" ht="33.75">
      <c r="B458" s="357" t="s">
        <v>1003</v>
      </c>
      <c r="C458" s="357" t="s">
        <v>1004</v>
      </c>
      <c r="D458" s="357" t="s">
        <v>533</v>
      </c>
      <c r="E458" s="357">
        <v>5</v>
      </c>
      <c r="F458" s="357">
        <v>101.49</v>
      </c>
      <c r="G458" s="357">
        <v>507.45</v>
      </c>
    </row>
    <row r="459" spans="2:7" ht="22.5">
      <c r="B459" s="357" t="s">
        <v>1001</v>
      </c>
      <c r="C459" s="357" t="s">
        <v>1005</v>
      </c>
      <c r="D459" s="357" t="s">
        <v>533</v>
      </c>
      <c r="E459" s="357">
        <v>3</v>
      </c>
      <c r="F459" s="357">
        <v>275.70999999999998</v>
      </c>
      <c r="G459" s="357">
        <v>827.13</v>
      </c>
    </row>
    <row r="460" spans="2:7" ht="33.75">
      <c r="B460" s="357" t="s">
        <v>1006</v>
      </c>
      <c r="C460" s="357" t="s">
        <v>1007</v>
      </c>
      <c r="D460" s="357" t="s">
        <v>533</v>
      </c>
      <c r="E460" s="357">
        <v>11</v>
      </c>
      <c r="F460" s="357">
        <v>94.26</v>
      </c>
      <c r="G460" s="357" t="s">
        <v>1008</v>
      </c>
    </row>
    <row r="461" spans="2:7" ht="22.5">
      <c r="B461" s="357" t="s">
        <v>1009</v>
      </c>
      <c r="C461" s="357" t="s">
        <v>1010</v>
      </c>
      <c r="D461" s="357" t="s">
        <v>533</v>
      </c>
      <c r="E461" s="357">
        <v>5</v>
      </c>
      <c r="F461" s="357" t="s">
        <v>1011</v>
      </c>
      <c r="G461" s="357" t="s">
        <v>1012</v>
      </c>
    </row>
    <row r="462" spans="2:7" ht="22.5">
      <c r="B462" s="357" t="s">
        <v>1013</v>
      </c>
      <c r="C462" s="357" t="s">
        <v>1014</v>
      </c>
      <c r="D462" s="357" t="s">
        <v>533</v>
      </c>
      <c r="E462" s="357">
        <v>2</v>
      </c>
      <c r="F462" s="357" t="s">
        <v>1015</v>
      </c>
      <c r="G462" s="357" t="s">
        <v>1016</v>
      </c>
    </row>
    <row r="463" spans="2:7" ht="33.75">
      <c r="B463" s="357" t="s">
        <v>1017</v>
      </c>
      <c r="C463" s="357" t="s">
        <v>1018</v>
      </c>
      <c r="D463" s="357" t="s">
        <v>533</v>
      </c>
      <c r="E463" s="357">
        <v>1</v>
      </c>
      <c r="F463" s="357">
        <v>772.46</v>
      </c>
      <c r="G463" s="357">
        <v>772.46</v>
      </c>
    </row>
    <row r="464" spans="2:7" ht="33.75">
      <c r="B464" s="357" t="s">
        <v>1019</v>
      </c>
      <c r="C464" s="357" t="s">
        <v>1020</v>
      </c>
      <c r="D464" s="357" t="s">
        <v>533</v>
      </c>
      <c r="E464" s="357">
        <v>1</v>
      </c>
      <c r="F464" s="357" t="s">
        <v>1021</v>
      </c>
      <c r="G464" s="357" t="s">
        <v>1021</v>
      </c>
    </row>
    <row r="465" spans="2:7" ht="33.75">
      <c r="B465" s="357" t="s">
        <v>1022</v>
      </c>
      <c r="C465" s="357" t="s">
        <v>1023</v>
      </c>
      <c r="D465" s="357" t="s">
        <v>533</v>
      </c>
      <c r="E465" s="357">
        <v>3</v>
      </c>
      <c r="F465" s="357" t="s">
        <v>1024</v>
      </c>
      <c r="G465" s="357" t="s">
        <v>1025</v>
      </c>
    </row>
    <row r="466" spans="2:7" ht="33.75">
      <c r="B466" s="357" t="s">
        <v>1026</v>
      </c>
      <c r="C466" s="357" t="s">
        <v>1027</v>
      </c>
      <c r="D466" s="357" t="s">
        <v>533</v>
      </c>
      <c r="E466" s="357">
        <v>2</v>
      </c>
      <c r="F466" s="357" t="s">
        <v>1028</v>
      </c>
      <c r="G466" s="357" t="s">
        <v>1029</v>
      </c>
    </row>
    <row r="467" spans="2:7" ht="45">
      <c r="B467" s="357"/>
      <c r="C467" s="357" t="s">
        <v>1030</v>
      </c>
      <c r="D467" s="357" t="s">
        <v>533</v>
      </c>
      <c r="E467" s="357">
        <v>2</v>
      </c>
      <c r="F467" s="357">
        <v>215.16</v>
      </c>
      <c r="G467" s="357">
        <v>430.32</v>
      </c>
    </row>
    <row r="468" spans="2:7" ht="45">
      <c r="B468" s="357"/>
      <c r="C468" s="357" t="s">
        <v>1031</v>
      </c>
      <c r="D468" s="357" t="s">
        <v>533</v>
      </c>
      <c r="E468" s="357">
        <v>3</v>
      </c>
      <c r="F468" s="357">
        <v>159.11000000000001</v>
      </c>
      <c r="G468" s="357">
        <v>477.33</v>
      </c>
    </row>
    <row r="469" spans="2:7" ht="45">
      <c r="B469" s="357"/>
      <c r="C469" s="357" t="s">
        <v>1032</v>
      </c>
      <c r="D469" s="357" t="s">
        <v>533</v>
      </c>
      <c r="E469" s="357">
        <v>5</v>
      </c>
      <c r="F469" s="357">
        <v>173.17</v>
      </c>
      <c r="G469" s="357">
        <v>865.85</v>
      </c>
    </row>
    <row r="470" spans="2:7" ht="45">
      <c r="B470" s="357"/>
      <c r="C470" s="357" t="s">
        <v>1033</v>
      </c>
      <c r="D470" s="357" t="s">
        <v>533</v>
      </c>
      <c r="E470" s="357">
        <v>1</v>
      </c>
      <c r="F470" s="357">
        <v>137.59</v>
      </c>
      <c r="G470" s="357">
        <v>137.59</v>
      </c>
    </row>
    <row r="471" spans="2:7" ht="45">
      <c r="B471" s="357"/>
      <c r="C471" s="357" t="s">
        <v>1034</v>
      </c>
      <c r="D471" s="357" t="s">
        <v>533</v>
      </c>
      <c r="E471" s="357">
        <v>1</v>
      </c>
      <c r="F471" s="357">
        <v>660.98</v>
      </c>
      <c r="G471" s="357">
        <v>660.98</v>
      </c>
    </row>
    <row r="472" spans="2:7" ht="45">
      <c r="B472" s="357"/>
      <c r="C472" s="357" t="s">
        <v>1035</v>
      </c>
      <c r="D472" s="357" t="s">
        <v>533</v>
      </c>
      <c r="E472" s="357">
        <v>1</v>
      </c>
      <c r="F472" s="357">
        <v>359.26</v>
      </c>
      <c r="G472" s="357">
        <v>359.26</v>
      </c>
    </row>
    <row r="473" spans="2:7" ht="45">
      <c r="B473" s="357"/>
      <c r="C473" s="357" t="s">
        <v>1036</v>
      </c>
      <c r="D473" s="357" t="s">
        <v>533</v>
      </c>
      <c r="E473" s="357">
        <v>5</v>
      </c>
      <c r="F473" s="357">
        <v>140.37</v>
      </c>
      <c r="G473" s="357">
        <v>701.85</v>
      </c>
    </row>
    <row r="474" spans="2:7" ht="45">
      <c r="B474" s="357"/>
      <c r="C474" s="357" t="s">
        <v>1037</v>
      </c>
      <c r="D474" s="357" t="s">
        <v>533</v>
      </c>
      <c r="E474" s="357">
        <v>2</v>
      </c>
      <c r="F474" s="357">
        <v>184.03</v>
      </c>
      <c r="G474" s="357">
        <v>368.06</v>
      </c>
    </row>
    <row r="475" spans="2:7" ht="33.75">
      <c r="B475" s="357"/>
      <c r="C475" s="357" t="s">
        <v>1038</v>
      </c>
      <c r="D475" s="357" t="s">
        <v>533</v>
      </c>
      <c r="E475" s="357">
        <v>65</v>
      </c>
      <c r="F475" s="357">
        <v>35.369999999999997</v>
      </c>
      <c r="G475" s="357" t="s">
        <v>1039</v>
      </c>
    </row>
    <row r="476" spans="2:7" ht="15" customHeight="1">
      <c r="B476" s="614" t="s">
        <v>1040</v>
      </c>
      <c r="C476" s="614"/>
      <c r="D476" s="614"/>
      <c r="E476" s="614"/>
      <c r="F476" s="614"/>
      <c r="G476" s="614"/>
    </row>
    <row r="477" spans="2:7" ht="22.5">
      <c r="B477" s="357" t="s">
        <v>1041</v>
      </c>
      <c r="C477" s="357" t="s">
        <v>1042</v>
      </c>
      <c r="D477" s="357" t="s">
        <v>533</v>
      </c>
      <c r="E477" s="357">
        <v>4</v>
      </c>
      <c r="F477" s="357">
        <v>456.46</v>
      </c>
      <c r="G477" s="357" t="s">
        <v>1043</v>
      </c>
    </row>
    <row r="478" spans="2:7" ht="33.75">
      <c r="B478" s="357" t="s">
        <v>1044</v>
      </c>
      <c r="C478" s="357" t="s">
        <v>1045</v>
      </c>
      <c r="D478" s="357" t="s">
        <v>533</v>
      </c>
      <c r="E478" s="357">
        <v>17</v>
      </c>
      <c r="F478" s="357">
        <v>277.17</v>
      </c>
      <c r="G478" s="357" t="s">
        <v>1046</v>
      </c>
    </row>
    <row r="479" spans="2:7" ht="33.75">
      <c r="B479" s="357" t="s">
        <v>1047</v>
      </c>
      <c r="C479" s="357" t="s">
        <v>1048</v>
      </c>
      <c r="D479" s="357" t="s">
        <v>533</v>
      </c>
      <c r="E479" s="357">
        <v>5</v>
      </c>
      <c r="F479" s="357">
        <v>371.85</v>
      </c>
      <c r="G479" s="357" t="s">
        <v>1049</v>
      </c>
    </row>
    <row r="480" spans="2:7">
      <c r="B480" s="357" t="s">
        <v>1050</v>
      </c>
      <c r="C480" s="357" t="s">
        <v>1051</v>
      </c>
      <c r="D480" s="357" t="s">
        <v>225</v>
      </c>
      <c r="E480" s="357">
        <v>152</v>
      </c>
      <c r="F480" s="357">
        <v>97.69</v>
      </c>
      <c r="G480" s="357" t="s">
        <v>1052</v>
      </c>
    </row>
    <row r="481" spans="2:7">
      <c r="B481" s="357" t="s">
        <v>1053</v>
      </c>
      <c r="C481" s="357" t="s">
        <v>1054</v>
      </c>
      <c r="D481" s="357" t="s">
        <v>225</v>
      </c>
      <c r="E481" s="357">
        <v>187</v>
      </c>
      <c r="F481" s="357">
        <v>63.18</v>
      </c>
      <c r="G481" s="357" t="s">
        <v>1055</v>
      </c>
    </row>
    <row r="482" spans="2:7" ht="33.75">
      <c r="B482" s="357" t="s">
        <v>1056</v>
      </c>
      <c r="C482" s="357" t="s">
        <v>1057</v>
      </c>
      <c r="D482" s="357" t="s">
        <v>533</v>
      </c>
      <c r="E482" s="357">
        <v>13</v>
      </c>
      <c r="F482" s="357">
        <v>583.54</v>
      </c>
      <c r="G482" s="357" t="s">
        <v>1058</v>
      </c>
    </row>
    <row r="483" spans="2:7" ht="15" customHeight="1">
      <c r="B483" s="614" t="s">
        <v>1059</v>
      </c>
      <c r="C483" s="614"/>
      <c r="D483" s="614"/>
      <c r="E483" s="614"/>
      <c r="F483" s="614"/>
      <c r="G483" s="614"/>
    </row>
    <row r="484" spans="2:7" ht="22.5">
      <c r="B484" s="357" t="s">
        <v>1060</v>
      </c>
      <c r="C484" s="357" t="s">
        <v>1061</v>
      </c>
      <c r="D484" s="357" t="s">
        <v>533</v>
      </c>
      <c r="E484" s="357">
        <v>1</v>
      </c>
      <c r="F484" s="357" t="s">
        <v>1062</v>
      </c>
      <c r="G484" s="357" t="s">
        <v>1062</v>
      </c>
    </row>
    <row r="485" spans="2:7" ht="22.5">
      <c r="B485" s="357" t="s">
        <v>1063</v>
      </c>
      <c r="C485" s="357" t="s">
        <v>1064</v>
      </c>
      <c r="D485" s="357" t="s">
        <v>533</v>
      </c>
      <c r="E485" s="357">
        <v>1</v>
      </c>
      <c r="F485" s="357" t="s">
        <v>1065</v>
      </c>
      <c r="G485" s="357" t="s">
        <v>1065</v>
      </c>
    </row>
    <row r="486" spans="2:7">
      <c r="B486" s="357" t="s">
        <v>1066</v>
      </c>
      <c r="C486" s="357" t="s">
        <v>1067</v>
      </c>
      <c r="D486" s="357" t="s">
        <v>533</v>
      </c>
      <c r="E486" s="357">
        <v>6</v>
      </c>
      <c r="F486" s="357" t="s">
        <v>1068</v>
      </c>
      <c r="G486" s="357" t="s">
        <v>1069</v>
      </c>
    </row>
    <row r="487" spans="2:7" ht="15" customHeight="1">
      <c r="B487" s="614" t="s">
        <v>1070</v>
      </c>
      <c r="C487" s="614"/>
      <c r="D487" s="614"/>
      <c r="E487" s="614"/>
      <c r="F487" s="614"/>
      <c r="G487" s="614"/>
    </row>
    <row r="488" spans="2:7" ht="22.5">
      <c r="B488" s="357" t="s">
        <v>1071</v>
      </c>
      <c r="C488" s="357" t="s">
        <v>1072</v>
      </c>
      <c r="D488" s="357" t="s">
        <v>533</v>
      </c>
      <c r="E488" s="357">
        <v>8</v>
      </c>
      <c r="F488" s="357">
        <v>526.36</v>
      </c>
      <c r="G488" s="357" t="s">
        <v>1073</v>
      </c>
    </row>
    <row r="489" spans="2:7" ht="33.75">
      <c r="B489" s="357" t="s">
        <v>1074</v>
      </c>
      <c r="C489" s="357" t="s">
        <v>1075</v>
      </c>
      <c r="D489" s="357" t="s">
        <v>533</v>
      </c>
      <c r="E489" s="357">
        <v>1</v>
      </c>
      <c r="F489" s="357">
        <v>492.88</v>
      </c>
      <c r="G489" s="357">
        <v>492.88</v>
      </c>
    </row>
    <row r="490" spans="2:7" ht="33.75">
      <c r="B490" s="357" t="s">
        <v>1076</v>
      </c>
      <c r="C490" s="357" t="s">
        <v>1077</v>
      </c>
      <c r="D490" s="357" t="s">
        <v>533</v>
      </c>
      <c r="E490" s="357">
        <v>4</v>
      </c>
      <c r="F490" s="357">
        <v>553.76</v>
      </c>
      <c r="G490" s="357" t="s">
        <v>1078</v>
      </c>
    </row>
    <row r="491" spans="2:7" ht="33.75">
      <c r="B491" s="357" t="s">
        <v>1079</v>
      </c>
      <c r="C491" s="357" t="s">
        <v>1080</v>
      </c>
      <c r="D491" s="357" t="s">
        <v>533</v>
      </c>
      <c r="E491" s="357">
        <v>1</v>
      </c>
      <c r="F491" s="357">
        <v>526.08000000000004</v>
      </c>
      <c r="G491" s="357">
        <v>526.08000000000004</v>
      </c>
    </row>
    <row r="492" spans="2:7" ht="33.75">
      <c r="B492" s="357" t="s">
        <v>1081</v>
      </c>
      <c r="C492" s="357" t="s">
        <v>1082</v>
      </c>
      <c r="D492" s="357" t="s">
        <v>533</v>
      </c>
      <c r="E492" s="357">
        <v>14</v>
      </c>
      <c r="F492" s="357">
        <v>512.70000000000005</v>
      </c>
      <c r="G492" s="357" t="s">
        <v>1083</v>
      </c>
    </row>
    <row r="493" spans="2:7">
      <c r="B493" s="357" t="s">
        <v>1084</v>
      </c>
      <c r="C493" s="357" t="s">
        <v>1085</v>
      </c>
      <c r="D493" s="357" t="s">
        <v>533</v>
      </c>
      <c r="E493" s="357">
        <v>6</v>
      </c>
      <c r="F493" s="357">
        <v>312.17</v>
      </c>
      <c r="G493" s="357" t="s">
        <v>1086</v>
      </c>
    </row>
    <row r="494" spans="2:7" ht="15" customHeight="1">
      <c r="B494" s="614" t="s">
        <v>1087</v>
      </c>
      <c r="C494" s="614"/>
      <c r="D494" s="614"/>
      <c r="E494" s="614"/>
      <c r="F494" s="614"/>
      <c r="G494" s="614"/>
    </row>
    <row r="495" spans="2:7" ht="22.5">
      <c r="B495" s="357" t="s">
        <v>1088</v>
      </c>
      <c r="C495" s="357" t="s">
        <v>1089</v>
      </c>
      <c r="D495" s="357" t="s">
        <v>533</v>
      </c>
      <c r="E495" s="357">
        <v>4</v>
      </c>
      <c r="F495" s="357">
        <v>925.35</v>
      </c>
      <c r="G495" s="357" t="s">
        <v>1090</v>
      </c>
    </row>
    <row r="496" spans="2:7">
      <c r="B496" s="357" t="s">
        <v>1091</v>
      </c>
      <c r="C496" s="357" t="s">
        <v>1092</v>
      </c>
      <c r="D496" s="357" t="s">
        <v>533</v>
      </c>
      <c r="E496" s="357">
        <v>1</v>
      </c>
      <c r="F496" s="357">
        <v>127.37</v>
      </c>
      <c r="G496" s="357">
        <v>127.37</v>
      </c>
    </row>
    <row r="497" spans="2:7" ht="22.5">
      <c r="B497" s="357" t="s">
        <v>1093</v>
      </c>
      <c r="C497" s="357" t="s">
        <v>1094</v>
      </c>
      <c r="D497" s="357" t="s">
        <v>533</v>
      </c>
      <c r="E497" s="357">
        <v>28</v>
      </c>
      <c r="F497" s="357">
        <v>110.22</v>
      </c>
      <c r="G497" s="357" t="s">
        <v>1095</v>
      </c>
    </row>
    <row r="498" spans="2:7" ht="22.5">
      <c r="B498" s="357" t="s">
        <v>1096</v>
      </c>
      <c r="C498" s="357" t="s">
        <v>1097</v>
      </c>
      <c r="D498" s="357" t="s">
        <v>533</v>
      </c>
      <c r="E498" s="357">
        <v>7</v>
      </c>
      <c r="F498" s="357">
        <v>503.38</v>
      </c>
      <c r="G498" s="357" t="s">
        <v>1098</v>
      </c>
    </row>
    <row r="499" spans="2:7" ht="22.5">
      <c r="B499" s="357" t="s">
        <v>1099</v>
      </c>
      <c r="C499" s="357" t="s">
        <v>1100</v>
      </c>
      <c r="D499" s="357" t="s">
        <v>533</v>
      </c>
      <c r="E499" s="357">
        <v>7</v>
      </c>
      <c r="F499" s="357">
        <v>478.58</v>
      </c>
      <c r="G499" s="357" t="s">
        <v>1101</v>
      </c>
    </row>
    <row r="500" spans="2:7" ht="22.5">
      <c r="B500" s="357" t="s">
        <v>1102</v>
      </c>
      <c r="C500" s="357" t="s">
        <v>1103</v>
      </c>
      <c r="D500" s="357" t="s">
        <v>533</v>
      </c>
      <c r="E500" s="357">
        <v>6</v>
      </c>
      <c r="F500" s="357">
        <v>824.57</v>
      </c>
      <c r="G500" s="357" t="s">
        <v>1104</v>
      </c>
    </row>
    <row r="501" spans="2:7">
      <c r="B501" s="357" t="s">
        <v>1105</v>
      </c>
      <c r="C501" s="357" t="s">
        <v>1106</v>
      </c>
      <c r="D501" s="357" t="s">
        <v>533</v>
      </c>
      <c r="E501" s="357">
        <v>1</v>
      </c>
      <c r="F501" s="357">
        <v>846.49</v>
      </c>
      <c r="G501" s="357">
        <v>846.49</v>
      </c>
    </row>
    <row r="502" spans="2:7" ht="15" customHeight="1">
      <c r="B502" s="614" t="s">
        <v>1107</v>
      </c>
      <c r="C502" s="614"/>
      <c r="D502" s="614"/>
      <c r="E502" s="614"/>
      <c r="F502" s="614"/>
      <c r="G502" s="614"/>
    </row>
    <row r="503" spans="2:7" ht="22.5">
      <c r="B503" s="357" t="s">
        <v>1108</v>
      </c>
      <c r="C503" s="357" t="s">
        <v>1109</v>
      </c>
      <c r="D503" s="357" t="s">
        <v>533</v>
      </c>
      <c r="E503" s="357">
        <v>11</v>
      </c>
      <c r="F503" s="357">
        <v>63.59</v>
      </c>
      <c r="G503" s="357">
        <v>699.49</v>
      </c>
    </row>
    <row r="504" spans="2:7" ht="22.5">
      <c r="B504" s="357" t="s">
        <v>1110</v>
      </c>
      <c r="C504" s="357" t="s">
        <v>1111</v>
      </c>
      <c r="D504" s="357" t="s">
        <v>225</v>
      </c>
      <c r="E504" s="357">
        <v>530</v>
      </c>
      <c r="F504" s="357">
        <v>4.8899999999999997</v>
      </c>
      <c r="G504" s="357" t="s">
        <v>1112</v>
      </c>
    </row>
    <row r="505" spans="2:7" ht="22.5">
      <c r="B505" s="357" t="s">
        <v>1113</v>
      </c>
      <c r="C505" s="357" t="s">
        <v>1114</v>
      </c>
      <c r="D505" s="357" t="s">
        <v>225</v>
      </c>
      <c r="E505" s="357">
        <v>120</v>
      </c>
      <c r="F505" s="357">
        <v>3.7</v>
      </c>
      <c r="G505" s="357">
        <v>444</v>
      </c>
    </row>
    <row r="506" spans="2:7" ht="22.5">
      <c r="B506" s="357" t="s">
        <v>1115</v>
      </c>
      <c r="C506" s="357" t="s">
        <v>1116</v>
      </c>
      <c r="D506" s="357" t="s">
        <v>225</v>
      </c>
      <c r="E506" s="357">
        <v>20</v>
      </c>
      <c r="F506" s="357">
        <v>5.14</v>
      </c>
      <c r="G506" s="357">
        <v>102.8</v>
      </c>
    </row>
    <row r="507" spans="2:7" ht="22.5">
      <c r="B507" s="357" t="s">
        <v>1117</v>
      </c>
      <c r="C507" s="357" t="s">
        <v>1118</v>
      </c>
      <c r="D507" s="357" t="s">
        <v>225</v>
      </c>
      <c r="E507" s="357">
        <v>200</v>
      </c>
      <c r="F507" s="357">
        <v>5.0199999999999996</v>
      </c>
      <c r="G507" s="357" t="s">
        <v>1119</v>
      </c>
    </row>
    <row r="508" spans="2:7">
      <c r="B508" s="357" t="s">
        <v>1120</v>
      </c>
      <c r="C508" s="357" t="s">
        <v>1121</v>
      </c>
      <c r="D508" s="357" t="s">
        <v>225</v>
      </c>
      <c r="E508" s="357">
        <v>500</v>
      </c>
      <c r="F508" s="357">
        <v>6.02</v>
      </c>
      <c r="G508" s="357" t="s">
        <v>1122</v>
      </c>
    </row>
    <row r="509" spans="2:7">
      <c r="B509" s="357" t="s">
        <v>1123</v>
      </c>
      <c r="C509" s="357" t="s">
        <v>1124</v>
      </c>
      <c r="D509" s="357" t="s">
        <v>225</v>
      </c>
      <c r="E509" s="357">
        <v>30</v>
      </c>
      <c r="F509" s="357">
        <v>2.46</v>
      </c>
      <c r="G509" s="357">
        <v>73.8</v>
      </c>
    </row>
    <row r="510" spans="2:7" ht="22.5">
      <c r="B510" s="357" t="s">
        <v>1125</v>
      </c>
      <c r="C510" s="357" t="s">
        <v>1126</v>
      </c>
      <c r="D510" s="357" t="s">
        <v>851</v>
      </c>
      <c r="E510" s="357">
        <v>1</v>
      </c>
      <c r="F510" s="357">
        <v>463.47</v>
      </c>
      <c r="G510" s="357">
        <v>463.47</v>
      </c>
    </row>
    <row r="511" spans="2:7">
      <c r="B511" s="614" t="s">
        <v>1127</v>
      </c>
      <c r="C511" s="614"/>
      <c r="D511" s="614"/>
      <c r="E511" s="614"/>
      <c r="F511" s="614"/>
      <c r="G511" s="614"/>
    </row>
    <row r="512" spans="2:7">
      <c r="B512" s="357" t="s">
        <v>1128</v>
      </c>
      <c r="C512" s="357" t="s">
        <v>1129</v>
      </c>
      <c r="D512" s="357" t="s">
        <v>536</v>
      </c>
      <c r="E512" s="357" t="s">
        <v>1130</v>
      </c>
      <c r="F512" s="357">
        <v>7.4</v>
      </c>
      <c r="G512" s="357" t="s">
        <v>1131</v>
      </c>
    </row>
    <row r="513" spans="2:8" ht="22.5">
      <c r="B513" s="357" t="s">
        <v>1132</v>
      </c>
      <c r="C513" s="357" t="s">
        <v>1133</v>
      </c>
      <c r="D513" s="357" t="s">
        <v>533</v>
      </c>
      <c r="E513" s="357">
        <v>2</v>
      </c>
      <c r="F513" s="357">
        <v>348.05</v>
      </c>
      <c r="G513" s="357">
        <v>696.1</v>
      </c>
    </row>
    <row r="514" spans="2:8">
      <c r="B514" s="357" t="s">
        <v>1134</v>
      </c>
      <c r="C514" s="357" t="s">
        <v>1135</v>
      </c>
      <c r="D514" s="357" t="s">
        <v>533</v>
      </c>
      <c r="E514" s="357">
        <v>100</v>
      </c>
      <c r="F514" s="357">
        <v>43.77</v>
      </c>
      <c r="G514" s="357" t="s">
        <v>1136</v>
      </c>
    </row>
    <row r="515" spans="2:8">
      <c r="B515" s="357" t="s">
        <v>1137</v>
      </c>
      <c r="C515" s="357" t="s">
        <v>1138</v>
      </c>
      <c r="D515" s="357" t="s">
        <v>533</v>
      </c>
      <c r="E515" s="357">
        <v>4</v>
      </c>
      <c r="F515" s="357">
        <v>140.66</v>
      </c>
      <c r="G515" s="357">
        <v>562.64</v>
      </c>
    </row>
    <row r="516" spans="2:8" ht="22.5">
      <c r="B516" s="357" t="s">
        <v>1139</v>
      </c>
      <c r="C516" s="357" t="s">
        <v>1140</v>
      </c>
      <c r="D516" s="357" t="s">
        <v>533</v>
      </c>
      <c r="E516" s="357">
        <v>3</v>
      </c>
      <c r="F516" s="357">
        <v>140.66</v>
      </c>
      <c r="G516" s="357">
        <v>421.98</v>
      </c>
    </row>
    <row r="517" spans="2:8" ht="22.5">
      <c r="B517" s="357" t="s">
        <v>1141</v>
      </c>
      <c r="C517" s="357" t="s">
        <v>1142</v>
      </c>
      <c r="D517" s="357" t="s">
        <v>533</v>
      </c>
      <c r="E517" s="357">
        <v>7</v>
      </c>
      <c r="F517" s="357">
        <v>148.91999999999999</v>
      </c>
      <c r="G517" s="357" t="s">
        <v>1143</v>
      </c>
    </row>
    <row r="518" spans="2:8" ht="22.5">
      <c r="B518" s="357" t="s">
        <v>1144</v>
      </c>
      <c r="C518" s="357" t="s">
        <v>1145</v>
      </c>
      <c r="D518" s="357" t="s">
        <v>533</v>
      </c>
      <c r="E518" s="357">
        <v>9</v>
      </c>
      <c r="F518" s="357">
        <v>102.36</v>
      </c>
      <c r="G518" s="357">
        <v>921.24</v>
      </c>
    </row>
    <row r="519" spans="2:8" ht="22.5">
      <c r="B519" s="357" t="s">
        <v>1146</v>
      </c>
      <c r="C519" s="357" t="s">
        <v>1147</v>
      </c>
      <c r="D519" s="357" t="s">
        <v>533</v>
      </c>
      <c r="E519" s="357">
        <v>1</v>
      </c>
      <c r="F519" s="357">
        <v>153.81</v>
      </c>
      <c r="G519" s="357">
        <v>153.81</v>
      </c>
    </row>
    <row r="520" spans="2:8" ht="22.5">
      <c r="B520" s="357" t="s">
        <v>1148</v>
      </c>
      <c r="C520" s="357" t="s">
        <v>1149</v>
      </c>
      <c r="D520" s="357" t="s">
        <v>533</v>
      </c>
      <c r="E520" s="357">
        <v>1</v>
      </c>
      <c r="F520" s="357">
        <v>121.59</v>
      </c>
      <c r="G520" s="357">
        <v>121.59</v>
      </c>
    </row>
    <row r="521" spans="2:8">
      <c r="B521" s="357" t="s">
        <v>1150</v>
      </c>
      <c r="C521" s="357" t="s">
        <v>1151</v>
      </c>
      <c r="D521" s="357" t="s">
        <v>533</v>
      </c>
      <c r="E521" s="357">
        <v>1</v>
      </c>
      <c r="F521" s="357">
        <v>93.32</v>
      </c>
      <c r="G521" s="357">
        <v>93.32</v>
      </c>
    </row>
    <row r="522" spans="2:8">
      <c r="B522" s="357" t="s">
        <v>1152</v>
      </c>
      <c r="C522" s="357" t="s">
        <v>1153</v>
      </c>
      <c r="D522" s="357" t="s">
        <v>587</v>
      </c>
      <c r="E522" s="357" t="s">
        <v>1154</v>
      </c>
      <c r="F522" s="357">
        <v>5.87</v>
      </c>
      <c r="G522" s="357" t="s">
        <v>1155</v>
      </c>
    </row>
    <row r="523" spans="2:8" ht="22.5">
      <c r="B523" s="357" t="s">
        <v>1156</v>
      </c>
      <c r="C523" s="357" t="s">
        <v>1157</v>
      </c>
      <c r="D523" s="357" t="s">
        <v>533</v>
      </c>
      <c r="E523" s="357">
        <v>60</v>
      </c>
      <c r="F523" s="357">
        <v>35.33</v>
      </c>
      <c r="G523" s="357" t="s">
        <v>1158</v>
      </c>
    </row>
    <row r="525" spans="2:8">
      <c r="B525" s="336" t="s">
        <v>1333</v>
      </c>
      <c r="E525" s="327" t="s">
        <v>1332</v>
      </c>
      <c r="F525" s="328">
        <v>7979648.5779999997</v>
      </c>
    </row>
    <row r="526" spans="2:8">
      <c r="B526" s="336" t="s">
        <v>1334</v>
      </c>
    </row>
    <row r="527" spans="2:8" s="319" customFormat="1">
      <c r="E527" s="327" t="s">
        <v>18</v>
      </c>
      <c r="F527" s="328">
        <f>+F525+G263</f>
        <v>27079648.578100614</v>
      </c>
      <c r="G527" s="321"/>
      <c r="H527" s="321"/>
    </row>
    <row r="528" spans="2:8" s="319" customFormat="1">
      <c r="G528" s="321"/>
      <c r="H528" s="321"/>
    </row>
    <row r="529" spans="2:14">
      <c r="B529" s="336" t="s">
        <v>1245</v>
      </c>
    </row>
    <row r="530" spans="2:14">
      <c r="B530" s="368" t="s">
        <v>1246</v>
      </c>
    </row>
    <row r="532" spans="2:14">
      <c r="B532" s="336" t="s">
        <v>1564</v>
      </c>
    </row>
    <row r="533" spans="2:14">
      <c r="H533" s="442"/>
      <c r="J533" s="618"/>
      <c r="K533" s="618"/>
    </row>
    <row r="535" spans="2:14">
      <c r="B535" s="320" t="s">
        <v>1565</v>
      </c>
      <c r="H535" s="442"/>
    </row>
    <row r="536" spans="2:14">
      <c r="J536" s="394"/>
      <c r="M536" s="319"/>
      <c r="N536" s="319"/>
    </row>
    <row r="537" spans="2:14">
      <c r="B537" s="336" t="s">
        <v>1570</v>
      </c>
    </row>
    <row r="538" spans="2:14">
      <c r="B538" s="336" t="s">
        <v>1569</v>
      </c>
    </row>
    <row r="540" spans="2:14">
      <c r="B540" s="578" t="s">
        <v>95</v>
      </c>
      <c r="C540" s="578"/>
      <c r="D540" s="578"/>
      <c r="E540" s="578"/>
      <c r="F540" s="578"/>
      <c r="G540" s="578"/>
      <c r="H540" s="578"/>
      <c r="I540" s="578"/>
    </row>
    <row r="541" spans="2:14">
      <c r="B541" s="555"/>
      <c r="C541" s="556">
        <v>2025</v>
      </c>
      <c r="D541" s="578">
        <v>2026</v>
      </c>
      <c r="E541" s="578"/>
      <c r="F541" s="556">
        <v>2027</v>
      </c>
      <c r="G541" s="556">
        <v>2028</v>
      </c>
      <c r="H541" s="556">
        <v>2029</v>
      </c>
      <c r="I541" s="556">
        <v>2030</v>
      </c>
      <c r="L541" s="359"/>
    </row>
    <row r="542" spans="2:14">
      <c r="B542" s="375"/>
      <c r="C542" s="557">
        <v>3753944.8000000003</v>
      </c>
      <c r="D542" s="586">
        <v>14396055.199999999</v>
      </c>
      <c r="E542" s="587"/>
      <c r="F542" s="557">
        <v>7979648.5779999997</v>
      </c>
      <c r="G542" s="524"/>
      <c r="H542" s="524"/>
      <c r="I542" s="557">
        <v>450000</v>
      </c>
    </row>
    <row r="543" spans="2:14">
      <c r="B543" s="375"/>
      <c r="C543" s="375"/>
      <c r="D543" s="588">
        <f>+G257</f>
        <v>950000</v>
      </c>
      <c r="E543" s="589"/>
      <c r="F543" s="375"/>
      <c r="G543" s="524"/>
      <c r="H543" s="524"/>
      <c r="I543" s="375"/>
    </row>
    <row r="544" spans="2:14">
      <c r="B544" s="481" t="s">
        <v>18</v>
      </c>
      <c r="C544" s="552">
        <f>SUM(C542:C543)</f>
        <v>3753944.8000000003</v>
      </c>
      <c r="D544" s="579">
        <f>+D543+D542</f>
        <v>15346055.199999999</v>
      </c>
      <c r="E544" s="580"/>
      <c r="F544" s="552">
        <f>+F543+F542</f>
        <v>7979648.5779999997</v>
      </c>
      <c r="G544" s="552">
        <f t="shared" ref="G544:I544" si="10">+G543+G542</f>
        <v>0</v>
      </c>
      <c r="H544" s="552">
        <f t="shared" si="10"/>
        <v>0</v>
      </c>
      <c r="I544" s="552">
        <f t="shared" si="10"/>
        <v>450000</v>
      </c>
    </row>
    <row r="545" spans="2:8">
      <c r="C545" s="363"/>
    </row>
    <row r="547" spans="2:8">
      <c r="B547" s="320" t="s">
        <v>1572</v>
      </c>
    </row>
    <row r="548" spans="2:8" s="319" customFormat="1">
      <c r="B548" s="320"/>
      <c r="G548" s="321"/>
      <c r="H548" s="321"/>
    </row>
    <row r="549" spans="2:8" s="319" customFormat="1">
      <c r="B549" t="s">
        <v>1575</v>
      </c>
      <c r="G549" s="321"/>
      <c r="H549" s="321"/>
    </row>
    <row r="550" spans="2:8" s="319" customFormat="1">
      <c r="B550" s="279" t="s">
        <v>1576</v>
      </c>
      <c r="G550" s="321"/>
      <c r="H550" s="321"/>
    </row>
    <row r="557" spans="2:8">
      <c r="B557" s="368" t="s">
        <v>1573</v>
      </c>
    </row>
    <row r="559" spans="2:8">
      <c r="B559" t="s">
        <v>1574</v>
      </c>
    </row>
    <row r="562" spans="2:3">
      <c r="B562" s="481" t="s">
        <v>1577</v>
      </c>
      <c r="C562" s="566">
        <f>+'5. TASA DE EQUILIBRIO'!C12</f>
        <v>40788431.388351724</v>
      </c>
    </row>
  </sheetData>
  <mergeCells count="169">
    <mergeCell ref="J533:K533"/>
    <mergeCell ref="B502:G502"/>
    <mergeCell ref="B275:G275"/>
    <mergeCell ref="B288:G288"/>
    <mergeCell ref="B295:G295"/>
    <mergeCell ref="B310:G310"/>
    <mergeCell ref="B321:G321"/>
    <mergeCell ref="B337:G337"/>
    <mergeCell ref="B342:G342"/>
    <mergeCell ref="B368:G368"/>
    <mergeCell ref="B376:G376"/>
    <mergeCell ref="B393:G393"/>
    <mergeCell ref="B403:G403"/>
    <mergeCell ref="B430:G430"/>
    <mergeCell ref="B437:G437"/>
    <mergeCell ref="B443:G443"/>
    <mergeCell ref="B476:G476"/>
    <mergeCell ref="B483:G483"/>
    <mergeCell ref="B487:G487"/>
    <mergeCell ref="B494:G494"/>
    <mergeCell ref="B511:G511"/>
    <mergeCell ref="B270:G270"/>
    <mergeCell ref="B344:G344"/>
    <mergeCell ref="B173:I173"/>
    <mergeCell ref="H214:I214"/>
    <mergeCell ref="H215:I215"/>
    <mergeCell ref="H216:I216"/>
    <mergeCell ref="H217:I217"/>
    <mergeCell ref="H218:I218"/>
    <mergeCell ref="H210:I210"/>
    <mergeCell ref="H212:I212"/>
    <mergeCell ref="B211:I211"/>
    <mergeCell ref="B213:I213"/>
    <mergeCell ref="H205:I205"/>
    <mergeCell ref="H206:I206"/>
    <mergeCell ref="H207:I207"/>
    <mergeCell ref="H208:I208"/>
    <mergeCell ref="H209:I209"/>
    <mergeCell ref="H200:I200"/>
    <mergeCell ref="H201:I201"/>
    <mergeCell ref="H202:I202"/>
    <mergeCell ref="H203:I203"/>
    <mergeCell ref="H204:I204"/>
    <mergeCell ref="H195:I195"/>
    <mergeCell ref="H196:I196"/>
    <mergeCell ref="H198:I198"/>
    <mergeCell ref="H197:I197"/>
    <mergeCell ref="B199:I199"/>
    <mergeCell ref="H190:I190"/>
    <mergeCell ref="H191:I191"/>
    <mergeCell ref="H192:I192"/>
    <mergeCell ref="H193:I193"/>
    <mergeCell ref="H194:I194"/>
    <mergeCell ref="H184:I184"/>
    <mergeCell ref="H186:I186"/>
    <mergeCell ref="H187:I187"/>
    <mergeCell ref="H189:I189"/>
    <mergeCell ref="B185:I185"/>
    <mergeCell ref="B188:I188"/>
    <mergeCell ref="H174:I174"/>
    <mergeCell ref="H175:I175"/>
    <mergeCell ref="H176:I176"/>
    <mergeCell ref="H177:I177"/>
    <mergeCell ref="H178:I178"/>
    <mergeCell ref="H172:I172"/>
    <mergeCell ref="H166:I166"/>
    <mergeCell ref="H167:I167"/>
    <mergeCell ref="H168:I168"/>
    <mergeCell ref="H169:I169"/>
    <mergeCell ref="H170:I170"/>
    <mergeCell ref="H161:I161"/>
    <mergeCell ref="H162:I162"/>
    <mergeCell ref="H164:I164"/>
    <mergeCell ref="H165:I165"/>
    <mergeCell ref="B152:I152"/>
    <mergeCell ref="B163:I163"/>
    <mergeCell ref="B171:I171"/>
    <mergeCell ref="B6:D6"/>
    <mergeCell ref="B7:D7"/>
    <mergeCell ref="A123:B123"/>
    <mergeCell ref="B114:F114"/>
    <mergeCell ref="H114:L114"/>
    <mergeCell ref="A116:B116"/>
    <mergeCell ref="A117:B117"/>
    <mergeCell ref="A118:B118"/>
    <mergeCell ref="H151:I151"/>
    <mergeCell ref="H153:I153"/>
    <mergeCell ref="H154:I154"/>
    <mergeCell ref="H155:I155"/>
    <mergeCell ref="H156:I156"/>
    <mergeCell ref="H157:I157"/>
    <mergeCell ref="H158:I158"/>
    <mergeCell ref="H159:I159"/>
    <mergeCell ref="H160:I160"/>
    <mergeCell ref="A124:B124"/>
    <mergeCell ref="A125:B125"/>
    <mergeCell ref="A126:B126"/>
    <mergeCell ref="A127:B127"/>
    <mergeCell ref="A128:B128"/>
    <mergeCell ref="A119:B119"/>
    <mergeCell ref="A120:B120"/>
    <mergeCell ref="A121:B121"/>
    <mergeCell ref="A122:B122"/>
    <mergeCell ref="A135:B135"/>
    <mergeCell ref="A136:B136"/>
    <mergeCell ref="A137:B137"/>
    <mergeCell ref="A138:B138"/>
    <mergeCell ref="A129:B129"/>
    <mergeCell ref="A130:B130"/>
    <mergeCell ref="A131:B131"/>
    <mergeCell ref="A132:B132"/>
    <mergeCell ref="A133:B133"/>
    <mergeCell ref="H242:I242"/>
    <mergeCell ref="H243:I243"/>
    <mergeCell ref="B1:K1"/>
    <mergeCell ref="C10:D10"/>
    <mergeCell ref="B76:K76"/>
    <mergeCell ref="B90:D90"/>
    <mergeCell ref="B82:C82"/>
    <mergeCell ref="B83:C83"/>
    <mergeCell ref="B84:C84"/>
    <mergeCell ref="B85:C85"/>
    <mergeCell ref="B86:C86"/>
    <mergeCell ref="B88:C88"/>
    <mergeCell ref="B81:D81"/>
    <mergeCell ref="B87:D87"/>
    <mergeCell ref="B89:D89"/>
    <mergeCell ref="D78:H78"/>
    <mergeCell ref="D79:H79"/>
    <mergeCell ref="D80:H80"/>
    <mergeCell ref="D3:H3"/>
    <mergeCell ref="D4:H4"/>
    <mergeCell ref="D5:H5"/>
    <mergeCell ref="A139:B139"/>
    <mergeCell ref="A140:B140"/>
    <mergeCell ref="A134:B134"/>
    <mergeCell ref="H223:I223"/>
    <mergeCell ref="H224:I224"/>
    <mergeCell ref="H225:I225"/>
    <mergeCell ref="H226:I226"/>
    <mergeCell ref="H227:I227"/>
    <mergeCell ref="H228:I228"/>
    <mergeCell ref="H229:I229"/>
    <mergeCell ref="H230:I230"/>
    <mergeCell ref="H240:I240"/>
    <mergeCell ref="B540:I540"/>
    <mergeCell ref="D544:E544"/>
    <mergeCell ref="H259:I259"/>
    <mergeCell ref="B260:I260"/>
    <mergeCell ref="H261:I261"/>
    <mergeCell ref="D541:E541"/>
    <mergeCell ref="D542:E542"/>
    <mergeCell ref="D543:E543"/>
    <mergeCell ref="H231:I231"/>
    <mergeCell ref="H232:I232"/>
    <mergeCell ref="H233:I233"/>
    <mergeCell ref="H234:I234"/>
    <mergeCell ref="H247:I247"/>
    <mergeCell ref="H249:I249"/>
    <mergeCell ref="H251:I251"/>
    <mergeCell ref="H255:I255"/>
    <mergeCell ref="B244:I244"/>
    <mergeCell ref="H248:I248"/>
    <mergeCell ref="H250:I250"/>
    <mergeCell ref="H252:I252"/>
    <mergeCell ref="H254:I254"/>
    <mergeCell ref="B241:I241"/>
    <mergeCell ref="H245:I245"/>
    <mergeCell ref="B253:I253"/>
  </mergeCells>
  <conditionalFormatting sqref="D117:D139 J117:J140">
    <cfRule type="cellIs" dxfId="2" priority="1" operator="lessThan">
      <formula>55</formula>
    </cfRule>
  </conditionalFormatting>
  <hyperlinks>
    <hyperlink ref="I542" location="'anexo CAPEX'!F261" display="'anexo CAPEX'!F261"/>
    <hyperlink ref="D543:E543" location="'anexo CAPEX'!G257" display="'anexo CAPEX'!G257"/>
    <hyperlink ref="C542:F542" location="'anexo CAPEX'!F527" display="'anexo CAPEX'!F527"/>
    <hyperlink ref="F542" location="'anexo CAPEX'!F525" display="'anexo CAPEX'!F525"/>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AP65"/>
  <sheetViews>
    <sheetView showGridLines="0" zoomScaleNormal="100" zoomScaleSheetLayoutView="100" workbookViewId="0">
      <pane xSplit="3" ySplit="16" topLeftCell="D17" activePane="bottomRight" state="frozen"/>
      <selection activeCell="W19" sqref="W19"/>
      <selection pane="topRight" activeCell="W19" sqref="W19"/>
      <selection pane="bottomLeft" activeCell="W19" sqref="W19"/>
      <selection pane="bottomRight" activeCell="D22" sqref="D22"/>
    </sheetView>
  </sheetViews>
  <sheetFormatPr baseColWidth="10" defaultRowHeight="12"/>
  <cols>
    <col min="1" max="1" width="2.5703125" style="2" customWidth="1"/>
    <col min="2" max="2" width="54" style="2" customWidth="1"/>
    <col min="3" max="3" width="17.140625" style="2" bestFit="1" customWidth="1"/>
    <col min="4" max="14" width="17.140625" style="2" customWidth="1"/>
    <col min="15" max="22" width="15.85546875" style="2" customWidth="1"/>
    <col min="23" max="42" width="14.140625" style="2" bestFit="1" customWidth="1"/>
    <col min="43" max="217" width="11.42578125" style="2"/>
    <col min="218" max="218" width="2.5703125" style="2" customWidth="1"/>
    <col min="219" max="219" width="38.5703125" style="2" customWidth="1"/>
    <col min="220" max="220" width="13" style="2" customWidth="1"/>
    <col min="221" max="221" width="15.85546875" style="2" customWidth="1"/>
    <col min="222" max="240" width="13.85546875" style="2" bestFit="1" customWidth="1"/>
    <col min="241" max="250" width="14.28515625" style="2" customWidth="1"/>
    <col min="251" max="473" width="11.42578125" style="2"/>
    <col min="474" max="474" width="2.5703125" style="2" customWidth="1"/>
    <col min="475" max="475" width="38.5703125" style="2" customWidth="1"/>
    <col min="476" max="476" width="13" style="2" customWidth="1"/>
    <col min="477" max="477" width="15.85546875" style="2" customWidth="1"/>
    <col min="478" max="496" width="13.85546875" style="2" bestFit="1" customWidth="1"/>
    <col min="497" max="506" width="14.28515625" style="2" customWidth="1"/>
    <col min="507" max="729" width="11.42578125" style="2"/>
    <col min="730" max="730" width="2.5703125" style="2" customWidth="1"/>
    <col min="731" max="731" width="38.5703125" style="2" customWidth="1"/>
    <col min="732" max="732" width="13" style="2" customWidth="1"/>
    <col min="733" max="733" width="15.85546875" style="2" customWidth="1"/>
    <col min="734" max="752" width="13.85546875" style="2" bestFit="1" customWidth="1"/>
    <col min="753" max="762" width="14.28515625" style="2" customWidth="1"/>
    <col min="763" max="985" width="11.42578125" style="2"/>
    <col min="986" max="986" width="2.5703125" style="2" customWidth="1"/>
    <col min="987" max="987" width="38.5703125" style="2" customWidth="1"/>
    <col min="988" max="988" width="13" style="2" customWidth="1"/>
    <col min="989" max="989" width="15.85546875" style="2" customWidth="1"/>
    <col min="990" max="1008" width="13.85546875" style="2" bestFit="1" customWidth="1"/>
    <col min="1009" max="1018" width="14.28515625" style="2" customWidth="1"/>
    <col min="1019" max="1241" width="11.42578125" style="2"/>
    <col min="1242" max="1242" width="2.5703125" style="2" customWidth="1"/>
    <col min="1243" max="1243" width="38.5703125" style="2" customWidth="1"/>
    <col min="1244" max="1244" width="13" style="2" customWidth="1"/>
    <col min="1245" max="1245" width="15.85546875" style="2" customWidth="1"/>
    <col min="1246" max="1264" width="13.85546875" style="2" bestFit="1" customWidth="1"/>
    <col min="1265" max="1274" width="14.28515625" style="2" customWidth="1"/>
    <col min="1275" max="1497" width="11.42578125" style="2"/>
    <col min="1498" max="1498" width="2.5703125" style="2" customWidth="1"/>
    <col min="1499" max="1499" width="38.5703125" style="2" customWidth="1"/>
    <col min="1500" max="1500" width="13" style="2" customWidth="1"/>
    <col min="1501" max="1501" width="15.85546875" style="2" customWidth="1"/>
    <col min="1502" max="1520" width="13.85546875" style="2" bestFit="1" customWidth="1"/>
    <col min="1521" max="1530" width="14.28515625" style="2" customWidth="1"/>
    <col min="1531" max="1753" width="11.42578125" style="2"/>
    <col min="1754" max="1754" width="2.5703125" style="2" customWidth="1"/>
    <col min="1755" max="1755" width="38.5703125" style="2" customWidth="1"/>
    <col min="1756" max="1756" width="13" style="2" customWidth="1"/>
    <col min="1757" max="1757" width="15.85546875" style="2" customWidth="1"/>
    <col min="1758" max="1776" width="13.85546875" style="2" bestFit="1" customWidth="1"/>
    <col min="1777" max="1786" width="14.28515625" style="2" customWidth="1"/>
    <col min="1787" max="2009" width="11.42578125" style="2"/>
    <col min="2010" max="2010" width="2.5703125" style="2" customWidth="1"/>
    <col min="2011" max="2011" width="38.5703125" style="2" customWidth="1"/>
    <col min="2012" max="2012" width="13" style="2" customWidth="1"/>
    <col min="2013" max="2013" width="15.85546875" style="2" customWidth="1"/>
    <col min="2014" max="2032" width="13.85546875" style="2" bestFit="1" customWidth="1"/>
    <col min="2033" max="2042" width="14.28515625" style="2" customWidth="1"/>
    <col min="2043" max="2265" width="11.42578125" style="2"/>
    <col min="2266" max="2266" width="2.5703125" style="2" customWidth="1"/>
    <col min="2267" max="2267" width="38.5703125" style="2" customWidth="1"/>
    <col min="2268" max="2268" width="13" style="2" customWidth="1"/>
    <col min="2269" max="2269" width="15.85546875" style="2" customWidth="1"/>
    <col min="2270" max="2288" width="13.85546875" style="2" bestFit="1" customWidth="1"/>
    <col min="2289" max="2298" width="14.28515625" style="2" customWidth="1"/>
    <col min="2299" max="2521" width="11.42578125" style="2"/>
    <col min="2522" max="2522" width="2.5703125" style="2" customWidth="1"/>
    <col min="2523" max="2523" width="38.5703125" style="2" customWidth="1"/>
    <col min="2524" max="2524" width="13" style="2" customWidth="1"/>
    <col min="2525" max="2525" width="15.85546875" style="2" customWidth="1"/>
    <col min="2526" max="2544" width="13.85546875" style="2" bestFit="1" customWidth="1"/>
    <col min="2545" max="2554" width="14.28515625" style="2" customWidth="1"/>
    <col min="2555" max="2777" width="11.42578125" style="2"/>
    <col min="2778" max="2778" width="2.5703125" style="2" customWidth="1"/>
    <col min="2779" max="2779" width="38.5703125" style="2" customWidth="1"/>
    <col min="2780" max="2780" width="13" style="2" customWidth="1"/>
    <col min="2781" max="2781" width="15.85546875" style="2" customWidth="1"/>
    <col min="2782" max="2800" width="13.85546875" style="2" bestFit="1" customWidth="1"/>
    <col min="2801" max="2810" width="14.28515625" style="2" customWidth="1"/>
    <col min="2811" max="3033" width="11.42578125" style="2"/>
    <col min="3034" max="3034" width="2.5703125" style="2" customWidth="1"/>
    <col min="3035" max="3035" width="38.5703125" style="2" customWidth="1"/>
    <col min="3036" max="3036" width="13" style="2" customWidth="1"/>
    <col min="3037" max="3037" width="15.85546875" style="2" customWidth="1"/>
    <col min="3038" max="3056" width="13.85546875" style="2" bestFit="1" customWidth="1"/>
    <col min="3057" max="3066" width="14.28515625" style="2" customWidth="1"/>
    <col min="3067" max="3289" width="11.42578125" style="2"/>
    <col min="3290" max="3290" width="2.5703125" style="2" customWidth="1"/>
    <col min="3291" max="3291" width="38.5703125" style="2" customWidth="1"/>
    <col min="3292" max="3292" width="13" style="2" customWidth="1"/>
    <col min="3293" max="3293" width="15.85546875" style="2" customWidth="1"/>
    <col min="3294" max="3312" width="13.85546875" style="2" bestFit="1" customWidth="1"/>
    <col min="3313" max="3322" width="14.28515625" style="2" customWidth="1"/>
    <col min="3323" max="3545" width="11.42578125" style="2"/>
    <col min="3546" max="3546" width="2.5703125" style="2" customWidth="1"/>
    <col min="3547" max="3547" width="38.5703125" style="2" customWidth="1"/>
    <col min="3548" max="3548" width="13" style="2" customWidth="1"/>
    <col min="3549" max="3549" width="15.85546875" style="2" customWidth="1"/>
    <col min="3550" max="3568" width="13.85546875" style="2" bestFit="1" customWidth="1"/>
    <col min="3569" max="3578" width="14.28515625" style="2" customWidth="1"/>
    <col min="3579" max="3801" width="11.42578125" style="2"/>
    <col min="3802" max="3802" width="2.5703125" style="2" customWidth="1"/>
    <col min="3803" max="3803" width="38.5703125" style="2" customWidth="1"/>
    <col min="3804" max="3804" width="13" style="2" customWidth="1"/>
    <col min="3805" max="3805" width="15.85546875" style="2" customWidth="1"/>
    <col min="3806" max="3824" width="13.85546875" style="2" bestFit="1" customWidth="1"/>
    <col min="3825" max="3834" width="14.28515625" style="2" customWidth="1"/>
    <col min="3835" max="4057" width="11.42578125" style="2"/>
    <col min="4058" max="4058" width="2.5703125" style="2" customWidth="1"/>
    <col min="4059" max="4059" width="38.5703125" style="2" customWidth="1"/>
    <col min="4060" max="4060" width="13" style="2" customWidth="1"/>
    <col min="4061" max="4061" width="15.85546875" style="2" customWidth="1"/>
    <col min="4062" max="4080" width="13.85546875" style="2" bestFit="1" customWidth="1"/>
    <col min="4081" max="4090" width="14.28515625" style="2" customWidth="1"/>
    <col min="4091" max="4313" width="11.42578125" style="2"/>
    <col min="4314" max="4314" width="2.5703125" style="2" customWidth="1"/>
    <col min="4315" max="4315" width="38.5703125" style="2" customWidth="1"/>
    <col min="4316" max="4316" width="13" style="2" customWidth="1"/>
    <col min="4317" max="4317" width="15.85546875" style="2" customWidth="1"/>
    <col min="4318" max="4336" width="13.85546875" style="2" bestFit="1" customWidth="1"/>
    <col min="4337" max="4346" width="14.28515625" style="2" customWidth="1"/>
    <col min="4347" max="4569" width="11.42578125" style="2"/>
    <col min="4570" max="4570" width="2.5703125" style="2" customWidth="1"/>
    <col min="4571" max="4571" width="38.5703125" style="2" customWidth="1"/>
    <col min="4572" max="4572" width="13" style="2" customWidth="1"/>
    <col min="4573" max="4573" width="15.85546875" style="2" customWidth="1"/>
    <col min="4574" max="4592" width="13.85546875" style="2" bestFit="1" customWidth="1"/>
    <col min="4593" max="4602" width="14.28515625" style="2" customWidth="1"/>
    <col min="4603" max="4825" width="11.42578125" style="2"/>
    <col min="4826" max="4826" width="2.5703125" style="2" customWidth="1"/>
    <col min="4827" max="4827" width="38.5703125" style="2" customWidth="1"/>
    <col min="4828" max="4828" width="13" style="2" customWidth="1"/>
    <col min="4829" max="4829" width="15.85546875" style="2" customWidth="1"/>
    <col min="4830" max="4848" width="13.85546875" style="2" bestFit="1" customWidth="1"/>
    <col min="4849" max="4858" width="14.28515625" style="2" customWidth="1"/>
    <col min="4859" max="5081" width="11.42578125" style="2"/>
    <col min="5082" max="5082" width="2.5703125" style="2" customWidth="1"/>
    <col min="5083" max="5083" width="38.5703125" style="2" customWidth="1"/>
    <col min="5084" max="5084" width="13" style="2" customWidth="1"/>
    <col min="5085" max="5085" width="15.85546875" style="2" customWidth="1"/>
    <col min="5086" max="5104" width="13.85546875" style="2" bestFit="1" customWidth="1"/>
    <col min="5105" max="5114" width="14.28515625" style="2" customWidth="1"/>
    <col min="5115" max="5337" width="11.42578125" style="2"/>
    <col min="5338" max="5338" width="2.5703125" style="2" customWidth="1"/>
    <col min="5339" max="5339" width="38.5703125" style="2" customWidth="1"/>
    <col min="5340" max="5340" width="13" style="2" customWidth="1"/>
    <col min="5341" max="5341" width="15.85546875" style="2" customWidth="1"/>
    <col min="5342" max="5360" width="13.85546875" style="2" bestFit="1" customWidth="1"/>
    <col min="5361" max="5370" width="14.28515625" style="2" customWidth="1"/>
    <col min="5371" max="5593" width="11.42578125" style="2"/>
    <col min="5594" max="5594" width="2.5703125" style="2" customWidth="1"/>
    <col min="5595" max="5595" width="38.5703125" style="2" customWidth="1"/>
    <col min="5596" max="5596" width="13" style="2" customWidth="1"/>
    <col min="5597" max="5597" width="15.85546875" style="2" customWidth="1"/>
    <col min="5598" max="5616" width="13.85546875" style="2" bestFit="1" customWidth="1"/>
    <col min="5617" max="5626" width="14.28515625" style="2" customWidth="1"/>
    <col min="5627" max="5849" width="11.42578125" style="2"/>
    <col min="5850" max="5850" width="2.5703125" style="2" customWidth="1"/>
    <col min="5851" max="5851" width="38.5703125" style="2" customWidth="1"/>
    <col min="5852" max="5852" width="13" style="2" customWidth="1"/>
    <col min="5853" max="5853" width="15.85546875" style="2" customWidth="1"/>
    <col min="5854" max="5872" width="13.85546875" style="2" bestFit="1" customWidth="1"/>
    <col min="5873" max="5882" width="14.28515625" style="2" customWidth="1"/>
    <col min="5883" max="6105" width="11.42578125" style="2"/>
    <col min="6106" max="6106" width="2.5703125" style="2" customWidth="1"/>
    <col min="6107" max="6107" width="38.5703125" style="2" customWidth="1"/>
    <col min="6108" max="6108" width="13" style="2" customWidth="1"/>
    <col min="6109" max="6109" width="15.85546875" style="2" customWidth="1"/>
    <col min="6110" max="6128" width="13.85546875" style="2" bestFit="1" customWidth="1"/>
    <col min="6129" max="6138" width="14.28515625" style="2" customWidth="1"/>
    <col min="6139" max="6361" width="11.42578125" style="2"/>
    <col min="6362" max="6362" width="2.5703125" style="2" customWidth="1"/>
    <col min="6363" max="6363" width="38.5703125" style="2" customWidth="1"/>
    <col min="6364" max="6364" width="13" style="2" customWidth="1"/>
    <col min="6365" max="6365" width="15.85546875" style="2" customWidth="1"/>
    <col min="6366" max="6384" width="13.85546875" style="2" bestFit="1" customWidth="1"/>
    <col min="6385" max="6394" width="14.28515625" style="2" customWidth="1"/>
    <col min="6395" max="6617" width="11.42578125" style="2"/>
    <col min="6618" max="6618" width="2.5703125" style="2" customWidth="1"/>
    <col min="6619" max="6619" width="38.5703125" style="2" customWidth="1"/>
    <col min="6620" max="6620" width="13" style="2" customWidth="1"/>
    <col min="6621" max="6621" width="15.85546875" style="2" customWidth="1"/>
    <col min="6622" max="6640" width="13.85546875" style="2" bestFit="1" customWidth="1"/>
    <col min="6641" max="6650" width="14.28515625" style="2" customWidth="1"/>
    <col min="6651" max="6873" width="11.42578125" style="2"/>
    <col min="6874" max="6874" width="2.5703125" style="2" customWidth="1"/>
    <col min="6875" max="6875" width="38.5703125" style="2" customWidth="1"/>
    <col min="6876" max="6876" width="13" style="2" customWidth="1"/>
    <col min="6877" max="6877" width="15.85546875" style="2" customWidth="1"/>
    <col min="6878" max="6896" width="13.85546875" style="2" bestFit="1" customWidth="1"/>
    <col min="6897" max="6906" width="14.28515625" style="2" customWidth="1"/>
    <col min="6907" max="7129" width="11.42578125" style="2"/>
    <col min="7130" max="7130" width="2.5703125" style="2" customWidth="1"/>
    <col min="7131" max="7131" width="38.5703125" style="2" customWidth="1"/>
    <col min="7132" max="7132" width="13" style="2" customWidth="1"/>
    <col min="7133" max="7133" width="15.85546875" style="2" customWidth="1"/>
    <col min="7134" max="7152" width="13.85546875" style="2" bestFit="1" customWidth="1"/>
    <col min="7153" max="7162" width="14.28515625" style="2" customWidth="1"/>
    <col min="7163" max="7385" width="11.42578125" style="2"/>
    <col min="7386" max="7386" width="2.5703125" style="2" customWidth="1"/>
    <col min="7387" max="7387" width="38.5703125" style="2" customWidth="1"/>
    <col min="7388" max="7388" width="13" style="2" customWidth="1"/>
    <col min="7389" max="7389" width="15.85546875" style="2" customWidth="1"/>
    <col min="7390" max="7408" width="13.85546875" style="2" bestFit="1" customWidth="1"/>
    <col min="7409" max="7418" width="14.28515625" style="2" customWidth="1"/>
    <col min="7419" max="7641" width="11.42578125" style="2"/>
    <col min="7642" max="7642" width="2.5703125" style="2" customWidth="1"/>
    <col min="7643" max="7643" width="38.5703125" style="2" customWidth="1"/>
    <col min="7644" max="7644" width="13" style="2" customWidth="1"/>
    <col min="7645" max="7645" width="15.85546875" style="2" customWidth="1"/>
    <col min="7646" max="7664" width="13.85546875" style="2" bestFit="1" customWidth="1"/>
    <col min="7665" max="7674" width="14.28515625" style="2" customWidth="1"/>
    <col min="7675" max="7897" width="11.42578125" style="2"/>
    <col min="7898" max="7898" width="2.5703125" style="2" customWidth="1"/>
    <col min="7899" max="7899" width="38.5703125" style="2" customWidth="1"/>
    <col min="7900" max="7900" width="13" style="2" customWidth="1"/>
    <col min="7901" max="7901" width="15.85546875" style="2" customWidth="1"/>
    <col min="7902" max="7920" width="13.85546875" style="2" bestFit="1" customWidth="1"/>
    <col min="7921" max="7930" width="14.28515625" style="2" customWidth="1"/>
    <col min="7931" max="8153" width="11.42578125" style="2"/>
    <col min="8154" max="8154" width="2.5703125" style="2" customWidth="1"/>
    <col min="8155" max="8155" width="38.5703125" style="2" customWidth="1"/>
    <col min="8156" max="8156" width="13" style="2" customWidth="1"/>
    <col min="8157" max="8157" width="15.85546875" style="2" customWidth="1"/>
    <col min="8158" max="8176" width="13.85546875" style="2" bestFit="1" customWidth="1"/>
    <col min="8177" max="8186" width="14.28515625" style="2" customWidth="1"/>
    <col min="8187" max="8409" width="11.42578125" style="2"/>
    <col min="8410" max="8410" width="2.5703125" style="2" customWidth="1"/>
    <col min="8411" max="8411" width="38.5703125" style="2" customWidth="1"/>
    <col min="8412" max="8412" width="13" style="2" customWidth="1"/>
    <col min="8413" max="8413" width="15.85546875" style="2" customWidth="1"/>
    <col min="8414" max="8432" width="13.85546875" style="2" bestFit="1" customWidth="1"/>
    <col min="8433" max="8442" width="14.28515625" style="2" customWidth="1"/>
    <col min="8443" max="8665" width="11.42578125" style="2"/>
    <col min="8666" max="8666" width="2.5703125" style="2" customWidth="1"/>
    <col min="8667" max="8667" width="38.5703125" style="2" customWidth="1"/>
    <col min="8668" max="8668" width="13" style="2" customWidth="1"/>
    <col min="8669" max="8669" width="15.85546875" style="2" customWidth="1"/>
    <col min="8670" max="8688" width="13.85546875" style="2" bestFit="1" customWidth="1"/>
    <col min="8689" max="8698" width="14.28515625" style="2" customWidth="1"/>
    <col min="8699" max="8921" width="11.42578125" style="2"/>
    <col min="8922" max="8922" width="2.5703125" style="2" customWidth="1"/>
    <col min="8923" max="8923" width="38.5703125" style="2" customWidth="1"/>
    <col min="8924" max="8924" width="13" style="2" customWidth="1"/>
    <col min="8925" max="8925" width="15.85546875" style="2" customWidth="1"/>
    <col min="8926" max="8944" width="13.85546875" style="2" bestFit="1" customWidth="1"/>
    <col min="8945" max="8954" width="14.28515625" style="2" customWidth="1"/>
    <col min="8955" max="9177" width="11.42578125" style="2"/>
    <col min="9178" max="9178" width="2.5703125" style="2" customWidth="1"/>
    <col min="9179" max="9179" width="38.5703125" style="2" customWidth="1"/>
    <col min="9180" max="9180" width="13" style="2" customWidth="1"/>
    <col min="9181" max="9181" width="15.85546875" style="2" customWidth="1"/>
    <col min="9182" max="9200" width="13.85546875" style="2" bestFit="1" customWidth="1"/>
    <col min="9201" max="9210" width="14.28515625" style="2" customWidth="1"/>
    <col min="9211" max="9433" width="11.42578125" style="2"/>
    <col min="9434" max="9434" width="2.5703125" style="2" customWidth="1"/>
    <col min="9435" max="9435" width="38.5703125" style="2" customWidth="1"/>
    <col min="9436" max="9436" width="13" style="2" customWidth="1"/>
    <col min="9437" max="9437" width="15.85546875" style="2" customWidth="1"/>
    <col min="9438" max="9456" width="13.85546875" style="2" bestFit="1" customWidth="1"/>
    <col min="9457" max="9466" width="14.28515625" style="2" customWidth="1"/>
    <col min="9467" max="9689" width="11.42578125" style="2"/>
    <col min="9690" max="9690" width="2.5703125" style="2" customWidth="1"/>
    <col min="9691" max="9691" width="38.5703125" style="2" customWidth="1"/>
    <col min="9692" max="9692" width="13" style="2" customWidth="1"/>
    <col min="9693" max="9693" width="15.85546875" style="2" customWidth="1"/>
    <col min="9694" max="9712" width="13.85546875" style="2" bestFit="1" customWidth="1"/>
    <col min="9713" max="9722" width="14.28515625" style="2" customWidth="1"/>
    <col min="9723" max="9945" width="11.42578125" style="2"/>
    <col min="9946" max="9946" width="2.5703125" style="2" customWidth="1"/>
    <col min="9947" max="9947" width="38.5703125" style="2" customWidth="1"/>
    <col min="9948" max="9948" width="13" style="2" customWidth="1"/>
    <col min="9949" max="9949" width="15.85546875" style="2" customWidth="1"/>
    <col min="9950" max="9968" width="13.85546875" style="2" bestFit="1" customWidth="1"/>
    <col min="9969" max="9978" width="14.28515625" style="2" customWidth="1"/>
    <col min="9979" max="10201" width="11.42578125" style="2"/>
    <col min="10202" max="10202" width="2.5703125" style="2" customWidth="1"/>
    <col min="10203" max="10203" width="38.5703125" style="2" customWidth="1"/>
    <col min="10204" max="10204" width="13" style="2" customWidth="1"/>
    <col min="10205" max="10205" width="15.85546875" style="2" customWidth="1"/>
    <col min="10206" max="10224" width="13.85546875" style="2" bestFit="1" customWidth="1"/>
    <col min="10225" max="10234" width="14.28515625" style="2" customWidth="1"/>
    <col min="10235" max="10457" width="11.42578125" style="2"/>
    <col min="10458" max="10458" width="2.5703125" style="2" customWidth="1"/>
    <col min="10459" max="10459" width="38.5703125" style="2" customWidth="1"/>
    <col min="10460" max="10460" width="13" style="2" customWidth="1"/>
    <col min="10461" max="10461" width="15.85546875" style="2" customWidth="1"/>
    <col min="10462" max="10480" width="13.85546875" style="2" bestFit="1" customWidth="1"/>
    <col min="10481" max="10490" width="14.28515625" style="2" customWidth="1"/>
    <col min="10491" max="10713" width="11.42578125" style="2"/>
    <col min="10714" max="10714" width="2.5703125" style="2" customWidth="1"/>
    <col min="10715" max="10715" width="38.5703125" style="2" customWidth="1"/>
    <col min="10716" max="10716" width="13" style="2" customWidth="1"/>
    <col min="10717" max="10717" width="15.85546875" style="2" customWidth="1"/>
    <col min="10718" max="10736" width="13.85546875" style="2" bestFit="1" customWidth="1"/>
    <col min="10737" max="10746" width="14.28515625" style="2" customWidth="1"/>
    <col min="10747" max="10969" width="11.42578125" style="2"/>
    <col min="10970" max="10970" width="2.5703125" style="2" customWidth="1"/>
    <col min="10971" max="10971" width="38.5703125" style="2" customWidth="1"/>
    <col min="10972" max="10972" width="13" style="2" customWidth="1"/>
    <col min="10973" max="10973" width="15.85546875" style="2" customWidth="1"/>
    <col min="10974" max="10992" width="13.85546875" style="2" bestFit="1" customWidth="1"/>
    <col min="10993" max="11002" width="14.28515625" style="2" customWidth="1"/>
    <col min="11003" max="11225" width="11.42578125" style="2"/>
    <col min="11226" max="11226" width="2.5703125" style="2" customWidth="1"/>
    <col min="11227" max="11227" width="38.5703125" style="2" customWidth="1"/>
    <col min="11228" max="11228" width="13" style="2" customWidth="1"/>
    <col min="11229" max="11229" width="15.85546875" style="2" customWidth="1"/>
    <col min="11230" max="11248" width="13.85546875" style="2" bestFit="1" customWidth="1"/>
    <col min="11249" max="11258" width="14.28515625" style="2" customWidth="1"/>
    <col min="11259" max="11481" width="11.42578125" style="2"/>
    <col min="11482" max="11482" width="2.5703125" style="2" customWidth="1"/>
    <col min="11483" max="11483" width="38.5703125" style="2" customWidth="1"/>
    <col min="11484" max="11484" width="13" style="2" customWidth="1"/>
    <col min="11485" max="11485" width="15.85546875" style="2" customWidth="1"/>
    <col min="11486" max="11504" width="13.85546875" style="2" bestFit="1" customWidth="1"/>
    <col min="11505" max="11514" width="14.28515625" style="2" customWidth="1"/>
    <col min="11515" max="11737" width="11.42578125" style="2"/>
    <col min="11738" max="11738" width="2.5703125" style="2" customWidth="1"/>
    <col min="11739" max="11739" width="38.5703125" style="2" customWidth="1"/>
    <col min="11740" max="11740" width="13" style="2" customWidth="1"/>
    <col min="11741" max="11741" width="15.85546875" style="2" customWidth="1"/>
    <col min="11742" max="11760" width="13.85546875" style="2" bestFit="1" customWidth="1"/>
    <col min="11761" max="11770" width="14.28515625" style="2" customWidth="1"/>
    <col min="11771" max="11993" width="11.42578125" style="2"/>
    <col min="11994" max="11994" width="2.5703125" style="2" customWidth="1"/>
    <col min="11995" max="11995" width="38.5703125" style="2" customWidth="1"/>
    <col min="11996" max="11996" width="13" style="2" customWidth="1"/>
    <col min="11997" max="11997" width="15.85546875" style="2" customWidth="1"/>
    <col min="11998" max="12016" width="13.85546875" style="2" bestFit="1" customWidth="1"/>
    <col min="12017" max="12026" width="14.28515625" style="2" customWidth="1"/>
    <col min="12027" max="12249" width="11.42578125" style="2"/>
    <col min="12250" max="12250" width="2.5703125" style="2" customWidth="1"/>
    <col min="12251" max="12251" width="38.5703125" style="2" customWidth="1"/>
    <col min="12252" max="12252" width="13" style="2" customWidth="1"/>
    <col min="12253" max="12253" width="15.85546875" style="2" customWidth="1"/>
    <col min="12254" max="12272" width="13.85546875" style="2" bestFit="1" customWidth="1"/>
    <col min="12273" max="12282" width="14.28515625" style="2" customWidth="1"/>
    <col min="12283" max="12505" width="11.42578125" style="2"/>
    <col min="12506" max="12506" width="2.5703125" style="2" customWidth="1"/>
    <col min="12507" max="12507" width="38.5703125" style="2" customWidth="1"/>
    <col min="12508" max="12508" width="13" style="2" customWidth="1"/>
    <col min="12509" max="12509" width="15.85546875" style="2" customWidth="1"/>
    <col min="12510" max="12528" width="13.85546875" style="2" bestFit="1" customWidth="1"/>
    <col min="12529" max="12538" width="14.28515625" style="2" customWidth="1"/>
    <col min="12539" max="12761" width="11.42578125" style="2"/>
    <col min="12762" max="12762" width="2.5703125" style="2" customWidth="1"/>
    <col min="12763" max="12763" width="38.5703125" style="2" customWidth="1"/>
    <col min="12764" max="12764" width="13" style="2" customWidth="1"/>
    <col min="12765" max="12765" width="15.85546875" style="2" customWidth="1"/>
    <col min="12766" max="12784" width="13.85546875" style="2" bestFit="1" customWidth="1"/>
    <col min="12785" max="12794" width="14.28515625" style="2" customWidth="1"/>
    <col min="12795" max="13017" width="11.42578125" style="2"/>
    <col min="13018" max="13018" width="2.5703125" style="2" customWidth="1"/>
    <col min="13019" max="13019" width="38.5703125" style="2" customWidth="1"/>
    <col min="13020" max="13020" width="13" style="2" customWidth="1"/>
    <col min="13021" max="13021" width="15.85546875" style="2" customWidth="1"/>
    <col min="13022" max="13040" width="13.85546875" style="2" bestFit="1" customWidth="1"/>
    <col min="13041" max="13050" width="14.28515625" style="2" customWidth="1"/>
    <col min="13051" max="13273" width="11.42578125" style="2"/>
    <col min="13274" max="13274" width="2.5703125" style="2" customWidth="1"/>
    <col min="13275" max="13275" width="38.5703125" style="2" customWidth="1"/>
    <col min="13276" max="13276" width="13" style="2" customWidth="1"/>
    <col min="13277" max="13277" width="15.85546875" style="2" customWidth="1"/>
    <col min="13278" max="13296" width="13.85546875" style="2" bestFit="1" customWidth="1"/>
    <col min="13297" max="13306" width="14.28515625" style="2" customWidth="1"/>
    <col min="13307" max="13529" width="11.42578125" style="2"/>
    <col min="13530" max="13530" width="2.5703125" style="2" customWidth="1"/>
    <col min="13531" max="13531" width="38.5703125" style="2" customWidth="1"/>
    <col min="13532" max="13532" width="13" style="2" customWidth="1"/>
    <col min="13533" max="13533" width="15.85546875" style="2" customWidth="1"/>
    <col min="13534" max="13552" width="13.85546875" style="2" bestFit="1" customWidth="1"/>
    <col min="13553" max="13562" width="14.28515625" style="2" customWidth="1"/>
    <col min="13563" max="13785" width="11.42578125" style="2"/>
    <col min="13786" max="13786" width="2.5703125" style="2" customWidth="1"/>
    <col min="13787" max="13787" width="38.5703125" style="2" customWidth="1"/>
    <col min="13788" max="13788" width="13" style="2" customWidth="1"/>
    <col min="13789" max="13789" width="15.85546875" style="2" customWidth="1"/>
    <col min="13790" max="13808" width="13.85546875" style="2" bestFit="1" customWidth="1"/>
    <col min="13809" max="13818" width="14.28515625" style="2" customWidth="1"/>
    <col min="13819" max="14041" width="11.42578125" style="2"/>
    <col min="14042" max="14042" width="2.5703125" style="2" customWidth="1"/>
    <col min="14043" max="14043" width="38.5703125" style="2" customWidth="1"/>
    <col min="14044" max="14044" width="13" style="2" customWidth="1"/>
    <col min="14045" max="14045" width="15.85546875" style="2" customWidth="1"/>
    <col min="14046" max="14064" width="13.85546875" style="2" bestFit="1" customWidth="1"/>
    <col min="14065" max="14074" width="14.28515625" style="2" customWidth="1"/>
    <col min="14075" max="14297" width="11.42578125" style="2"/>
    <col min="14298" max="14298" width="2.5703125" style="2" customWidth="1"/>
    <col min="14299" max="14299" width="38.5703125" style="2" customWidth="1"/>
    <col min="14300" max="14300" width="13" style="2" customWidth="1"/>
    <col min="14301" max="14301" width="15.85546875" style="2" customWidth="1"/>
    <col min="14302" max="14320" width="13.85546875" style="2" bestFit="1" customWidth="1"/>
    <col min="14321" max="14330" width="14.28515625" style="2" customWidth="1"/>
    <col min="14331" max="14553" width="11.42578125" style="2"/>
    <col min="14554" max="14554" width="2.5703125" style="2" customWidth="1"/>
    <col min="14555" max="14555" width="38.5703125" style="2" customWidth="1"/>
    <col min="14556" max="14556" width="13" style="2" customWidth="1"/>
    <col min="14557" max="14557" width="15.85546875" style="2" customWidth="1"/>
    <col min="14558" max="14576" width="13.85546875" style="2" bestFit="1" customWidth="1"/>
    <col min="14577" max="14586" width="14.28515625" style="2" customWidth="1"/>
    <col min="14587" max="14809" width="11.42578125" style="2"/>
    <col min="14810" max="14810" width="2.5703125" style="2" customWidth="1"/>
    <col min="14811" max="14811" width="38.5703125" style="2" customWidth="1"/>
    <col min="14812" max="14812" width="13" style="2" customWidth="1"/>
    <col min="14813" max="14813" width="15.85546875" style="2" customWidth="1"/>
    <col min="14814" max="14832" width="13.85546875" style="2" bestFit="1" customWidth="1"/>
    <col min="14833" max="14842" width="14.28515625" style="2" customWidth="1"/>
    <col min="14843" max="15065" width="11.42578125" style="2"/>
    <col min="15066" max="15066" width="2.5703125" style="2" customWidth="1"/>
    <col min="15067" max="15067" width="38.5703125" style="2" customWidth="1"/>
    <col min="15068" max="15068" width="13" style="2" customWidth="1"/>
    <col min="15069" max="15069" width="15.85546875" style="2" customWidth="1"/>
    <col min="15070" max="15088" width="13.85546875" style="2" bestFit="1" customWidth="1"/>
    <col min="15089" max="15098" width="14.28515625" style="2" customWidth="1"/>
    <col min="15099" max="15321" width="11.42578125" style="2"/>
    <col min="15322" max="15322" width="2.5703125" style="2" customWidth="1"/>
    <col min="15323" max="15323" width="38.5703125" style="2" customWidth="1"/>
    <col min="15324" max="15324" width="13" style="2" customWidth="1"/>
    <col min="15325" max="15325" width="15.85546875" style="2" customWidth="1"/>
    <col min="15326" max="15344" width="13.85546875" style="2" bestFit="1" customWidth="1"/>
    <col min="15345" max="15354" width="14.28515625" style="2" customWidth="1"/>
    <col min="15355" max="15577" width="11.42578125" style="2"/>
    <col min="15578" max="15578" width="2.5703125" style="2" customWidth="1"/>
    <col min="15579" max="15579" width="38.5703125" style="2" customWidth="1"/>
    <col min="15580" max="15580" width="13" style="2" customWidth="1"/>
    <col min="15581" max="15581" width="15.85546875" style="2" customWidth="1"/>
    <col min="15582" max="15600" width="13.85546875" style="2" bestFit="1" customWidth="1"/>
    <col min="15601" max="15610" width="14.28515625" style="2" customWidth="1"/>
    <col min="15611" max="15833" width="11.42578125" style="2"/>
    <col min="15834" max="15834" width="2.5703125" style="2" customWidth="1"/>
    <col min="15835" max="15835" width="38.5703125" style="2" customWidth="1"/>
    <col min="15836" max="15836" width="13" style="2" customWidth="1"/>
    <col min="15837" max="15837" width="15.85546875" style="2" customWidth="1"/>
    <col min="15838" max="15856" width="13.85546875" style="2" bestFit="1" customWidth="1"/>
    <col min="15857" max="15866" width="14.28515625" style="2" customWidth="1"/>
    <col min="15867" max="16089" width="11.42578125" style="2"/>
    <col min="16090" max="16090" width="2.5703125" style="2" customWidth="1"/>
    <col min="16091" max="16091" width="38.5703125" style="2" customWidth="1"/>
    <col min="16092" max="16092" width="13" style="2" customWidth="1"/>
    <col min="16093" max="16093" width="15.85546875" style="2" customWidth="1"/>
    <col min="16094" max="16112" width="13.85546875" style="2" bestFit="1" customWidth="1"/>
    <col min="16113" max="16122" width="14.28515625" style="2" customWidth="1"/>
    <col min="16123" max="16367" width="11.42578125" style="2"/>
    <col min="16368" max="16369" width="11.42578125" style="2" customWidth="1"/>
    <col min="16370" max="16384" width="11.42578125" style="2"/>
  </cols>
  <sheetData>
    <row r="2" spans="2:42" s="1" customFormat="1" ht="15" customHeight="1">
      <c r="B2" s="619" t="s">
        <v>0</v>
      </c>
      <c r="C2" s="620"/>
      <c r="D2" s="620"/>
      <c r="E2" s="620"/>
      <c r="F2" s="620"/>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row>
    <row r="3" spans="2:42" s="1" customFormat="1" ht="15" customHeight="1">
      <c r="B3" s="619"/>
      <c r="C3" s="620"/>
      <c r="D3" s="620"/>
      <c r="E3" s="620"/>
      <c r="F3" s="620"/>
      <c r="G3" s="620"/>
      <c r="H3" s="620"/>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0"/>
      <c r="AP3" s="620"/>
    </row>
    <row r="4" spans="2:42" s="1" customFormat="1" ht="15" customHeight="1">
      <c r="B4" s="619"/>
      <c r="C4" s="620"/>
      <c r="D4" s="620"/>
      <c r="E4" s="620"/>
      <c r="F4" s="620"/>
      <c r="G4" s="620"/>
      <c r="H4" s="620"/>
      <c r="I4" s="620"/>
      <c r="J4" s="620"/>
      <c r="K4" s="620"/>
      <c r="L4" s="620"/>
      <c r="M4" s="620"/>
      <c r="N4" s="620"/>
      <c r="O4" s="620"/>
      <c r="P4" s="620"/>
      <c r="Q4" s="620"/>
      <c r="R4" s="620"/>
      <c r="S4" s="620"/>
      <c r="T4" s="620"/>
      <c r="U4" s="620"/>
      <c r="V4" s="620"/>
      <c r="W4" s="620"/>
      <c r="X4" s="620"/>
      <c r="Y4" s="620"/>
      <c r="Z4" s="620"/>
      <c r="AA4" s="620"/>
      <c r="AB4" s="620"/>
      <c r="AC4" s="620"/>
      <c r="AD4" s="620"/>
      <c r="AE4" s="620"/>
      <c r="AF4" s="620"/>
      <c r="AG4" s="620"/>
      <c r="AH4" s="620"/>
      <c r="AI4" s="620"/>
      <c r="AJ4" s="620"/>
      <c r="AK4" s="620"/>
      <c r="AL4" s="620"/>
      <c r="AM4" s="620"/>
      <c r="AN4" s="620"/>
      <c r="AO4" s="620"/>
      <c r="AP4" s="620"/>
    </row>
    <row r="5" spans="2:42" s="1" customFormat="1" ht="15" customHeight="1">
      <c r="B5" s="619"/>
      <c r="C5" s="620"/>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row>
    <row r="6" spans="2:42" s="1" customFormat="1" ht="15" customHeight="1">
      <c r="B6" s="571"/>
      <c r="C6" s="571"/>
      <c r="D6" s="571"/>
      <c r="E6" s="571"/>
      <c r="F6" s="571"/>
      <c r="G6" s="571"/>
      <c r="H6" s="571"/>
      <c r="I6" s="571"/>
      <c r="J6" s="571"/>
      <c r="K6" s="571"/>
      <c r="L6" s="571"/>
      <c r="M6" s="571"/>
      <c r="N6" s="571"/>
      <c r="O6" s="571"/>
      <c r="P6" s="571"/>
      <c r="Q6" s="571"/>
      <c r="R6" s="571"/>
    </row>
    <row r="7" spans="2:42" s="1" customFormat="1" ht="15" customHeight="1">
      <c r="B7" s="621" t="s">
        <v>1</v>
      </c>
      <c r="C7" s="622"/>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row>
    <row r="8" spans="2:42" s="1" customFormat="1" ht="15" customHeight="1">
      <c r="B8" s="621"/>
      <c r="C8" s="622"/>
      <c r="D8" s="622"/>
      <c r="E8" s="622"/>
      <c r="F8" s="622"/>
      <c r="G8" s="622"/>
      <c r="H8" s="622"/>
      <c r="I8" s="622"/>
      <c r="J8" s="622"/>
      <c r="K8" s="622"/>
      <c r="L8" s="622"/>
      <c r="M8" s="622"/>
      <c r="N8" s="622"/>
      <c r="O8" s="622"/>
      <c r="P8" s="622"/>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row>
    <row r="10" spans="2:42" ht="15.75" customHeight="1">
      <c r="B10" s="623" t="s">
        <v>21</v>
      </c>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row>
    <row r="13" spans="2:42" s="1" customFormat="1">
      <c r="B13" s="39" t="s">
        <v>22</v>
      </c>
      <c r="C13" s="5"/>
      <c r="D13" s="5"/>
      <c r="E13" s="5"/>
      <c r="F13" s="5"/>
      <c r="G13" s="5"/>
      <c r="H13" s="5"/>
      <c r="I13" s="5"/>
      <c r="J13" s="5"/>
      <c r="K13" s="5"/>
      <c r="L13" s="5"/>
      <c r="M13" s="5"/>
      <c r="N13" s="5"/>
    </row>
    <row r="14" spans="2:42" s="1" customFormat="1">
      <c r="B14" s="39" t="s">
        <v>4</v>
      </c>
      <c r="C14" s="5"/>
      <c r="D14" s="5"/>
      <c r="E14" s="5"/>
      <c r="F14" s="5"/>
      <c r="G14" s="5"/>
      <c r="H14" s="5"/>
      <c r="I14" s="5"/>
      <c r="J14" s="5"/>
      <c r="K14" s="5"/>
      <c r="L14" s="5"/>
      <c r="M14" s="5"/>
      <c r="N14" s="5"/>
      <c r="O14" s="40"/>
      <c r="P14" s="40"/>
      <c r="Q14" s="40"/>
      <c r="R14" s="40"/>
      <c r="S14" s="40"/>
      <c r="T14" s="40"/>
      <c r="U14" s="40"/>
      <c r="V14" s="40"/>
    </row>
    <row r="15" spans="2:42" s="1" customFormat="1">
      <c r="B15" s="39"/>
      <c r="C15" s="5"/>
      <c r="D15" s="5"/>
      <c r="E15" s="41">
        <v>2006</v>
      </c>
      <c r="F15" s="41">
        <v>2007</v>
      </c>
      <c r="G15" s="41">
        <v>2008</v>
      </c>
      <c r="H15" s="41">
        <v>2009</v>
      </c>
      <c r="I15" s="41">
        <v>2010</v>
      </c>
      <c r="J15" s="41">
        <v>2011</v>
      </c>
      <c r="K15" s="41">
        <v>2012</v>
      </c>
      <c r="L15" s="41">
        <v>2013</v>
      </c>
      <c r="M15" s="41">
        <v>2014</v>
      </c>
      <c r="N15" s="41">
        <v>2015</v>
      </c>
      <c r="O15" s="41">
        <v>2016</v>
      </c>
      <c r="P15" s="41">
        <v>2017</v>
      </c>
      <c r="Q15" s="41">
        <v>2018</v>
      </c>
      <c r="R15" s="41">
        <v>2019</v>
      </c>
      <c r="S15" s="41">
        <v>2020</v>
      </c>
      <c r="T15" s="41">
        <v>2021</v>
      </c>
      <c r="U15" s="41">
        <v>2022</v>
      </c>
      <c r="V15" s="41">
        <v>2023</v>
      </c>
      <c r="W15" s="41">
        <v>2024</v>
      </c>
      <c r="X15" s="41">
        <v>2025</v>
      </c>
      <c r="Y15" s="41">
        <v>2026</v>
      </c>
      <c r="Z15" s="41">
        <v>2027</v>
      </c>
      <c r="AA15" s="41">
        <v>2028</v>
      </c>
      <c r="AB15" s="41">
        <v>2029</v>
      </c>
      <c r="AC15" s="41">
        <v>2030</v>
      </c>
      <c r="AD15" s="41">
        <v>2031</v>
      </c>
      <c r="AE15" s="41">
        <v>2032</v>
      </c>
      <c r="AF15" s="41">
        <v>2033</v>
      </c>
      <c r="AG15" s="41">
        <v>2034</v>
      </c>
      <c r="AH15" s="41">
        <v>2035</v>
      </c>
      <c r="AI15" s="41">
        <v>2036</v>
      </c>
      <c r="AJ15" s="41">
        <v>2037</v>
      </c>
      <c r="AK15" s="41">
        <v>2038</v>
      </c>
      <c r="AL15" s="41">
        <v>2039</v>
      </c>
      <c r="AM15" s="41">
        <v>2040</v>
      </c>
      <c r="AN15" s="41">
        <v>2041</v>
      </c>
      <c r="AO15" s="41">
        <v>2042</v>
      </c>
      <c r="AP15" s="41">
        <v>2043</v>
      </c>
    </row>
    <row r="16" spans="2:42" s="32" customFormat="1">
      <c r="B16" s="42" t="s">
        <v>5</v>
      </c>
      <c r="C16" s="8" t="s">
        <v>6</v>
      </c>
      <c r="D16" s="8" t="s">
        <v>219</v>
      </c>
      <c r="E16" s="43">
        <v>0</v>
      </c>
      <c r="F16" s="43">
        <v>1</v>
      </c>
      <c r="G16" s="43">
        <v>2</v>
      </c>
      <c r="H16" s="43">
        <v>3</v>
      </c>
      <c r="I16" s="43">
        <v>4</v>
      </c>
      <c r="J16" s="43">
        <v>5</v>
      </c>
      <c r="K16" s="43">
        <v>6</v>
      </c>
      <c r="L16" s="43">
        <v>7</v>
      </c>
      <c r="M16" s="43">
        <v>8</v>
      </c>
      <c r="N16" s="43">
        <v>9</v>
      </c>
      <c r="O16" s="43">
        <v>10</v>
      </c>
      <c r="P16" s="43">
        <v>11</v>
      </c>
      <c r="Q16" s="43">
        <v>12</v>
      </c>
      <c r="R16" s="43">
        <v>13</v>
      </c>
      <c r="S16" s="43">
        <v>14</v>
      </c>
      <c r="T16" s="43">
        <v>15</v>
      </c>
      <c r="U16" s="43">
        <v>16</v>
      </c>
      <c r="V16" s="43">
        <v>17</v>
      </c>
      <c r="W16" s="43">
        <v>18</v>
      </c>
      <c r="X16" s="43">
        <v>19</v>
      </c>
      <c r="Y16" s="43">
        <v>20</v>
      </c>
      <c r="Z16" s="43">
        <v>21</v>
      </c>
      <c r="AA16" s="43">
        <v>22</v>
      </c>
      <c r="AB16" s="43">
        <v>23</v>
      </c>
      <c r="AC16" s="43">
        <v>24</v>
      </c>
      <c r="AD16" s="43">
        <v>25</v>
      </c>
      <c r="AE16" s="43">
        <v>26</v>
      </c>
      <c r="AF16" s="43">
        <v>27</v>
      </c>
      <c r="AG16" s="43">
        <v>28</v>
      </c>
      <c r="AH16" s="43">
        <v>29</v>
      </c>
      <c r="AI16" s="43">
        <v>30</v>
      </c>
      <c r="AJ16" s="43">
        <v>31</v>
      </c>
      <c r="AK16" s="43">
        <v>32</v>
      </c>
      <c r="AL16" s="43">
        <v>33</v>
      </c>
      <c r="AM16" s="43">
        <v>34</v>
      </c>
      <c r="AN16" s="43">
        <v>35</v>
      </c>
      <c r="AO16" s="43">
        <v>36</v>
      </c>
      <c r="AP16" s="43">
        <v>37</v>
      </c>
    </row>
    <row r="17" spans="2:42" s="1" customFormat="1">
      <c r="B17" s="44" t="s">
        <v>23</v>
      </c>
      <c r="C17" s="22">
        <v>47333499.769033544</v>
      </c>
      <c r="D17" s="11">
        <f>+SUM(W17:AP17)</f>
        <v>32145600.163761318</v>
      </c>
      <c r="E17" s="45">
        <v>0</v>
      </c>
      <c r="F17" s="45">
        <v>679724.08584329113</v>
      </c>
      <c r="G17" s="45">
        <v>624571.07841200684</v>
      </c>
      <c r="H17" s="45">
        <v>598754.32681068685</v>
      </c>
      <c r="I17" s="45">
        <v>579469.38251485676</v>
      </c>
      <c r="J17" s="45">
        <v>549732.2629210992</v>
      </c>
      <c r="K17" s="45">
        <v>527756.94093964016</v>
      </c>
      <c r="L17" s="45">
        <v>513880.41227780806</v>
      </c>
      <c r="M17" s="45">
        <v>495701.27579047368</v>
      </c>
      <c r="N17" s="45">
        <v>580374.97424294753</v>
      </c>
      <c r="O17" s="45">
        <v>577469.40208087652</v>
      </c>
      <c r="P17" s="45">
        <v>587109.25476933119</v>
      </c>
      <c r="Q17" s="45">
        <v>586419.0866692178</v>
      </c>
      <c r="R17" s="45">
        <v>1499643.14</v>
      </c>
      <c r="S17" s="45">
        <v>1814305.09</v>
      </c>
      <c r="T17" s="45">
        <v>1544489.3900000001</v>
      </c>
      <c r="U17" s="45">
        <v>2039812.74</v>
      </c>
      <c r="V17" s="45">
        <v>1388686.7620000001</v>
      </c>
      <c r="W17" s="45">
        <v>1388686.7620000001</v>
      </c>
      <c r="X17" s="45">
        <v>1409788.1129760351</v>
      </c>
      <c r="Y17" s="45">
        <v>1431073.0603932769</v>
      </c>
      <c r="Z17" s="45">
        <v>1452676.2416419438</v>
      </c>
      <c r="AA17" s="45">
        <v>1474609.8964847832</v>
      </c>
      <c r="AB17" s="45">
        <v>1496874.7229961429</v>
      </c>
      <c r="AC17" s="45">
        <v>1519475.7214678037</v>
      </c>
      <c r="AD17" s="45">
        <v>1542417.9676899069</v>
      </c>
      <c r="AE17" s="45">
        <v>1565706.6140908869</v>
      </c>
      <c r="AF17" s="45">
        <v>1589346.8908946186</v>
      </c>
      <c r="AG17" s="45">
        <v>1613344.1072950326</v>
      </c>
      <c r="AH17" s="45">
        <v>1637703.6526484699</v>
      </c>
      <c r="AI17" s="45">
        <v>1662430.9976840352</v>
      </c>
      <c r="AJ17" s="45">
        <v>1687531.6957322285</v>
      </c>
      <c r="AK17" s="45">
        <v>1713011.3839721251</v>
      </c>
      <c r="AL17" s="45">
        <v>1738875.7846973902</v>
      </c>
      <c r="AM17" s="45">
        <v>1765130.7066014025</v>
      </c>
      <c r="AN17" s="45">
        <v>1791782.0460817895</v>
      </c>
      <c r="AO17" s="45">
        <v>1818835.7885646524</v>
      </c>
      <c r="AP17" s="45">
        <v>1846298.00984879</v>
      </c>
    </row>
    <row r="18" spans="2:42" s="1" customFormat="1">
      <c r="B18" s="44" t="s">
        <v>24</v>
      </c>
      <c r="C18" s="22">
        <v>17353201.419536564</v>
      </c>
      <c r="D18" s="11">
        <f t="shared" ref="D18:D21" si="0">+SUM(W18:AP18)</f>
        <v>10152035.869799914</v>
      </c>
      <c r="E18" s="45">
        <v>0</v>
      </c>
      <c r="F18" s="45">
        <v>531747.0006494564</v>
      </c>
      <c r="G18" s="45">
        <v>488600.89638569788</v>
      </c>
      <c r="H18" s="45">
        <v>468404.49535117741</v>
      </c>
      <c r="I18" s="45">
        <v>453317.91610442742</v>
      </c>
      <c r="J18" s="45">
        <v>430054.6178319864</v>
      </c>
      <c r="K18" s="45">
        <v>412863.36068027059</v>
      </c>
      <c r="L18" s="45">
        <v>402007.77582012699</v>
      </c>
      <c r="M18" s="45">
        <v>387786.26814831299</v>
      </c>
      <c r="N18" s="45">
        <v>375107.17620829912</v>
      </c>
      <c r="O18" s="45">
        <v>370953.27318224456</v>
      </c>
      <c r="P18" s="45">
        <v>371684.37837311864</v>
      </c>
      <c r="Q18" s="45">
        <v>370697.69100153272</v>
      </c>
      <c r="R18" s="45">
        <v>549399.43999999994</v>
      </c>
      <c r="S18" s="45">
        <v>296303.38999999996</v>
      </c>
      <c r="T18" s="45">
        <v>436693.61000000004</v>
      </c>
      <c r="U18" s="45">
        <v>416977.30999999994</v>
      </c>
      <c r="V18" s="45">
        <v>438566.95</v>
      </c>
      <c r="W18" s="45">
        <v>438566.95</v>
      </c>
      <c r="X18" s="45">
        <v>445231.05553601804</v>
      </c>
      <c r="Y18" s="45">
        <v>451953.143428788</v>
      </c>
      <c r="Z18" s="45">
        <v>458775.73407326126</v>
      </c>
      <c r="AA18" s="45">
        <v>465702.69295988797</v>
      </c>
      <c r="AB18" s="45">
        <v>472734.24055043538</v>
      </c>
      <c r="AC18" s="45">
        <v>479871.95600787632</v>
      </c>
      <c r="AD18" s="45">
        <v>487117.44233863516</v>
      </c>
      <c r="AE18" s="45">
        <v>494472.32675259508</v>
      </c>
      <c r="AF18" s="45">
        <v>501938.26102854114</v>
      </c>
      <c r="AG18" s="45">
        <v>509516.92188512068</v>
      </c>
      <c r="AH18" s="45">
        <v>517210.01135740563</v>
      </c>
      <c r="AI18" s="45">
        <v>525019.25717913941</v>
      </c>
      <c r="AJ18" s="45">
        <v>532946.41317075607</v>
      </c>
      <c r="AK18" s="45">
        <v>540993.25963325764</v>
      </c>
      <c r="AL18" s="45">
        <v>549161.60374803876</v>
      </c>
      <c r="AM18" s="45">
        <v>557453.27998274821</v>
      </c>
      <c r="AN18" s="45">
        <v>565870.15050327801</v>
      </c>
      <c r="AO18" s="45">
        <v>574414.10559197399</v>
      </c>
      <c r="AP18" s="45">
        <v>583087.06407215947</v>
      </c>
    </row>
    <row r="19" spans="2:42" s="1" customFormat="1">
      <c r="B19" s="44" t="s">
        <v>25</v>
      </c>
      <c r="C19" s="22">
        <v>14396928.970075998</v>
      </c>
      <c r="D19" s="11">
        <f t="shared" si="0"/>
        <v>11772859.982174724</v>
      </c>
      <c r="E19" s="45">
        <v>0</v>
      </c>
      <c r="F19" s="45">
        <v>94120.13506908594</v>
      </c>
      <c r="G19" s="45">
        <v>86483.200293619477</v>
      </c>
      <c r="H19" s="45">
        <v>82908.402521451877</v>
      </c>
      <c r="I19" s="45">
        <v>80238.052007579085</v>
      </c>
      <c r="J19" s="45">
        <v>76120.408141454143</v>
      </c>
      <c r="K19" s="45">
        <v>73077.526013015871</v>
      </c>
      <c r="L19" s="45">
        <v>71156.068793618804</v>
      </c>
      <c r="M19" s="45">
        <v>68638.837438627903</v>
      </c>
      <c r="N19" s="45">
        <v>0</v>
      </c>
      <c r="O19" s="45">
        <v>66678.315174211515</v>
      </c>
      <c r="P19" s="45">
        <v>66803.547362936093</v>
      </c>
      <c r="Q19" s="45">
        <v>85731.002816727094</v>
      </c>
      <c r="R19" s="45">
        <v>119780.19865027515</v>
      </c>
      <c r="S19" s="45">
        <v>148359.41622990498</v>
      </c>
      <c r="T19" s="45">
        <v>154220.93385942001</v>
      </c>
      <c r="U19" s="45">
        <v>343489.95337786997</v>
      </c>
      <c r="V19" s="45">
        <v>1006262.9901514747</v>
      </c>
      <c r="W19" s="45">
        <v>598934.35</v>
      </c>
      <c r="X19" s="45">
        <v>608035.26769921638</v>
      </c>
      <c r="Y19" s="45">
        <v>617215.36971716152</v>
      </c>
      <c r="Z19" s="45">
        <v>626532.7245542364</v>
      </c>
      <c r="AA19" s="45">
        <v>635992.61116502294</v>
      </c>
      <c r="AB19" s="45">
        <v>0</v>
      </c>
      <c r="AC19" s="45">
        <v>655343.03954004275</v>
      </c>
      <c r="AD19" s="45">
        <v>665237.92707305669</v>
      </c>
      <c r="AE19" s="45">
        <v>675282.21544408018</v>
      </c>
      <c r="AF19" s="45">
        <v>685478.16042512911</v>
      </c>
      <c r="AG19" s="45">
        <v>0</v>
      </c>
      <c r="AH19" s="45">
        <v>706334.21411677357</v>
      </c>
      <c r="AI19" s="45">
        <v>716999.00673334068</v>
      </c>
      <c r="AJ19" s="45">
        <v>727824.82482379989</v>
      </c>
      <c r="AK19" s="45">
        <v>738814.09967811382</v>
      </c>
      <c r="AL19" s="45">
        <v>0</v>
      </c>
      <c r="AM19" s="45">
        <v>761292.92894012027</v>
      </c>
      <c r="AN19" s="45">
        <v>772787.53170087934</v>
      </c>
      <c r="AO19" s="45">
        <v>784455.68906539876</v>
      </c>
      <c r="AP19" s="45">
        <v>796300.02149835322</v>
      </c>
    </row>
    <row r="20" spans="2:42" s="1" customFormat="1">
      <c r="B20" s="44" t="s">
        <v>26</v>
      </c>
      <c r="C20" s="22">
        <v>20407277.694243561</v>
      </c>
      <c r="D20" s="11">
        <f t="shared" si="0"/>
        <v>12023995.956743561</v>
      </c>
      <c r="E20" s="45">
        <v>0</v>
      </c>
      <c r="F20" s="45">
        <v>0</v>
      </c>
      <c r="G20" s="45">
        <v>0</v>
      </c>
      <c r="H20" s="45">
        <v>0</v>
      </c>
      <c r="I20" s="45">
        <v>0</v>
      </c>
      <c r="J20" s="45">
        <v>0</v>
      </c>
      <c r="K20" s="45">
        <v>0</v>
      </c>
      <c r="L20" s="45">
        <v>0</v>
      </c>
      <c r="M20" s="45">
        <v>0</v>
      </c>
      <c r="N20" s="45">
        <v>0</v>
      </c>
      <c r="O20" s="45">
        <v>0</v>
      </c>
      <c r="P20" s="45">
        <v>0</v>
      </c>
      <c r="Q20" s="45">
        <v>0</v>
      </c>
      <c r="R20" s="45">
        <v>1497553.1199999999</v>
      </c>
      <c r="S20" s="45">
        <v>1676656.3474999999</v>
      </c>
      <c r="T20" s="45">
        <v>1654761.4500000002</v>
      </c>
      <c r="U20" s="45">
        <v>1470589.2900000003</v>
      </c>
      <c r="V20" s="45">
        <v>2083721.53</v>
      </c>
      <c r="W20" s="45">
        <v>0</v>
      </c>
      <c r="X20" s="45">
        <v>0</v>
      </c>
      <c r="Y20" s="45">
        <v>0</v>
      </c>
      <c r="Z20" s="45">
        <v>0</v>
      </c>
      <c r="AA20" s="45">
        <v>0</v>
      </c>
      <c r="AB20" s="45">
        <v>920847.41122867167</v>
      </c>
      <c r="AC20" s="45">
        <v>0</v>
      </c>
      <c r="AD20" s="45">
        <v>0</v>
      </c>
      <c r="AE20" s="45">
        <v>0</v>
      </c>
      <c r="AF20" s="45">
        <v>0</v>
      </c>
      <c r="AG20" s="45">
        <v>4678914.6524737673</v>
      </c>
      <c r="AH20" s="45">
        <v>0</v>
      </c>
      <c r="AI20" s="45">
        <v>0</v>
      </c>
      <c r="AJ20" s="45">
        <v>0</v>
      </c>
      <c r="AK20" s="45">
        <v>0</v>
      </c>
      <c r="AL20" s="45">
        <v>1069721.6274597635</v>
      </c>
      <c r="AM20" s="45">
        <v>0</v>
      </c>
      <c r="AN20" s="45">
        <v>0</v>
      </c>
      <c r="AO20" s="45">
        <v>0</v>
      </c>
      <c r="AP20" s="45">
        <v>5354512.2655813582</v>
      </c>
    </row>
    <row r="21" spans="2:42" s="1" customFormat="1">
      <c r="B21" s="44" t="s">
        <v>11</v>
      </c>
      <c r="C21" s="22">
        <v>13923954.272765573</v>
      </c>
      <c r="D21" s="11">
        <f t="shared" si="0"/>
        <v>9895977.3854069263</v>
      </c>
      <c r="E21" s="45">
        <v>0</v>
      </c>
      <c r="F21" s="45">
        <v>156670.94658742001</v>
      </c>
      <c r="G21" s="45">
        <v>143958.62101095889</v>
      </c>
      <c r="H21" s="45">
        <v>138008.06696199795</v>
      </c>
      <c r="I21" s="45">
        <v>133563.04207522358</v>
      </c>
      <c r="J21" s="45">
        <v>126708.87466734476</v>
      </c>
      <c r="K21" s="45">
        <v>121643.73931595118</v>
      </c>
      <c r="L21" s="45">
        <v>118445.31082698646</v>
      </c>
      <c r="M21" s="45">
        <v>114255.16576528974</v>
      </c>
      <c r="N21" s="45">
        <v>114657.85805414959</v>
      </c>
      <c r="O21" s="45">
        <v>131963.12875685323</v>
      </c>
      <c r="P21" s="45">
        <v>133327.63346570017</v>
      </c>
      <c r="Q21" s="45">
        <v>125141.73365849729</v>
      </c>
      <c r="R21" s="45">
        <v>439965.10783803294</v>
      </c>
      <c r="S21" s="45">
        <v>472274.9092475886</v>
      </c>
      <c r="T21" s="45">
        <v>454819.84606313042</v>
      </c>
      <c r="U21" s="45">
        <v>512504.31520534435</v>
      </c>
      <c r="V21" s="45">
        <v>590068.58785817691</v>
      </c>
      <c r="W21" s="45">
        <v>345731.79883499997</v>
      </c>
      <c r="X21" s="45">
        <v>369458.1654316904</v>
      </c>
      <c r="Y21" s="45">
        <v>375036.23603088391</v>
      </c>
      <c r="Z21" s="45">
        <v>380697.70504041621</v>
      </c>
      <c r="AA21" s="45">
        <v>386445.78009145404</v>
      </c>
      <c r="AB21" s="45">
        <v>433568.45621628745</v>
      </c>
      <c r="AC21" s="45">
        <v>398203.60755235841</v>
      </c>
      <c r="AD21" s="45">
        <v>404216.00056523981</v>
      </c>
      <c r="AE21" s="45">
        <v>410319.17344313429</v>
      </c>
      <c r="AF21" s="45">
        <v>416514.49685224326</v>
      </c>
      <c r="AG21" s="45">
        <v>1020266.352248088</v>
      </c>
      <c r="AH21" s="45">
        <v>429187.18171839736</v>
      </c>
      <c r="AI21" s="45">
        <v>435667.38923947728</v>
      </c>
      <c r="AJ21" s="45">
        <v>442245.44005901762</v>
      </c>
      <c r="AK21" s="45">
        <v>448922.81149252446</v>
      </c>
      <c r="AL21" s="45">
        <v>503663.85238577885</v>
      </c>
      <c r="AM21" s="45">
        <v>462581.53732864064</v>
      </c>
      <c r="AN21" s="45">
        <v>469565.95924289199</v>
      </c>
      <c r="AO21" s="45">
        <v>476655.83748330374</v>
      </c>
      <c r="AP21" s="45">
        <v>1287029.604150099</v>
      </c>
    </row>
    <row r="22" spans="2:42" s="48" customFormat="1">
      <c r="B22" s="46" t="s">
        <v>6</v>
      </c>
      <c r="C22" s="18">
        <v>113414862.12565525</v>
      </c>
      <c r="D22" s="18">
        <f>+SUM(D17:D21)</f>
        <v>75990469.357886434</v>
      </c>
      <c r="E22" s="18">
        <v>0</v>
      </c>
      <c r="F22" s="18">
        <v>1462262.1681492536</v>
      </c>
      <c r="G22" s="18">
        <v>1343613.7961022831</v>
      </c>
      <c r="H22" s="18">
        <v>1288075.2916453141</v>
      </c>
      <c r="I22" s="18">
        <v>1246588.3927020868</v>
      </c>
      <c r="J22" s="18">
        <v>1182616.1635618845</v>
      </c>
      <c r="K22" s="18">
        <v>1135341.5669488779</v>
      </c>
      <c r="L22" s="18">
        <v>1105489.5677185403</v>
      </c>
      <c r="M22" s="18">
        <v>1066381.5471427043</v>
      </c>
      <c r="N22" s="18">
        <v>1070140.0085053963</v>
      </c>
      <c r="O22" s="18">
        <v>1147064.1191941858</v>
      </c>
      <c r="P22" s="18">
        <v>1158924.8139710862</v>
      </c>
      <c r="Q22" s="18">
        <v>1167989.5141459748</v>
      </c>
      <c r="R22" s="18">
        <v>4106341.0064883074</v>
      </c>
      <c r="S22" s="18">
        <v>4407899.1529774936</v>
      </c>
      <c r="T22" s="18">
        <v>4244985.2299225507</v>
      </c>
      <c r="U22" s="18">
        <v>4783373.6085832138</v>
      </c>
      <c r="V22" s="18">
        <v>5507306.8200096516</v>
      </c>
      <c r="W22" s="47">
        <v>2771919.8608349999</v>
      </c>
      <c r="X22" s="47">
        <v>2832512.6016429598</v>
      </c>
      <c r="Y22" s="47">
        <v>2875277.8095701104</v>
      </c>
      <c r="Z22" s="47">
        <v>2918682.4053098578</v>
      </c>
      <c r="AA22" s="47">
        <v>2962750.9807011485</v>
      </c>
      <c r="AB22" s="47">
        <v>3324024.8309915373</v>
      </c>
      <c r="AC22" s="47">
        <v>3052894.3245680812</v>
      </c>
      <c r="AD22" s="47">
        <v>3098989.3376668384</v>
      </c>
      <c r="AE22" s="47">
        <v>3145780.3297306965</v>
      </c>
      <c r="AF22" s="47">
        <v>3193277.8092005318</v>
      </c>
      <c r="AG22" s="47">
        <v>7822042.0339020081</v>
      </c>
      <c r="AH22" s="47">
        <v>3290435.0598410466</v>
      </c>
      <c r="AI22" s="47">
        <v>3340116.6508359928</v>
      </c>
      <c r="AJ22" s="47">
        <v>3390548.3737858022</v>
      </c>
      <c r="AK22" s="47">
        <v>3441741.5547760208</v>
      </c>
      <c r="AL22" s="47">
        <v>3861422.8682909715</v>
      </c>
      <c r="AM22" s="47">
        <v>3546458.4528529113</v>
      </c>
      <c r="AN22" s="47">
        <v>3600005.6875288389</v>
      </c>
      <c r="AO22" s="47">
        <v>3654361.4207053287</v>
      </c>
      <c r="AP22" s="47">
        <v>9867226.9651507605</v>
      </c>
    </row>
    <row r="23" spans="2:42" s="1" customFormat="1"/>
    <row r="24" spans="2:42" s="1" customFormat="1">
      <c r="B24" s="39" t="s">
        <v>22</v>
      </c>
      <c r="C24" s="5"/>
      <c r="D24" s="5"/>
      <c r="E24" s="5"/>
      <c r="F24" s="5"/>
      <c r="G24" s="5"/>
      <c r="H24" s="5"/>
      <c r="I24" s="5"/>
      <c r="J24" s="5"/>
      <c r="K24" s="5"/>
      <c r="L24" s="5"/>
      <c r="M24" s="5"/>
      <c r="N24" s="5"/>
      <c r="Q24" s="49"/>
      <c r="R24" s="50"/>
      <c r="S24" s="51"/>
      <c r="T24" s="51"/>
    </row>
    <row r="25" spans="2:42" s="1" customFormat="1">
      <c r="B25" s="39" t="s">
        <v>12</v>
      </c>
      <c r="C25" s="5"/>
      <c r="D25" s="5"/>
      <c r="E25" s="5"/>
      <c r="F25" s="5"/>
      <c r="G25" s="5"/>
      <c r="H25" s="5"/>
      <c r="I25" s="5"/>
      <c r="J25" s="5"/>
      <c r="K25" s="5"/>
      <c r="L25" s="5"/>
      <c r="M25" s="5"/>
      <c r="N25" s="5"/>
    </row>
    <row r="26" spans="2:42" s="32" customFormat="1">
      <c r="B26" s="42" t="s">
        <v>5</v>
      </c>
      <c r="C26" s="8" t="s">
        <v>6</v>
      </c>
      <c r="D26" s="8" t="s">
        <v>219</v>
      </c>
      <c r="E26" s="43">
        <v>0</v>
      </c>
      <c r="F26" s="43">
        <v>1</v>
      </c>
      <c r="G26" s="43">
        <v>2</v>
      </c>
      <c r="H26" s="43">
        <v>3</v>
      </c>
      <c r="I26" s="43">
        <v>4</v>
      </c>
      <c r="J26" s="43">
        <v>5</v>
      </c>
      <c r="K26" s="43">
        <v>6</v>
      </c>
      <c r="L26" s="43">
        <v>7</v>
      </c>
      <c r="M26" s="43">
        <v>8</v>
      </c>
      <c r="N26" s="43">
        <v>9</v>
      </c>
      <c r="O26" s="43">
        <v>10</v>
      </c>
      <c r="P26" s="43">
        <v>11</v>
      </c>
      <c r="Q26" s="43">
        <v>12</v>
      </c>
      <c r="R26" s="43">
        <v>13</v>
      </c>
      <c r="S26" s="43">
        <v>14</v>
      </c>
      <c r="T26" s="43">
        <v>15</v>
      </c>
      <c r="U26" s="43">
        <v>16</v>
      </c>
      <c r="V26" s="43">
        <v>17</v>
      </c>
      <c r="W26" s="43">
        <v>18</v>
      </c>
      <c r="X26" s="43">
        <v>19</v>
      </c>
      <c r="Y26" s="43">
        <v>20</v>
      </c>
      <c r="Z26" s="43">
        <v>21</v>
      </c>
      <c r="AA26" s="43">
        <v>22</v>
      </c>
      <c r="AB26" s="43">
        <v>23</v>
      </c>
      <c r="AC26" s="43">
        <v>24</v>
      </c>
      <c r="AD26" s="43">
        <v>25</v>
      </c>
      <c r="AE26" s="43">
        <v>26</v>
      </c>
      <c r="AF26" s="43">
        <v>27</v>
      </c>
      <c r="AG26" s="43">
        <v>28</v>
      </c>
      <c r="AH26" s="43">
        <v>29</v>
      </c>
      <c r="AI26" s="43">
        <v>30</v>
      </c>
      <c r="AJ26" s="43">
        <v>31</v>
      </c>
      <c r="AK26" s="43">
        <v>32</v>
      </c>
      <c r="AL26" s="43">
        <v>33</v>
      </c>
      <c r="AM26" s="43">
        <v>34</v>
      </c>
      <c r="AN26" s="43">
        <v>35</v>
      </c>
      <c r="AO26" s="43">
        <v>36</v>
      </c>
      <c r="AP26" s="43">
        <v>37</v>
      </c>
    </row>
    <row r="27" spans="2:42" s="1" customFormat="1">
      <c r="B27" s="52" t="s">
        <v>23</v>
      </c>
      <c r="C27" s="22">
        <v>42961634.845272273</v>
      </c>
      <c r="D27" s="11">
        <f>+SUM(W27:AP27)</f>
        <v>27773735.240000017</v>
      </c>
      <c r="E27" s="45">
        <v>0</v>
      </c>
      <c r="F27" s="45">
        <v>679724.08584329113</v>
      </c>
      <c r="G27" s="45">
        <v>624571.07841200684</v>
      </c>
      <c r="H27" s="45">
        <v>598754.32681068685</v>
      </c>
      <c r="I27" s="45">
        <v>579469.38251485676</v>
      </c>
      <c r="J27" s="45">
        <v>549732.2629210992</v>
      </c>
      <c r="K27" s="45">
        <v>527756.94093964016</v>
      </c>
      <c r="L27" s="45">
        <v>513880.41227780806</v>
      </c>
      <c r="M27" s="45">
        <v>495701.27579047368</v>
      </c>
      <c r="N27" s="45">
        <v>580374.97424294753</v>
      </c>
      <c r="O27" s="45">
        <v>577469.40208087652</v>
      </c>
      <c r="P27" s="45">
        <v>587109.25476933119</v>
      </c>
      <c r="Q27" s="45">
        <v>586419.0866692178</v>
      </c>
      <c r="R27" s="45">
        <v>1499643.14</v>
      </c>
      <c r="S27" s="45">
        <v>1814305.09</v>
      </c>
      <c r="T27" s="45">
        <v>1544489.3900000001</v>
      </c>
      <c r="U27" s="45">
        <v>2039812.74</v>
      </c>
      <c r="V27" s="45">
        <v>1388686.7620000001</v>
      </c>
      <c r="W27" s="45">
        <v>1388686.7620000001</v>
      </c>
      <c r="X27" s="45">
        <v>1388686.7620000001</v>
      </c>
      <c r="Y27" s="45">
        <v>1388686.7620000001</v>
      </c>
      <c r="Z27" s="45">
        <v>1388686.7620000001</v>
      </c>
      <c r="AA27" s="45">
        <v>1388686.7620000001</v>
      </c>
      <c r="AB27" s="45">
        <v>1388686.7620000001</v>
      </c>
      <c r="AC27" s="45">
        <v>1388686.7620000001</v>
      </c>
      <c r="AD27" s="45">
        <v>1388686.7620000001</v>
      </c>
      <c r="AE27" s="45">
        <v>1388686.7620000001</v>
      </c>
      <c r="AF27" s="45">
        <v>1388686.7620000001</v>
      </c>
      <c r="AG27" s="45">
        <v>1388686.7620000001</v>
      </c>
      <c r="AH27" s="45">
        <v>1388686.7620000001</v>
      </c>
      <c r="AI27" s="45">
        <v>1388686.7620000001</v>
      </c>
      <c r="AJ27" s="45">
        <v>1388686.7620000001</v>
      </c>
      <c r="AK27" s="45">
        <v>1388686.7620000001</v>
      </c>
      <c r="AL27" s="45">
        <v>1388686.7620000001</v>
      </c>
      <c r="AM27" s="45">
        <v>1388686.7620000001</v>
      </c>
      <c r="AN27" s="45">
        <v>1388686.7620000001</v>
      </c>
      <c r="AO27" s="45">
        <v>1388686.7620000001</v>
      </c>
      <c r="AP27" s="45">
        <v>1388686.7620000001</v>
      </c>
    </row>
    <row r="28" spans="2:42" s="1" customFormat="1">
      <c r="B28" s="52" t="s">
        <v>24</v>
      </c>
      <c r="C28" s="22">
        <v>15972504.549736638</v>
      </c>
      <c r="D28" s="11">
        <f t="shared" ref="D28:D31" si="1">+SUM(W28:AP28)</f>
        <v>8771339.0000000019</v>
      </c>
      <c r="E28" s="45">
        <v>0</v>
      </c>
      <c r="F28" s="45">
        <v>531747.0006494564</v>
      </c>
      <c r="G28" s="45">
        <v>488600.89638569788</v>
      </c>
      <c r="H28" s="45">
        <v>468404.49535117741</v>
      </c>
      <c r="I28" s="45">
        <v>453317.91610442742</v>
      </c>
      <c r="J28" s="45">
        <v>430054.6178319864</v>
      </c>
      <c r="K28" s="45">
        <v>412863.36068027059</v>
      </c>
      <c r="L28" s="45">
        <v>402007.77582012699</v>
      </c>
      <c r="M28" s="45">
        <v>387786.26814831299</v>
      </c>
      <c r="N28" s="45">
        <v>375107.17620829912</v>
      </c>
      <c r="O28" s="45">
        <v>370953.27318224456</v>
      </c>
      <c r="P28" s="45">
        <v>371684.37837311864</v>
      </c>
      <c r="Q28" s="45">
        <v>370697.69100153272</v>
      </c>
      <c r="R28" s="45">
        <v>549399.43999999994</v>
      </c>
      <c r="S28" s="45">
        <v>296303.38999999996</v>
      </c>
      <c r="T28" s="45">
        <v>436693.61000000004</v>
      </c>
      <c r="U28" s="45">
        <v>416977.30999999994</v>
      </c>
      <c r="V28" s="45">
        <v>438566.95</v>
      </c>
      <c r="W28" s="45">
        <v>438566.95</v>
      </c>
      <c r="X28" s="45">
        <v>438566.95</v>
      </c>
      <c r="Y28" s="45">
        <v>438566.95</v>
      </c>
      <c r="Z28" s="45">
        <v>438566.95</v>
      </c>
      <c r="AA28" s="45">
        <v>438566.95</v>
      </c>
      <c r="AB28" s="45">
        <v>438566.95</v>
      </c>
      <c r="AC28" s="45">
        <v>438566.95</v>
      </c>
      <c r="AD28" s="45">
        <v>438566.95</v>
      </c>
      <c r="AE28" s="45">
        <v>438566.95</v>
      </c>
      <c r="AF28" s="45">
        <v>438566.95</v>
      </c>
      <c r="AG28" s="45">
        <v>438566.95</v>
      </c>
      <c r="AH28" s="45">
        <v>438566.95</v>
      </c>
      <c r="AI28" s="45">
        <v>438566.95</v>
      </c>
      <c r="AJ28" s="45">
        <v>438566.95</v>
      </c>
      <c r="AK28" s="45">
        <v>438566.95</v>
      </c>
      <c r="AL28" s="45">
        <v>438566.95</v>
      </c>
      <c r="AM28" s="45">
        <v>438566.95</v>
      </c>
      <c r="AN28" s="45">
        <v>438566.95</v>
      </c>
      <c r="AO28" s="45">
        <v>438566.95</v>
      </c>
      <c r="AP28" s="45">
        <v>438566.95</v>
      </c>
    </row>
    <row r="29" spans="2:42" s="1" customFormat="1">
      <c r="B29" s="52" t="s">
        <v>25</v>
      </c>
      <c r="C29" s="22">
        <v>12805952.937901268</v>
      </c>
      <c r="D29" s="11">
        <f t="shared" si="1"/>
        <v>10181883.949999997</v>
      </c>
      <c r="E29" s="45">
        <v>0</v>
      </c>
      <c r="F29" s="45">
        <v>94120.13506908594</v>
      </c>
      <c r="G29" s="45">
        <v>86483.200293619477</v>
      </c>
      <c r="H29" s="45">
        <v>82908.402521451877</v>
      </c>
      <c r="I29" s="45">
        <v>80238.052007579085</v>
      </c>
      <c r="J29" s="45">
        <v>76120.408141454143</v>
      </c>
      <c r="K29" s="45">
        <v>73077.526013015871</v>
      </c>
      <c r="L29" s="45">
        <v>71156.068793618804</v>
      </c>
      <c r="M29" s="45">
        <v>68638.837438627903</v>
      </c>
      <c r="N29" s="45">
        <v>0</v>
      </c>
      <c r="O29" s="45">
        <v>66678.315174211515</v>
      </c>
      <c r="P29" s="45">
        <v>66803.547362936093</v>
      </c>
      <c r="Q29" s="45">
        <v>85731.002816727094</v>
      </c>
      <c r="R29" s="45">
        <v>119780.19865027515</v>
      </c>
      <c r="S29" s="45">
        <v>148359.41622990498</v>
      </c>
      <c r="T29" s="45">
        <v>154220.93385942001</v>
      </c>
      <c r="U29" s="45">
        <v>343489.95337786997</v>
      </c>
      <c r="V29" s="45">
        <v>1006262.9901514747</v>
      </c>
      <c r="W29" s="45">
        <v>598934.35</v>
      </c>
      <c r="X29" s="45">
        <v>598934.35</v>
      </c>
      <c r="Y29" s="45">
        <v>598934.35</v>
      </c>
      <c r="Z29" s="45">
        <v>598934.35</v>
      </c>
      <c r="AA29" s="45">
        <v>598934.35</v>
      </c>
      <c r="AB29" s="45">
        <v>0</v>
      </c>
      <c r="AC29" s="45">
        <v>598934.35</v>
      </c>
      <c r="AD29" s="45">
        <v>598934.35</v>
      </c>
      <c r="AE29" s="45">
        <v>598934.35</v>
      </c>
      <c r="AF29" s="45">
        <v>598934.35</v>
      </c>
      <c r="AG29" s="45">
        <v>0</v>
      </c>
      <c r="AH29" s="45">
        <v>598934.35</v>
      </c>
      <c r="AI29" s="45">
        <v>598934.35</v>
      </c>
      <c r="AJ29" s="45">
        <v>598934.35</v>
      </c>
      <c r="AK29" s="45">
        <v>598934.35</v>
      </c>
      <c r="AL29" s="45">
        <v>0</v>
      </c>
      <c r="AM29" s="45">
        <v>598934.35</v>
      </c>
      <c r="AN29" s="45">
        <v>598934.35</v>
      </c>
      <c r="AO29" s="45">
        <v>598934.35</v>
      </c>
      <c r="AP29" s="45">
        <v>598934.35</v>
      </c>
    </row>
    <row r="30" spans="2:42" s="1" customFormat="1">
      <c r="B30" s="52" t="s">
        <v>26</v>
      </c>
      <c r="C30" s="22">
        <v>18146622.7575</v>
      </c>
      <c r="D30" s="11">
        <f t="shared" si="1"/>
        <v>9763341.0199999996</v>
      </c>
      <c r="E30" s="45">
        <v>0</v>
      </c>
      <c r="F30" s="45">
        <v>0</v>
      </c>
      <c r="G30" s="45">
        <v>0</v>
      </c>
      <c r="H30" s="45">
        <v>0</v>
      </c>
      <c r="I30" s="45">
        <v>0</v>
      </c>
      <c r="J30" s="45">
        <v>0</v>
      </c>
      <c r="K30" s="45">
        <v>0</v>
      </c>
      <c r="L30" s="45">
        <v>0</v>
      </c>
      <c r="M30" s="45">
        <v>0</v>
      </c>
      <c r="N30" s="45">
        <v>0</v>
      </c>
      <c r="O30" s="45">
        <v>0</v>
      </c>
      <c r="P30" s="45">
        <v>0</v>
      </c>
      <c r="Q30" s="45">
        <v>0</v>
      </c>
      <c r="R30" s="45">
        <v>1497553.1199999999</v>
      </c>
      <c r="S30" s="45">
        <v>1676656.3474999999</v>
      </c>
      <c r="T30" s="45">
        <v>1654761.4500000002</v>
      </c>
      <c r="U30" s="45">
        <v>1470589.2900000003</v>
      </c>
      <c r="V30" s="45">
        <v>2083721.53</v>
      </c>
      <c r="W30" s="45">
        <v>0</v>
      </c>
      <c r="X30" s="45">
        <v>0</v>
      </c>
      <c r="Y30" s="45">
        <v>0</v>
      </c>
      <c r="Z30" s="45">
        <v>0</v>
      </c>
      <c r="AA30" s="45">
        <v>0</v>
      </c>
      <c r="AB30" s="45">
        <v>854292.34</v>
      </c>
      <c r="AC30" s="45">
        <v>0</v>
      </c>
      <c r="AD30" s="45">
        <v>0</v>
      </c>
      <c r="AE30" s="45">
        <v>0</v>
      </c>
      <c r="AF30" s="45">
        <v>0</v>
      </c>
      <c r="AG30" s="45">
        <v>4027378.17</v>
      </c>
      <c r="AH30" s="45">
        <v>0</v>
      </c>
      <c r="AI30" s="45">
        <v>0</v>
      </c>
      <c r="AJ30" s="45">
        <v>0</v>
      </c>
      <c r="AK30" s="45">
        <v>0</v>
      </c>
      <c r="AL30" s="45">
        <v>854292.34</v>
      </c>
      <c r="AM30" s="45">
        <v>0</v>
      </c>
      <c r="AN30" s="45">
        <v>0</v>
      </c>
      <c r="AO30" s="45">
        <v>0</v>
      </c>
      <c r="AP30" s="45">
        <v>4027378.17</v>
      </c>
    </row>
    <row r="31" spans="2:42" s="1" customFormat="1">
      <c r="B31" s="44" t="s">
        <v>11</v>
      </c>
      <c r="C31" s="22">
        <v>12483325.358393651</v>
      </c>
      <c r="D31" s="11">
        <f t="shared" si="1"/>
        <v>8455348.4710350037</v>
      </c>
      <c r="E31" s="45">
        <v>0</v>
      </c>
      <c r="F31" s="45">
        <v>156670.94658742001</v>
      </c>
      <c r="G31" s="45">
        <v>143958.62101095889</v>
      </c>
      <c r="H31" s="45">
        <v>138008.06696199795</v>
      </c>
      <c r="I31" s="45">
        <v>133563.04207522358</v>
      </c>
      <c r="J31" s="45">
        <v>126708.87466734476</v>
      </c>
      <c r="K31" s="45">
        <v>121643.73931595118</v>
      </c>
      <c r="L31" s="45">
        <v>118445.31082698646</v>
      </c>
      <c r="M31" s="45">
        <v>114255.16576528974</v>
      </c>
      <c r="N31" s="45">
        <v>114657.85805414959</v>
      </c>
      <c r="O31" s="45">
        <v>131963.12875685323</v>
      </c>
      <c r="P31" s="45">
        <v>133327.63346570017</v>
      </c>
      <c r="Q31" s="45">
        <v>125141.73365849729</v>
      </c>
      <c r="R31" s="45">
        <v>439965.10783803294</v>
      </c>
      <c r="S31" s="45">
        <v>472274.9092475886</v>
      </c>
      <c r="T31" s="45">
        <v>454819.84606313042</v>
      </c>
      <c r="U31" s="45">
        <v>512504.31520534435</v>
      </c>
      <c r="V31" s="45">
        <v>590068.58785817691</v>
      </c>
      <c r="W31" s="45">
        <v>345731.79883499997</v>
      </c>
      <c r="X31" s="45">
        <v>363928.20929999999</v>
      </c>
      <c r="Y31" s="45">
        <v>363928.20929999999</v>
      </c>
      <c r="Z31" s="45">
        <v>363928.20929999999</v>
      </c>
      <c r="AA31" s="45">
        <v>363928.20929999999</v>
      </c>
      <c r="AB31" s="45">
        <v>402231.90779999999</v>
      </c>
      <c r="AC31" s="45">
        <v>363928.20929999999</v>
      </c>
      <c r="AD31" s="45">
        <v>363928.20929999999</v>
      </c>
      <c r="AE31" s="45">
        <v>363928.20929999999</v>
      </c>
      <c r="AF31" s="45">
        <v>363928.20929999999</v>
      </c>
      <c r="AG31" s="45">
        <v>878194.78229999996</v>
      </c>
      <c r="AH31" s="45">
        <v>363928.20929999999</v>
      </c>
      <c r="AI31" s="45">
        <v>363928.20929999999</v>
      </c>
      <c r="AJ31" s="45">
        <v>363928.20929999999</v>
      </c>
      <c r="AK31" s="45">
        <v>363928.20929999999</v>
      </c>
      <c r="AL31" s="45">
        <v>402231.90779999999</v>
      </c>
      <c r="AM31" s="45">
        <v>363928.20929999999</v>
      </c>
      <c r="AN31" s="45">
        <v>363928.20929999999</v>
      </c>
      <c r="AO31" s="45">
        <v>363928.20929999999</v>
      </c>
      <c r="AP31" s="45">
        <v>968034.93479999993</v>
      </c>
    </row>
    <row r="32" spans="2:42" s="1" customFormat="1">
      <c r="B32" s="53" t="s">
        <v>6</v>
      </c>
      <c r="C32" s="18">
        <v>102370040.44880383</v>
      </c>
      <c r="D32" s="18">
        <f>+SUM(D27:D31)</f>
        <v>64945647.681035012</v>
      </c>
      <c r="E32" s="18">
        <v>0</v>
      </c>
      <c r="F32" s="18">
        <v>1462262.1681492536</v>
      </c>
      <c r="G32" s="18">
        <v>1343613.7961022831</v>
      </c>
      <c r="H32" s="18">
        <v>1288075.2916453141</v>
      </c>
      <c r="I32" s="18">
        <v>1246588.3927020868</v>
      </c>
      <c r="J32" s="18">
        <v>1182616.1635618845</v>
      </c>
      <c r="K32" s="18">
        <v>1135341.5669488779</v>
      </c>
      <c r="L32" s="18">
        <v>1105489.5677185403</v>
      </c>
      <c r="M32" s="18">
        <v>1066381.5471427043</v>
      </c>
      <c r="N32" s="18">
        <v>1070140.0085053963</v>
      </c>
      <c r="O32" s="18">
        <v>1147064.1191941858</v>
      </c>
      <c r="P32" s="18">
        <v>1158924.8139710862</v>
      </c>
      <c r="Q32" s="18">
        <v>1167989.5141459748</v>
      </c>
      <c r="R32" s="18">
        <v>4106341.0064883074</v>
      </c>
      <c r="S32" s="18">
        <v>4407899.1529774936</v>
      </c>
      <c r="T32" s="18">
        <v>4244985.2299225507</v>
      </c>
      <c r="U32" s="18">
        <v>4783373.6085832138</v>
      </c>
      <c r="V32" s="18">
        <v>5507306.8200096516</v>
      </c>
      <c r="W32" s="18">
        <v>2771919.8608349999</v>
      </c>
      <c r="X32" s="18">
        <v>2790116.2713000001</v>
      </c>
      <c r="Y32" s="18">
        <v>2790116.2713000001</v>
      </c>
      <c r="Z32" s="18">
        <v>2790116.2713000001</v>
      </c>
      <c r="AA32" s="18">
        <v>2790116.2713000001</v>
      </c>
      <c r="AB32" s="18">
        <v>3083777.9598000003</v>
      </c>
      <c r="AC32" s="18">
        <v>2790116.2713000001</v>
      </c>
      <c r="AD32" s="18">
        <v>2790116.2713000001</v>
      </c>
      <c r="AE32" s="18">
        <v>2790116.2713000001</v>
      </c>
      <c r="AF32" s="18">
        <v>2790116.2713000001</v>
      </c>
      <c r="AG32" s="18">
        <v>6732826.6643000003</v>
      </c>
      <c r="AH32" s="18">
        <v>2790116.2713000001</v>
      </c>
      <c r="AI32" s="18">
        <v>2790116.2713000001</v>
      </c>
      <c r="AJ32" s="18">
        <v>2790116.2713000001</v>
      </c>
      <c r="AK32" s="18">
        <v>2790116.2713000001</v>
      </c>
      <c r="AL32" s="18">
        <v>3083777.9598000003</v>
      </c>
      <c r="AM32" s="18">
        <v>2790116.2713000001</v>
      </c>
      <c r="AN32" s="18">
        <v>2790116.2713000001</v>
      </c>
      <c r="AO32" s="18">
        <v>2790116.2713000001</v>
      </c>
      <c r="AP32" s="18">
        <v>7421601.1667999998</v>
      </c>
    </row>
    <row r="33" spans="2:42" s="1" customFormat="1"/>
    <row r="34" spans="2:42" s="1" customFormat="1"/>
    <row r="35" spans="2:42" s="55" customFormat="1">
      <c r="B35" s="39" t="s">
        <v>27</v>
      </c>
      <c r="C35" s="54"/>
      <c r="D35" s="54"/>
      <c r="E35" s="54"/>
      <c r="F35" s="54"/>
      <c r="G35" s="54"/>
      <c r="H35" s="54"/>
      <c r="I35" s="54"/>
      <c r="J35" s="54"/>
      <c r="K35" s="54"/>
      <c r="L35" s="54"/>
      <c r="M35" s="54"/>
      <c r="N35" s="54"/>
    </row>
    <row r="36" spans="2:42" s="55" customFormat="1">
      <c r="B36" s="39" t="s">
        <v>12</v>
      </c>
      <c r="C36" s="54"/>
      <c r="D36" s="54"/>
      <c r="E36" s="54"/>
      <c r="F36" s="54"/>
      <c r="G36" s="54"/>
      <c r="H36" s="54"/>
      <c r="I36" s="54"/>
      <c r="J36" s="54"/>
      <c r="K36" s="54"/>
      <c r="L36" s="54"/>
      <c r="M36" s="54"/>
      <c r="N36" s="54"/>
    </row>
    <row r="37" spans="2:42" s="57" customFormat="1">
      <c r="B37" s="56" t="s">
        <v>23</v>
      </c>
      <c r="C37" s="8" t="s">
        <v>6</v>
      </c>
      <c r="D37" s="8"/>
      <c r="E37" s="43">
        <v>0</v>
      </c>
      <c r="F37" s="43">
        <v>1</v>
      </c>
      <c r="G37" s="43">
        <v>2</v>
      </c>
      <c r="H37" s="43">
        <v>3</v>
      </c>
      <c r="I37" s="43">
        <v>4</v>
      </c>
      <c r="J37" s="43">
        <v>5</v>
      </c>
      <c r="K37" s="43">
        <v>6</v>
      </c>
      <c r="L37" s="43">
        <v>7</v>
      </c>
      <c r="M37" s="43">
        <v>8</v>
      </c>
      <c r="N37" s="43">
        <v>9</v>
      </c>
      <c r="O37" s="43">
        <v>10</v>
      </c>
      <c r="P37" s="43">
        <v>11</v>
      </c>
      <c r="Q37" s="43">
        <v>12</v>
      </c>
      <c r="R37" s="43">
        <v>13</v>
      </c>
      <c r="S37" s="43">
        <v>14</v>
      </c>
      <c r="T37" s="43">
        <v>15</v>
      </c>
      <c r="U37" s="43">
        <v>16</v>
      </c>
      <c r="V37" s="43">
        <v>17</v>
      </c>
      <c r="W37" s="43">
        <v>18</v>
      </c>
      <c r="X37" s="43">
        <v>19</v>
      </c>
      <c r="Y37" s="43">
        <v>20</v>
      </c>
      <c r="Z37" s="43">
        <v>21</v>
      </c>
      <c r="AA37" s="43">
        <v>22</v>
      </c>
      <c r="AB37" s="43">
        <v>23</v>
      </c>
      <c r="AC37" s="43">
        <v>24</v>
      </c>
      <c r="AD37" s="43">
        <v>25</v>
      </c>
      <c r="AE37" s="43">
        <v>26</v>
      </c>
      <c r="AF37" s="43">
        <v>27</v>
      </c>
      <c r="AG37" s="43">
        <v>28</v>
      </c>
      <c r="AH37" s="43">
        <v>29</v>
      </c>
      <c r="AI37" s="43">
        <v>30</v>
      </c>
      <c r="AJ37" s="43">
        <v>31</v>
      </c>
      <c r="AK37" s="43">
        <v>32</v>
      </c>
      <c r="AL37" s="43">
        <v>33</v>
      </c>
      <c r="AM37" s="43">
        <v>34</v>
      </c>
      <c r="AN37" s="43">
        <v>35</v>
      </c>
      <c r="AO37" s="43">
        <v>36</v>
      </c>
      <c r="AP37" s="43">
        <v>37</v>
      </c>
    </row>
    <row r="38" spans="2:42" s="1" customFormat="1">
      <c r="B38" s="58" t="s">
        <v>28</v>
      </c>
      <c r="C38" s="59">
        <v>9955547.2593693789</v>
      </c>
      <c r="D38" s="59"/>
      <c r="E38" s="60">
        <v>0</v>
      </c>
      <c r="F38" s="60">
        <v>371946.40141113388</v>
      </c>
      <c r="G38" s="60">
        <v>341766.5636382568</v>
      </c>
      <c r="H38" s="60">
        <v>327639.5846857265</v>
      </c>
      <c r="I38" s="60">
        <v>317086.8239676049</v>
      </c>
      <c r="J38" s="60">
        <v>300814.61168089678</v>
      </c>
      <c r="K38" s="60">
        <v>288789.67082461657</v>
      </c>
      <c r="L38" s="60">
        <v>281196.4061348071</v>
      </c>
      <c r="M38" s="60">
        <v>271248.74569720897</v>
      </c>
      <c r="N38" s="60">
        <v>262379.97424294753</v>
      </c>
      <c r="O38" s="60">
        <v>259474.40208087649</v>
      </c>
      <c r="P38" s="60">
        <v>259985.79555270897</v>
      </c>
      <c r="Q38" s="60">
        <v>259295.6274525956</v>
      </c>
      <c r="R38" s="60">
        <v>384293.93</v>
      </c>
      <c r="S38" s="60">
        <v>245283.84</v>
      </c>
      <c r="T38" s="60">
        <v>342220.04</v>
      </c>
      <c r="U38" s="60">
        <v>287404.95</v>
      </c>
      <c r="V38" s="60">
        <v>245462.85199999998</v>
      </c>
      <c r="W38" s="60">
        <v>245462.85199999998</v>
      </c>
      <c r="X38" s="60">
        <v>245462.85199999998</v>
      </c>
      <c r="Y38" s="60">
        <v>245462.85199999998</v>
      </c>
      <c r="Z38" s="60">
        <v>245462.85199999998</v>
      </c>
      <c r="AA38" s="60">
        <v>245462.85199999998</v>
      </c>
      <c r="AB38" s="60">
        <v>245462.85199999998</v>
      </c>
      <c r="AC38" s="60">
        <v>245462.85199999998</v>
      </c>
      <c r="AD38" s="60">
        <v>245462.85199999998</v>
      </c>
      <c r="AE38" s="60">
        <v>245462.85199999998</v>
      </c>
      <c r="AF38" s="60">
        <v>245462.85199999998</v>
      </c>
      <c r="AG38" s="60">
        <v>245462.85199999998</v>
      </c>
      <c r="AH38" s="60">
        <v>245462.85199999998</v>
      </c>
      <c r="AI38" s="60">
        <v>245462.85199999998</v>
      </c>
      <c r="AJ38" s="60">
        <v>245462.85199999998</v>
      </c>
      <c r="AK38" s="60">
        <v>245462.85199999998</v>
      </c>
      <c r="AL38" s="60">
        <v>245462.85199999998</v>
      </c>
      <c r="AM38" s="60">
        <v>245462.85199999998</v>
      </c>
      <c r="AN38" s="60">
        <v>245462.85199999998</v>
      </c>
      <c r="AO38" s="60">
        <v>245462.85199999998</v>
      </c>
      <c r="AP38" s="60">
        <v>245462.85199999998</v>
      </c>
    </row>
    <row r="39" spans="2:42" s="1" customFormat="1">
      <c r="B39" s="58" t="s">
        <v>29</v>
      </c>
      <c r="C39" s="59">
        <v>33006087.585902859</v>
      </c>
      <c r="D39" s="59"/>
      <c r="E39" s="60">
        <v>0</v>
      </c>
      <c r="F39" s="60">
        <v>307777.6844321572</v>
      </c>
      <c r="G39" s="60">
        <v>282804.51477375004</v>
      </c>
      <c r="H39" s="60">
        <v>271114.74212496041</v>
      </c>
      <c r="I39" s="60">
        <v>262382.55854725192</v>
      </c>
      <c r="J39" s="60">
        <v>248917.65124020245</v>
      </c>
      <c r="K39" s="60">
        <v>238967.27011502354</v>
      </c>
      <c r="L39" s="60">
        <v>232684.00614300097</v>
      </c>
      <c r="M39" s="60">
        <v>224452.53009326474</v>
      </c>
      <c r="N39" s="60">
        <v>317995</v>
      </c>
      <c r="O39" s="60">
        <v>317995</v>
      </c>
      <c r="P39" s="60">
        <v>327123.45921662223</v>
      </c>
      <c r="Q39" s="60">
        <v>327123.45921662223</v>
      </c>
      <c r="R39" s="60">
        <v>1115349.21</v>
      </c>
      <c r="S39" s="60">
        <v>1569021.25</v>
      </c>
      <c r="T39" s="60">
        <v>1202269.3500000001</v>
      </c>
      <c r="U39" s="60">
        <v>1752407.79</v>
      </c>
      <c r="V39" s="60">
        <v>1143223.9100000001</v>
      </c>
      <c r="W39" s="60">
        <v>1143223.9100000001</v>
      </c>
      <c r="X39" s="60">
        <v>1143223.9100000001</v>
      </c>
      <c r="Y39" s="60">
        <v>1143223.9100000001</v>
      </c>
      <c r="Z39" s="60">
        <v>1143223.9100000001</v>
      </c>
      <c r="AA39" s="60">
        <v>1143223.9100000001</v>
      </c>
      <c r="AB39" s="60">
        <v>1143223.9100000001</v>
      </c>
      <c r="AC39" s="60">
        <v>1143223.9100000001</v>
      </c>
      <c r="AD39" s="60">
        <v>1143223.9100000001</v>
      </c>
      <c r="AE39" s="60">
        <v>1143223.9100000001</v>
      </c>
      <c r="AF39" s="60">
        <v>1143223.9100000001</v>
      </c>
      <c r="AG39" s="60">
        <v>1143223.9100000001</v>
      </c>
      <c r="AH39" s="60">
        <v>1143223.9100000001</v>
      </c>
      <c r="AI39" s="60">
        <v>1143223.9100000001</v>
      </c>
      <c r="AJ39" s="60">
        <v>1143223.9100000001</v>
      </c>
      <c r="AK39" s="60">
        <v>1143223.9100000001</v>
      </c>
      <c r="AL39" s="60">
        <v>1143223.9100000001</v>
      </c>
      <c r="AM39" s="60">
        <v>1143223.9100000001</v>
      </c>
      <c r="AN39" s="60">
        <v>1143223.9100000001</v>
      </c>
      <c r="AO39" s="60">
        <v>1143223.9100000001</v>
      </c>
      <c r="AP39" s="60">
        <v>1143223.9100000001</v>
      </c>
    </row>
    <row r="40" spans="2:42" s="55" customFormat="1">
      <c r="B40" s="44" t="s">
        <v>6</v>
      </c>
      <c r="C40" s="59">
        <v>42961634.845272273</v>
      </c>
      <c r="D40" s="59"/>
      <c r="E40" s="61">
        <v>0</v>
      </c>
      <c r="F40" s="61">
        <v>679724.08584329113</v>
      </c>
      <c r="G40" s="61">
        <v>624571.07841200684</v>
      </c>
      <c r="H40" s="61">
        <v>598754.32681068685</v>
      </c>
      <c r="I40" s="61">
        <v>579469.38251485676</v>
      </c>
      <c r="J40" s="61">
        <v>549732.2629210992</v>
      </c>
      <c r="K40" s="61">
        <v>527756.94093964016</v>
      </c>
      <c r="L40" s="61">
        <v>513880.41227780806</v>
      </c>
      <c r="M40" s="61">
        <v>495701.27579047368</v>
      </c>
      <c r="N40" s="61">
        <v>580374.97424294753</v>
      </c>
      <c r="O40" s="61">
        <v>577469.40208087652</v>
      </c>
      <c r="P40" s="61">
        <v>587109.25476933119</v>
      </c>
      <c r="Q40" s="61">
        <v>586419.0866692178</v>
      </c>
      <c r="R40" s="61">
        <v>1499643.14</v>
      </c>
      <c r="S40" s="61">
        <v>1814305.09</v>
      </c>
      <c r="T40" s="61">
        <v>1544489.3900000001</v>
      </c>
      <c r="U40" s="61">
        <v>2039812.74</v>
      </c>
      <c r="V40" s="61">
        <v>1388686.7620000001</v>
      </c>
      <c r="W40" s="61">
        <v>1388686.7620000001</v>
      </c>
      <c r="X40" s="61">
        <v>1388686.7620000001</v>
      </c>
      <c r="Y40" s="61">
        <v>1388686.7620000001</v>
      </c>
      <c r="Z40" s="61">
        <v>1388686.7620000001</v>
      </c>
      <c r="AA40" s="61">
        <v>1388686.7620000001</v>
      </c>
      <c r="AB40" s="61">
        <v>1388686.7620000001</v>
      </c>
      <c r="AC40" s="61">
        <v>1388686.7620000001</v>
      </c>
      <c r="AD40" s="61">
        <v>1388686.7620000001</v>
      </c>
      <c r="AE40" s="61">
        <v>1388686.7620000001</v>
      </c>
      <c r="AF40" s="61">
        <v>1388686.7620000001</v>
      </c>
      <c r="AG40" s="61">
        <v>1388686.7620000001</v>
      </c>
      <c r="AH40" s="61">
        <v>1388686.7620000001</v>
      </c>
      <c r="AI40" s="61">
        <v>1388686.7620000001</v>
      </c>
      <c r="AJ40" s="61">
        <v>1388686.7620000001</v>
      </c>
      <c r="AK40" s="61">
        <v>1388686.7620000001</v>
      </c>
      <c r="AL40" s="61">
        <v>1388686.7620000001</v>
      </c>
      <c r="AM40" s="61">
        <v>1388686.7620000001</v>
      </c>
      <c r="AN40" s="61">
        <v>1388686.7620000001</v>
      </c>
      <c r="AO40" s="61">
        <v>1388686.7620000001</v>
      </c>
      <c r="AP40" s="61">
        <v>1388686.7620000001</v>
      </c>
    </row>
    <row r="41" spans="2:42" s="55" customFormat="1">
      <c r="B41" s="62"/>
      <c r="C41" s="63"/>
      <c r="D41" s="63"/>
      <c r="E41" s="63"/>
      <c r="F41" s="63"/>
      <c r="G41" s="63"/>
      <c r="H41" s="63"/>
      <c r="I41" s="63"/>
      <c r="J41" s="63"/>
      <c r="K41" s="63"/>
      <c r="L41" s="63"/>
      <c r="M41" s="63"/>
      <c r="N41" s="63"/>
    </row>
    <row r="42" spans="2:42" s="57" customFormat="1">
      <c r="B42" s="56" t="s">
        <v>24</v>
      </c>
      <c r="C42" s="8" t="s">
        <v>6</v>
      </c>
      <c r="D42" s="8"/>
      <c r="E42" s="43">
        <v>0</v>
      </c>
      <c r="F42" s="43">
        <v>1</v>
      </c>
      <c r="G42" s="43">
        <v>2</v>
      </c>
      <c r="H42" s="43">
        <v>3</v>
      </c>
      <c r="I42" s="43">
        <v>4</v>
      </c>
      <c r="J42" s="43">
        <v>5</v>
      </c>
      <c r="K42" s="43">
        <v>6</v>
      </c>
      <c r="L42" s="43">
        <v>7</v>
      </c>
      <c r="M42" s="43">
        <v>8</v>
      </c>
      <c r="N42" s="43">
        <v>9</v>
      </c>
      <c r="O42" s="43">
        <v>10</v>
      </c>
      <c r="P42" s="43">
        <v>11</v>
      </c>
      <c r="Q42" s="43">
        <v>12</v>
      </c>
      <c r="R42" s="43">
        <v>13</v>
      </c>
      <c r="S42" s="43">
        <v>14</v>
      </c>
      <c r="T42" s="43">
        <v>15</v>
      </c>
      <c r="U42" s="43">
        <v>16</v>
      </c>
      <c r="V42" s="43">
        <v>17</v>
      </c>
      <c r="W42" s="43">
        <v>18</v>
      </c>
      <c r="X42" s="43">
        <v>19</v>
      </c>
      <c r="Y42" s="43">
        <v>20</v>
      </c>
      <c r="Z42" s="43">
        <v>21</v>
      </c>
      <c r="AA42" s="43">
        <v>22</v>
      </c>
      <c r="AB42" s="43">
        <v>23</v>
      </c>
      <c r="AC42" s="43">
        <v>24</v>
      </c>
      <c r="AD42" s="43">
        <v>25</v>
      </c>
      <c r="AE42" s="43">
        <v>26</v>
      </c>
      <c r="AF42" s="43">
        <v>27</v>
      </c>
      <c r="AG42" s="43">
        <v>28</v>
      </c>
      <c r="AH42" s="43">
        <v>29</v>
      </c>
      <c r="AI42" s="43">
        <v>30</v>
      </c>
      <c r="AJ42" s="43">
        <v>31</v>
      </c>
      <c r="AK42" s="43">
        <v>32</v>
      </c>
      <c r="AL42" s="43">
        <v>33</v>
      </c>
      <c r="AM42" s="43">
        <v>34</v>
      </c>
      <c r="AN42" s="43">
        <v>35</v>
      </c>
      <c r="AO42" s="43">
        <v>36</v>
      </c>
      <c r="AP42" s="43">
        <v>37</v>
      </c>
    </row>
    <row r="43" spans="2:42" s="64" customFormat="1">
      <c r="B43" s="58" t="s">
        <v>30</v>
      </c>
      <c r="C43" s="59">
        <v>15972504.549736638</v>
      </c>
      <c r="D43" s="59"/>
      <c r="E43" s="60">
        <v>0</v>
      </c>
      <c r="F43" s="60">
        <v>531747.0006494564</v>
      </c>
      <c r="G43" s="60">
        <v>488600.89638569788</v>
      </c>
      <c r="H43" s="60">
        <v>468404.49535117741</v>
      </c>
      <c r="I43" s="60">
        <v>453317.91610442742</v>
      </c>
      <c r="J43" s="60">
        <v>430054.6178319864</v>
      </c>
      <c r="K43" s="60">
        <v>412863.36068027059</v>
      </c>
      <c r="L43" s="60">
        <v>402007.77582012699</v>
      </c>
      <c r="M43" s="60">
        <v>387786.26814831299</v>
      </c>
      <c r="N43" s="60">
        <v>375107.17620829912</v>
      </c>
      <c r="O43" s="60">
        <v>370953.27318224456</v>
      </c>
      <c r="P43" s="60">
        <v>371684.37837311864</v>
      </c>
      <c r="Q43" s="60">
        <v>370697.69100153272</v>
      </c>
      <c r="R43" s="60">
        <v>549399.43999999994</v>
      </c>
      <c r="S43" s="60">
        <v>296303.38999999996</v>
      </c>
      <c r="T43" s="60">
        <v>436693.61000000004</v>
      </c>
      <c r="U43" s="60">
        <v>416977.30999999994</v>
      </c>
      <c r="V43" s="60">
        <v>438566.95</v>
      </c>
      <c r="W43" s="60">
        <v>438566.95</v>
      </c>
      <c r="X43" s="60">
        <v>438566.95</v>
      </c>
      <c r="Y43" s="60">
        <v>438566.95</v>
      </c>
      <c r="Z43" s="60">
        <v>438566.95</v>
      </c>
      <c r="AA43" s="60">
        <v>438566.95</v>
      </c>
      <c r="AB43" s="60">
        <v>438566.95</v>
      </c>
      <c r="AC43" s="60">
        <v>438566.95</v>
      </c>
      <c r="AD43" s="60">
        <v>438566.95</v>
      </c>
      <c r="AE43" s="60">
        <v>438566.95</v>
      </c>
      <c r="AF43" s="60">
        <v>438566.95</v>
      </c>
      <c r="AG43" s="60">
        <v>438566.95</v>
      </c>
      <c r="AH43" s="60">
        <v>438566.95</v>
      </c>
      <c r="AI43" s="60">
        <v>438566.95</v>
      </c>
      <c r="AJ43" s="60">
        <v>438566.95</v>
      </c>
      <c r="AK43" s="60">
        <v>438566.95</v>
      </c>
      <c r="AL43" s="60">
        <v>438566.95</v>
      </c>
      <c r="AM43" s="60">
        <v>438566.95</v>
      </c>
      <c r="AN43" s="60">
        <v>438566.95</v>
      </c>
      <c r="AO43" s="60">
        <v>438566.95</v>
      </c>
      <c r="AP43" s="60">
        <v>438566.95</v>
      </c>
    </row>
    <row r="44" spans="2:42" s="55" customFormat="1">
      <c r="B44" s="65"/>
      <c r="C44" s="66"/>
      <c r="D44" s="66"/>
      <c r="E44" s="67"/>
      <c r="F44" s="67"/>
      <c r="G44" s="67"/>
      <c r="H44" s="67"/>
      <c r="I44" s="67"/>
      <c r="J44" s="67"/>
      <c r="K44" s="67"/>
      <c r="L44" s="67"/>
      <c r="M44" s="67"/>
      <c r="N44" s="67"/>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row>
    <row r="45" spans="2:42" s="55" customFormat="1">
      <c r="B45" s="44" t="s">
        <v>6</v>
      </c>
      <c r="C45" s="59">
        <v>15972504.549736638</v>
      </c>
      <c r="D45" s="59"/>
      <c r="E45" s="61">
        <v>0</v>
      </c>
      <c r="F45" s="61">
        <v>531747.0006494564</v>
      </c>
      <c r="G45" s="61">
        <v>488600.89638569788</v>
      </c>
      <c r="H45" s="61">
        <v>468404.49535117741</v>
      </c>
      <c r="I45" s="61">
        <v>453317.91610442742</v>
      </c>
      <c r="J45" s="61">
        <v>430054.6178319864</v>
      </c>
      <c r="K45" s="61">
        <v>412863.36068027059</v>
      </c>
      <c r="L45" s="61">
        <v>402007.77582012699</v>
      </c>
      <c r="M45" s="61">
        <v>387786.26814831299</v>
      </c>
      <c r="N45" s="61">
        <v>375107.17620829912</v>
      </c>
      <c r="O45" s="61">
        <v>370953.27318224456</v>
      </c>
      <c r="P45" s="61">
        <v>371684.37837311864</v>
      </c>
      <c r="Q45" s="61">
        <v>370697.69100153272</v>
      </c>
      <c r="R45" s="61">
        <v>549399.43999999994</v>
      </c>
      <c r="S45" s="61">
        <v>296303.38999999996</v>
      </c>
      <c r="T45" s="61">
        <v>436693.61000000004</v>
      </c>
      <c r="U45" s="61">
        <v>416977.30999999994</v>
      </c>
      <c r="V45" s="61">
        <v>438566.95</v>
      </c>
      <c r="W45" s="61">
        <v>438566.95</v>
      </c>
      <c r="X45" s="61">
        <v>438566.95</v>
      </c>
      <c r="Y45" s="61">
        <v>438566.95</v>
      </c>
      <c r="Z45" s="61">
        <v>438566.95</v>
      </c>
      <c r="AA45" s="61">
        <v>438566.95</v>
      </c>
      <c r="AB45" s="61">
        <v>438566.95</v>
      </c>
      <c r="AC45" s="61">
        <v>438566.95</v>
      </c>
      <c r="AD45" s="61">
        <v>438566.95</v>
      </c>
      <c r="AE45" s="61">
        <v>438566.95</v>
      </c>
      <c r="AF45" s="61">
        <v>438566.95</v>
      </c>
      <c r="AG45" s="61">
        <v>438566.95</v>
      </c>
      <c r="AH45" s="61">
        <v>438566.95</v>
      </c>
      <c r="AI45" s="61">
        <v>438566.95</v>
      </c>
      <c r="AJ45" s="61">
        <v>438566.95</v>
      </c>
      <c r="AK45" s="61">
        <v>438566.95</v>
      </c>
      <c r="AL45" s="61">
        <v>438566.95</v>
      </c>
      <c r="AM45" s="61">
        <v>438566.95</v>
      </c>
      <c r="AN45" s="61">
        <v>438566.95</v>
      </c>
      <c r="AO45" s="61">
        <v>438566.95</v>
      </c>
      <c r="AP45" s="61">
        <v>438566.95</v>
      </c>
    </row>
    <row r="46" spans="2:42" s="55" customFormat="1">
      <c r="B46" s="62"/>
      <c r="C46" s="63"/>
      <c r="D46" s="63"/>
      <c r="E46" s="63"/>
      <c r="F46" s="63"/>
      <c r="G46" s="63"/>
      <c r="H46" s="63"/>
      <c r="I46" s="63"/>
      <c r="J46" s="63"/>
      <c r="K46" s="63"/>
      <c r="L46" s="63"/>
      <c r="M46" s="63"/>
      <c r="N46" s="63"/>
    </row>
    <row r="47" spans="2:42" s="55" customFormat="1">
      <c r="B47" s="39" t="s">
        <v>12</v>
      </c>
      <c r="C47" s="54"/>
      <c r="D47" s="54"/>
      <c r="E47" s="54"/>
      <c r="F47" s="54"/>
      <c r="G47" s="54"/>
      <c r="H47" s="54"/>
      <c r="I47" s="54"/>
      <c r="J47" s="54"/>
      <c r="K47" s="54"/>
      <c r="L47" s="54"/>
      <c r="M47" s="54"/>
      <c r="N47" s="54"/>
    </row>
    <row r="48" spans="2:42" s="57" customFormat="1">
      <c r="B48" s="56" t="s">
        <v>25</v>
      </c>
      <c r="C48" s="8" t="s">
        <v>6</v>
      </c>
      <c r="D48" s="8"/>
      <c r="E48" s="43">
        <v>0</v>
      </c>
      <c r="F48" s="43">
        <v>1</v>
      </c>
      <c r="G48" s="43">
        <v>2</v>
      </c>
      <c r="H48" s="43">
        <v>3</v>
      </c>
      <c r="I48" s="43">
        <v>4</v>
      </c>
      <c r="J48" s="43">
        <v>5</v>
      </c>
      <c r="K48" s="43">
        <v>6</v>
      </c>
      <c r="L48" s="43">
        <v>7</v>
      </c>
      <c r="M48" s="43">
        <v>8</v>
      </c>
      <c r="N48" s="43">
        <v>9</v>
      </c>
      <c r="O48" s="43">
        <v>10</v>
      </c>
      <c r="P48" s="43">
        <v>11</v>
      </c>
      <c r="Q48" s="43">
        <v>12</v>
      </c>
      <c r="R48" s="43">
        <v>13</v>
      </c>
      <c r="S48" s="43">
        <v>14</v>
      </c>
      <c r="T48" s="43">
        <v>15</v>
      </c>
      <c r="U48" s="43">
        <v>16</v>
      </c>
      <c r="V48" s="43">
        <v>17</v>
      </c>
      <c r="W48" s="43">
        <v>18</v>
      </c>
      <c r="X48" s="43">
        <v>19</v>
      </c>
      <c r="Y48" s="43">
        <v>20</v>
      </c>
      <c r="Z48" s="43">
        <v>21</v>
      </c>
      <c r="AA48" s="43">
        <v>22</v>
      </c>
      <c r="AB48" s="43">
        <v>23</v>
      </c>
      <c r="AC48" s="43">
        <v>24</v>
      </c>
      <c r="AD48" s="43">
        <v>25</v>
      </c>
      <c r="AE48" s="43">
        <v>26</v>
      </c>
      <c r="AF48" s="43">
        <v>27</v>
      </c>
      <c r="AG48" s="43">
        <v>28</v>
      </c>
      <c r="AH48" s="43">
        <v>29</v>
      </c>
      <c r="AI48" s="43">
        <v>30</v>
      </c>
      <c r="AJ48" s="43">
        <v>31</v>
      </c>
      <c r="AK48" s="43">
        <v>32</v>
      </c>
      <c r="AL48" s="43">
        <v>33</v>
      </c>
      <c r="AM48" s="43">
        <v>34</v>
      </c>
      <c r="AN48" s="43">
        <v>35</v>
      </c>
      <c r="AO48" s="43">
        <v>36</v>
      </c>
      <c r="AP48" s="43">
        <v>37</v>
      </c>
    </row>
    <row r="49" spans="2:42" s="64" customFormat="1">
      <c r="B49" s="58" t="s">
        <v>31</v>
      </c>
      <c r="C49" s="59">
        <v>12805952.937901268</v>
      </c>
      <c r="D49" s="59"/>
      <c r="E49" s="69">
        <v>0</v>
      </c>
      <c r="F49" s="69">
        <v>94120.13506908594</v>
      </c>
      <c r="G49" s="69">
        <v>86483.200293619477</v>
      </c>
      <c r="H49" s="69">
        <v>82908.402521451877</v>
      </c>
      <c r="I49" s="69">
        <v>80238.052007579085</v>
      </c>
      <c r="J49" s="69">
        <v>76120.408141454143</v>
      </c>
      <c r="K49" s="69">
        <v>73077.526013015871</v>
      </c>
      <c r="L49" s="69">
        <v>71156.068793618804</v>
      </c>
      <c r="M49" s="69">
        <v>68638.837438627903</v>
      </c>
      <c r="N49" s="69">
        <v>0</v>
      </c>
      <c r="O49" s="69">
        <v>66678.315174211515</v>
      </c>
      <c r="P49" s="69">
        <v>66803.547362936093</v>
      </c>
      <c r="Q49" s="69">
        <v>85731.002816727094</v>
      </c>
      <c r="R49" s="69">
        <v>119780.19865027515</v>
      </c>
      <c r="S49" s="69">
        <v>148359.41622990498</v>
      </c>
      <c r="T49" s="69">
        <v>154220.93385942001</v>
      </c>
      <c r="U49" s="69">
        <v>343489.95337786997</v>
      </c>
      <c r="V49" s="69">
        <v>1006262.9901514747</v>
      </c>
      <c r="W49" s="69">
        <v>598934.35</v>
      </c>
      <c r="X49" s="69">
        <v>598934.35</v>
      </c>
      <c r="Y49" s="69">
        <v>598934.35</v>
      </c>
      <c r="Z49" s="69">
        <v>598934.35</v>
      </c>
      <c r="AA49" s="69">
        <v>598934.35</v>
      </c>
      <c r="AB49" s="69">
        <v>0</v>
      </c>
      <c r="AC49" s="69">
        <v>598934.35</v>
      </c>
      <c r="AD49" s="69">
        <v>598934.35</v>
      </c>
      <c r="AE49" s="69">
        <v>598934.35</v>
      </c>
      <c r="AF49" s="69">
        <v>598934.35</v>
      </c>
      <c r="AG49" s="69">
        <v>0</v>
      </c>
      <c r="AH49" s="69">
        <v>598934.35</v>
      </c>
      <c r="AI49" s="69">
        <v>598934.35</v>
      </c>
      <c r="AJ49" s="69">
        <v>598934.35</v>
      </c>
      <c r="AK49" s="69">
        <v>598934.35</v>
      </c>
      <c r="AL49" s="69">
        <v>0</v>
      </c>
      <c r="AM49" s="69">
        <v>598934.35</v>
      </c>
      <c r="AN49" s="69">
        <v>598934.35</v>
      </c>
      <c r="AO49" s="69">
        <v>598934.35</v>
      </c>
      <c r="AP49" s="69">
        <v>598934.35</v>
      </c>
    </row>
    <row r="50" spans="2:42" s="55" customFormat="1">
      <c r="B50" s="65"/>
      <c r="C50" s="59"/>
      <c r="D50" s="59"/>
      <c r="E50" s="67"/>
      <c r="F50" s="67"/>
      <c r="G50" s="67"/>
      <c r="H50" s="67"/>
      <c r="I50" s="67"/>
      <c r="J50" s="67"/>
      <c r="K50" s="67"/>
      <c r="L50" s="67"/>
      <c r="M50" s="67"/>
      <c r="N50" s="67"/>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row>
    <row r="51" spans="2:42" s="39" customFormat="1">
      <c r="B51" s="44" t="s">
        <v>6</v>
      </c>
      <c r="C51" s="59">
        <v>12805952.937901268</v>
      </c>
      <c r="D51" s="59"/>
      <c r="E51" s="61">
        <v>0</v>
      </c>
      <c r="F51" s="61">
        <v>94120.13506908594</v>
      </c>
      <c r="G51" s="61">
        <v>86483.200293619477</v>
      </c>
      <c r="H51" s="61">
        <v>82908.402521451877</v>
      </c>
      <c r="I51" s="61">
        <v>80238.052007579085</v>
      </c>
      <c r="J51" s="61">
        <v>76120.408141454143</v>
      </c>
      <c r="K51" s="61">
        <v>73077.526013015871</v>
      </c>
      <c r="L51" s="61">
        <v>71156.068793618804</v>
      </c>
      <c r="M51" s="61">
        <v>68638.837438627903</v>
      </c>
      <c r="N51" s="61">
        <v>0</v>
      </c>
      <c r="O51" s="61">
        <v>66678.315174211515</v>
      </c>
      <c r="P51" s="61">
        <v>66803.547362936093</v>
      </c>
      <c r="Q51" s="61">
        <v>85731.002816727094</v>
      </c>
      <c r="R51" s="61">
        <v>119780.19865027515</v>
      </c>
      <c r="S51" s="61">
        <v>148359.41622990498</v>
      </c>
      <c r="T51" s="61">
        <v>154220.93385942001</v>
      </c>
      <c r="U51" s="61">
        <v>343489.95337786997</v>
      </c>
      <c r="V51" s="61">
        <v>1006262.9901514747</v>
      </c>
      <c r="W51" s="61">
        <v>598934.35</v>
      </c>
      <c r="X51" s="61">
        <v>598934.35</v>
      </c>
      <c r="Y51" s="61">
        <v>598934.35</v>
      </c>
      <c r="Z51" s="61">
        <v>598934.35</v>
      </c>
      <c r="AA51" s="61">
        <v>598934.35</v>
      </c>
      <c r="AB51" s="61">
        <v>0</v>
      </c>
      <c r="AC51" s="61">
        <v>598934.35</v>
      </c>
      <c r="AD51" s="61">
        <v>598934.35</v>
      </c>
      <c r="AE51" s="61">
        <v>598934.35</v>
      </c>
      <c r="AF51" s="61">
        <v>598934.35</v>
      </c>
      <c r="AG51" s="61">
        <v>0</v>
      </c>
      <c r="AH51" s="61">
        <v>598934.35</v>
      </c>
      <c r="AI51" s="61">
        <v>598934.35</v>
      </c>
      <c r="AJ51" s="61">
        <v>598934.35</v>
      </c>
      <c r="AK51" s="61">
        <v>598934.35</v>
      </c>
      <c r="AL51" s="61">
        <v>0</v>
      </c>
      <c r="AM51" s="61">
        <v>598934.35</v>
      </c>
      <c r="AN51" s="61">
        <v>598934.35</v>
      </c>
      <c r="AO51" s="61">
        <v>598934.35</v>
      </c>
      <c r="AP51" s="61">
        <v>598934.35</v>
      </c>
    </row>
    <row r="52" spans="2:42" s="39" customFormat="1">
      <c r="C52" s="63"/>
      <c r="D52" s="63"/>
      <c r="E52" s="63"/>
      <c r="F52" s="63"/>
      <c r="G52" s="63"/>
      <c r="H52" s="63"/>
      <c r="I52" s="63"/>
      <c r="J52" s="63"/>
      <c r="K52" s="63"/>
      <c r="L52" s="63"/>
      <c r="M52" s="63"/>
      <c r="N52" s="63"/>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row>
    <row r="53" spans="2:42" s="55" customFormat="1">
      <c r="B53" s="39" t="s">
        <v>12</v>
      </c>
      <c r="C53" s="54"/>
      <c r="D53" s="54"/>
      <c r="E53" s="54"/>
      <c r="F53" s="54"/>
      <c r="G53" s="54"/>
      <c r="H53" s="54"/>
      <c r="I53" s="54"/>
      <c r="J53" s="54"/>
      <c r="K53" s="54"/>
      <c r="L53" s="54"/>
      <c r="M53" s="54"/>
      <c r="N53" s="54"/>
    </row>
    <row r="54" spans="2:42" s="57" customFormat="1">
      <c r="B54" s="56" t="s">
        <v>26</v>
      </c>
      <c r="C54" s="8" t="s">
        <v>6</v>
      </c>
      <c r="D54" s="8"/>
      <c r="E54" s="43">
        <v>0</v>
      </c>
      <c r="F54" s="43">
        <v>1</v>
      </c>
      <c r="G54" s="43">
        <v>2</v>
      </c>
      <c r="H54" s="43">
        <v>3</v>
      </c>
      <c r="I54" s="43">
        <v>4</v>
      </c>
      <c r="J54" s="43">
        <v>5</v>
      </c>
      <c r="K54" s="43">
        <v>6</v>
      </c>
      <c r="L54" s="43">
        <v>7</v>
      </c>
      <c r="M54" s="43">
        <v>8</v>
      </c>
      <c r="N54" s="43">
        <v>9</v>
      </c>
      <c r="O54" s="43">
        <v>10</v>
      </c>
      <c r="P54" s="43">
        <v>11</v>
      </c>
      <c r="Q54" s="43">
        <v>12</v>
      </c>
      <c r="R54" s="43">
        <v>13</v>
      </c>
      <c r="S54" s="43">
        <v>14</v>
      </c>
      <c r="T54" s="43">
        <v>15</v>
      </c>
      <c r="U54" s="43">
        <v>16</v>
      </c>
      <c r="V54" s="43">
        <v>17</v>
      </c>
      <c r="W54" s="43">
        <v>18</v>
      </c>
      <c r="X54" s="43">
        <v>19</v>
      </c>
      <c r="Y54" s="43">
        <v>20</v>
      </c>
      <c r="Z54" s="43">
        <v>21</v>
      </c>
      <c r="AA54" s="43">
        <v>22</v>
      </c>
      <c r="AB54" s="43">
        <v>23</v>
      </c>
      <c r="AC54" s="43">
        <v>24</v>
      </c>
      <c r="AD54" s="43">
        <v>25</v>
      </c>
      <c r="AE54" s="43">
        <v>26</v>
      </c>
      <c r="AF54" s="43">
        <v>27</v>
      </c>
      <c r="AG54" s="43">
        <v>28</v>
      </c>
      <c r="AH54" s="43">
        <v>29</v>
      </c>
      <c r="AI54" s="43">
        <v>30</v>
      </c>
      <c r="AJ54" s="43">
        <v>31</v>
      </c>
      <c r="AK54" s="43">
        <v>32</v>
      </c>
      <c r="AL54" s="43">
        <v>33</v>
      </c>
      <c r="AM54" s="43">
        <v>34</v>
      </c>
      <c r="AN54" s="43">
        <v>35</v>
      </c>
      <c r="AO54" s="43">
        <v>36</v>
      </c>
      <c r="AP54" s="43">
        <v>37</v>
      </c>
    </row>
    <row r="55" spans="2:42" s="64" customFormat="1">
      <c r="B55" s="58" t="s">
        <v>31</v>
      </c>
      <c r="C55" s="66">
        <v>18146622.7575</v>
      </c>
      <c r="D55" s="66"/>
      <c r="E55" s="69">
        <v>0</v>
      </c>
      <c r="F55" s="69">
        <v>0</v>
      </c>
      <c r="G55" s="69">
        <v>0</v>
      </c>
      <c r="H55" s="69">
        <v>0</v>
      </c>
      <c r="I55" s="69">
        <v>0</v>
      </c>
      <c r="J55" s="69">
        <v>0</v>
      </c>
      <c r="K55" s="69">
        <v>0</v>
      </c>
      <c r="L55" s="69">
        <v>0</v>
      </c>
      <c r="M55" s="69">
        <v>0</v>
      </c>
      <c r="N55" s="69">
        <v>0</v>
      </c>
      <c r="O55" s="69">
        <v>0</v>
      </c>
      <c r="P55" s="69">
        <v>0</v>
      </c>
      <c r="Q55" s="69">
        <v>0</v>
      </c>
      <c r="R55" s="69">
        <v>1497553.1199999999</v>
      </c>
      <c r="S55" s="69">
        <v>1676656.3474999999</v>
      </c>
      <c r="T55" s="69">
        <v>1654761.4500000002</v>
      </c>
      <c r="U55" s="69">
        <v>1470589.2900000003</v>
      </c>
      <c r="V55" s="69">
        <v>2083721.53</v>
      </c>
      <c r="W55" s="69">
        <v>0</v>
      </c>
      <c r="X55" s="69">
        <v>0</v>
      </c>
      <c r="Y55" s="69">
        <v>0</v>
      </c>
      <c r="Z55" s="69">
        <v>0</v>
      </c>
      <c r="AA55" s="69">
        <v>0</v>
      </c>
      <c r="AB55" s="69">
        <v>854292.34</v>
      </c>
      <c r="AC55" s="69">
        <v>0</v>
      </c>
      <c r="AD55" s="69">
        <v>0</v>
      </c>
      <c r="AE55" s="69">
        <v>0</v>
      </c>
      <c r="AF55" s="69">
        <v>0</v>
      </c>
      <c r="AG55" s="69">
        <v>4027378.17</v>
      </c>
      <c r="AH55" s="69">
        <v>0</v>
      </c>
      <c r="AI55" s="69">
        <v>0</v>
      </c>
      <c r="AJ55" s="69">
        <v>0</v>
      </c>
      <c r="AK55" s="69">
        <v>0</v>
      </c>
      <c r="AL55" s="69">
        <v>854292.34</v>
      </c>
      <c r="AM55" s="69">
        <v>0</v>
      </c>
      <c r="AN55" s="69">
        <v>0</v>
      </c>
      <c r="AO55" s="69">
        <v>0</v>
      </c>
      <c r="AP55" s="69">
        <v>4027378.17</v>
      </c>
    </row>
    <row r="56" spans="2:42" s="55" customFormat="1">
      <c r="B56" s="65"/>
      <c r="C56" s="59"/>
      <c r="D56" s="59"/>
      <c r="E56" s="71"/>
      <c r="F56" s="71"/>
      <c r="G56" s="71"/>
      <c r="H56" s="71"/>
      <c r="I56" s="71"/>
      <c r="J56" s="71"/>
      <c r="K56" s="71"/>
      <c r="L56" s="71"/>
      <c r="M56" s="71"/>
      <c r="N56" s="71"/>
      <c r="O56" s="68"/>
      <c r="P56" s="72"/>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row>
    <row r="57" spans="2:42" s="39" customFormat="1">
      <c r="B57" s="44" t="s">
        <v>6</v>
      </c>
      <c r="C57" s="59">
        <v>18146622.7575</v>
      </c>
      <c r="D57" s="59"/>
      <c r="E57" s="61">
        <v>0</v>
      </c>
      <c r="F57" s="61">
        <v>0</v>
      </c>
      <c r="G57" s="61">
        <v>0</v>
      </c>
      <c r="H57" s="61">
        <v>0</v>
      </c>
      <c r="I57" s="61">
        <v>0</v>
      </c>
      <c r="J57" s="61">
        <v>0</v>
      </c>
      <c r="K57" s="61">
        <v>0</v>
      </c>
      <c r="L57" s="61">
        <v>0</v>
      </c>
      <c r="M57" s="61">
        <v>0</v>
      </c>
      <c r="N57" s="61">
        <v>0</v>
      </c>
      <c r="O57" s="61">
        <v>0</v>
      </c>
      <c r="P57" s="61">
        <v>0</v>
      </c>
      <c r="Q57" s="61">
        <v>0</v>
      </c>
      <c r="R57" s="61">
        <v>1497553.1199999999</v>
      </c>
      <c r="S57" s="61">
        <v>1676656.3474999999</v>
      </c>
      <c r="T57" s="61">
        <v>1654761.4500000002</v>
      </c>
      <c r="U57" s="61">
        <v>1470589.2900000003</v>
      </c>
      <c r="V57" s="61">
        <v>2083721.53</v>
      </c>
      <c r="W57" s="61">
        <v>0</v>
      </c>
      <c r="X57" s="61">
        <v>0</v>
      </c>
      <c r="Y57" s="61">
        <v>0</v>
      </c>
      <c r="Z57" s="61">
        <v>0</v>
      </c>
      <c r="AA57" s="61">
        <v>0</v>
      </c>
      <c r="AB57" s="61">
        <v>854292.34</v>
      </c>
      <c r="AC57" s="61">
        <v>0</v>
      </c>
      <c r="AD57" s="61">
        <v>0</v>
      </c>
      <c r="AE57" s="61">
        <v>0</v>
      </c>
      <c r="AF57" s="61">
        <v>0</v>
      </c>
      <c r="AG57" s="61">
        <v>4027378.17</v>
      </c>
      <c r="AH57" s="61">
        <v>0</v>
      </c>
      <c r="AI57" s="61">
        <v>0</v>
      </c>
      <c r="AJ57" s="61">
        <v>0</v>
      </c>
      <c r="AK57" s="61">
        <v>0</v>
      </c>
      <c r="AL57" s="61">
        <v>854292.34</v>
      </c>
      <c r="AM57" s="61">
        <v>0</v>
      </c>
      <c r="AN57" s="61">
        <v>0</v>
      </c>
      <c r="AO57" s="61">
        <v>0</v>
      </c>
      <c r="AP57" s="61">
        <v>4027378.17</v>
      </c>
    </row>
    <row r="58" spans="2:42" s="4" customFormat="1">
      <c r="C58" s="63"/>
      <c r="D58" s="63"/>
      <c r="E58" s="63"/>
      <c r="F58" s="63"/>
      <c r="G58" s="63"/>
      <c r="H58" s="63"/>
      <c r="I58" s="63"/>
      <c r="J58" s="63"/>
      <c r="K58" s="63"/>
      <c r="L58" s="63"/>
      <c r="M58" s="63"/>
      <c r="N58" s="63"/>
      <c r="O58" s="70"/>
      <c r="P58" s="70"/>
      <c r="Q58" s="70"/>
      <c r="R58" s="70"/>
      <c r="S58" s="70"/>
      <c r="T58" s="70"/>
      <c r="U58" s="70"/>
      <c r="V58" s="70"/>
      <c r="X58" s="73"/>
      <c r="Y58" s="73"/>
    </row>
    <row r="59" spans="2:42">
      <c r="B59" s="74"/>
      <c r="C59" s="63"/>
      <c r="D59" s="63"/>
      <c r="E59" s="63"/>
      <c r="F59" s="63"/>
      <c r="G59" s="63"/>
      <c r="H59" s="63"/>
      <c r="I59" s="63"/>
      <c r="J59" s="63"/>
      <c r="K59" s="63"/>
      <c r="L59" s="63"/>
      <c r="M59" s="63"/>
      <c r="N59" s="63"/>
      <c r="S59" s="75"/>
    </row>
    <row r="60" spans="2:42">
      <c r="C60" s="76">
        <v>89886715.090410173</v>
      </c>
      <c r="D60" s="76"/>
      <c r="F60" s="77"/>
      <c r="G60" s="77"/>
      <c r="H60" s="77"/>
      <c r="I60" s="77"/>
      <c r="J60" s="77"/>
      <c r="K60" s="77"/>
      <c r="L60" s="77"/>
      <c r="M60" s="77"/>
      <c r="N60" s="77"/>
      <c r="O60" s="77"/>
      <c r="P60" s="77"/>
      <c r="Q60" s="77"/>
      <c r="R60" s="77"/>
      <c r="S60" s="77"/>
      <c r="T60" s="77"/>
      <c r="U60" s="77"/>
      <c r="V60" s="77"/>
      <c r="W60" s="77"/>
    </row>
    <row r="61" spans="2:42">
      <c r="F61" s="77"/>
      <c r="G61" s="77"/>
      <c r="H61" s="77"/>
      <c r="I61" s="77"/>
      <c r="J61" s="77"/>
      <c r="K61" s="77"/>
      <c r="L61" s="77"/>
      <c r="M61" s="77"/>
      <c r="N61" s="77"/>
      <c r="O61" s="77"/>
      <c r="P61" s="77"/>
      <c r="Q61" s="77"/>
      <c r="R61" s="77"/>
      <c r="S61" s="77"/>
      <c r="T61" s="77"/>
      <c r="U61" s="77"/>
      <c r="V61" s="77"/>
      <c r="W61" s="77"/>
    </row>
    <row r="62" spans="2:42">
      <c r="F62" s="77"/>
      <c r="G62" s="77"/>
      <c r="H62" s="77"/>
      <c r="I62" s="77"/>
      <c r="J62" s="77"/>
      <c r="K62" s="77"/>
      <c r="L62" s="77"/>
      <c r="M62" s="77"/>
      <c r="N62" s="77"/>
      <c r="O62" s="77"/>
      <c r="P62" s="77"/>
      <c r="Q62" s="77"/>
      <c r="R62" s="77"/>
      <c r="S62" s="77"/>
      <c r="T62" s="77"/>
      <c r="U62" s="77"/>
      <c r="V62" s="77"/>
      <c r="W62" s="77"/>
    </row>
    <row r="63" spans="2:42">
      <c r="F63" s="77"/>
      <c r="G63" s="77"/>
      <c r="H63" s="77"/>
      <c r="I63" s="77"/>
      <c r="J63" s="77"/>
      <c r="K63" s="77"/>
      <c r="L63" s="77"/>
      <c r="M63" s="77"/>
      <c r="N63" s="77"/>
      <c r="O63" s="77"/>
      <c r="P63" s="77"/>
      <c r="Q63" s="77"/>
      <c r="R63" s="77"/>
      <c r="S63" s="77"/>
      <c r="T63" s="77"/>
      <c r="U63" s="77"/>
      <c r="V63" s="77"/>
      <c r="W63" s="77"/>
    </row>
    <row r="64" spans="2:42">
      <c r="F64" s="77"/>
      <c r="G64" s="77"/>
      <c r="H64" s="77"/>
      <c r="I64" s="77"/>
      <c r="J64" s="77"/>
      <c r="K64" s="77"/>
      <c r="L64" s="77"/>
      <c r="M64" s="77"/>
      <c r="N64" s="77"/>
      <c r="O64" s="77"/>
      <c r="P64" s="77"/>
      <c r="Q64" s="77"/>
      <c r="R64" s="77"/>
      <c r="S64" s="77"/>
      <c r="T64" s="77"/>
      <c r="U64" s="77"/>
      <c r="V64" s="77"/>
      <c r="W64" s="77"/>
    </row>
    <row r="65" spans="6:23">
      <c r="F65" s="26"/>
      <c r="G65" s="26"/>
      <c r="H65" s="26"/>
      <c r="I65" s="26"/>
      <c r="J65" s="26"/>
      <c r="K65" s="26"/>
      <c r="L65" s="26"/>
      <c r="M65" s="26"/>
      <c r="N65" s="26"/>
      <c r="O65" s="26"/>
      <c r="P65" s="26"/>
      <c r="Q65" s="26"/>
      <c r="R65" s="26"/>
      <c r="S65" s="26"/>
      <c r="T65" s="26"/>
      <c r="U65" s="26"/>
      <c r="V65" s="26"/>
      <c r="W65" s="26"/>
    </row>
  </sheetData>
  <mergeCells count="4">
    <mergeCell ref="B2:AP5"/>
    <mergeCell ref="B6:R6"/>
    <mergeCell ref="B7:AP8"/>
    <mergeCell ref="B10:AP10"/>
  </mergeCell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34"/>
  <sheetViews>
    <sheetView workbookViewId="0">
      <selection activeCell="K13" sqref="K13"/>
    </sheetView>
  </sheetViews>
  <sheetFormatPr baseColWidth="10" defaultColWidth="11.42578125" defaultRowHeight="15"/>
  <cols>
    <col min="1" max="1" width="26" style="319" customWidth="1"/>
    <col min="2" max="2" width="7.42578125" style="321" bestFit="1" customWidth="1"/>
    <col min="3" max="3" width="20.140625" style="321" customWidth="1"/>
    <col min="4" max="4" width="19.140625" style="321" customWidth="1"/>
    <col min="5" max="5" width="16.140625" style="321" bestFit="1" customWidth="1"/>
    <col min="6" max="6" width="6.5703125" style="321" bestFit="1" customWidth="1"/>
    <col min="7" max="7" width="11.7109375" style="319" bestFit="1" customWidth="1"/>
    <col min="8" max="8" width="28.42578125" style="319" bestFit="1" customWidth="1"/>
    <col min="9" max="10" width="11.42578125" style="319"/>
    <col min="11" max="11" width="15.5703125" style="319" customWidth="1"/>
    <col min="12" max="36" width="3" style="319" customWidth="1"/>
    <col min="37" max="16384" width="11.42578125" style="319"/>
  </cols>
  <sheetData>
    <row r="1" spans="1:36">
      <c r="A1" s="398" t="s">
        <v>25</v>
      </c>
      <c r="B1" s="399"/>
      <c r="C1" s="399"/>
      <c r="D1" s="399"/>
      <c r="E1" s="399"/>
      <c r="F1" s="399"/>
      <c r="G1" s="399"/>
      <c r="H1" s="400"/>
    </row>
    <row r="2" spans="1:36" ht="30">
      <c r="A2" s="369" t="s">
        <v>522</v>
      </c>
      <c r="B2" s="370" t="s">
        <v>661</v>
      </c>
      <c r="C2" s="370" t="s">
        <v>1247</v>
      </c>
      <c r="D2" s="370" t="s">
        <v>1248</v>
      </c>
      <c r="E2" s="370" t="s">
        <v>1249</v>
      </c>
      <c r="F2" s="370" t="s">
        <v>1250</v>
      </c>
      <c r="G2" s="370" t="s">
        <v>1251</v>
      </c>
      <c r="H2" s="629">
        <v>441.69198962400003</v>
      </c>
      <c r="K2" s="319" t="s">
        <v>1252</v>
      </c>
    </row>
    <row r="3" spans="1:36" ht="15" customHeight="1">
      <c r="A3" s="395" t="s">
        <v>1253</v>
      </c>
      <c r="B3" s="396"/>
      <c r="C3" s="396"/>
      <c r="D3" s="396"/>
      <c r="E3" s="396"/>
      <c r="F3" s="396"/>
      <c r="G3" s="397"/>
      <c r="H3" s="630"/>
    </row>
    <row r="4" spans="1:36" ht="15" customHeight="1">
      <c r="A4" s="371" t="s">
        <v>1254</v>
      </c>
      <c r="B4" s="372" t="s">
        <v>536</v>
      </c>
      <c r="C4" s="373">
        <v>38</v>
      </c>
      <c r="D4" s="374">
        <v>1.5</v>
      </c>
      <c r="E4" s="374">
        <v>18</v>
      </c>
      <c r="F4" s="374">
        <v>221.24</v>
      </c>
      <c r="G4" s="374">
        <v>3982.32</v>
      </c>
      <c r="H4" s="630"/>
      <c r="K4" s="632" t="s">
        <v>1255</v>
      </c>
      <c r="L4" s="625" t="s">
        <v>1256</v>
      </c>
      <c r="M4" s="625"/>
      <c r="N4" s="625"/>
      <c r="O4" s="625"/>
      <c r="P4" s="625"/>
      <c r="Q4" s="625" t="s">
        <v>1257</v>
      </c>
      <c r="R4" s="625"/>
      <c r="S4" s="625"/>
      <c r="T4" s="625"/>
      <c r="U4" s="625"/>
      <c r="V4" s="625" t="s">
        <v>1258</v>
      </c>
      <c r="W4" s="625"/>
      <c r="X4" s="625"/>
      <c r="Y4" s="625"/>
      <c r="Z4" s="625"/>
      <c r="AA4" s="625" t="s">
        <v>1259</v>
      </c>
      <c r="AB4" s="625"/>
      <c r="AC4" s="625"/>
      <c r="AD4" s="625"/>
      <c r="AE4" s="625"/>
      <c r="AF4" s="625" t="s">
        <v>1260</v>
      </c>
      <c r="AG4" s="625"/>
      <c r="AH4" s="625"/>
      <c r="AI4" s="625"/>
      <c r="AJ4" s="625"/>
    </row>
    <row r="5" spans="1:36" ht="15" customHeight="1">
      <c r="A5" s="371" t="s">
        <v>1261</v>
      </c>
      <c r="B5" s="372" t="s">
        <v>587</v>
      </c>
      <c r="C5" s="373">
        <v>295</v>
      </c>
      <c r="D5" s="374">
        <v>5</v>
      </c>
      <c r="E5" s="374">
        <v>60</v>
      </c>
      <c r="F5" s="374">
        <v>4.0999999999999996</v>
      </c>
      <c r="G5" s="374">
        <v>245.99999999999997</v>
      </c>
      <c r="H5" s="630"/>
      <c r="K5" s="633"/>
      <c r="L5" s="626" t="s">
        <v>1262</v>
      </c>
      <c r="M5" s="627"/>
      <c r="N5" s="627"/>
      <c r="O5" s="627"/>
      <c r="P5" s="627"/>
      <c r="Q5" s="627"/>
      <c r="R5" s="627"/>
      <c r="S5" s="627"/>
      <c r="T5" s="627"/>
      <c r="U5" s="627"/>
      <c r="V5" s="627"/>
      <c r="W5" s="627"/>
      <c r="X5" s="627"/>
      <c r="Y5" s="627"/>
      <c r="Z5" s="627"/>
      <c r="AA5" s="627"/>
      <c r="AB5" s="627"/>
      <c r="AC5" s="627"/>
      <c r="AD5" s="627"/>
      <c r="AE5" s="627"/>
      <c r="AF5" s="627"/>
      <c r="AG5" s="627"/>
      <c r="AH5" s="627"/>
      <c r="AI5" s="627"/>
      <c r="AJ5" s="628"/>
    </row>
    <row r="6" spans="1:36" ht="30">
      <c r="A6" s="371" t="s">
        <v>1263</v>
      </c>
      <c r="B6" s="372" t="s">
        <v>1264</v>
      </c>
      <c r="C6" s="373">
        <v>740</v>
      </c>
      <c r="D6" s="374">
        <v>30</v>
      </c>
      <c r="E6" s="374">
        <v>360</v>
      </c>
      <c r="F6" s="374">
        <v>1.99</v>
      </c>
      <c r="G6" s="374">
        <v>716.4</v>
      </c>
      <c r="H6" s="630"/>
      <c r="K6" s="375"/>
      <c r="L6" s="375">
        <v>1</v>
      </c>
      <c r="M6" s="375">
        <v>2</v>
      </c>
      <c r="N6" s="375">
        <v>3</v>
      </c>
      <c r="O6" s="375">
        <v>4</v>
      </c>
      <c r="P6" s="375">
        <v>5</v>
      </c>
      <c r="Q6" s="375">
        <v>6</v>
      </c>
      <c r="R6" s="375">
        <v>7</v>
      </c>
      <c r="S6" s="375">
        <v>8</v>
      </c>
      <c r="T6" s="375">
        <v>9</v>
      </c>
      <c r="U6" s="375">
        <v>10</v>
      </c>
      <c r="V6" s="375">
        <v>11</v>
      </c>
      <c r="W6" s="375">
        <v>12</v>
      </c>
      <c r="X6" s="375">
        <v>13</v>
      </c>
      <c r="Y6" s="375">
        <v>14</v>
      </c>
      <c r="Z6" s="375">
        <v>15</v>
      </c>
      <c r="AA6" s="375">
        <v>16</v>
      </c>
      <c r="AB6" s="375">
        <v>17</v>
      </c>
      <c r="AC6" s="375">
        <v>18</v>
      </c>
      <c r="AD6" s="375">
        <v>19</v>
      </c>
      <c r="AE6" s="375">
        <v>20</v>
      </c>
      <c r="AF6" s="375">
        <v>21</v>
      </c>
      <c r="AG6" s="375">
        <v>22</v>
      </c>
      <c r="AH6" s="375">
        <v>23</v>
      </c>
      <c r="AI6" s="375">
        <v>24</v>
      </c>
      <c r="AJ6" s="375">
        <v>25</v>
      </c>
    </row>
    <row r="7" spans="1:36" ht="15" customHeight="1">
      <c r="A7" s="395" t="s">
        <v>1265</v>
      </c>
      <c r="B7" s="396"/>
      <c r="C7" s="396"/>
      <c r="D7" s="396"/>
      <c r="E7" s="396"/>
      <c r="F7" s="396"/>
      <c r="G7" s="397"/>
      <c r="H7" s="630"/>
      <c r="K7" s="375"/>
      <c r="L7" s="376"/>
      <c r="M7" s="376"/>
      <c r="N7" s="376"/>
      <c r="O7" s="376"/>
      <c r="P7" s="375"/>
      <c r="Q7" s="376"/>
      <c r="R7" s="376"/>
      <c r="S7" s="376"/>
      <c r="T7" s="376"/>
      <c r="U7" s="375"/>
      <c r="V7" s="376"/>
      <c r="W7" s="376"/>
      <c r="X7" s="376"/>
      <c r="Y7" s="376"/>
      <c r="Z7" s="375"/>
      <c r="AA7" s="376"/>
      <c r="AB7" s="376"/>
      <c r="AC7" s="376"/>
      <c r="AD7" s="376"/>
      <c r="AE7" s="375"/>
      <c r="AF7" s="376"/>
      <c r="AG7" s="376"/>
      <c r="AH7" s="376"/>
      <c r="AI7" s="376"/>
      <c r="AJ7" s="375"/>
    </row>
    <row r="8" spans="1:36" ht="30">
      <c r="A8" s="371" t="s">
        <v>1266</v>
      </c>
      <c r="B8" s="372" t="s">
        <v>225</v>
      </c>
      <c r="C8" s="373">
        <v>22600</v>
      </c>
      <c r="D8" s="374">
        <v>50</v>
      </c>
      <c r="E8" s="374">
        <v>600</v>
      </c>
      <c r="F8" s="374">
        <v>6.08</v>
      </c>
      <c r="G8" s="374">
        <v>3648</v>
      </c>
      <c r="H8" s="630"/>
      <c r="K8" s="377" t="s">
        <v>1267</v>
      </c>
      <c r="L8" s="375"/>
      <c r="M8" s="375"/>
      <c r="N8" s="375"/>
      <c r="O8" s="375"/>
      <c r="P8" s="378"/>
      <c r="Q8" s="375"/>
      <c r="R8" s="375"/>
      <c r="S8" s="375"/>
      <c r="T8" s="375"/>
      <c r="U8" s="378"/>
      <c r="V8" s="375"/>
      <c r="W8" s="375"/>
      <c r="X8" s="375"/>
      <c r="Y8" s="375"/>
      <c r="Z8" s="378"/>
      <c r="AA8" s="375"/>
      <c r="AB8" s="375"/>
      <c r="AC8" s="375"/>
      <c r="AD8" s="375"/>
      <c r="AE8" s="378"/>
      <c r="AF8" s="375"/>
      <c r="AG8" s="375"/>
      <c r="AH8" s="375"/>
      <c r="AI8" s="375"/>
      <c r="AJ8" s="378"/>
    </row>
    <row r="9" spans="1:36" ht="30">
      <c r="A9" s="371" t="s">
        <v>1268</v>
      </c>
      <c r="B9" s="372" t="s">
        <v>587</v>
      </c>
      <c r="C9" s="373">
        <v>505297.19176699995</v>
      </c>
      <c r="D9" s="374">
        <v>1200</v>
      </c>
      <c r="E9" s="374">
        <v>14400</v>
      </c>
      <c r="F9" s="374">
        <v>0.35</v>
      </c>
      <c r="G9" s="374">
        <v>5040</v>
      </c>
      <c r="H9" s="630"/>
    </row>
    <row r="10" spans="1:36" ht="15" customHeight="1">
      <c r="A10" s="371" t="s">
        <v>1269</v>
      </c>
      <c r="B10" s="372" t="s">
        <v>224</v>
      </c>
      <c r="C10" s="373">
        <v>22.6</v>
      </c>
      <c r="D10" s="374">
        <v>0.71066059999999998</v>
      </c>
      <c r="E10" s="374">
        <v>8.5279272000000006</v>
      </c>
      <c r="F10" s="374">
        <v>360.2</v>
      </c>
      <c r="G10" s="374">
        <v>3071.7593774400002</v>
      </c>
      <c r="H10" s="630"/>
    </row>
    <row r="11" spans="1:36" ht="15" customHeight="1">
      <c r="A11" s="371" t="s">
        <v>1270</v>
      </c>
      <c r="B11" s="372" t="s">
        <v>1264</v>
      </c>
      <c r="C11" s="373">
        <v>45200</v>
      </c>
      <c r="D11" s="374">
        <v>20</v>
      </c>
      <c r="E11" s="374">
        <v>240</v>
      </c>
      <c r="F11" s="374">
        <v>14.96</v>
      </c>
      <c r="G11" s="374">
        <v>3590.4</v>
      </c>
      <c r="H11" s="630"/>
    </row>
    <row r="12" spans="1:36" ht="15" customHeight="1">
      <c r="A12" s="395" t="s">
        <v>1271</v>
      </c>
      <c r="B12" s="396"/>
      <c r="C12" s="396"/>
      <c r="D12" s="396"/>
      <c r="E12" s="396"/>
      <c r="F12" s="396"/>
      <c r="G12" s="397"/>
      <c r="H12" s="630"/>
    </row>
    <row r="13" spans="1:36" ht="30">
      <c r="A13" s="371" t="s">
        <v>1272</v>
      </c>
      <c r="B13" s="372" t="s">
        <v>661</v>
      </c>
      <c r="C13" s="373">
        <v>24</v>
      </c>
      <c r="D13" s="374">
        <v>2</v>
      </c>
      <c r="E13" s="374">
        <v>24</v>
      </c>
      <c r="F13" s="374">
        <v>66.959999999999994</v>
      </c>
      <c r="G13" s="374">
        <v>1607.04</v>
      </c>
      <c r="H13" s="630"/>
    </row>
    <row r="14" spans="1:36" ht="15" customHeight="1">
      <c r="A14" s="371" t="s">
        <v>1273</v>
      </c>
      <c r="B14" s="372" t="s">
        <v>1264</v>
      </c>
      <c r="C14" s="373">
        <v>45200</v>
      </c>
      <c r="D14" s="374">
        <v>30</v>
      </c>
      <c r="E14" s="374">
        <v>360</v>
      </c>
      <c r="F14" s="374">
        <v>2.84</v>
      </c>
      <c r="G14" s="374">
        <v>1022.4</v>
      </c>
      <c r="H14" s="630"/>
    </row>
    <row r="15" spans="1:36" ht="15" customHeight="1">
      <c r="A15" s="371" t="s">
        <v>1274</v>
      </c>
      <c r="B15" s="372" t="s">
        <v>587</v>
      </c>
      <c r="C15" s="373">
        <v>4520</v>
      </c>
      <c r="D15" s="374">
        <v>20</v>
      </c>
      <c r="E15" s="374">
        <v>240</v>
      </c>
      <c r="F15" s="374">
        <v>7.43</v>
      </c>
      <c r="G15" s="374">
        <v>1783.1999999999998</v>
      </c>
      <c r="H15" s="630"/>
    </row>
    <row r="16" spans="1:36" ht="45">
      <c r="A16" s="371" t="s">
        <v>1275</v>
      </c>
      <c r="B16" s="372" t="s">
        <v>1264</v>
      </c>
      <c r="C16" s="373">
        <v>25</v>
      </c>
      <c r="D16" s="374">
        <v>2</v>
      </c>
      <c r="E16" s="374">
        <v>24</v>
      </c>
      <c r="F16" s="374">
        <v>54.6</v>
      </c>
      <c r="G16" s="374">
        <v>1310.4000000000001</v>
      </c>
      <c r="H16" s="630"/>
    </row>
    <row r="17" spans="1:11" ht="18.75" customHeight="1" thickBot="1">
      <c r="A17" s="379" t="s">
        <v>1276</v>
      </c>
      <c r="B17" s="380" t="s">
        <v>536</v>
      </c>
      <c r="C17" s="381">
        <v>10</v>
      </c>
      <c r="D17" s="382">
        <v>10</v>
      </c>
      <c r="E17" s="382">
        <v>120</v>
      </c>
      <c r="F17" s="382">
        <v>4.03</v>
      </c>
      <c r="G17" s="374">
        <v>483.6</v>
      </c>
      <c r="H17" s="631"/>
    </row>
    <row r="18" spans="1:11" ht="18.75" customHeight="1" thickBot="1">
      <c r="A18" s="362"/>
      <c r="B18" s="261"/>
      <c r="C18" s="383"/>
      <c r="D18" s="383"/>
      <c r="E18" s="383"/>
      <c r="F18" s="634" t="s">
        <v>1277</v>
      </c>
      <c r="G18" s="635"/>
      <c r="H18" s="384">
        <v>598934.33793014404</v>
      </c>
    </row>
    <row r="19" spans="1:11" ht="15.75" thickBot="1">
      <c r="H19" s="385"/>
    </row>
    <row r="20" spans="1:11" ht="15.75" thickBot="1">
      <c r="A20" s="401" t="s">
        <v>1278</v>
      </c>
      <c r="B20" s="402"/>
      <c r="C20" s="402"/>
      <c r="D20" s="402"/>
      <c r="E20" s="402"/>
      <c r="F20" s="402"/>
      <c r="G20" s="402"/>
      <c r="H20" s="403"/>
    </row>
    <row r="21" spans="1:11" ht="30">
      <c r="A21" s="369" t="s">
        <v>522</v>
      </c>
      <c r="B21" s="370" t="s">
        <v>661</v>
      </c>
      <c r="C21" s="370" t="s">
        <v>1247</v>
      </c>
      <c r="D21" s="370" t="s">
        <v>1248</v>
      </c>
      <c r="E21" s="370" t="s">
        <v>1249</v>
      </c>
      <c r="F21" s="370" t="s">
        <v>1250</v>
      </c>
      <c r="G21" s="386" t="s">
        <v>1251</v>
      </c>
      <c r="H21" s="636">
        <v>1800.026002965333</v>
      </c>
      <c r="K21" s="394"/>
    </row>
    <row r="22" spans="1:11" ht="15" customHeight="1">
      <c r="A22" s="395" t="s">
        <v>1253</v>
      </c>
      <c r="B22" s="396"/>
      <c r="C22" s="396"/>
      <c r="D22" s="396"/>
      <c r="E22" s="396"/>
      <c r="F22" s="396"/>
      <c r="G22" s="404"/>
      <c r="H22" s="637"/>
      <c r="K22" s="394"/>
    </row>
    <row r="23" spans="1:11" ht="15" customHeight="1">
      <c r="A23" s="371" t="s">
        <v>1279</v>
      </c>
      <c r="B23" s="372" t="s">
        <v>587</v>
      </c>
      <c r="C23" s="373">
        <v>120</v>
      </c>
      <c r="D23" s="372">
        <v>120</v>
      </c>
      <c r="E23" s="374">
        <v>1440</v>
      </c>
      <c r="F23" s="374">
        <v>2.36</v>
      </c>
      <c r="G23" s="387">
        <v>3398.3999999999996</v>
      </c>
      <c r="H23" s="637"/>
    </row>
    <row r="24" spans="1:11" ht="15" customHeight="1">
      <c r="A24" s="371" t="s">
        <v>1280</v>
      </c>
      <c r="B24" s="372" t="s">
        <v>587</v>
      </c>
      <c r="C24" s="373">
        <v>406800</v>
      </c>
      <c r="D24" s="374">
        <v>2133.3333333333335</v>
      </c>
      <c r="E24" s="374">
        <v>25600</v>
      </c>
      <c r="F24" s="374">
        <v>2.57</v>
      </c>
      <c r="G24" s="387">
        <v>65792</v>
      </c>
      <c r="H24" s="637"/>
    </row>
    <row r="25" spans="1:11" ht="15" customHeight="1">
      <c r="A25" s="371" t="s">
        <v>1281</v>
      </c>
      <c r="B25" s="372" t="s">
        <v>587</v>
      </c>
      <c r="C25" s="373">
        <v>361600</v>
      </c>
      <c r="D25" s="374">
        <v>150</v>
      </c>
      <c r="E25" s="374">
        <v>1800</v>
      </c>
      <c r="F25" s="374">
        <v>8.18</v>
      </c>
      <c r="G25" s="387">
        <v>14724</v>
      </c>
      <c r="H25" s="637"/>
    </row>
    <row r="26" spans="1:11" ht="15" customHeight="1">
      <c r="A26" s="371" t="s">
        <v>1282</v>
      </c>
      <c r="B26" s="372" t="s">
        <v>1283</v>
      </c>
      <c r="C26" s="373">
        <v>162774</v>
      </c>
      <c r="D26" s="388">
        <v>121.5</v>
      </c>
      <c r="E26" s="374">
        <v>1458</v>
      </c>
      <c r="F26" s="374">
        <v>0.65</v>
      </c>
      <c r="G26" s="387">
        <v>947.7</v>
      </c>
      <c r="H26" s="637"/>
    </row>
    <row r="27" spans="1:11" ht="15" customHeight="1">
      <c r="A27" s="371" t="s">
        <v>1284</v>
      </c>
      <c r="B27" s="372"/>
      <c r="C27" s="372"/>
      <c r="D27" s="372"/>
      <c r="E27" s="372"/>
      <c r="F27" s="372"/>
      <c r="G27" s="387">
        <v>0</v>
      </c>
      <c r="H27" s="637"/>
    </row>
    <row r="28" spans="1:11" ht="15" customHeight="1">
      <c r="A28" s="395" t="s">
        <v>1285</v>
      </c>
      <c r="B28" s="396"/>
      <c r="C28" s="396"/>
      <c r="D28" s="396"/>
      <c r="E28" s="396"/>
      <c r="F28" s="396"/>
      <c r="G28" s="404"/>
      <c r="H28" s="637"/>
    </row>
    <row r="29" spans="1:11" ht="30">
      <c r="A29" s="371" t="s">
        <v>1286</v>
      </c>
      <c r="B29" s="372" t="s">
        <v>661</v>
      </c>
      <c r="C29" s="389">
        <v>24</v>
      </c>
      <c r="D29" s="372">
        <v>2</v>
      </c>
      <c r="E29" s="372">
        <v>24</v>
      </c>
      <c r="F29" s="372">
        <v>98.63</v>
      </c>
      <c r="G29" s="387">
        <v>2367.12</v>
      </c>
      <c r="H29" s="637"/>
    </row>
    <row r="30" spans="1:11" ht="15.75" customHeight="1" thickBot="1">
      <c r="A30" s="379" t="s">
        <v>1287</v>
      </c>
      <c r="B30" s="380" t="s">
        <v>587</v>
      </c>
      <c r="C30" s="390">
        <v>100</v>
      </c>
      <c r="D30" s="391">
        <v>38.094814</v>
      </c>
      <c r="E30" s="380">
        <v>457.13776799999999</v>
      </c>
      <c r="F30" s="380">
        <v>45.44</v>
      </c>
      <c r="G30" s="392">
        <v>20772.340177919999</v>
      </c>
      <c r="H30" s="638"/>
    </row>
    <row r="31" spans="1:11" ht="19.5" customHeight="1" thickBot="1">
      <c r="F31" s="634" t="s">
        <v>1277</v>
      </c>
      <c r="G31" s="635"/>
      <c r="H31" s="393">
        <v>2440835.2600209918</v>
      </c>
    </row>
    <row r="33" spans="1:1">
      <c r="A33" s="336" t="s">
        <v>1335</v>
      </c>
    </row>
    <row r="34" spans="1:1">
      <c r="A34" s="336" t="s">
        <v>1571</v>
      </c>
    </row>
  </sheetData>
  <mergeCells count="11">
    <mergeCell ref="F18:G18"/>
    <mergeCell ref="H21:H30"/>
    <mergeCell ref="F31:G31"/>
    <mergeCell ref="V4:Z4"/>
    <mergeCell ref="AA4:AE4"/>
    <mergeCell ref="AF4:AJ4"/>
    <mergeCell ref="L5:AJ5"/>
    <mergeCell ref="H2:H17"/>
    <mergeCell ref="K4:K5"/>
    <mergeCell ref="L4:P4"/>
    <mergeCell ref="Q4:U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P23"/>
  <sheetViews>
    <sheetView topLeftCell="A4" workbookViewId="0">
      <selection activeCell="G16" sqref="G16"/>
    </sheetView>
  </sheetViews>
  <sheetFormatPr baseColWidth="10" defaultRowHeight="15"/>
  <cols>
    <col min="1" max="1" width="11.42578125" style="280"/>
    <col min="2" max="2" width="25.42578125" style="280" customWidth="1"/>
    <col min="3" max="3" width="17.85546875" style="280" customWidth="1"/>
    <col min="4" max="4" width="23.7109375" style="280" customWidth="1"/>
    <col min="5" max="5" width="17.85546875" style="280" customWidth="1"/>
    <col min="6" max="6" width="22" style="280" customWidth="1"/>
    <col min="7" max="7" width="18.85546875" style="280" customWidth="1"/>
    <col min="8" max="8" width="17.28515625" style="280" customWidth="1"/>
    <col min="9" max="9" width="14.42578125" style="280" customWidth="1"/>
    <col min="10" max="10" width="13.140625" style="280" bestFit="1" customWidth="1"/>
    <col min="11" max="11" width="12" style="280" bestFit="1" customWidth="1"/>
    <col min="12" max="14" width="11.42578125" style="280"/>
    <col min="15" max="15" width="12" style="280" bestFit="1" customWidth="1"/>
    <col min="16" max="16384" width="11.42578125" style="280"/>
  </cols>
  <sheetData>
    <row r="1" spans="2:16">
      <c r="B1" s="424" t="s">
        <v>1307</v>
      </c>
    </row>
    <row r="2" spans="2:16" ht="32.25" customHeight="1">
      <c r="B2" s="639" t="s">
        <v>1308</v>
      </c>
      <c r="C2" s="639"/>
      <c r="D2" s="639"/>
      <c r="E2" s="639"/>
      <c r="F2" s="639"/>
      <c r="G2" s="639"/>
      <c r="H2" s="639"/>
      <c r="I2" s="639"/>
    </row>
    <row r="3" spans="2:16" s="425" customFormat="1" ht="21" customHeight="1">
      <c r="B3" s="343"/>
      <c r="C3" s="343"/>
      <c r="D3" s="343"/>
      <c r="E3" s="343"/>
      <c r="F3" s="343"/>
      <c r="I3" s="343"/>
    </row>
    <row r="4" spans="2:16" ht="75">
      <c r="B4" s="426" t="s">
        <v>1309</v>
      </c>
      <c r="C4" s="426" t="s">
        <v>1310</v>
      </c>
      <c r="D4" s="426" t="s">
        <v>1311</v>
      </c>
      <c r="E4" s="426" t="s">
        <v>17</v>
      </c>
      <c r="F4" s="426" t="s">
        <v>52</v>
      </c>
      <c r="G4" s="426" t="s">
        <v>1312</v>
      </c>
      <c r="H4" s="426" t="s">
        <v>1313</v>
      </c>
      <c r="I4" s="426" t="s">
        <v>1314</v>
      </c>
    </row>
    <row r="5" spans="2:16" ht="20.100000000000001" customHeight="1">
      <c r="B5" s="640" t="s">
        <v>1315</v>
      </c>
      <c r="C5" s="640" t="s">
        <v>1316</v>
      </c>
      <c r="D5" s="640" t="s">
        <v>1317</v>
      </c>
      <c r="E5" s="640" t="s">
        <v>1318</v>
      </c>
      <c r="F5" s="427" t="s">
        <v>76</v>
      </c>
      <c r="G5" s="428">
        <f>'[36]ENE COSTO'!Q229</f>
        <v>14864.939999999999</v>
      </c>
      <c r="H5" s="429">
        <f>I5-G5</f>
        <v>19766.95</v>
      </c>
      <c r="I5" s="428">
        <f>'[36]ENE COSTO'!$R$223</f>
        <v>34631.89</v>
      </c>
      <c r="K5" s="430"/>
      <c r="L5" s="431"/>
      <c r="N5" s="431"/>
      <c r="O5" s="431"/>
      <c r="P5" s="431"/>
    </row>
    <row r="6" spans="2:16" ht="20.100000000000001" customHeight="1">
      <c r="B6" s="640"/>
      <c r="C6" s="640"/>
      <c r="D6" s="640"/>
      <c r="E6" s="640"/>
      <c r="F6" s="427" t="s">
        <v>77</v>
      </c>
      <c r="G6" s="428">
        <f>'[36]FEB COSTO'!Q229</f>
        <v>15303.029999999999</v>
      </c>
      <c r="H6" s="429">
        <f t="shared" ref="H6:H16" si="0">I6-G6</f>
        <v>14393.91</v>
      </c>
      <c r="I6" s="428">
        <f>'[36]FEB COSTO'!$R$223</f>
        <v>29696.94</v>
      </c>
      <c r="K6" s="430"/>
      <c r="L6" s="431"/>
      <c r="N6" s="431"/>
      <c r="O6" s="431"/>
      <c r="P6" s="431"/>
    </row>
    <row r="7" spans="2:16" ht="20.100000000000001" customHeight="1">
      <c r="B7" s="640"/>
      <c r="C7" s="640"/>
      <c r="D7" s="640"/>
      <c r="E7" s="640"/>
      <c r="F7" s="427" t="s">
        <v>78</v>
      </c>
      <c r="G7" s="428">
        <f>'[36]MAR COSTO'!Q229</f>
        <v>14826.75</v>
      </c>
      <c r="H7" s="429">
        <f t="shared" si="0"/>
        <v>22927.78</v>
      </c>
      <c r="I7" s="428">
        <f>'[36]MAR COSTO'!$R$223</f>
        <v>37754.53</v>
      </c>
      <c r="K7" s="430"/>
      <c r="L7" s="431"/>
      <c r="N7" s="431"/>
      <c r="O7" s="431"/>
      <c r="P7" s="431"/>
    </row>
    <row r="8" spans="2:16" ht="20.100000000000001" customHeight="1">
      <c r="B8" s="640"/>
      <c r="C8" s="640"/>
      <c r="D8" s="640"/>
      <c r="E8" s="640"/>
      <c r="F8" s="427" t="s">
        <v>79</v>
      </c>
      <c r="G8" s="428">
        <f>'[36]ABR COSTO'!Q229</f>
        <v>15282.359999999999</v>
      </c>
      <c r="H8" s="429">
        <f t="shared" si="0"/>
        <v>20376.849999999999</v>
      </c>
      <c r="I8" s="428">
        <f>'[36]ABR COSTO'!$R$223</f>
        <v>35659.21</v>
      </c>
      <c r="K8" s="430"/>
      <c r="L8" s="431"/>
      <c r="N8" s="431"/>
      <c r="O8" s="431"/>
      <c r="P8" s="431"/>
    </row>
    <row r="9" spans="2:16" ht="20.100000000000001" customHeight="1">
      <c r="B9" s="640"/>
      <c r="C9" s="640"/>
      <c r="D9" s="640"/>
      <c r="E9" s="640"/>
      <c r="F9" s="427" t="s">
        <v>80</v>
      </c>
      <c r="G9" s="428">
        <f>'[36]MAY COSTO'!Q229</f>
        <v>15388.849999999999</v>
      </c>
      <c r="H9" s="429">
        <f t="shared" si="0"/>
        <v>22257.160000000003</v>
      </c>
      <c r="I9" s="428">
        <f>'[36]MAY COSTO'!$R$223</f>
        <v>37646.01</v>
      </c>
      <c r="K9" s="430"/>
      <c r="L9" s="431"/>
      <c r="N9" s="431"/>
      <c r="O9" s="431"/>
      <c r="P9" s="431"/>
    </row>
    <row r="10" spans="2:16" ht="20.100000000000001" customHeight="1">
      <c r="B10" s="640"/>
      <c r="C10" s="640"/>
      <c r="D10" s="640"/>
      <c r="E10" s="640"/>
      <c r="F10" s="427" t="s">
        <v>81</v>
      </c>
      <c r="G10" s="428">
        <f>'[36]JUN COSTO'!Q229</f>
        <v>15412.25</v>
      </c>
      <c r="H10" s="429">
        <f t="shared" si="0"/>
        <v>23941.22</v>
      </c>
      <c r="I10" s="428">
        <f>'[36]JUN COSTO'!$R$223</f>
        <v>39353.47</v>
      </c>
      <c r="K10" s="430"/>
      <c r="L10" s="431"/>
      <c r="N10" s="431"/>
      <c r="O10" s="431"/>
      <c r="P10" s="431"/>
    </row>
    <row r="11" spans="2:16" ht="20.100000000000001" customHeight="1">
      <c r="B11" s="640"/>
      <c r="C11" s="640"/>
      <c r="D11" s="640"/>
      <c r="E11" s="640"/>
      <c r="F11" s="427" t="s">
        <v>82</v>
      </c>
      <c r="G11" s="428">
        <f>'[36]JUL COSTO'!Q229</f>
        <v>15261.099999999999</v>
      </c>
      <c r="H11" s="429">
        <f t="shared" si="0"/>
        <v>23232.11</v>
      </c>
      <c r="I11" s="428">
        <f>'[36]JUL COSTO'!$R$223</f>
        <v>38493.21</v>
      </c>
      <c r="K11" s="430"/>
      <c r="L11" s="431"/>
      <c r="N11" s="431"/>
      <c r="O11" s="431"/>
      <c r="P11" s="431"/>
    </row>
    <row r="12" spans="2:16" ht="20.100000000000001" customHeight="1">
      <c r="B12" s="640"/>
      <c r="C12" s="640"/>
      <c r="D12" s="640"/>
      <c r="E12" s="640"/>
      <c r="F12" s="427" t="s">
        <v>83</v>
      </c>
      <c r="G12" s="428">
        <f>'[36]AGO COSTO'!Q229</f>
        <v>15322.689999999999</v>
      </c>
      <c r="H12" s="429">
        <f t="shared" si="0"/>
        <v>22021.7</v>
      </c>
      <c r="I12" s="428">
        <f>'[36]AGO COSTO'!$R$223</f>
        <v>37344.39</v>
      </c>
      <c r="K12" s="430"/>
      <c r="L12" s="431"/>
      <c r="N12" s="431"/>
      <c r="O12" s="431"/>
      <c r="P12" s="431"/>
    </row>
    <row r="13" spans="2:16" ht="20.100000000000001" customHeight="1">
      <c r="B13" s="640"/>
      <c r="C13" s="640"/>
      <c r="D13" s="640"/>
      <c r="E13" s="640"/>
      <c r="F13" s="427" t="s">
        <v>84</v>
      </c>
      <c r="G13" s="428">
        <f>'[36]SEP COSTO'!Q229</f>
        <v>15333.429999999998</v>
      </c>
      <c r="H13" s="429">
        <f t="shared" si="0"/>
        <v>22901.14</v>
      </c>
      <c r="I13" s="428">
        <f>'[36]SEP COSTO'!$R$223</f>
        <v>38234.57</v>
      </c>
      <c r="K13" s="430"/>
      <c r="L13" s="431"/>
      <c r="N13" s="431"/>
      <c r="O13" s="431"/>
      <c r="P13" s="431"/>
    </row>
    <row r="14" spans="2:16" ht="20.100000000000001" customHeight="1">
      <c r="B14" s="640"/>
      <c r="C14" s="640"/>
      <c r="D14" s="640"/>
      <c r="E14" s="640"/>
      <c r="F14" s="427" t="s">
        <v>85</v>
      </c>
      <c r="G14" s="428">
        <f>'[36]OCT COSTO'!Q229</f>
        <v>15279.63</v>
      </c>
      <c r="H14" s="429">
        <f t="shared" si="0"/>
        <v>21977.65</v>
      </c>
      <c r="I14" s="428">
        <f>'[36]OCT COSTO'!$R$223</f>
        <v>37257.279999999999</v>
      </c>
      <c r="K14" s="430"/>
      <c r="L14" s="431"/>
      <c r="N14" s="431"/>
      <c r="O14" s="431"/>
      <c r="P14" s="431"/>
    </row>
    <row r="15" spans="2:16" ht="20.100000000000001" customHeight="1">
      <c r="B15" s="640"/>
      <c r="C15" s="640"/>
      <c r="D15" s="640"/>
      <c r="E15" s="640"/>
      <c r="F15" s="427" t="s">
        <v>86</v>
      </c>
      <c r="G15" s="428">
        <f>'[36]NOV COSTO'!Q229</f>
        <v>15315.789999999999</v>
      </c>
      <c r="H15" s="429">
        <f t="shared" si="0"/>
        <v>21242.54</v>
      </c>
      <c r="I15" s="428">
        <f>'[36]NOV COSTO'!$R$223</f>
        <v>36558.33</v>
      </c>
      <c r="K15" s="430"/>
      <c r="L15" s="431"/>
      <c r="N15" s="431"/>
      <c r="O15" s="431"/>
      <c r="P15" s="431"/>
    </row>
    <row r="16" spans="2:16" ht="20.100000000000001" customHeight="1">
      <c r="B16" s="640"/>
      <c r="C16" s="640"/>
      <c r="D16" s="640"/>
      <c r="E16" s="640"/>
      <c r="F16" s="427" t="s">
        <v>88</v>
      </c>
      <c r="G16" s="428">
        <f>'[36]DIC COSTO'!Q229</f>
        <v>15287.359999999999</v>
      </c>
      <c r="H16" s="429">
        <f t="shared" si="0"/>
        <v>20649.760000000002</v>
      </c>
      <c r="I16" s="428">
        <f>'[36]DIC COSTO'!$R$223</f>
        <v>35937.120000000003</v>
      </c>
      <c r="K16" s="430"/>
      <c r="L16" s="431"/>
      <c r="N16" s="431"/>
      <c r="O16" s="431"/>
      <c r="P16" s="431"/>
    </row>
    <row r="17" spans="2:16" ht="29.25" customHeight="1">
      <c r="B17" s="639" t="s">
        <v>1319</v>
      </c>
      <c r="C17" s="639"/>
      <c r="D17" s="639"/>
      <c r="E17" s="639"/>
      <c r="F17" s="639"/>
      <c r="G17" s="432">
        <f>SUM(G5:G16)</f>
        <v>182878.18</v>
      </c>
      <c r="H17" s="432">
        <f>SUM(H5:H16)</f>
        <v>255688.77000000002</v>
      </c>
      <c r="I17" s="560">
        <f>SUM(I5:I16)</f>
        <v>438566.95</v>
      </c>
      <c r="K17" s="433"/>
      <c r="L17" s="431"/>
      <c r="N17" s="431"/>
      <c r="O17" s="431"/>
      <c r="P17" s="431"/>
    </row>
    <row r="18" spans="2:16">
      <c r="K18" s="433"/>
      <c r="N18" s="431"/>
    </row>
    <row r="19" spans="2:16" ht="15" customHeight="1">
      <c r="B19" s="434"/>
      <c r="C19" s="641" t="s">
        <v>1320</v>
      </c>
      <c r="D19" s="641"/>
      <c r="E19" s="641"/>
      <c r="F19" s="641"/>
      <c r="G19" s="435"/>
    </row>
    <row r="20" spans="2:16">
      <c r="B20" s="436"/>
      <c r="C20" s="437" t="s">
        <v>1321</v>
      </c>
      <c r="D20" s="437" t="s">
        <v>1322</v>
      </c>
      <c r="E20" s="641" t="s">
        <v>1323</v>
      </c>
      <c r="F20" s="641"/>
      <c r="I20" s="438"/>
    </row>
    <row r="21" spans="2:16" ht="53.25" customHeight="1">
      <c r="B21" s="437" t="s">
        <v>1324</v>
      </c>
      <c r="C21" s="439" t="s">
        <v>1325</v>
      </c>
      <c r="D21" s="439" t="s">
        <v>1326</v>
      </c>
      <c r="E21" s="642"/>
      <c r="F21" s="642"/>
      <c r="G21" s="425"/>
      <c r="I21" s="438"/>
    </row>
    <row r="22" spans="2:16" ht="53.25" customHeight="1">
      <c r="B22" s="437" t="s">
        <v>1327</v>
      </c>
      <c r="C22" s="439" t="s">
        <v>1328</v>
      </c>
      <c r="D22" s="440" t="s">
        <v>1329</v>
      </c>
      <c r="E22" s="642"/>
      <c r="F22" s="642"/>
      <c r="I22" s="441"/>
    </row>
    <row r="23" spans="2:16" ht="53.25" customHeight="1">
      <c r="B23" s="437" t="s">
        <v>1327</v>
      </c>
      <c r="C23" s="439" t="s">
        <v>1330</v>
      </c>
      <c r="D23" s="440" t="s">
        <v>1331</v>
      </c>
      <c r="E23" s="642"/>
      <c r="F23" s="642"/>
      <c r="I23" s="441"/>
    </row>
  </sheetData>
  <mergeCells count="11">
    <mergeCell ref="C19:F19"/>
    <mergeCell ref="E20:F20"/>
    <mergeCell ref="E21:F21"/>
    <mergeCell ref="E22:F22"/>
    <mergeCell ref="E23:F23"/>
    <mergeCell ref="B17:F17"/>
    <mergeCell ref="B2:I2"/>
    <mergeCell ref="B5:B16"/>
    <mergeCell ref="C5:C16"/>
    <mergeCell ref="D5:D16"/>
    <mergeCell ref="E5:E16"/>
  </mergeCells>
  <printOptions horizontalCentered="1" verticalCentered="1"/>
  <pageMargins left="0.70866141732283472" right="0.70866141732283472" top="0.74803149606299213" bottom="0.74803149606299213" header="0.31496062992125984" footer="0.31496062992125984"/>
  <pageSetup paperSize="9" scale="82"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AO224"/>
  <sheetViews>
    <sheetView showZeros="0" zoomScale="70" zoomScaleNormal="70" workbookViewId="0">
      <pane ySplit="9" topLeftCell="A175" activePane="bottomLeft" state="frozen"/>
      <selection activeCell="B1" sqref="B1"/>
      <selection pane="bottomLeft" activeCell="G5" sqref="G5"/>
    </sheetView>
  </sheetViews>
  <sheetFormatPr baseColWidth="10" defaultColWidth="11.42578125" defaultRowHeight="15"/>
  <cols>
    <col min="1" max="1" width="11.42578125" style="533"/>
    <col min="2" max="2" width="8.7109375" style="533" customWidth="1"/>
    <col min="3" max="3" width="13.28515625" style="533" customWidth="1"/>
    <col min="4" max="7" width="18.5703125" style="533" customWidth="1"/>
    <col min="8" max="8" width="0.85546875" style="550" customWidth="1"/>
    <col min="9" max="39" width="8.5703125" style="533" customWidth="1"/>
    <col min="40" max="40" width="21.7109375" style="533" customWidth="1"/>
    <col min="41" max="16384" width="11.42578125" style="533"/>
  </cols>
  <sheetData>
    <row r="1" spans="2:41" ht="23.25">
      <c r="D1" s="534"/>
      <c r="E1" s="534"/>
      <c r="F1" s="534"/>
      <c r="G1" s="659" t="s">
        <v>1441</v>
      </c>
      <c r="H1" s="659"/>
      <c r="I1" s="659"/>
      <c r="J1" s="659"/>
      <c r="K1" s="659"/>
      <c r="L1" s="659"/>
      <c r="M1" s="659"/>
      <c r="N1" s="659"/>
      <c r="O1" s="659"/>
      <c r="P1" s="659"/>
      <c r="Q1" s="659"/>
      <c r="R1" s="659"/>
      <c r="S1" s="659"/>
      <c r="T1" s="659"/>
      <c r="U1" s="659"/>
      <c r="V1" s="659"/>
      <c r="W1" s="659"/>
      <c r="X1" s="659"/>
      <c r="Y1" s="659"/>
      <c r="Z1" s="659"/>
      <c r="AA1" s="659"/>
      <c r="AB1" s="659"/>
      <c r="AC1" s="659"/>
      <c r="AD1" s="659"/>
      <c r="AE1" s="659"/>
      <c r="AF1" s="659"/>
      <c r="AG1" s="659"/>
      <c r="AH1" s="659"/>
      <c r="AI1" s="659"/>
      <c r="AJ1" s="659"/>
      <c r="AK1" s="659"/>
      <c r="AL1" s="659"/>
      <c r="AM1" s="659"/>
      <c r="AN1" s="659"/>
    </row>
    <row r="2" spans="2:41" ht="23.25">
      <c r="D2" s="534"/>
      <c r="E2" s="534"/>
      <c r="F2" s="534"/>
      <c r="G2" s="659" t="s">
        <v>1442</v>
      </c>
      <c r="H2" s="659"/>
      <c r="I2" s="659"/>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c r="AK2" s="659"/>
      <c r="AL2" s="659"/>
      <c r="AM2" s="659"/>
      <c r="AN2" s="659"/>
    </row>
    <row r="3" spans="2:41" ht="23.25">
      <c r="D3" s="534"/>
      <c r="E3" s="534"/>
      <c r="F3" s="534"/>
      <c r="G3" s="659" t="s">
        <v>1443</v>
      </c>
      <c r="H3" s="659"/>
      <c r="I3" s="659"/>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c r="AK3" s="659"/>
      <c r="AL3" s="659"/>
      <c r="AM3" s="659"/>
      <c r="AN3" s="659"/>
    </row>
    <row r="4" spans="2:41" ht="23.25">
      <c r="B4" s="659"/>
      <c r="C4" s="659"/>
      <c r="D4" s="659"/>
      <c r="E4" s="659"/>
      <c r="F4" s="659"/>
      <c r="G4" s="535"/>
      <c r="H4" s="535"/>
      <c r="I4" s="660" t="s">
        <v>1444</v>
      </c>
      <c r="J4" s="660"/>
      <c r="K4" s="660"/>
      <c r="L4" s="660"/>
      <c r="M4" s="660"/>
      <c r="P4" s="660" t="s">
        <v>1445</v>
      </c>
      <c r="Q4" s="660"/>
      <c r="R4" s="660"/>
      <c r="S4" s="660"/>
      <c r="T4" s="660"/>
      <c r="U4" s="660"/>
      <c r="V4" s="660"/>
      <c r="W4" s="660"/>
      <c r="X4" s="660"/>
      <c r="Y4" s="660"/>
      <c r="Z4" s="660"/>
      <c r="AA4" s="660"/>
      <c r="AB4" s="660"/>
      <c r="AC4" s="660"/>
      <c r="AD4" s="660"/>
      <c r="AE4" s="660"/>
      <c r="AF4" s="660"/>
    </row>
    <row r="5" spans="2:41" ht="23.25">
      <c r="B5" s="659"/>
      <c r="C5" s="659"/>
      <c r="D5" s="659"/>
      <c r="E5" s="659"/>
      <c r="F5" s="659"/>
      <c r="G5" s="535"/>
      <c r="H5" s="535"/>
      <c r="I5" s="660" t="s">
        <v>1446</v>
      </c>
      <c r="J5" s="660"/>
      <c r="K5" s="660"/>
      <c r="L5" s="660"/>
      <c r="M5" s="660"/>
      <c r="P5" s="660" t="s">
        <v>1447</v>
      </c>
      <c r="Q5" s="660"/>
      <c r="R5" s="660"/>
      <c r="S5" s="660"/>
      <c r="T5" s="660"/>
      <c r="U5" s="660"/>
      <c r="V5" s="660"/>
      <c r="W5" s="660"/>
      <c r="X5" s="660"/>
      <c r="Y5" s="660"/>
      <c r="Z5" s="660"/>
      <c r="AA5" s="660"/>
    </row>
    <row r="6" spans="2:41" ht="23.25">
      <c r="B6" s="659"/>
      <c r="C6" s="659"/>
      <c r="D6" s="659"/>
      <c r="E6" s="659"/>
      <c r="F6" s="659"/>
      <c r="G6" s="535"/>
      <c r="H6" s="535"/>
      <c r="I6" s="660" t="s">
        <v>1448</v>
      </c>
      <c r="J6" s="660"/>
      <c r="K6" s="660"/>
      <c r="L6" s="660"/>
      <c r="M6" s="660"/>
      <c r="P6" s="660" t="s">
        <v>1449</v>
      </c>
      <c r="Q6" s="660"/>
      <c r="R6" s="660"/>
      <c r="S6" s="660"/>
      <c r="T6" s="660"/>
      <c r="U6" s="660"/>
      <c r="V6" s="660"/>
      <c r="W6" s="660"/>
      <c r="X6" s="660"/>
      <c r="Y6" s="660"/>
      <c r="Z6" s="660"/>
      <c r="AA6" s="660"/>
    </row>
    <row r="7" spans="2:41" ht="24" thickBot="1">
      <c r="B7" s="659"/>
      <c r="C7" s="659"/>
      <c r="D7" s="659"/>
      <c r="E7" s="659"/>
      <c r="F7" s="659"/>
      <c r="G7" s="535"/>
      <c r="H7" s="535"/>
    </row>
    <row r="8" spans="2:41" ht="25.5" customHeight="1" thickTop="1" thickBot="1">
      <c r="B8" s="659"/>
      <c r="C8" s="659"/>
      <c r="D8" s="659"/>
      <c r="E8" s="659"/>
      <c r="F8" s="659"/>
      <c r="G8" s="535"/>
      <c r="H8" s="536"/>
      <c r="I8" s="646" t="s">
        <v>1450</v>
      </c>
      <c r="J8" s="647"/>
      <c r="K8" s="647"/>
      <c r="L8" s="647"/>
      <c r="M8" s="647"/>
      <c r="N8" s="647"/>
      <c r="O8" s="647"/>
      <c r="P8" s="647"/>
      <c r="Q8" s="647"/>
      <c r="R8" s="647"/>
      <c r="S8" s="647"/>
      <c r="T8" s="647"/>
      <c r="U8" s="647"/>
      <c r="V8" s="647"/>
      <c r="W8" s="647"/>
      <c r="X8" s="647"/>
      <c r="Y8" s="647"/>
      <c r="Z8" s="647"/>
      <c r="AA8" s="647"/>
      <c r="AB8" s="647"/>
      <c r="AC8" s="647"/>
      <c r="AD8" s="647"/>
      <c r="AE8" s="647"/>
      <c r="AF8" s="647"/>
      <c r="AG8" s="647"/>
      <c r="AH8" s="647"/>
      <c r="AI8" s="647"/>
      <c r="AJ8" s="647"/>
      <c r="AK8" s="647"/>
      <c r="AL8" s="647"/>
      <c r="AM8" s="648"/>
    </row>
    <row r="9" spans="2:41" ht="68.25" customHeight="1" thickTop="1" thickBot="1">
      <c r="B9" s="537" t="s">
        <v>1451</v>
      </c>
      <c r="C9" s="538" t="s">
        <v>1452</v>
      </c>
      <c r="D9" s="649" t="s">
        <v>1453</v>
      </c>
      <c r="E9" s="650"/>
      <c r="F9" s="650"/>
      <c r="G9" s="651"/>
      <c r="H9" s="539"/>
      <c r="I9" s="540">
        <v>44927</v>
      </c>
      <c r="J9" s="540">
        <v>44928</v>
      </c>
      <c r="K9" s="540">
        <v>44929</v>
      </c>
      <c r="L9" s="540">
        <v>44930</v>
      </c>
      <c r="M9" s="540">
        <v>44931</v>
      </c>
      <c r="N9" s="540">
        <v>44932</v>
      </c>
      <c r="O9" s="540">
        <v>44933</v>
      </c>
      <c r="P9" s="540">
        <v>44934</v>
      </c>
      <c r="Q9" s="540">
        <v>44935</v>
      </c>
      <c r="R9" s="540">
        <v>44936</v>
      </c>
      <c r="S9" s="540">
        <v>44937</v>
      </c>
      <c r="T9" s="540">
        <v>44938</v>
      </c>
      <c r="U9" s="540">
        <v>44939</v>
      </c>
      <c r="V9" s="540">
        <v>44940</v>
      </c>
      <c r="W9" s="540">
        <v>44941</v>
      </c>
      <c r="X9" s="540">
        <v>44942</v>
      </c>
      <c r="Y9" s="540">
        <v>44943</v>
      </c>
      <c r="Z9" s="540">
        <v>44944</v>
      </c>
      <c r="AA9" s="540">
        <v>44945</v>
      </c>
      <c r="AB9" s="540">
        <v>44946</v>
      </c>
      <c r="AC9" s="540">
        <v>44947</v>
      </c>
      <c r="AD9" s="540">
        <v>44948</v>
      </c>
      <c r="AE9" s="540">
        <v>44949</v>
      </c>
      <c r="AF9" s="540">
        <v>44950</v>
      </c>
      <c r="AG9" s="540">
        <v>44951</v>
      </c>
      <c r="AH9" s="540">
        <v>44952</v>
      </c>
      <c r="AI9" s="540">
        <v>44953</v>
      </c>
      <c r="AJ9" s="540">
        <v>44954</v>
      </c>
      <c r="AK9" s="540">
        <v>44955</v>
      </c>
      <c r="AL9" s="540">
        <v>44956</v>
      </c>
      <c r="AM9" s="540">
        <v>44957</v>
      </c>
      <c r="AN9" s="541" t="s">
        <v>1454</v>
      </c>
      <c r="AO9" s="542"/>
    </row>
    <row r="10" spans="2:41" ht="24.75" thickTop="1" thickBot="1">
      <c r="B10" s="652" t="s">
        <v>1455</v>
      </c>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653"/>
      <c r="AL10" s="653"/>
      <c r="AM10" s="653"/>
      <c r="AN10" s="653"/>
      <c r="AO10" s="542"/>
    </row>
    <row r="11" spans="2:41" ht="15" customHeight="1" thickTop="1">
      <c r="B11" s="643">
        <v>1</v>
      </c>
      <c r="C11" s="643" t="s">
        <v>1456</v>
      </c>
      <c r="D11" s="649" t="s">
        <v>1457</v>
      </c>
      <c r="E11" s="650"/>
      <c r="F11" s="650"/>
      <c r="G11" s="651"/>
      <c r="H11" s="543"/>
      <c r="I11" s="643"/>
      <c r="J11" s="643"/>
      <c r="K11" s="643"/>
      <c r="L11" s="643">
        <v>6</v>
      </c>
      <c r="M11" s="643"/>
      <c r="N11" s="643">
        <v>6</v>
      </c>
      <c r="O11" s="643"/>
      <c r="P11" s="643"/>
      <c r="Q11" s="643">
        <v>4</v>
      </c>
      <c r="R11" s="643"/>
      <c r="S11" s="643">
        <v>6</v>
      </c>
      <c r="T11" s="643"/>
      <c r="U11" s="643">
        <v>3</v>
      </c>
      <c r="V11" s="643"/>
      <c r="W11" s="643"/>
      <c r="X11" s="643">
        <v>4</v>
      </c>
      <c r="Y11" s="643"/>
      <c r="Z11" s="643">
        <v>6</v>
      </c>
      <c r="AA11" s="643"/>
      <c r="AB11" s="643">
        <v>6</v>
      </c>
      <c r="AC11" s="643"/>
      <c r="AD11" s="643"/>
      <c r="AE11" s="643">
        <v>4</v>
      </c>
      <c r="AF11" s="643"/>
      <c r="AG11" s="643">
        <v>6</v>
      </c>
      <c r="AH11" s="643"/>
      <c r="AI11" s="643"/>
      <c r="AJ11" s="643"/>
      <c r="AK11" s="643"/>
      <c r="AL11" s="643">
        <v>4</v>
      </c>
      <c r="AM11" s="643"/>
      <c r="AN11" s="661">
        <f>SUM(I11:AM14)</f>
        <v>55</v>
      </c>
      <c r="AO11" s="542"/>
    </row>
    <row r="12" spans="2:41" ht="15" customHeight="1">
      <c r="B12" s="644"/>
      <c r="C12" s="644"/>
      <c r="D12" s="654"/>
      <c r="E12" s="655"/>
      <c r="F12" s="655"/>
      <c r="G12" s="656"/>
      <c r="H12" s="543"/>
      <c r="I12" s="644"/>
      <c r="J12" s="644"/>
      <c r="K12" s="644"/>
      <c r="L12" s="644"/>
      <c r="M12" s="644"/>
      <c r="N12" s="644"/>
      <c r="O12" s="644"/>
      <c r="P12" s="644"/>
      <c r="Q12" s="644"/>
      <c r="R12" s="644"/>
      <c r="S12" s="644"/>
      <c r="T12" s="644"/>
      <c r="U12" s="644"/>
      <c r="V12" s="644"/>
      <c r="W12" s="644"/>
      <c r="X12" s="644"/>
      <c r="Y12" s="644"/>
      <c r="Z12" s="644"/>
      <c r="AA12" s="644"/>
      <c r="AB12" s="644"/>
      <c r="AC12" s="644"/>
      <c r="AD12" s="644"/>
      <c r="AE12" s="644"/>
      <c r="AF12" s="644"/>
      <c r="AG12" s="644"/>
      <c r="AH12" s="644"/>
      <c r="AI12" s="644"/>
      <c r="AJ12" s="644"/>
      <c r="AK12" s="644"/>
      <c r="AL12" s="644"/>
      <c r="AM12" s="644"/>
      <c r="AN12" s="662"/>
    </row>
    <row r="13" spans="2:41" ht="15" customHeight="1">
      <c r="B13" s="644"/>
      <c r="C13" s="644"/>
      <c r="D13" s="654"/>
      <c r="E13" s="655"/>
      <c r="F13" s="655"/>
      <c r="G13" s="655"/>
      <c r="H13" s="544"/>
      <c r="I13" s="644"/>
      <c r="J13" s="644"/>
      <c r="K13" s="644"/>
      <c r="L13" s="644"/>
      <c r="M13" s="644"/>
      <c r="N13" s="644"/>
      <c r="O13" s="644"/>
      <c r="P13" s="644"/>
      <c r="Q13" s="644"/>
      <c r="R13" s="644"/>
      <c r="S13" s="644"/>
      <c r="T13" s="644"/>
      <c r="U13" s="644"/>
      <c r="V13" s="644"/>
      <c r="W13" s="644"/>
      <c r="X13" s="644"/>
      <c r="Y13" s="644"/>
      <c r="Z13" s="644"/>
      <c r="AA13" s="644"/>
      <c r="AB13" s="644"/>
      <c r="AC13" s="644"/>
      <c r="AD13" s="644"/>
      <c r="AE13" s="644"/>
      <c r="AF13" s="644"/>
      <c r="AG13" s="644"/>
      <c r="AH13" s="644"/>
      <c r="AI13" s="644"/>
      <c r="AJ13" s="644"/>
      <c r="AK13" s="644"/>
      <c r="AL13" s="644"/>
      <c r="AM13" s="644"/>
      <c r="AN13" s="662"/>
    </row>
    <row r="14" spans="2:41" ht="15" customHeight="1" thickBot="1">
      <c r="B14" s="645"/>
      <c r="C14" s="645"/>
      <c r="D14" s="657"/>
      <c r="E14" s="658"/>
      <c r="F14" s="658"/>
      <c r="G14" s="658"/>
      <c r="H14" s="544"/>
      <c r="I14" s="645"/>
      <c r="J14" s="645"/>
      <c r="K14" s="645"/>
      <c r="L14" s="645"/>
      <c r="M14" s="645"/>
      <c r="N14" s="645"/>
      <c r="O14" s="645"/>
      <c r="P14" s="645"/>
      <c r="Q14" s="645"/>
      <c r="R14" s="645"/>
      <c r="S14" s="645"/>
      <c r="T14" s="645"/>
      <c r="U14" s="645"/>
      <c r="V14" s="645"/>
      <c r="W14" s="645"/>
      <c r="X14" s="645"/>
      <c r="Y14" s="645"/>
      <c r="Z14" s="645"/>
      <c r="AA14" s="645"/>
      <c r="AB14" s="645"/>
      <c r="AC14" s="645"/>
      <c r="AD14" s="645"/>
      <c r="AE14" s="645"/>
      <c r="AF14" s="645"/>
      <c r="AG14" s="645"/>
      <c r="AH14" s="645"/>
      <c r="AI14" s="645"/>
      <c r="AJ14" s="645"/>
      <c r="AK14" s="645"/>
      <c r="AL14" s="645"/>
      <c r="AM14" s="645"/>
      <c r="AN14" s="663"/>
    </row>
    <row r="15" spans="2:41" ht="18" customHeight="1" thickTop="1">
      <c r="B15" s="644">
        <v>2</v>
      </c>
      <c r="C15" s="644" t="s">
        <v>1458</v>
      </c>
      <c r="D15" s="654" t="s">
        <v>1459</v>
      </c>
      <c r="E15" s="655"/>
      <c r="F15" s="655"/>
      <c r="G15" s="655"/>
      <c r="H15" s="545"/>
      <c r="I15" s="643"/>
      <c r="J15" s="643"/>
      <c r="K15" s="643"/>
      <c r="L15" s="643"/>
      <c r="M15" s="643">
        <v>16</v>
      </c>
      <c r="N15" s="643"/>
      <c r="O15" s="643"/>
      <c r="P15" s="643"/>
      <c r="Q15" s="643"/>
      <c r="R15" s="643"/>
      <c r="S15" s="643"/>
      <c r="T15" s="643"/>
      <c r="U15" s="643"/>
      <c r="V15" s="643"/>
      <c r="W15" s="643"/>
      <c r="X15" s="643"/>
      <c r="Y15" s="643"/>
      <c r="Z15" s="643"/>
      <c r="AA15" s="643">
        <v>16</v>
      </c>
      <c r="AB15" s="643"/>
      <c r="AC15" s="643"/>
      <c r="AD15" s="643"/>
      <c r="AE15" s="643"/>
      <c r="AF15" s="643"/>
      <c r="AG15" s="643"/>
      <c r="AH15" s="643"/>
      <c r="AI15" s="643"/>
      <c r="AJ15" s="643"/>
      <c r="AK15" s="643"/>
      <c r="AL15" s="643"/>
      <c r="AM15" s="643"/>
      <c r="AN15" s="661">
        <f>SUM(I15:AM18)</f>
        <v>32</v>
      </c>
    </row>
    <row r="16" spans="2:41" ht="18" customHeight="1">
      <c r="B16" s="644"/>
      <c r="C16" s="644"/>
      <c r="D16" s="654"/>
      <c r="E16" s="655"/>
      <c r="F16" s="655"/>
      <c r="G16" s="655"/>
      <c r="H16" s="545"/>
      <c r="I16" s="644"/>
      <c r="J16" s="644"/>
      <c r="K16" s="644"/>
      <c r="L16" s="644"/>
      <c r="M16" s="644"/>
      <c r="N16" s="644"/>
      <c r="O16" s="644"/>
      <c r="P16" s="644"/>
      <c r="Q16" s="644"/>
      <c r="R16" s="644"/>
      <c r="S16" s="644"/>
      <c r="T16" s="644"/>
      <c r="U16" s="644"/>
      <c r="V16" s="644"/>
      <c r="W16" s="644"/>
      <c r="X16" s="644"/>
      <c r="Y16" s="644"/>
      <c r="Z16" s="644"/>
      <c r="AA16" s="644"/>
      <c r="AB16" s="644"/>
      <c r="AC16" s="644"/>
      <c r="AD16" s="644"/>
      <c r="AE16" s="644"/>
      <c r="AF16" s="644"/>
      <c r="AG16" s="644"/>
      <c r="AH16" s="644"/>
      <c r="AI16" s="644"/>
      <c r="AJ16" s="644"/>
      <c r="AK16" s="644"/>
      <c r="AL16" s="644"/>
      <c r="AM16" s="644"/>
      <c r="AN16" s="662"/>
    </row>
    <row r="17" spans="2:40" ht="18" customHeight="1">
      <c r="B17" s="644"/>
      <c r="C17" s="644"/>
      <c r="D17" s="654"/>
      <c r="E17" s="655"/>
      <c r="F17" s="655"/>
      <c r="G17" s="656"/>
      <c r="H17" s="543"/>
      <c r="I17" s="644"/>
      <c r="J17" s="644"/>
      <c r="K17" s="644"/>
      <c r="L17" s="644"/>
      <c r="M17" s="644"/>
      <c r="N17" s="644"/>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4"/>
      <c r="AN17" s="662"/>
    </row>
    <row r="18" spans="2:40" ht="18" customHeight="1" thickBot="1">
      <c r="B18" s="645"/>
      <c r="C18" s="645"/>
      <c r="D18" s="657"/>
      <c r="E18" s="658"/>
      <c r="F18" s="658"/>
      <c r="G18" s="664"/>
      <c r="H18" s="543"/>
      <c r="I18" s="645"/>
      <c r="J18" s="645"/>
      <c r="K18" s="645"/>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645"/>
      <c r="AM18" s="645"/>
      <c r="AN18" s="663"/>
    </row>
    <row r="19" spans="2:40" ht="16.5" customHeight="1" thickTop="1">
      <c r="B19" s="643">
        <v>3</v>
      </c>
      <c r="C19" s="643" t="s">
        <v>1460</v>
      </c>
      <c r="D19" s="649" t="s">
        <v>1461</v>
      </c>
      <c r="E19" s="650"/>
      <c r="F19" s="650"/>
      <c r="G19" s="651"/>
      <c r="H19" s="543"/>
      <c r="I19" s="643"/>
      <c r="J19" s="643"/>
      <c r="K19" s="643">
        <v>2</v>
      </c>
      <c r="L19" s="643"/>
      <c r="M19" s="643"/>
      <c r="N19" s="643"/>
      <c r="O19" s="643"/>
      <c r="P19" s="643"/>
      <c r="Q19" s="643"/>
      <c r="R19" s="643">
        <v>2</v>
      </c>
      <c r="S19" s="643"/>
      <c r="T19" s="643"/>
      <c r="U19" s="643"/>
      <c r="V19" s="643"/>
      <c r="W19" s="643"/>
      <c r="X19" s="643"/>
      <c r="Y19" s="643">
        <v>1</v>
      </c>
      <c r="Z19" s="643"/>
      <c r="AA19" s="643"/>
      <c r="AB19" s="643"/>
      <c r="AC19" s="643"/>
      <c r="AD19" s="643"/>
      <c r="AE19" s="643"/>
      <c r="AF19" s="643">
        <v>2</v>
      </c>
      <c r="AG19" s="643"/>
      <c r="AH19" s="643"/>
      <c r="AI19" s="643"/>
      <c r="AJ19" s="643"/>
      <c r="AK19" s="643"/>
      <c r="AL19" s="643"/>
      <c r="AM19" s="643">
        <v>2</v>
      </c>
      <c r="AN19" s="661">
        <f>SUM(I19:AM22)</f>
        <v>9</v>
      </c>
    </row>
    <row r="20" spans="2:40" ht="13.5" customHeight="1">
      <c r="B20" s="644"/>
      <c r="C20" s="644"/>
      <c r="D20" s="654"/>
      <c r="E20" s="655"/>
      <c r="F20" s="655"/>
      <c r="G20" s="656"/>
      <c r="H20" s="543"/>
      <c r="I20" s="644"/>
      <c r="J20" s="644"/>
      <c r="K20" s="644"/>
      <c r="L20" s="644"/>
      <c r="M20" s="644"/>
      <c r="N20" s="644"/>
      <c r="O20" s="644"/>
      <c r="P20" s="644"/>
      <c r="Q20" s="644"/>
      <c r="R20" s="644"/>
      <c r="S20" s="644"/>
      <c r="T20" s="644"/>
      <c r="U20" s="644"/>
      <c r="V20" s="644"/>
      <c r="W20" s="644"/>
      <c r="X20" s="644"/>
      <c r="Y20" s="644"/>
      <c r="Z20" s="644"/>
      <c r="AA20" s="644"/>
      <c r="AB20" s="644"/>
      <c r="AC20" s="644"/>
      <c r="AD20" s="644"/>
      <c r="AE20" s="644"/>
      <c r="AF20" s="644"/>
      <c r="AG20" s="644"/>
      <c r="AH20" s="644"/>
      <c r="AI20" s="644"/>
      <c r="AJ20" s="644"/>
      <c r="AK20" s="644"/>
      <c r="AL20" s="644"/>
      <c r="AM20" s="644"/>
      <c r="AN20" s="662"/>
    </row>
    <row r="21" spans="2:40" ht="15.75" customHeight="1">
      <c r="B21" s="644"/>
      <c r="C21" s="644"/>
      <c r="D21" s="654"/>
      <c r="E21" s="655"/>
      <c r="F21" s="655"/>
      <c r="G21" s="656"/>
      <c r="H21" s="543"/>
      <c r="I21" s="644"/>
      <c r="J21" s="644"/>
      <c r="K21" s="644"/>
      <c r="L21" s="644"/>
      <c r="M21" s="644"/>
      <c r="N21" s="644"/>
      <c r="O21" s="644"/>
      <c r="P21" s="644"/>
      <c r="Q21" s="644"/>
      <c r="R21" s="644"/>
      <c r="S21" s="644"/>
      <c r="T21" s="644"/>
      <c r="U21" s="644"/>
      <c r="V21" s="644"/>
      <c r="W21" s="644"/>
      <c r="X21" s="644"/>
      <c r="Y21" s="644"/>
      <c r="Z21" s="644"/>
      <c r="AA21" s="644"/>
      <c r="AB21" s="644"/>
      <c r="AC21" s="644"/>
      <c r="AD21" s="644"/>
      <c r="AE21" s="644"/>
      <c r="AF21" s="644"/>
      <c r="AG21" s="644"/>
      <c r="AH21" s="644"/>
      <c r="AI21" s="644"/>
      <c r="AJ21" s="644"/>
      <c r="AK21" s="644"/>
      <c r="AL21" s="644"/>
      <c r="AM21" s="644"/>
      <c r="AN21" s="662"/>
    </row>
    <row r="22" spans="2:40" ht="15.75" customHeight="1" thickBot="1">
      <c r="B22" s="645"/>
      <c r="C22" s="645"/>
      <c r="D22" s="657"/>
      <c r="E22" s="658"/>
      <c r="F22" s="658"/>
      <c r="G22" s="664"/>
      <c r="H22" s="543"/>
      <c r="I22" s="645"/>
      <c r="J22" s="645"/>
      <c r="K22" s="645"/>
      <c r="L22" s="645"/>
      <c r="M22" s="645"/>
      <c r="N22" s="645"/>
      <c r="O22" s="645"/>
      <c r="P22" s="645"/>
      <c r="Q22" s="645"/>
      <c r="R22" s="645"/>
      <c r="S22" s="645"/>
      <c r="T22" s="645"/>
      <c r="U22" s="645"/>
      <c r="V22" s="645"/>
      <c r="W22" s="645"/>
      <c r="X22" s="645"/>
      <c r="Y22" s="645"/>
      <c r="Z22" s="645"/>
      <c r="AA22" s="645"/>
      <c r="AB22" s="645"/>
      <c r="AC22" s="645"/>
      <c r="AD22" s="645"/>
      <c r="AE22" s="645"/>
      <c r="AF22" s="645"/>
      <c r="AG22" s="645"/>
      <c r="AH22" s="645"/>
      <c r="AI22" s="645"/>
      <c r="AJ22" s="645"/>
      <c r="AK22" s="645"/>
      <c r="AL22" s="645"/>
      <c r="AM22" s="645"/>
      <c r="AN22" s="663"/>
    </row>
    <row r="23" spans="2:40" ht="16.5" customHeight="1" thickTop="1">
      <c r="B23" s="643">
        <v>4</v>
      </c>
      <c r="C23" s="643" t="s">
        <v>1462</v>
      </c>
      <c r="D23" s="649" t="s">
        <v>1463</v>
      </c>
      <c r="E23" s="650"/>
      <c r="F23" s="650"/>
      <c r="G23" s="651"/>
      <c r="H23" s="543"/>
      <c r="I23" s="643"/>
      <c r="J23" s="643"/>
      <c r="K23" s="643"/>
      <c r="L23" s="643"/>
      <c r="M23" s="643"/>
      <c r="N23" s="643"/>
      <c r="O23" s="643"/>
      <c r="P23" s="643"/>
      <c r="Q23" s="643"/>
      <c r="R23" s="643"/>
      <c r="S23" s="643">
        <v>2</v>
      </c>
      <c r="T23" s="643"/>
      <c r="U23" s="643"/>
      <c r="V23" s="643"/>
      <c r="W23" s="643"/>
      <c r="X23" s="643"/>
      <c r="Y23" s="643"/>
      <c r="Z23" s="643"/>
      <c r="AA23" s="643"/>
      <c r="AB23" s="643"/>
      <c r="AC23" s="643"/>
      <c r="AD23" s="643"/>
      <c r="AE23" s="643"/>
      <c r="AF23" s="643"/>
      <c r="AG23" s="643">
        <v>2</v>
      </c>
      <c r="AH23" s="643"/>
      <c r="AI23" s="643"/>
      <c r="AJ23" s="643"/>
      <c r="AK23" s="643"/>
      <c r="AL23" s="643"/>
      <c r="AM23" s="643"/>
      <c r="AN23" s="661">
        <f>SUM(I23:AM26)</f>
        <v>4</v>
      </c>
    </row>
    <row r="24" spans="2:40" ht="13.5" customHeight="1">
      <c r="B24" s="644"/>
      <c r="C24" s="644"/>
      <c r="D24" s="654"/>
      <c r="E24" s="655"/>
      <c r="F24" s="655"/>
      <c r="G24" s="656"/>
      <c r="H24" s="543"/>
      <c r="I24" s="644"/>
      <c r="J24" s="644"/>
      <c r="K24" s="644"/>
      <c r="L24" s="644"/>
      <c r="M24" s="644"/>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c r="AL24" s="644"/>
      <c r="AM24" s="644"/>
      <c r="AN24" s="662"/>
    </row>
    <row r="25" spans="2:40" ht="15.75" customHeight="1">
      <c r="B25" s="644"/>
      <c r="C25" s="644"/>
      <c r="D25" s="654"/>
      <c r="E25" s="655"/>
      <c r="F25" s="655"/>
      <c r="G25" s="656"/>
      <c r="H25" s="543"/>
      <c r="I25" s="644"/>
      <c r="J25" s="644"/>
      <c r="K25" s="644"/>
      <c r="L25" s="644"/>
      <c r="M25" s="644"/>
      <c r="N25" s="644"/>
      <c r="O25" s="644"/>
      <c r="P25" s="644"/>
      <c r="Q25" s="644"/>
      <c r="R25" s="644"/>
      <c r="S25" s="644"/>
      <c r="T25" s="644"/>
      <c r="U25" s="644"/>
      <c r="V25" s="644"/>
      <c r="W25" s="644"/>
      <c r="X25" s="644"/>
      <c r="Y25" s="644"/>
      <c r="Z25" s="644"/>
      <c r="AA25" s="644"/>
      <c r="AB25" s="644"/>
      <c r="AC25" s="644"/>
      <c r="AD25" s="644"/>
      <c r="AE25" s="644"/>
      <c r="AF25" s="644"/>
      <c r="AG25" s="644"/>
      <c r="AH25" s="644"/>
      <c r="AI25" s="644"/>
      <c r="AJ25" s="644"/>
      <c r="AK25" s="644"/>
      <c r="AL25" s="644"/>
      <c r="AM25" s="644"/>
      <c r="AN25" s="662"/>
    </row>
    <row r="26" spans="2:40" ht="15.75" customHeight="1" thickBot="1">
      <c r="B26" s="645"/>
      <c r="C26" s="645"/>
      <c r="D26" s="657"/>
      <c r="E26" s="658"/>
      <c r="F26" s="658"/>
      <c r="G26" s="664"/>
      <c r="H26" s="543"/>
      <c r="I26" s="645"/>
      <c r="J26" s="645"/>
      <c r="K26" s="645"/>
      <c r="L26" s="645"/>
      <c r="M26" s="645"/>
      <c r="N26" s="645"/>
      <c r="O26" s="645"/>
      <c r="P26" s="645"/>
      <c r="Q26" s="645"/>
      <c r="R26" s="645"/>
      <c r="S26" s="645"/>
      <c r="T26" s="645"/>
      <c r="U26" s="645"/>
      <c r="V26" s="645"/>
      <c r="W26" s="645"/>
      <c r="X26" s="645"/>
      <c r="Y26" s="645"/>
      <c r="Z26" s="645"/>
      <c r="AA26" s="645"/>
      <c r="AB26" s="645"/>
      <c r="AC26" s="645"/>
      <c r="AD26" s="645"/>
      <c r="AE26" s="645"/>
      <c r="AF26" s="645"/>
      <c r="AG26" s="645"/>
      <c r="AH26" s="645"/>
      <c r="AI26" s="645"/>
      <c r="AJ26" s="645"/>
      <c r="AK26" s="645"/>
      <c r="AL26" s="645"/>
      <c r="AM26" s="645"/>
      <c r="AN26" s="663"/>
    </row>
    <row r="27" spans="2:40" ht="16.5" customHeight="1" thickTop="1">
      <c r="B27" s="643">
        <v>5</v>
      </c>
      <c r="C27" s="643" t="s">
        <v>1464</v>
      </c>
      <c r="D27" s="649" t="s">
        <v>1465</v>
      </c>
      <c r="E27" s="650"/>
      <c r="F27" s="650"/>
      <c r="G27" s="651"/>
      <c r="H27" s="543"/>
      <c r="I27" s="643"/>
      <c r="J27" s="643"/>
      <c r="K27" s="643"/>
      <c r="L27" s="643"/>
      <c r="M27" s="643"/>
      <c r="N27" s="643"/>
      <c r="O27" s="643"/>
      <c r="P27" s="643"/>
      <c r="Q27" s="643"/>
      <c r="R27" s="643"/>
      <c r="S27" s="643"/>
      <c r="T27" s="643">
        <v>6</v>
      </c>
      <c r="U27" s="643"/>
      <c r="V27" s="643"/>
      <c r="W27" s="643"/>
      <c r="X27" s="643"/>
      <c r="Y27" s="643"/>
      <c r="Z27" s="643"/>
      <c r="AA27" s="643"/>
      <c r="AB27" s="643"/>
      <c r="AC27" s="643"/>
      <c r="AD27" s="643"/>
      <c r="AE27" s="643"/>
      <c r="AF27" s="643"/>
      <c r="AG27" s="643"/>
      <c r="AH27" s="643">
        <v>7</v>
      </c>
      <c r="AI27" s="643"/>
      <c r="AJ27" s="643"/>
      <c r="AK27" s="643"/>
      <c r="AL27" s="643"/>
      <c r="AM27" s="643"/>
      <c r="AN27" s="661">
        <f>SUM(I27:AM30)</f>
        <v>13</v>
      </c>
    </row>
    <row r="28" spans="2:40" ht="13.5" customHeight="1">
      <c r="B28" s="644"/>
      <c r="C28" s="644"/>
      <c r="D28" s="654"/>
      <c r="E28" s="655"/>
      <c r="F28" s="655"/>
      <c r="G28" s="656"/>
      <c r="H28" s="543"/>
      <c r="I28" s="644"/>
      <c r="J28" s="644"/>
      <c r="K28" s="644"/>
      <c r="L28" s="644"/>
      <c r="M28" s="644"/>
      <c r="N28" s="644"/>
      <c r="O28" s="644"/>
      <c r="P28" s="644"/>
      <c r="Q28" s="644"/>
      <c r="R28" s="644"/>
      <c r="S28" s="644"/>
      <c r="T28" s="644"/>
      <c r="U28" s="644"/>
      <c r="V28" s="644"/>
      <c r="W28" s="644"/>
      <c r="X28" s="644"/>
      <c r="Y28" s="644"/>
      <c r="Z28" s="644"/>
      <c r="AA28" s="644"/>
      <c r="AB28" s="644"/>
      <c r="AC28" s="644"/>
      <c r="AD28" s="644"/>
      <c r="AE28" s="644"/>
      <c r="AF28" s="644"/>
      <c r="AG28" s="644"/>
      <c r="AH28" s="644"/>
      <c r="AI28" s="644"/>
      <c r="AJ28" s="644"/>
      <c r="AK28" s="644"/>
      <c r="AL28" s="644"/>
      <c r="AM28" s="644"/>
      <c r="AN28" s="662"/>
    </row>
    <row r="29" spans="2:40" ht="15.75" customHeight="1">
      <c r="B29" s="644"/>
      <c r="C29" s="644"/>
      <c r="D29" s="654"/>
      <c r="E29" s="655"/>
      <c r="F29" s="655"/>
      <c r="G29" s="656"/>
      <c r="H29" s="543"/>
      <c r="I29" s="644"/>
      <c r="J29" s="644"/>
      <c r="K29" s="644"/>
      <c r="L29" s="644"/>
      <c r="M29" s="644"/>
      <c r="N29" s="644"/>
      <c r="O29" s="644"/>
      <c r="P29" s="644"/>
      <c r="Q29" s="644"/>
      <c r="R29" s="644"/>
      <c r="S29" s="644"/>
      <c r="T29" s="644"/>
      <c r="U29" s="644"/>
      <c r="V29" s="644"/>
      <c r="W29" s="644"/>
      <c r="X29" s="644"/>
      <c r="Y29" s="644"/>
      <c r="Z29" s="644"/>
      <c r="AA29" s="644"/>
      <c r="AB29" s="644"/>
      <c r="AC29" s="644"/>
      <c r="AD29" s="644"/>
      <c r="AE29" s="644"/>
      <c r="AF29" s="644"/>
      <c r="AG29" s="644"/>
      <c r="AH29" s="644"/>
      <c r="AI29" s="644"/>
      <c r="AJ29" s="644"/>
      <c r="AK29" s="644"/>
      <c r="AL29" s="644"/>
      <c r="AM29" s="644"/>
      <c r="AN29" s="662"/>
    </row>
    <row r="30" spans="2:40" ht="15.75" customHeight="1" thickBot="1">
      <c r="B30" s="645"/>
      <c r="C30" s="645"/>
      <c r="D30" s="657"/>
      <c r="E30" s="658"/>
      <c r="F30" s="658"/>
      <c r="G30" s="664"/>
      <c r="H30" s="543"/>
      <c r="I30" s="645"/>
      <c r="J30" s="645"/>
      <c r="K30" s="645"/>
      <c r="L30" s="645"/>
      <c r="M30" s="645"/>
      <c r="N30" s="645"/>
      <c r="O30" s="645"/>
      <c r="P30" s="645"/>
      <c r="Q30" s="645"/>
      <c r="R30" s="645"/>
      <c r="S30" s="645"/>
      <c r="T30" s="645"/>
      <c r="U30" s="645"/>
      <c r="V30" s="645"/>
      <c r="W30" s="645"/>
      <c r="X30" s="645"/>
      <c r="Y30" s="645"/>
      <c r="Z30" s="645"/>
      <c r="AA30" s="645"/>
      <c r="AB30" s="645"/>
      <c r="AC30" s="645"/>
      <c r="AD30" s="645"/>
      <c r="AE30" s="645"/>
      <c r="AF30" s="645"/>
      <c r="AG30" s="645"/>
      <c r="AH30" s="645"/>
      <c r="AI30" s="645"/>
      <c r="AJ30" s="645"/>
      <c r="AK30" s="645"/>
      <c r="AL30" s="645"/>
      <c r="AM30" s="645"/>
      <c r="AN30" s="663"/>
    </row>
    <row r="31" spans="2:40" ht="16.5" customHeight="1" thickTop="1">
      <c r="B31" s="643">
        <v>6</v>
      </c>
      <c r="C31" s="643" t="s">
        <v>1466</v>
      </c>
      <c r="D31" s="649" t="s">
        <v>1467</v>
      </c>
      <c r="E31" s="650"/>
      <c r="F31" s="650"/>
      <c r="G31" s="651"/>
      <c r="H31" s="543"/>
      <c r="I31" s="643"/>
      <c r="J31" s="643"/>
      <c r="K31" s="643"/>
      <c r="L31" s="643"/>
      <c r="M31" s="643"/>
      <c r="N31" s="643"/>
      <c r="O31" s="643"/>
      <c r="P31" s="643"/>
      <c r="Q31" s="643"/>
      <c r="R31" s="643"/>
      <c r="S31" s="643"/>
      <c r="T31" s="643"/>
      <c r="U31" s="643"/>
      <c r="V31" s="643"/>
      <c r="W31" s="643"/>
      <c r="X31" s="643"/>
      <c r="Y31" s="643"/>
      <c r="Z31" s="643"/>
      <c r="AA31" s="643"/>
      <c r="AB31" s="643"/>
      <c r="AC31" s="643"/>
      <c r="AD31" s="643"/>
      <c r="AE31" s="643"/>
      <c r="AF31" s="643"/>
      <c r="AG31" s="643"/>
      <c r="AH31" s="643"/>
      <c r="AI31" s="643"/>
      <c r="AJ31" s="643"/>
      <c r="AK31" s="643"/>
      <c r="AL31" s="643"/>
      <c r="AM31" s="643"/>
      <c r="AN31" s="661">
        <f>SUM(I31:AM34)</f>
        <v>0</v>
      </c>
    </row>
    <row r="32" spans="2:40" ht="13.5" customHeight="1">
      <c r="B32" s="644"/>
      <c r="C32" s="644"/>
      <c r="D32" s="654"/>
      <c r="E32" s="655"/>
      <c r="F32" s="655"/>
      <c r="G32" s="656"/>
      <c r="H32" s="543"/>
      <c r="I32" s="644"/>
      <c r="J32" s="644"/>
      <c r="K32" s="644"/>
      <c r="L32" s="644"/>
      <c r="M32" s="644"/>
      <c r="N32" s="644"/>
      <c r="O32" s="644"/>
      <c r="P32" s="644"/>
      <c r="Q32" s="644"/>
      <c r="R32" s="644"/>
      <c r="S32" s="644"/>
      <c r="T32" s="644"/>
      <c r="U32" s="644"/>
      <c r="V32" s="644"/>
      <c r="W32" s="644"/>
      <c r="X32" s="644"/>
      <c r="Y32" s="644"/>
      <c r="Z32" s="644"/>
      <c r="AA32" s="644"/>
      <c r="AB32" s="644"/>
      <c r="AC32" s="644"/>
      <c r="AD32" s="644"/>
      <c r="AE32" s="644"/>
      <c r="AF32" s="644"/>
      <c r="AG32" s="644"/>
      <c r="AH32" s="644"/>
      <c r="AI32" s="644"/>
      <c r="AJ32" s="644"/>
      <c r="AK32" s="644"/>
      <c r="AL32" s="644"/>
      <c r="AM32" s="644"/>
      <c r="AN32" s="662"/>
    </row>
    <row r="33" spans="2:40" ht="15.75" customHeight="1">
      <c r="B33" s="644"/>
      <c r="C33" s="644"/>
      <c r="D33" s="654"/>
      <c r="E33" s="655"/>
      <c r="F33" s="655"/>
      <c r="G33" s="656"/>
      <c r="H33" s="543"/>
      <c r="I33" s="644"/>
      <c r="J33" s="644"/>
      <c r="K33" s="644"/>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c r="AI33" s="644"/>
      <c r="AJ33" s="644"/>
      <c r="AK33" s="644"/>
      <c r="AL33" s="644"/>
      <c r="AM33" s="644"/>
      <c r="AN33" s="662"/>
    </row>
    <row r="34" spans="2:40" ht="15.75" customHeight="1" thickBot="1">
      <c r="B34" s="645"/>
      <c r="C34" s="645"/>
      <c r="D34" s="657"/>
      <c r="E34" s="658"/>
      <c r="F34" s="658"/>
      <c r="G34" s="664"/>
      <c r="H34" s="543"/>
      <c r="I34" s="645"/>
      <c r="J34" s="645"/>
      <c r="K34" s="645"/>
      <c r="L34" s="645"/>
      <c r="M34" s="645"/>
      <c r="N34" s="645"/>
      <c r="O34" s="645"/>
      <c r="P34" s="645"/>
      <c r="Q34" s="645"/>
      <c r="R34" s="645"/>
      <c r="S34" s="645"/>
      <c r="T34" s="645"/>
      <c r="U34" s="645"/>
      <c r="V34" s="645"/>
      <c r="W34" s="645"/>
      <c r="X34" s="645"/>
      <c r="Y34" s="645"/>
      <c r="Z34" s="645"/>
      <c r="AA34" s="645"/>
      <c r="AB34" s="645"/>
      <c r="AC34" s="645"/>
      <c r="AD34" s="645"/>
      <c r="AE34" s="645"/>
      <c r="AF34" s="645"/>
      <c r="AG34" s="645"/>
      <c r="AH34" s="645"/>
      <c r="AI34" s="645"/>
      <c r="AJ34" s="645"/>
      <c r="AK34" s="645"/>
      <c r="AL34" s="645"/>
      <c r="AM34" s="645"/>
      <c r="AN34" s="663"/>
    </row>
    <row r="35" spans="2:40" ht="19.5" customHeight="1" thickTop="1">
      <c r="B35" s="643">
        <v>7</v>
      </c>
      <c r="C35" s="643" t="s">
        <v>1468</v>
      </c>
      <c r="D35" s="649" t="s">
        <v>1469</v>
      </c>
      <c r="E35" s="650"/>
      <c r="F35" s="650"/>
      <c r="G35" s="651"/>
      <c r="H35" s="543"/>
      <c r="I35" s="643"/>
      <c r="J35" s="643"/>
      <c r="K35" s="643">
        <v>2</v>
      </c>
      <c r="L35" s="643">
        <v>2</v>
      </c>
      <c r="M35" s="643"/>
      <c r="N35" s="643"/>
      <c r="O35" s="643"/>
      <c r="P35" s="643"/>
      <c r="Q35" s="643"/>
      <c r="R35" s="643"/>
      <c r="S35" s="643"/>
      <c r="T35" s="643"/>
      <c r="U35" s="643"/>
      <c r="V35" s="643"/>
      <c r="W35" s="643"/>
      <c r="X35" s="643"/>
      <c r="Y35" s="643">
        <v>1</v>
      </c>
      <c r="Z35" s="643">
        <v>2</v>
      </c>
      <c r="AA35" s="643"/>
      <c r="AB35" s="643"/>
      <c r="AC35" s="643"/>
      <c r="AD35" s="643"/>
      <c r="AE35" s="643"/>
      <c r="AF35" s="643"/>
      <c r="AG35" s="643"/>
      <c r="AH35" s="643"/>
      <c r="AI35" s="643"/>
      <c r="AJ35" s="643"/>
      <c r="AK35" s="643"/>
      <c r="AL35" s="643"/>
      <c r="AM35" s="643"/>
      <c r="AN35" s="661">
        <f>SUM(I35:AM38)</f>
        <v>7</v>
      </c>
    </row>
    <row r="36" spans="2:40" ht="19.5" customHeight="1">
      <c r="B36" s="644"/>
      <c r="C36" s="644"/>
      <c r="D36" s="654"/>
      <c r="E36" s="655"/>
      <c r="F36" s="655"/>
      <c r="G36" s="656"/>
      <c r="H36" s="543"/>
      <c r="I36" s="644"/>
      <c r="J36" s="644"/>
      <c r="K36" s="644"/>
      <c r="L36" s="644"/>
      <c r="M36" s="644"/>
      <c r="N36" s="644"/>
      <c r="O36" s="644"/>
      <c r="P36" s="644"/>
      <c r="Q36" s="644"/>
      <c r="R36" s="644"/>
      <c r="S36" s="644"/>
      <c r="T36" s="644"/>
      <c r="U36" s="644"/>
      <c r="V36" s="644"/>
      <c r="W36" s="644"/>
      <c r="X36" s="644"/>
      <c r="Y36" s="644"/>
      <c r="Z36" s="644"/>
      <c r="AA36" s="644"/>
      <c r="AB36" s="644"/>
      <c r="AC36" s="644"/>
      <c r="AD36" s="644"/>
      <c r="AE36" s="644"/>
      <c r="AF36" s="644"/>
      <c r="AG36" s="644"/>
      <c r="AH36" s="644"/>
      <c r="AI36" s="644"/>
      <c r="AJ36" s="644"/>
      <c r="AK36" s="644"/>
      <c r="AL36" s="644"/>
      <c r="AM36" s="644"/>
      <c r="AN36" s="662"/>
    </row>
    <row r="37" spans="2:40" ht="19.5" customHeight="1">
      <c r="B37" s="644"/>
      <c r="C37" s="644"/>
      <c r="D37" s="654"/>
      <c r="E37" s="655"/>
      <c r="F37" s="655"/>
      <c r="G37" s="656"/>
      <c r="H37" s="543"/>
      <c r="I37" s="644"/>
      <c r="J37" s="644"/>
      <c r="K37" s="644"/>
      <c r="L37" s="644"/>
      <c r="M37" s="644"/>
      <c r="N37" s="644"/>
      <c r="O37" s="644"/>
      <c r="P37" s="644"/>
      <c r="Q37" s="644"/>
      <c r="R37" s="644"/>
      <c r="S37" s="644"/>
      <c r="T37" s="644"/>
      <c r="U37" s="644"/>
      <c r="V37" s="644"/>
      <c r="W37" s="644"/>
      <c r="X37" s="644"/>
      <c r="Y37" s="644"/>
      <c r="Z37" s="644"/>
      <c r="AA37" s="644"/>
      <c r="AB37" s="644"/>
      <c r="AC37" s="644"/>
      <c r="AD37" s="644"/>
      <c r="AE37" s="644"/>
      <c r="AF37" s="644"/>
      <c r="AG37" s="644"/>
      <c r="AH37" s="644"/>
      <c r="AI37" s="644"/>
      <c r="AJ37" s="644"/>
      <c r="AK37" s="644"/>
      <c r="AL37" s="644"/>
      <c r="AM37" s="644"/>
      <c r="AN37" s="662"/>
    </row>
    <row r="38" spans="2:40" ht="19.5" customHeight="1" thickBot="1">
      <c r="B38" s="645"/>
      <c r="C38" s="645"/>
      <c r="D38" s="657"/>
      <c r="E38" s="658"/>
      <c r="F38" s="658"/>
      <c r="G38" s="664"/>
      <c r="H38" s="543"/>
      <c r="I38" s="645"/>
      <c r="J38" s="645"/>
      <c r="K38" s="645"/>
      <c r="L38" s="645"/>
      <c r="M38" s="645"/>
      <c r="N38" s="645"/>
      <c r="O38" s="645"/>
      <c r="P38" s="645"/>
      <c r="Q38" s="645"/>
      <c r="R38" s="645"/>
      <c r="S38" s="645"/>
      <c r="T38" s="645"/>
      <c r="U38" s="645"/>
      <c r="V38" s="645"/>
      <c r="W38" s="645"/>
      <c r="X38" s="645"/>
      <c r="Y38" s="645"/>
      <c r="Z38" s="645"/>
      <c r="AA38" s="645"/>
      <c r="AB38" s="645"/>
      <c r="AC38" s="645"/>
      <c r="AD38" s="645"/>
      <c r="AE38" s="645"/>
      <c r="AF38" s="645"/>
      <c r="AG38" s="645"/>
      <c r="AH38" s="645"/>
      <c r="AI38" s="645"/>
      <c r="AJ38" s="645"/>
      <c r="AK38" s="645"/>
      <c r="AL38" s="645"/>
      <c r="AM38" s="645"/>
      <c r="AN38" s="663"/>
    </row>
    <row r="39" spans="2:40" ht="18.75" customHeight="1" thickTop="1">
      <c r="B39" s="643">
        <v>8</v>
      </c>
      <c r="C39" s="643" t="s">
        <v>1470</v>
      </c>
      <c r="D39" s="649" t="s">
        <v>1471</v>
      </c>
      <c r="E39" s="650"/>
      <c r="F39" s="650"/>
      <c r="G39" s="651"/>
      <c r="H39" s="543"/>
      <c r="I39" s="643"/>
      <c r="J39" s="643"/>
      <c r="K39" s="643"/>
      <c r="L39" s="643"/>
      <c r="M39" s="643"/>
      <c r="N39" s="643"/>
      <c r="O39" s="643"/>
      <c r="P39" s="643"/>
      <c r="Q39" s="643"/>
      <c r="R39" s="643">
        <v>4</v>
      </c>
      <c r="S39" s="643"/>
      <c r="T39" s="643"/>
      <c r="U39" s="643"/>
      <c r="V39" s="643"/>
      <c r="W39" s="643"/>
      <c r="X39" s="643"/>
      <c r="Y39" s="643"/>
      <c r="Z39" s="643"/>
      <c r="AA39" s="643"/>
      <c r="AB39" s="643"/>
      <c r="AC39" s="643"/>
      <c r="AD39" s="643"/>
      <c r="AE39" s="643"/>
      <c r="AF39" s="643">
        <v>4</v>
      </c>
      <c r="AG39" s="643"/>
      <c r="AH39" s="643"/>
      <c r="AI39" s="643"/>
      <c r="AJ39" s="643"/>
      <c r="AK39" s="643"/>
      <c r="AL39" s="643"/>
      <c r="AM39" s="643">
        <v>4</v>
      </c>
      <c r="AN39" s="661">
        <f>SUM(I39:AM42)</f>
        <v>12</v>
      </c>
    </row>
    <row r="40" spans="2:40" ht="18.75" customHeight="1">
      <c r="B40" s="644"/>
      <c r="C40" s="644"/>
      <c r="D40" s="654"/>
      <c r="E40" s="655"/>
      <c r="F40" s="655"/>
      <c r="G40" s="656"/>
      <c r="H40" s="543"/>
      <c r="I40" s="644"/>
      <c r="J40" s="644"/>
      <c r="K40" s="644"/>
      <c r="L40" s="644"/>
      <c r="M40" s="644"/>
      <c r="N40" s="644"/>
      <c r="O40" s="644"/>
      <c r="P40" s="644"/>
      <c r="Q40" s="644"/>
      <c r="R40" s="644"/>
      <c r="S40" s="644"/>
      <c r="T40" s="644"/>
      <c r="U40" s="644"/>
      <c r="V40" s="644"/>
      <c r="W40" s="644"/>
      <c r="X40" s="644"/>
      <c r="Y40" s="644"/>
      <c r="Z40" s="644"/>
      <c r="AA40" s="644"/>
      <c r="AB40" s="644"/>
      <c r="AC40" s="644"/>
      <c r="AD40" s="644"/>
      <c r="AE40" s="644"/>
      <c r="AF40" s="644"/>
      <c r="AG40" s="644"/>
      <c r="AH40" s="644"/>
      <c r="AI40" s="644"/>
      <c r="AJ40" s="644"/>
      <c r="AK40" s="644"/>
      <c r="AL40" s="644"/>
      <c r="AM40" s="644"/>
      <c r="AN40" s="662"/>
    </row>
    <row r="41" spans="2:40" ht="18.75" customHeight="1">
      <c r="B41" s="644"/>
      <c r="C41" s="644"/>
      <c r="D41" s="654"/>
      <c r="E41" s="655"/>
      <c r="F41" s="655"/>
      <c r="G41" s="656"/>
      <c r="H41" s="543"/>
      <c r="I41" s="644"/>
      <c r="J41" s="644"/>
      <c r="K41" s="644"/>
      <c r="L41" s="644"/>
      <c r="M41" s="644"/>
      <c r="N41" s="644"/>
      <c r="O41" s="644"/>
      <c r="P41" s="644"/>
      <c r="Q41" s="644"/>
      <c r="R41" s="644"/>
      <c r="S41" s="644"/>
      <c r="T41" s="644"/>
      <c r="U41" s="644"/>
      <c r="V41" s="644"/>
      <c r="W41" s="644"/>
      <c r="X41" s="644"/>
      <c r="Y41" s="644"/>
      <c r="Z41" s="644"/>
      <c r="AA41" s="644"/>
      <c r="AB41" s="644"/>
      <c r="AC41" s="644"/>
      <c r="AD41" s="644"/>
      <c r="AE41" s="644"/>
      <c r="AF41" s="644"/>
      <c r="AG41" s="644"/>
      <c r="AH41" s="644"/>
      <c r="AI41" s="644"/>
      <c r="AJ41" s="644"/>
      <c r="AK41" s="644"/>
      <c r="AL41" s="644"/>
      <c r="AM41" s="644"/>
      <c r="AN41" s="662"/>
    </row>
    <row r="42" spans="2:40" ht="18.75" customHeight="1" thickBot="1">
      <c r="B42" s="645"/>
      <c r="C42" s="645"/>
      <c r="D42" s="657"/>
      <c r="E42" s="658"/>
      <c r="F42" s="658"/>
      <c r="G42" s="664"/>
      <c r="H42" s="543"/>
      <c r="I42" s="645"/>
      <c r="J42" s="645"/>
      <c r="K42" s="645"/>
      <c r="L42" s="645"/>
      <c r="M42" s="645"/>
      <c r="N42" s="645"/>
      <c r="O42" s="645"/>
      <c r="P42" s="645"/>
      <c r="Q42" s="645"/>
      <c r="R42" s="645"/>
      <c r="S42" s="645"/>
      <c r="T42" s="645"/>
      <c r="U42" s="645"/>
      <c r="V42" s="645"/>
      <c r="W42" s="645"/>
      <c r="X42" s="645"/>
      <c r="Y42" s="645"/>
      <c r="Z42" s="645"/>
      <c r="AA42" s="645"/>
      <c r="AB42" s="645"/>
      <c r="AC42" s="645"/>
      <c r="AD42" s="645"/>
      <c r="AE42" s="645"/>
      <c r="AF42" s="645"/>
      <c r="AG42" s="645"/>
      <c r="AH42" s="645"/>
      <c r="AI42" s="645"/>
      <c r="AJ42" s="645"/>
      <c r="AK42" s="645"/>
      <c r="AL42" s="645"/>
      <c r="AM42" s="645"/>
      <c r="AN42" s="663"/>
    </row>
    <row r="43" spans="2:40" ht="15.75" customHeight="1" thickTop="1">
      <c r="B43" s="643">
        <v>9</v>
      </c>
      <c r="C43" s="643" t="s">
        <v>1472</v>
      </c>
      <c r="D43" s="649" t="s">
        <v>1473</v>
      </c>
      <c r="E43" s="650"/>
      <c r="F43" s="650"/>
      <c r="G43" s="651"/>
      <c r="H43" s="543"/>
      <c r="I43" s="643"/>
      <c r="J43" s="643"/>
      <c r="K43" s="643"/>
      <c r="L43" s="643"/>
      <c r="M43" s="643"/>
      <c r="N43" s="643"/>
      <c r="O43" s="643"/>
      <c r="P43" s="643"/>
      <c r="Q43" s="643"/>
      <c r="R43" s="643"/>
      <c r="S43" s="643"/>
      <c r="T43" s="643"/>
      <c r="U43" s="643"/>
      <c r="V43" s="643"/>
      <c r="W43" s="643"/>
      <c r="X43" s="643"/>
      <c r="Y43" s="643"/>
      <c r="Z43" s="643"/>
      <c r="AA43" s="643"/>
      <c r="AB43" s="643"/>
      <c r="AC43" s="643"/>
      <c r="AD43" s="643"/>
      <c r="AE43" s="643"/>
      <c r="AF43" s="643"/>
      <c r="AG43" s="643"/>
      <c r="AH43" s="643"/>
      <c r="AI43" s="643"/>
      <c r="AJ43" s="643"/>
      <c r="AK43" s="643"/>
      <c r="AL43" s="643"/>
      <c r="AM43" s="643"/>
      <c r="AN43" s="661">
        <f>SUM(I43:AM46)</f>
        <v>0</v>
      </c>
    </row>
    <row r="44" spans="2:40" ht="13.5" customHeight="1">
      <c r="B44" s="644"/>
      <c r="C44" s="644"/>
      <c r="D44" s="654"/>
      <c r="E44" s="655"/>
      <c r="F44" s="655"/>
      <c r="G44" s="656"/>
      <c r="H44" s="543"/>
      <c r="I44" s="644"/>
      <c r="J44" s="644"/>
      <c r="K44" s="644"/>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62"/>
    </row>
    <row r="45" spans="2:40" ht="15" customHeight="1">
      <c r="B45" s="644"/>
      <c r="C45" s="644"/>
      <c r="D45" s="654"/>
      <c r="E45" s="655"/>
      <c r="F45" s="655"/>
      <c r="G45" s="656"/>
      <c r="H45" s="543"/>
      <c r="I45" s="644"/>
      <c r="J45" s="644"/>
      <c r="K45" s="644"/>
      <c r="L45" s="644"/>
      <c r="M45" s="644"/>
      <c r="N45" s="644"/>
      <c r="O45" s="644"/>
      <c r="P45" s="644"/>
      <c r="Q45" s="644"/>
      <c r="R45" s="644"/>
      <c r="S45" s="644"/>
      <c r="T45" s="644"/>
      <c r="U45" s="644"/>
      <c r="V45" s="644"/>
      <c r="W45" s="644"/>
      <c r="X45" s="644"/>
      <c r="Y45" s="644"/>
      <c r="Z45" s="644"/>
      <c r="AA45" s="644"/>
      <c r="AB45" s="644"/>
      <c r="AC45" s="644"/>
      <c r="AD45" s="644"/>
      <c r="AE45" s="644"/>
      <c r="AF45" s="644"/>
      <c r="AG45" s="644"/>
      <c r="AH45" s="644"/>
      <c r="AI45" s="644"/>
      <c r="AJ45" s="644"/>
      <c r="AK45" s="644"/>
      <c r="AL45" s="644"/>
      <c r="AM45" s="644"/>
      <c r="AN45" s="662"/>
    </row>
    <row r="46" spans="2:40" ht="15" customHeight="1" thickBot="1">
      <c r="B46" s="645"/>
      <c r="C46" s="645"/>
      <c r="D46" s="657"/>
      <c r="E46" s="658"/>
      <c r="F46" s="658"/>
      <c r="G46" s="664"/>
      <c r="H46" s="543"/>
      <c r="I46" s="645"/>
      <c r="J46" s="645"/>
      <c r="K46" s="645"/>
      <c r="L46" s="645"/>
      <c r="M46" s="645"/>
      <c r="N46" s="645"/>
      <c r="O46" s="645"/>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c r="AM46" s="645"/>
      <c r="AN46" s="663"/>
    </row>
    <row r="47" spans="2:40" ht="17.25" customHeight="1" thickTop="1">
      <c r="B47" s="643">
        <v>10</v>
      </c>
      <c r="C47" s="643" t="s">
        <v>1474</v>
      </c>
      <c r="D47" s="649" t="s">
        <v>1475</v>
      </c>
      <c r="E47" s="650"/>
      <c r="F47" s="650"/>
      <c r="G47" s="651"/>
      <c r="H47" s="543"/>
      <c r="I47" s="643"/>
      <c r="J47" s="643"/>
      <c r="K47" s="643"/>
      <c r="L47" s="643">
        <v>3</v>
      </c>
      <c r="M47" s="643">
        <v>2</v>
      </c>
      <c r="N47" s="643">
        <v>2</v>
      </c>
      <c r="O47" s="643"/>
      <c r="P47" s="643"/>
      <c r="Q47" s="643"/>
      <c r="R47" s="643"/>
      <c r="S47" s="643"/>
      <c r="T47" s="643"/>
      <c r="U47" s="643"/>
      <c r="V47" s="643"/>
      <c r="W47" s="643"/>
      <c r="X47" s="643"/>
      <c r="Y47" s="643"/>
      <c r="Z47" s="643">
        <v>4</v>
      </c>
      <c r="AA47" s="643">
        <v>2</v>
      </c>
      <c r="AB47" s="643">
        <v>2</v>
      </c>
      <c r="AC47" s="643"/>
      <c r="AD47" s="643"/>
      <c r="AE47" s="643"/>
      <c r="AF47" s="643"/>
      <c r="AG47" s="643"/>
      <c r="AH47" s="643"/>
      <c r="AI47" s="643"/>
      <c r="AJ47" s="643"/>
      <c r="AK47" s="643"/>
      <c r="AL47" s="643"/>
      <c r="AM47" s="643"/>
      <c r="AN47" s="661">
        <f>SUM(I47:AM50)</f>
        <v>15</v>
      </c>
    </row>
    <row r="48" spans="2:40" ht="17.25" customHeight="1">
      <c r="B48" s="644"/>
      <c r="C48" s="644"/>
      <c r="D48" s="654"/>
      <c r="E48" s="655"/>
      <c r="F48" s="655"/>
      <c r="G48" s="656"/>
      <c r="H48" s="543"/>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62"/>
    </row>
    <row r="49" spans="2:40" ht="17.25" customHeight="1">
      <c r="B49" s="644"/>
      <c r="C49" s="644"/>
      <c r="D49" s="654"/>
      <c r="E49" s="655"/>
      <c r="F49" s="655"/>
      <c r="G49" s="656"/>
      <c r="H49" s="543"/>
      <c r="I49" s="644"/>
      <c r="J49" s="644"/>
      <c r="K49" s="644"/>
      <c r="L49" s="644"/>
      <c r="M49" s="644"/>
      <c r="N49" s="644"/>
      <c r="O49" s="644"/>
      <c r="P49" s="644"/>
      <c r="Q49" s="644"/>
      <c r="R49" s="644"/>
      <c r="S49" s="644"/>
      <c r="T49" s="644"/>
      <c r="U49" s="644"/>
      <c r="V49" s="644"/>
      <c r="W49" s="644"/>
      <c r="X49" s="644"/>
      <c r="Y49" s="644"/>
      <c r="Z49" s="644"/>
      <c r="AA49" s="644"/>
      <c r="AB49" s="644"/>
      <c r="AC49" s="644"/>
      <c r="AD49" s="644"/>
      <c r="AE49" s="644"/>
      <c r="AF49" s="644"/>
      <c r="AG49" s="644"/>
      <c r="AH49" s="644"/>
      <c r="AI49" s="644"/>
      <c r="AJ49" s="644"/>
      <c r="AK49" s="644"/>
      <c r="AL49" s="644"/>
      <c r="AM49" s="644"/>
      <c r="AN49" s="662"/>
    </row>
    <row r="50" spans="2:40" ht="17.25" customHeight="1" thickBot="1">
      <c r="B50" s="645"/>
      <c r="C50" s="645"/>
      <c r="D50" s="657"/>
      <c r="E50" s="658"/>
      <c r="F50" s="658"/>
      <c r="G50" s="664"/>
      <c r="H50" s="543"/>
      <c r="I50" s="645"/>
      <c r="J50" s="645"/>
      <c r="K50" s="645"/>
      <c r="L50" s="645"/>
      <c r="M50" s="645"/>
      <c r="N50" s="645"/>
      <c r="O50" s="645"/>
      <c r="P50" s="645"/>
      <c r="Q50" s="645"/>
      <c r="R50" s="645"/>
      <c r="S50" s="645"/>
      <c r="T50" s="645"/>
      <c r="U50" s="645"/>
      <c r="V50" s="645"/>
      <c r="W50" s="645"/>
      <c r="X50" s="645"/>
      <c r="Y50" s="645"/>
      <c r="Z50" s="645"/>
      <c r="AA50" s="645"/>
      <c r="AB50" s="645"/>
      <c r="AC50" s="645"/>
      <c r="AD50" s="645"/>
      <c r="AE50" s="645"/>
      <c r="AF50" s="645"/>
      <c r="AG50" s="645"/>
      <c r="AH50" s="645"/>
      <c r="AI50" s="645"/>
      <c r="AJ50" s="645"/>
      <c r="AK50" s="645"/>
      <c r="AL50" s="645"/>
      <c r="AM50" s="645"/>
      <c r="AN50" s="663"/>
    </row>
    <row r="51" spans="2:40" ht="15.75" customHeight="1" thickTop="1">
      <c r="B51" s="643">
        <v>11</v>
      </c>
      <c r="C51" s="643" t="s">
        <v>1476</v>
      </c>
      <c r="D51" s="649" t="s">
        <v>1477</v>
      </c>
      <c r="E51" s="650"/>
      <c r="F51" s="650"/>
      <c r="G51" s="651"/>
      <c r="H51" s="543"/>
      <c r="I51" s="643"/>
      <c r="J51" s="643"/>
      <c r="K51" s="643"/>
      <c r="L51" s="643"/>
      <c r="M51" s="643"/>
      <c r="N51" s="643"/>
      <c r="O51" s="643"/>
      <c r="P51" s="643"/>
      <c r="Q51" s="643"/>
      <c r="R51" s="643"/>
      <c r="S51" s="643"/>
      <c r="T51" s="643">
        <v>2</v>
      </c>
      <c r="U51" s="643"/>
      <c r="V51" s="643"/>
      <c r="W51" s="643"/>
      <c r="X51" s="643"/>
      <c r="Y51" s="643"/>
      <c r="Z51" s="643"/>
      <c r="AA51" s="643"/>
      <c r="AB51" s="643"/>
      <c r="AC51" s="643"/>
      <c r="AD51" s="643"/>
      <c r="AE51" s="643"/>
      <c r="AF51" s="643"/>
      <c r="AG51" s="643"/>
      <c r="AH51" s="643">
        <v>2</v>
      </c>
      <c r="AI51" s="643"/>
      <c r="AJ51" s="643"/>
      <c r="AK51" s="643"/>
      <c r="AL51" s="643"/>
      <c r="AM51" s="643"/>
      <c r="AN51" s="661">
        <f>SUM(I51:AM54)</f>
        <v>4</v>
      </c>
    </row>
    <row r="52" spans="2:40" ht="13.5" customHeight="1">
      <c r="B52" s="644"/>
      <c r="C52" s="644"/>
      <c r="D52" s="654"/>
      <c r="E52" s="655"/>
      <c r="F52" s="655"/>
      <c r="G52" s="656"/>
      <c r="H52" s="543"/>
      <c r="I52" s="644"/>
      <c r="J52" s="644"/>
      <c r="K52" s="644"/>
      <c r="L52" s="644"/>
      <c r="M52" s="644"/>
      <c r="N52" s="644"/>
      <c r="O52" s="644"/>
      <c r="P52" s="644"/>
      <c r="Q52" s="644"/>
      <c r="R52" s="644"/>
      <c r="S52" s="644"/>
      <c r="T52" s="644"/>
      <c r="U52" s="644"/>
      <c r="V52" s="644"/>
      <c r="W52" s="644"/>
      <c r="X52" s="644"/>
      <c r="Y52" s="644"/>
      <c r="Z52" s="644"/>
      <c r="AA52" s="644"/>
      <c r="AB52" s="644"/>
      <c r="AC52" s="644"/>
      <c r="AD52" s="644"/>
      <c r="AE52" s="644"/>
      <c r="AF52" s="644"/>
      <c r="AG52" s="644"/>
      <c r="AH52" s="644"/>
      <c r="AI52" s="644"/>
      <c r="AJ52" s="644"/>
      <c r="AK52" s="644"/>
      <c r="AL52" s="644"/>
      <c r="AM52" s="644"/>
      <c r="AN52" s="662"/>
    </row>
    <row r="53" spans="2:40" ht="15" customHeight="1">
      <c r="B53" s="644"/>
      <c r="C53" s="644"/>
      <c r="D53" s="654"/>
      <c r="E53" s="655"/>
      <c r="F53" s="655"/>
      <c r="G53" s="656"/>
      <c r="H53" s="543"/>
      <c r="I53" s="644"/>
      <c r="J53" s="644"/>
      <c r="K53" s="644"/>
      <c r="L53" s="644"/>
      <c r="M53" s="644"/>
      <c r="N53" s="644"/>
      <c r="O53" s="644"/>
      <c r="P53" s="644"/>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62"/>
    </row>
    <row r="54" spans="2:40" ht="15" customHeight="1" thickBot="1">
      <c r="B54" s="645"/>
      <c r="C54" s="645"/>
      <c r="D54" s="657"/>
      <c r="E54" s="658"/>
      <c r="F54" s="658"/>
      <c r="G54" s="664"/>
      <c r="H54" s="543"/>
      <c r="I54" s="645"/>
      <c r="J54" s="645"/>
      <c r="K54" s="645"/>
      <c r="L54" s="645"/>
      <c r="M54" s="645"/>
      <c r="N54" s="645"/>
      <c r="O54" s="645"/>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63"/>
    </row>
    <row r="55" spans="2:40" ht="15.75" customHeight="1" thickTop="1">
      <c r="B55" s="643">
        <v>12</v>
      </c>
      <c r="C55" s="643" t="s">
        <v>1478</v>
      </c>
      <c r="D55" s="649" t="s">
        <v>1479</v>
      </c>
      <c r="E55" s="650"/>
      <c r="F55" s="650"/>
      <c r="G55" s="651"/>
      <c r="H55" s="543"/>
      <c r="I55" s="643"/>
      <c r="J55" s="643"/>
      <c r="K55" s="643">
        <v>2</v>
      </c>
      <c r="L55" s="643">
        <v>3</v>
      </c>
      <c r="M55" s="643">
        <v>2</v>
      </c>
      <c r="N55" s="643">
        <v>2</v>
      </c>
      <c r="O55" s="643"/>
      <c r="P55" s="643"/>
      <c r="Q55" s="643">
        <v>2</v>
      </c>
      <c r="R55" s="643"/>
      <c r="S55" s="643">
        <v>2</v>
      </c>
      <c r="T55" s="643">
        <v>2</v>
      </c>
      <c r="U55" s="643">
        <v>1</v>
      </c>
      <c r="V55" s="643"/>
      <c r="W55" s="643"/>
      <c r="X55" s="643">
        <v>2</v>
      </c>
      <c r="Y55" s="643">
        <v>1</v>
      </c>
      <c r="Z55" s="643">
        <v>4</v>
      </c>
      <c r="AA55" s="643">
        <v>2</v>
      </c>
      <c r="AB55" s="643">
        <v>2</v>
      </c>
      <c r="AC55" s="643"/>
      <c r="AD55" s="643"/>
      <c r="AE55" s="643">
        <v>2</v>
      </c>
      <c r="AF55" s="643"/>
      <c r="AG55" s="643">
        <v>2</v>
      </c>
      <c r="AH55" s="643">
        <v>2</v>
      </c>
      <c r="AI55" s="643"/>
      <c r="AJ55" s="643"/>
      <c r="AK55" s="643"/>
      <c r="AL55" s="643">
        <v>2</v>
      </c>
      <c r="AM55" s="643"/>
      <c r="AN55" s="661">
        <f>SUM(I55:AM58)</f>
        <v>35</v>
      </c>
    </row>
    <row r="56" spans="2:40" ht="13.5" customHeight="1">
      <c r="B56" s="644"/>
      <c r="C56" s="644"/>
      <c r="D56" s="654"/>
      <c r="E56" s="655"/>
      <c r="F56" s="655"/>
      <c r="G56" s="656"/>
      <c r="H56" s="543"/>
      <c r="I56" s="644"/>
      <c r="J56" s="644"/>
      <c r="K56" s="644"/>
      <c r="L56" s="644"/>
      <c r="M56" s="644"/>
      <c r="N56" s="644"/>
      <c r="O56" s="644"/>
      <c r="P56" s="644"/>
      <c r="Q56" s="644"/>
      <c r="R56" s="644"/>
      <c r="S56" s="644"/>
      <c r="T56" s="644"/>
      <c r="U56" s="644"/>
      <c r="V56" s="644"/>
      <c r="W56" s="644"/>
      <c r="X56" s="644"/>
      <c r="Y56" s="644"/>
      <c r="Z56" s="644"/>
      <c r="AA56" s="644"/>
      <c r="AB56" s="644"/>
      <c r="AC56" s="644"/>
      <c r="AD56" s="644"/>
      <c r="AE56" s="644"/>
      <c r="AF56" s="644"/>
      <c r="AG56" s="644"/>
      <c r="AH56" s="644"/>
      <c r="AI56" s="644"/>
      <c r="AJ56" s="644"/>
      <c r="AK56" s="644"/>
      <c r="AL56" s="644"/>
      <c r="AM56" s="644"/>
      <c r="AN56" s="662"/>
    </row>
    <row r="57" spans="2:40" ht="15" customHeight="1">
      <c r="B57" s="644"/>
      <c r="C57" s="644"/>
      <c r="D57" s="654"/>
      <c r="E57" s="655"/>
      <c r="F57" s="655"/>
      <c r="G57" s="656"/>
      <c r="H57" s="543"/>
      <c r="I57" s="644"/>
      <c r="J57" s="644"/>
      <c r="K57" s="644"/>
      <c r="L57" s="644"/>
      <c r="M57" s="644"/>
      <c r="N57" s="644"/>
      <c r="O57" s="644"/>
      <c r="P57" s="644"/>
      <c r="Q57" s="644"/>
      <c r="R57" s="644"/>
      <c r="S57" s="644"/>
      <c r="T57" s="644"/>
      <c r="U57" s="644"/>
      <c r="V57" s="644"/>
      <c r="W57" s="644"/>
      <c r="X57" s="644"/>
      <c r="Y57" s="644"/>
      <c r="Z57" s="644"/>
      <c r="AA57" s="644"/>
      <c r="AB57" s="644"/>
      <c r="AC57" s="644"/>
      <c r="AD57" s="644"/>
      <c r="AE57" s="644"/>
      <c r="AF57" s="644"/>
      <c r="AG57" s="644"/>
      <c r="AH57" s="644"/>
      <c r="AI57" s="644"/>
      <c r="AJ57" s="644"/>
      <c r="AK57" s="644"/>
      <c r="AL57" s="644"/>
      <c r="AM57" s="644"/>
      <c r="AN57" s="662"/>
    </row>
    <row r="58" spans="2:40" ht="15" customHeight="1" thickBot="1">
      <c r="B58" s="645"/>
      <c r="C58" s="645"/>
      <c r="D58" s="657"/>
      <c r="E58" s="658"/>
      <c r="F58" s="658"/>
      <c r="G58" s="664"/>
      <c r="H58" s="543"/>
      <c r="I58" s="645"/>
      <c r="J58" s="645"/>
      <c r="K58" s="645"/>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645"/>
      <c r="AM58" s="645"/>
      <c r="AN58" s="663"/>
    </row>
    <row r="59" spans="2:40" ht="15.75" customHeight="1" thickTop="1">
      <c r="B59" s="643">
        <v>13</v>
      </c>
      <c r="C59" s="643" t="s">
        <v>1480</v>
      </c>
      <c r="D59" s="649" t="s">
        <v>1481</v>
      </c>
      <c r="E59" s="650"/>
      <c r="F59" s="650"/>
      <c r="G59" s="651"/>
      <c r="H59" s="543"/>
      <c r="I59" s="643"/>
      <c r="J59" s="643"/>
      <c r="K59" s="643">
        <v>2</v>
      </c>
      <c r="L59" s="643"/>
      <c r="M59" s="643"/>
      <c r="N59" s="643"/>
      <c r="O59" s="643"/>
      <c r="P59" s="643"/>
      <c r="Q59" s="643"/>
      <c r="R59" s="643"/>
      <c r="S59" s="643"/>
      <c r="T59" s="643"/>
      <c r="U59" s="643"/>
      <c r="V59" s="643"/>
      <c r="W59" s="643"/>
      <c r="X59" s="643"/>
      <c r="Y59" s="643">
        <v>1</v>
      </c>
      <c r="Z59" s="643"/>
      <c r="AA59" s="643"/>
      <c r="AB59" s="643"/>
      <c r="AC59" s="643"/>
      <c r="AD59" s="643"/>
      <c r="AE59" s="643"/>
      <c r="AF59" s="643"/>
      <c r="AG59" s="643"/>
      <c r="AH59" s="643"/>
      <c r="AI59" s="643"/>
      <c r="AJ59" s="643"/>
      <c r="AK59" s="643"/>
      <c r="AL59" s="643"/>
      <c r="AM59" s="643"/>
      <c r="AN59" s="661">
        <f>SUM(I59:AM62)</f>
        <v>3</v>
      </c>
    </row>
    <row r="60" spans="2:40" ht="13.5" customHeight="1">
      <c r="B60" s="644"/>
      <c r="C60" s="644"/>
      <c r="D60" s="654"/>
      <c r="E60" s="655"/>
      <c r="F60" s="655"/>
      <c r="G60" s="656"/>
      <c r="H60" s="543"/>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62"/>
    </row>
    <row r="61" spans="2:40" ht="15" customHeight="1">
      <c r="B61" s="644"/>
      <c r="C61" s="644"/>
      <c r="D61" s="654"/>
      <c r="E61" s="655"/>
      <c r="F61" s="655"/>
      <c r="G61" s="656"/>
      <c r="H61" s="543"/>
      <c r="I61" s="644"/>
      <c r="J61" s="644"/>
      <c r="K61" s="644"/>
      <c r="L61" s="644"/>
      <c r="M61" s="644"/>
      <c r="N61" s="644"/>
      <c r="O61" s="644"/>
      <c r="P61" s="644"/>
      <c r="Q61" s="644"/>
      <c r="R61" s="644"/>
      <c r="S61" s="644"/>
      <c r="T61" s="644"/>
      <c r="U61" s="644"/>
      <c r="V61" s="644"/>
      <c r="W61" s="644"/>
      <c r="X61" s="644"/>
      <c r="Y61" s="644"/>
      <c r="Z61" s="644"/>
      <c r="AA61" s="644"/>
      <c r="AB61" s="644"/>
      <c r="AC61" s="644"/>
      <c r="AD61" s="644"/>
      <c r="AE61" s="644"/>
      <c r="AF61" s="644"/>
      <c r="AG61" s="644"/>
      <c r="AH61" s="644"/>
      <c r="AI61" s="644"/>
      <c r="AJ61" s="644"/>
      <c r="AK61" s="644"/>
      <c r="AL61" s="644"/>
      <c r="AM61" s="644"/>
      <c r="AN61" s="662"/>
    </row>
    <row r="62" spans="2:40" ht="15" customHeight="1" thickBot="1">
      <c r="B62" s="645"/>
      <c r="C62" s="645"/>
      <c r="D62" s="657"/>
      <c r="E62" s="658"/>
      <c r="F62" s="658"/>
      <c r="G62" s="664"/>
      <c r="H62" s="543"/>
      <c r="I62" s="645"/>
      <c r="J62" s="645"/>
      <c r="K62" s="645"/>
      <c r="L62" s="645"/>
      <c r="M62" s="645"/>
      <c r="N62" s="645"/>
      <c r="O62" s="645"/>
      <c r="P62" s="645"/>
      <c r="Q62" s="645"/>
      <c r="R62" s="645"/>
      <c r="S62" s="645"/>
      <c r="T62" s="645"/>
      <c r="U62" s="645"/>
      <c r="V62" s="645"/>
      <c r="W62" s="645"/>
      <c r="X62" s="645"/>
      <c r="Y62" s="645"/>
      <c r="Z62" s="645"/>
      <c r="AA62" s="645"/>
      <c r="AB62" s="645"/>
      <c r="AC62" s="645"/>
      <c r="AD62" s="645"/>
      <c r="AE62" s="645"/>
      <c r="AF62" s="645"/>
      <c r="AG62" s="645"/>
      <c r="AH62" s="645"/>
      <c r="AI62" s="645"/>
      <c r="AJ62" s="645"/>
      <c r="AK62" s="645"/>
      <c r="AL62" s="645"/>
      <c r="AM62" s="645"/>
      <c r="AN62" s="663"/>
    </row>
    <row r="63" spans="2:40" ht="16.5" customHeight="1" thickTop="1">
      <c r="B63" s="643">
        <v>14</v>
      </c>
      <c r="C63" s="643" t="s">
        <v>1482</v>
      </c>
      <c r="D63" s="649" t="s">
        <v>1483</v>
      </c>
      <c r="E63" s="650"/>
      <c r="F63" s="650"/>
      <c r="G63" s="651"/>
      <c r="H63" s="543"/>
      <c r="I63" s="643"/>
      <c r="J63" s="643"/>
      <c r="K63" s="643"/>
      <c r="L63" s="643"/>
      <c r="M63" s="643"/>
      <c r="N63" s="643"/>
      <c r="O63" s="643"/>
      <c r="P63" s="643"/>
      <c r="Q63" s="643"/>
      <c r="R63" s="643"/>
      <c r="S63" s="643"/>
      <c r="T63" s="643"/>
      <c r="U63" s="643">
        <v>2</v>
      </c>
      <c r="V63" s="643"/>
      <c r="W63" s="643"/>
      <c r="X63" s="643"/>
      <c r="Y63" s="643"/>
      <c r="Z63" s="643"/>
      <c r="AA63" s="643"/>
      <c r="AB63" s="643"/>
      <c r="AC63" s="643"/>
      <c r="AD63" s="643"/>
      <c r="AE63" s="643"/>
      <c r="AF63" s="643"/>
      <c r="AG63" s="643"/>
      <c r="AH63" s="643"/>
      <c r="AI63" s="643"/>
      <c r="AJ63" s="643"/>
      <c r="AK63" s="643"/>
      <c r="AL63" s="643"/>
      <c r="AM63" s="643"/>
      <c r="AN63" s="661">
        <f>SUM(I63:AM66)</f>
        <v>2</v>
      </c>
    </row>
    <row r="64" spans="2:40" ht="16.5" customHeight="1">
      <c r="B64" s="644"/>
      <c r="C64" s="644"/>
      <c r="D64" s="654"/>
      <c r="E64" s="655"/>
      <c r="F64" s="655"/>
      <c r="G64" s="656"/>
      <c r="H64" s="543"/>
      <c r="I64" s="644"/>
      <c r="J64" s="644"/>
      <c r="K64" s="644"/>
      <c r="L64" s="644"/>
      <c r="M64" s="644"/>
      <c r="N64" s="644"/>
      <c r="O64" s="644"/>
      <c r="P64" s="644"/>
      <c r="Q64" s="644"/>
      <c r="R64" s="644"/>
      <c r="S64" s="644"/>
      <c r="T64" s="644"/>
      <c r="U64" s="644"/>
      <c r="V64" s="644"/>
      <c r="W64" s="644"/>
      <c r="X64" s="644"/>
      <c r="Y64" s="644"/>
      <c r="Z64" s="644"/>
      <c r="AA64" s="644"/>
      <c r="AB64" s="644"/>
      <c r="AC64" s="644"/>
      <c r="AD64" s="644"/>
      <c r="AE64" s="644"/>
      <c r="AF64" s="644"/>
      <c r="AG64" s="644"/>
      <c r="AH64" s="644"/>
      <c r="AI64" s="644"/>
      <c r="AJ64" s="644"/>
      <c r="AK64" s="644"/>
      <c r="AL64" s="644"/>
      <c r="AM64" s="644"/>
      <c r="AN64" s="662"/>
    </row>
    <row r="65" spans="2:40" ht="16.5" customHeight="1">
      <c r="B65" s="644"/>
      <c r="C65" s="644"/>
      <c r="D65" s="654"/>
      <c r="E65" s="655"/>
      <c r="F65" s="655"/>
      <c r="G65" s="656"/>
      <c r="H65" s="543"/>
      <c r="I65" s="644"/>
      <c r="J65" s="644"/>
      <c r="K65" s="644"/>
      <c r="L65" s="644"/>
      <c r="M65" s="644"/>
      <c r="N65" s="644"/>
      <c r="O65" s="644"/>
      <c r="P65" s="644"/>
      <c r="Q65" s="644"/>
      <c r="R65" s="644"/>
      <c r="S65" s="644"/>
      <c r="T65" s="644"/>
      <c r="U65" s="644"/>
      <c r="V65" s="644"/>
      <c r="W65" s="644"/>
      <c r="X65" s="644"/>
      <c r="Y65" s="644"/>
      <c r="Z65" s="644"/>
      <c r="AA65" s="644"/>
      <c r="AB65" s="644"/>
      <c r="AC65" s="644"/>
      <c r="AD65" s="644"/>
      <c r="AE65" s="644"/>
      <c r="AF65" s="644"/>
      <c r="AG65" s="644"/>
      <c r="AH65" s="644"/>
      <c r="AI65" s="644"/>
      <c r="AJ65" s="644"/>
      <c r="AK65" s="644"/>
      <c r="AL65" s="644"/>
      <c r="AM65" s="644"/>
      <c r="AN65" s="662"/>
    </row>
    <row r="66" spans="2:40" ht="16.5" customHeight="1" thickBot="1">
      <c r="B66" s="645"/>
      <c r="C66" s="645"/>
      <c r="D66" s="657"/>
      <c r="E66" s="658"/>
      <c r="F66" s="658"/>
      <c r="G66" s="664"/>
      <c r="H66" s="543"/>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63"/>
    </row>
    <row r="67" spans="2:40" ht="16.5" customHeight="1" thickTop="1">
      <c r="B67" s="643">
        <v>15</v>
      </c>
      <c r="C67" s="643" t="s">
        <v>1484</v>
      </c>
      <c r="D67" s="649" t="s">
        <v>1485</v>
      </c>
      <c r="E67" s="650"/>
      <c r="F67" s="650"/>
      <c r="G67" s="651"/>
      <c r="H67" s="543"/>
      <c r="I67" s="643"/>
      <c r="J67" s="643"/>
      <c r="K67" s="643"/>
      <c r="L67" s="643"/>
      <c r="M67" s="643"/>
      <c r="N67" s="643"/>
      <c r="O67" s="643"/>
      <c r="P67" s="643"/>
      <c r="Q67" s="643"/>
      <c r="R67" s="643"/>
      <c r="S67" s="643"/>
      <c r="T67" s="643">
        <v>2</v>
      </c>
      <c r="U67" s="643"/>
      <c r="V67" s="643"/>
      <c r="W67" s="643"/>
      <c r="X67" s="643"/>
      <c r="Y67" s="643"/>
      <c r="Z67" s="643"/>
      <c r="AA67" s="643"/>
      <c r="AB67" s="643"/>
      <c r="AC67" s="643"/>
      <c r="AD67" s="643"/>
      <c r="AE67" s="643"/>
      <c r="AF67" s="643"/>
      <c r="AG67" s="643"/>
      <c r="AH67" s="643">
        <v>2</v>
      </c>
      <c r="AI67" s="643"/>
      <c r="AJ67" s="643"/>
      <c r="AK67" s="643"/>
      <c r="AL67" s="643"/>
      <c r="AM67" s="643"/>
      <c r="AN67" s="643">
        <f>SUM(I67:AM70)</f>
        <v>4</v>
      </c>
    </row>
    <row r="68" spans="2:40" ht="13.5" customHeight="1">
      <c r="B68" s="644"/>
      <c r="C68" s="644"/>
      <c r="D68" s="654"/>
      <c r="E68" s="655"/>
      <c r="F68" s="655"/>
      <c r="G68" s="656"/>
      <c r="H68" s="543"/>
      <c r="I68" s="644"/>
      <c r="J68" s="644"/>
      <c r="K68" s="644"/>
      <c r="L68" s="644"/>
      <c r="M68" s="644"/>
      <c r="N68" s="644"/>
      <c r="O68" s="644"/>
      <c r="P68" s="644"/>
      <c r="Q68" s="644"/>
      <c r="R68" s="644"/>
      <c r="S68" s="644"/>
      <c r="T68" s="644"/>
      <c r="U68" s="644"/>
      <c r="V68" s="644"/>
      <c r="W68" s="644"/>
      <c r="X68" s="644"/>
      <c r="Y68" s="644"/>
      <c r="Z68" s="644"/>
      <c r="AA68" s="644"/>
      <c r="AB68" s="644"/>
      <c r="AC68" s="644"/>
      <c r="AD68" s="644"/>
      <c r="AE68" s="644"/>
      <c r="AF68" s="644"/>
      <c r="AG68" s="644"/>
      <c r="AH68" s="644"/>
      <c r="AI68" s="644"/>
      <c r="AJ68" s="644"/>
      <c r="AK68" s="644"/>
      <c r="AL68" s="644"/>
      <c r="AM68" s="644"/>
      <c r="AN68" s="644"/>
    </row>
    <row r="69" spans="2:40" ht="15.75" customHeight="1">
      <c r="B69" s="644"/>
      <c r="C69" s="644"/>
      <c r="D69" s="654"/>
      <c r="E69" s="655"/>
      <c r="F69" s="655"/>
      <c r="G69" s="656"/>
      <c r="H69" s="543"/>
      <c r="I69" s="644"/>
      <c r="J69" s="644"/>
      <c r="K69" s="644"/>
      <c r="L69" s="644"/>
      <c r="M69" s="644"/>
      <c r="N69" s="644"/>
      <c r="O69" s="644"/>
      <c r="P69" s="644"/>
      <c r="Q69" s="644"/>
      <c r="R69" s="644"/>
      <c r="S69" s="644"/>
      <c r="T69" s="644"/>
      <c r="U69" s="644"/>
      <c r="V69" s="644"/>
      <c r="W69" s="644"/>
      <c r="X69" s="644"/>
      <c r="Y69" s="644"/>
      <c r="Z69" s="644"/>
      <c r="AA69" s="644"/>
      <c r="AB69" s="644"/>
      <c r="AC69" s="644"/>
      <c r="AD69" s="644"/>
      <c r="AE69" s="644"/>
      <c r="AF69" s="644"/>
      <c r="AG69" s="644"/>
      <c r="AH69" s="644"/>
      <c r="AI69" s="644"/>
      <c r="AJ69" s="644"/>
      <c r="AK69" s="644"/>
      <c r="AL69" s="644"/>
      <c r="AM69" s="644"/>
      <c r="AN69" s="644"/>
    </row>
    <row r="70" spans="2:40" ht="15.75" customHeight="1" thickBot="1">
      <c r="B70" s="645"/>
      <c r="C70" s="645"/>
      <c r="D70" s="657"/>
      <c r="E70" s="658"/>
      <c r="F70" s="658"/>
      <c r="G70" s="664"/>
      <c r="H70" s="543"/>
      <c r="I70" s="645"/>
      <c r="J70" s="645"/>
      <c r="K70" s="645"/>
      <c r="L70" s="645"/>
      <c r="M70" s="645"/>
      <c r="N70" s="645"/>
      <c r="O70" s="645"/>
      <c r="P70" s="645"/>
      <c r="Q70" s="645"/>
      <c r="R70" s="645"/>
      <c r="S70" s="645"/>
      <c r="T70" s="645"/>
      <c r="U70" s="645"/>
      <c r="V70" s="645"/>
      <c r="W70" s="645"/>
      <c r="X70" s="645"/>
      <c r="Y70" s="645"/>
      <c r="Z70" s="645"/>
      <c r="AA70" s="645"/>
      <c r="AB70" s="645"/>
      <c r="AC70" s="645"/>
      <c r="AD70" s="645"/>
      <c r="AE70" s="645"/>
      <c r="AF70" s="645"/>
      <c r="AG70" s="645"/>
      <c r="AH70" s="645"/>
      <c r="AI70" s="645"/>
      <c r="AJ70" s="645"/>
      <c r="AK70" s="645"/>
      <c r="AL70" s="645"/>
      <c r="AM70" s="645"/>
      <c r="AN70" s="645"/>
    </row>
    <row r="71" spans="2:40" ht="16.5" customHeight="1" thickTop="1">
      <c r="B71" s="643">
        <v>16</v>
      </c>
      <c r="C71" s="643" t="s">
        <v>1486</v>
      </c>
      <c r="D71" s="649" t="s">
        <v>1487</v>
      </c>
      <c r="E71" s="650"/>
      <c r="F71" s="650"/>
      <c r="G71" s="651"/>
      <c r="H71" s="543"/>
      <c r="I71" s="643"/>
      <c r="J71" s="643"/>
      <c r="K71" s="643">
        <v>2</v>
      </c>
      <c r="L71" s="643">
        <v>2</v>
      </c>
      <c r="M71" s="643"/>
      <c r="N71" s="643"/>
      <c r="O71" s="643"/>
      <c r="P71" s="643"/>
      <c r="Q71" s="643"/>
      <c r="R71" s="643"/>
      <c r="S71" s="643"/>
      <c r="T71" s="643"/>
      <c r="U71" s="643"/>
      <c r="V71" s="643"/>
      <c r="W71" s="643"/>
      <c r="X71" s="643"/>
      <c r="Y71" s="643">
        <v>1</v>
      </c>
      <c r="Z71" s="643">
        <v>2</v>
      </c>
      <c r="AA71" s="643"/>
      <c r="AB71" s="643"/>
      <c r="AC71" s="643"/>
      <c r="AD71" s="643"/>
      <c r="AE71" s="643"/>
      <c r="AF71" s="643"/>
      <c r="AG71" s="643"/>
      <c r="AH71" s="643"/>
      <c r="AI71" s="643"/>
      <c r="AJ71" s="643"/>
      <c r="AK71" s="643"/>
      <c r="AL71" s="643"/>
      <c r="AM71" s="643"/>
      <c r="AN71" s="643">
        <f>SUM(I71:AM74)</f>
        <v>7</v>
      </c>
    </row>
    <row r="72" spans="2:40" ht="13.5" customHeight="1">
      <c r="B72" s="644"/>
      <c r="C72" s="644"/>
      <c r="D72" s="654"/>
      <c r="E72" s="655"/>
      <c r="F72" s="655"/>
      <c r="G72" s="656"/>
      <c r="H72" s="543"/>
      <c r="I72" s="644"/>
      <c r="J72" s="644"/>
      <c r="K72" s="644"/>
      <c r="L72" s="644"/>
      <c r="M72" s="644"/>
      <c r="N72" s="644"/>
      <c r="O72" s="644"/>
      <c r="P72" s="644"/>
      <c r="Q72" s="644"/>
      <c r="R72" s="644"/>
      <c r="S72" s="644"/>
      <c r="T72" s="644"/>
      <c r="U72" s="644"/>
      <c r="V72" s="644"/>
      <c r="W72" s="644"/>
      <c r="X72" s="644"/>
      <c r="Y72" s="644"/>
      <c r="Z72" s="644"/>
      <c r="AA72" s="644"/>
      <c r="AB72" s="644"/>
      <c r="AC72" s="644"/>
      <c r="AD72" s="644"/>
      <c r="AE72" s="644"/>
      <c r="AF72" s="644"/>
      <c r="AG72" s="644"/>
      <c r="AH72" s="644"/>
      <c r="AI72" s="644"/>
      <c r="AJ72" s="644"/>
      <c r="AK72" s="644"/>
      <c r="AL72" s="644"/>
      <c r="AM72" s="644"/>
      <c r="AN72" s="644"/>
    </row>
    <row r="73" spans="2:40" ht="15.75" customHeight="1">
      <c r="B73" s="644"/>
      <c r="C73" s="644"/>
      <c r="D73" s="654"/>
      <c r="E73" s="655"/>
      <c r="F73" s="655"/>
      <c r="G73" s="656"/>
      <c r="H73" s="543"/>
      <c r="I73" s="644"/>
      <c r="J73" s="644"/>
      <c r="K73" s="644"/>
      <c r="L73" s="644"/>
      <c r="M73" s="644"/>
      <c r="N73" s="644"/>
      <c r="O73" s="644"/>
      <c r="P73" s="644"/>
      <c r="Q73" s="644"/>
      <c r="R73" s="644"/>
      <c r="S73" s="644"/>
      <c r="T73" s="644"/>
      <c r="U73" s="644"/>
      <c r="V73" s="644"/>
      <c r="W73" s="644"/>
      <c r="X73" s="644"/>
      <c r="Y73" s="644"/>
      <c r="Z73" s="644"/>
      <c r="AA73" s="644"/>
      <c r="AB73" s="644"/>
      <c r="AC73" s="644"/>
      <c r="AD73" s="644"/>
      <c r="AE73" s="644"/>
      <c r="AF73" s="644"/>
      <c r="AG73" s="644"/>
      <c r="AH73" s="644"/>
      <c r="AI73" s="644"/>
      <c r="AJ73" s="644"/>
      <c r="AK73" s="644"/>
      <c r="AL73" s="644"/>
      <c r="AM73" s="644"/>
      <c r="AN73" s="644"/>
    </row>
    <row r="74" spans="2:40" ht="15.75" customHeight="1" thickBot="1">
      <c r="B74" s="645"/>
      <c r="C74" s="645"/>
      <c r="D74" s="657"/>
      <c r="E74" s="658"/>
      <c r="F74" s="658"/>
      <c r="G74" s="664"/>
      <c r="H74" s="543"/>
      <c r="I74" s="645"/>
      <c r="J74" s="645"/>
      <c r="K74" s="645"/>
      <c r="L74" s="645"/>
      <c r="M74" s="645"/>
      <c r="N74" s="645"/>
      <c r="O74" s="645"/>
      <c r="P74" s="645"/>
      <c r="Q74" s="645"/>
      <c r="R74" s="645"/>
      <c r="S74" s="645"/>
      <c r="T74" s="645"/>
      <c r="U74" s="645"/>
      <c r="V74" s="645"/>
      <c r="W74" s="645"/>
      <c r="X74" s="645"/>
      <c r="Y74" s="645"/>
      <c r="Z74" s="645"/>
      <c r="AA74" s="645"/>
      <c r="AB74" s="645"/>
      <c r="AC74" s="645"/>
      <c r="AD74" s="645"/>
      <c r="AE74" s="645"/>
      <c r="AF74" s="645"/>
      <c r="AG74" s="645"/>
      <c r="AH74" s="645"/>
      <c r="AI74" s="645"/>
      <c r="AJ74" s="645"/>
      <c r="AK74" s="645"/>
      <c r="AL74" s="645"/>
      <c r="AM74" s="645"/>
      <c r="AN74" s="645"/>
    </row>
    <row r="75" spans="2:40" ht="15.75" customHeight="1" thickTop="1">
      <c r="B75" s="643">
        <v>17</v>
      </c>
      <c r="C75" s="643" t="s">
        <v>1488</v>
      </c>
      <c r="D75" s="649" t="s">
        <v>1489</v>
      </c>
      <c r="E75" s="650"/>
      <c r="F75" s="650"/>
      <c r="G75" s="651"/>
      <c r="H75" s="543"/>
      <c r="I75" s="643"/>
      <c r="J75" s="643"/>
      <c r="K75" s="643"/>
      <c r="L75" s="643"/>
      <c r="M75" s="643"/>
      <c r="N75" s="643"/>
      <c r="O75" s="643"/>
      <c r="P75" s="643"/>
      <c r="Q75" s="643">
        <v>2</v>
      </c>
      <c r="R75" s="643"/>
      <c r="S75" s="643"/>
      <c r="T75" s="643"/>
      <c r="U75" s="643"/>
      <c r="V75" s="643"/>
      <c r="W75" s="643"/>
      <c r="X75" s="643">
        <v>1</v>
      </c>
      <c r="Y75" s="643"/>
      <c r="Z75" s="643"/>
      <c r="AA75" s="643"/>
      <c r="AB75" s="643"/>
      <c r="AC75" s="643"/>
      <c r="AD75" s="643"/>
      <c r="AE75" s="643">
        <v>2</v>
      </c>
      <c r="AF75" s="643"/>
      <c r="AG75" s="643"/>
      <c r="AH75" s="643">
        <v>1</v>
      </c>
      <c r="AI75" s="643"/>
      <c r="AJ75" s="643"/>
      <c r="AK75" s="643"/>
      <c r="AL75" s="643">
        <v>1</v>
      </c>
      <c r="AM75" s="643"/>
      <c r="AN75" s="643">
        <f>SUM(I75:AM78)</f>
        <v>7</v>
      </c>
    </row>
    <row r="76" spans="2:40" ht="13.5" customHeight="1">
      <c r="B76" s="644"/>
      <c r="C76" s="644"/>
      <c r="D76" s="654"/>
      <c r="E76" s="655"/>
      <c r="F76" s="655"/>
      <c r="G76" s="656"/>
      <c r="H76" s="543"/>
      <c r="I76" s="644"/>
      <c r="J76" s="644"/>
      <c r="K76" s="644"/>
      <c r="L76" s="644"/>
      <c r="M76" s="644"/>
      <c r="N76" s="644"/>
      <c r="O76" s="644"/>
      <c r="P76" s="644"/>
      <c r="Q76" s="644"/>
      <c r="R76" s="644"/>
      <c r="S76" s="644"/>
      <c r="T76" s="644"/>
      <c r="U76" s="644"/>
      <c r="V76" s="644"/>
      <c r="W76" s="644"/>
      <c r="X76" s="644"/>
      <c r="Y76" s="644"/>
      <c r="Z76" s="644"/>
      <c r="AA76" s="644"/>
      <c r="AB76" s="644"/>
      <c r="AC76" s="644"/>
      <c r="AD76" s="644"/>
      <c r="AE76" s="644"/>
      <c r="AF76" s="644"/>
      <c r="AG76" s="644"/>
      <c r="AH76" s="644"/>
      <c r="AI76" s="644"/>
      <c r="AJ76" s="644"/>
      <c r="AK76" s="644"/>
      <c r="AL76" s="644"/>
      <c r="AM76" s="644"/>
      <c r="AN76" s="644"/>
    </row>
    <row r="77" spans="2:40" ht="15" customHeight="1">
      <c r="B77" s="644"/>
      <c r="C77" s="644"/>
      <c r="D77" s="654"/>
      <c r="E77" s="655"/>
      <c r="F77" s="655"/>
      <c r="G77" s="656"/>
      <c r="H77" s="543"/>
      <c r="I77" s="644"/>
      <c r="J77" s="644"/>
      <c r="K77" s="644"/>
      <c r="L77" s="644"/>
      <c r="M77" s="644"/>
      <c r="N77" s="644"/>
      <c r="O77" s="644"/>
      <c r="P77" s="644"/>
      <c r="Q77" s="644"/>
      <c r="R77" s="644"/>
      <c r="S77" s="644"/>
      <c r="T77" s="644"/>
      <c r="U77" s="644"/>
      <c r="V77" s="644"/>
      <c r="W77" s="644"/>
      <c r="X77" s="644"/>
      <c r="Y77" s="644"/>
      <c r="Z77" s="644"/>
      <c r="AA77" s="644"/>
      <c r="AB77" s="644"/>
      <c r="AC77" s="644"/>
      <c r="AD77" s="644"/>
      <c r="AE77" s="644"/>
      <c r="AF77" s="644"/>
      <c r="AG77" s="644"/>
      <c r="AH77" s="644"/>
      <c r="AI77" s="644"/>
      <c r="AJ77" s="644"/>
      <c r="AK77" s="644"/>
      <c r="AL77" s="644"/>
      <c r="AM77" s="644"/>
      <c r="AN77" s="644"/>
    </row>
    <row r="78" spans="2:40" ht="15" customHeight="1" thickBot="1">
      <c r="B78" s="645"/>
      <c r="C78" s="645"/>
      <c r="D78" s="657"/>
      <c r="E78" s="658"/>
      <c r="F78" s="658"/>
      <c r="G78" s="664"/>
      <c r="H78" s="543"/>
      <c r="I78" s="645"/>
      <c r="J78" s="645"/>
      <c r="K78" s="645"/>
      <c r="L78" s="645"/>
      <c r="M78" s="645"/>
      <c r="N78" s="645"/>
      <c r="O78" s="645"/>
      <c r="P78" s="645"/>
      <c r="Q78" s="645"/>
      <c r="R78" s="645"/>
      <c r="S78" s="645"/>
      <c r="T78" s="645"/>
      <c r="U78" s="645"/>
      <c r="V78" s="645"/>
      <c r="W78" s="645"/>
      <c r="X78" s="645"/>
      <c r="Y78" s="645"/>
      <c r="Z78" s="645"/>
      <c r="AA78" s="645"/>
      <c r="AB78" s="645"/>
      <c r="AC78" s="645"/>
      <c r="AD78" s="645"/>
      <c r="AE78" s="645"/>
      <c r="AF78" s="645"/>
      <c r="AG78" s="645"/>
      <c r="AH78" s="645"/>
      <c r="AI78" s="645"/>
      <c r="AJ78" s="645"/>
      <c r="AK78" s="645"/>
      <c r="AL78" s="645"/>
      <c r="AM78" s="645"/>
      <c r="AN78" s="645"/>
    </row>
    <row r="79" spans="2:40" ht="15.75" customHeight="1" thickTop="1">
      <c r="B79" s="643">
        <v>18</v>
      </c>
      <c r="C79" s="643" t="s">
        <v>1490</v>
      </c>
      <c r="D79" s="649" t="s">
        <v>1491</v>
      </c>
      <c r="E79" s="650"/>
      <c r="F79" s="650"/>
      <c r="G79" s="651"/>
      <c r="H79" s="543"/>
      <c r="I79" s="643"/>
      <c r="J79" s="643"/>
      <c r="K79" s="643"/>
      <c r="L79" s="643"/>
      <c r="M79" s="643"/>
      <c r="N79" s="643"/>
      <c r="O79" s="643"/>
      <c r="P79" s="643"/>
      <c r="Q79" s="643"/>
      <c r="R79" s="643"/>
      <c r="S79" s="643"/>
      <c r="T79" s="643"/>
      <c r="U79" s="643"/>
      <c r="V79" s="643"/>
      <c r="W79" s="643"/>
      <c r="X79" s="643"/>
      <c r="Y79" s="643"/>
      <c r="Z79" s="643"/>
      <c r="AA79" s="643"/>
      <c r="AB79" s="643"/>
      <c r="AC79" s="643"/>
      <c r="AD79" s="643"/>
      <c r="AE79" s="643"/>
      <c r="AF79" s="643"/>
      <c r="AG79" s="643"/>
      <c r="AH79" s="643"/>
      <c r="AI79" s="643"/>
      <c r="AJ79" s="643"/>
      <c r="AK79" s="643"/>
      <c r="AL79" s="643"/>
      <c r="AM79" s="643"/>
      <c r="AN79" s="643">
        <f>SUM(I79:AM82)</f>
        <v>0</v>
      </c>
    </row>
    <row r="80" spans="2:40" ht="13.5" customHeight="1">
      <c r="B80" s="644"/>
      <c r="C80" s="644"/>
      <c r="D80" s="654"/>
      <c r="E80" s="655"/>
      <c r="F80" s="655"/>
      <c r="G80" s="656"/>
      <c r="H80" s="543"/>
      <c r="I80" s="644"/>
      <c r="J80" s="644"/>
      <c r="K80" s="644"/>
      <c r="L80" s="644"/>
      <c r="M80" s="644"/>
      <c r="N80" s="644"/>
      <c r="O80" s="644"/>
      <c r="P80" s="644"/>
      <c r="Q80" s="644"/>
      <c r="R80" s="644"/>
      <c r="S80" s="644"/>
      <c r="T80" s="644"/>
      <c r="U80" s="644"/>
      <c r="V80" s="644"/>
      <c r="W80" s="644"/>
      <c r="X80" s="644"/>
      <c r="Y80" s="644"/>
      <c r="Z80" s="644"/>
      <c r="AA80" s="644"/>
      <c r="AB80" s="644"/>
      <c r="AC80" s="644"/>
      <c r="AD80" s="644"/>
      <c r="AE80" s="644"/>
      <c r="AF80" s="644"/>
      <c r="AG80" s="644"/>
      <c r="AH80" s="644"/>
      <c r="AI80" s="644"/>
      <c r="AJ80" s="644"/>
      <c r="AK80" s="644"/>
      <c r="AL80" s="644"/>
      <c r="AM80" s="644"/>
      <c r="AN80" s="644"/>
    </row>
    <row r="81" spans="2:40" ht="15" customHeight="1">
      <c r="B81" s="644"/>
      <c r="C81" s="644"/>
      <c r="D81" s="654"/>
      <c r="E81" s="655"/>
      <c r="F81" s="655"/>
      <c r="G81" s="656"/>
      <c r="H81" s="543"/>
      <c r="I81" s="644"/>
      <c r="J81" s="644"/>
      <c r="K81" s="644"/>
      <c r="L81" s="644"/>
      <c r="M81" s="644"/>
      <c r="N81" s="644"/>
      <c r="O81" s="644"/>
      <c r="P81" s="644"/>
      <c r="Q81" s="644"/>
      <c r="R81" s="644"/>
      <c r="S81" s="644"/>
      <c r="T81" s="644"/>
      <c r="U81" s="644"/>
      <c r="V81" s="644"/>
      <c r="W81" s="644"/>
      <c r="X81" s="644"/>
      <c r="Y81" s="644"/>
      <c r="Z81" s="644"/>
      <c r="AA81" s="644"/>
      <c r="AB81" s="644"/>
      <c r="AC81" s="644"/>
      <c r="AD81" s="644"/>
      <c r="AE81" s="644"/>
      <c r="AF81" s="644"/>
      <c r="AG81" s="644"/>
      <c r="AH81" s="644"/>
      <c r="AI81" s="644"/>
      <c r="AJ81" s="644"/>
      <c r="AK81" s="644"/>
      <c r="AL81" s="644"/>
      <c r="AM81" s="644"/>
      <c r="AN81" s="644"/>
    </row>
    <row r="82" spans="2:40" ht="15" customHeight="1" thickBot="1">
      <c r="B82" s="645"/>
      <c r="C82" s="645"/>
      <c r="D82" s="657"/>
      <c r="E82" s="658"/>
      <c r="F82" s="658"/>
      <c r="G82" s="664"/>
      <c r="H82" s="543"/>
      <c r="I82" s="645"/>
      <c r="J82" s="645"/>
      <c r="K82" s="645"/>
      <c r="L82" s="645"/>
      <c r="M82" s="645"/>
      <c r="N82" s="645"/>
      <c r="O82" s="645"/>
      <c r="P82" s="645"/>
      <c r="Q82" s="645"/>
      <c r="R82" s="645"/>
      <c r="S82" s="645"/>
      <c r="T82" s="645"/>
      <c r="U82" s="645"/>
      <c r="V82" s="645"/>
      <c r="W82" s="645"/>
      <c r="X82" s="645"/>
      <c r="Y82" s="645"/>
      <c r="Z82" s="645"/>
      <c r="AA82" s="645"/>
      <c r="AB82" s="645"/>
      <c r="AC82" s="645"/>
      <c r="AD82" s="645"/>
      <c r="AE82" s="645"/>
      <c r="AF82" s="645"/>
      <c r="AG82" s="645"/>
      <c r="AH82" s="645"/>
      <c r="AI82" s="645"/>
      <c r="AJ82" s="645"/>
      <c r="AK82" s="645"/>
      <c r="AL82" s="645"/>
      <c r="AM82" s="645"/>
      <c r="AN82" s="645"/>
    </row>
    <row r="83" spans="2:40" ht="15.75" customHeight="1" thickTop="1">
      <c r="B83" s="643">
        <v>19</v>
      </c>
      <c r="C83" s="643" t="s">
        <v>1492</v>
      </c>
      <c r="D83" s="649" t="s">
        <v>1493</v>
      </c>
      <c r="E83" s="650"/>
      <c r="F83" s="650"/>
      <c r="G83" s="651"/>
      <c r="H83" s="543"/>
      <c r="I83" s="643"/>
      <c r="J83" s="643"/>
      <c r="K83" s="643"/>
      <c r="L83" s="643"/>
      <c r="M83" s="643"/>
      <c r="N83" s="643"/>
      <c r="O83" s="643"/>
      <c r="P83" s="643"/>
      <c r="Q83" s="643"/>
      <c r="R83" s="643">
        <v>2</v>
      </c>
      <c r="S83" s="643"/>
      <c r="T83" s="643"/>
      <c r="U83" s="643"/>
      <c r="V83" s="643"/>
      <c r="W83" s="643"/>
      <c r="X83" s="643"/>
      <c r="Y83" s="643"/>
      <c r="Z83" s="643"/>
      <c r="AA83" s="643"/>
      <c r="AB83" s="643"/>
      <c r="AC83" s="643"/>
      <c r="AD83" s="643"/>
      <c r="AE83" s="643"/>
      <c r="AF83" s="643">
        <v>2</v>
      </c>
      <c r="AG83" s="643"/>
      <c r="AH83" s="643"/>
      <c r="AI83" s="643"/>
      <c r="AJ83" s="643"/>
      <c r="AK83" s="643"/>
      <c r="AL83" s="643"/>
      <c r="AM83" s="643">
        <v>2</v>
      </c>
      <c r="AN83" s="643">
        <f>SUM(I83:AM86)</f>
        <v>6</v>
      </c>
    </row>
    <row r="84" spans="2:40" ht="13.5" customHeight="1">
      <c r="B84" s="644"/>
      <c r="C84" s="644"/>
      <c r="D84" s="654"/>
      <c r="E84" s="655"/>
      <c r="F84" s="655"/>
      <c r="G84" s="656"/>
      <c r="H84" s="543"/>
      <c r="I84" s="644"/>
      <c r="J84" s="644"/>
      <c r="K84" s="644"/>
      <c r="L84" s="644"/>
      <c r="M84" s="644"/>
      <c r="N84" s="644"/>
      <c r="O84" s="644"/>
      <c r="P84" s="644"/>
      <c r="Q84" s="644"/>
      <c r="R84" s="644"/>
      <c r="S84" s="644"/>
      <c r="T84" s="644"/>
      <c r="U84" s="644"/>
      <c r="V84" s="644"/>
      <c r="W84" s="644"/>
      <c r="X84" s="644"/>
      <c r="Y84" s="644"/>
      <c r="Z84" s="644"/>
      <c r="AA84" s="644"/>
      <c r="AB84" s="644"/>
      <c r="AC84" s="644"/>
      <c r="AD84" s="644"/>
      <c r="AE84" s="644"/>
      <c r="AF84" s="644"/>
      <c r="AG84" s="644"/>
      <c r="AH84" s="644"/>
      <c r="AI84" s="644"/>
      <c r="AJ84" s="644"/>
      <c r="AK84" s="644"/>
      <c r="AL84" s="644"/>
      <c r="AM84" s="644"/>
      <c r="AN84" s="644"/>
    </row>
    <row r="85" spans="2:40" ht="15" customHeight="1">
      <c r="B85" s="644"/>
      <c r="C85" s="644"/>
      <c r="D85" s="654"/>
      <c r="E85" s="655"/>
      <c r="F85" s="655"/>
      <c r="G85" s="656"/>
      <c r="H85" s="543"/>
      <c r="I85" s="644"/>
      <c r="J85" s="644"/>
      <c r="K85" s="644"/>
      <c r="L85" s="644"/>
      <c r="M85" s="644"/>
      <c r="N85" s="644"/>
      <c r="O85" s="644"/>
      <c r="P85" s="644"/>
      <c r="Q85" s="644"/>
      <c r="R85" s="644"/>
      <c r="S85" s="644"/>
      <c r="T85" s="644"/>
      <c r="U85" s="644"/>
      <c r="V85" s="644"/>
      <c r="W85" s="644"/>
      <c r="X85" s="644"/>
      <c r="Y85" s="644"/>
      <c r="Z85" s="644"/>
      <c r="AA85" s="644"/>
      <c r="AB85" s="644"/>
      <c r="AC85" s="644"/>
      <c r="AD85" s="644"/>
      <c r="AE85" s="644"/>
      <c r="AF85" s="644"/>
      <c r="AG85" s="644"/>
      <c r="AH85" s="644"/>
      <c r="AI85" s="644"/>
      <c r="AJ85" s="644"/>
      <c r="AK85" s="644"/>
      <c r="AL85" s="644"/>
      <c r="AM85" s="644"/>
      <c r="AN85" s="644"/>
    </row>
    <row r="86" spans="2:40" ht="15" customHeight="1" thickBot="1">
      <c r="B86" s="645"/>
      <c r="C86" s="645"/>
      <c r="D86" s="657"/>
      <c r="E86" s="658"/>
      <c r="F86" s="658"/>
      <c r="G86" s="664"/>
      <c r="H86" s="543"/>
      <c r="I86" s="645"/>
      <c r="J86" s="645"/>
      <c r="K86" s="645"/>
      <c r="L86" s="645"/>
      <c r="M86" s="645"/>
      <c r="N86" s="645"/>
      <c r="O86" s="645"/>
      <c r="P86" s="645"/>
      <c r="Q86" s="645"/>
      <c r="R86" s="645"/>
      <c r="S86" s="645"/>
      <c r="T86" s="645"/>
      <c r="U86" s="645"/>
      <c r="V86" s="645"/>
      <c r="W86" s="645"/>
      <c r="X86" s="645"/>
      <c r="Y86" s="645"/>
      <c r="Z86" s="645"/>
      <c r="AA86" s="645"/>
      <c r="AB86" s="645"/>
      <c r="AC86" s="645"/>
      <c r="AD86" s="645"/>
      <c r="AE86" s="645"/>
      <c r="AF86" s="645"/>
      <c r="AG86" s="645"/>
      <c r="AH86" s="645"/>
      <c r="AI86" s="645"/>
      <c r="AJ86" s="645"/>
      <c r="AK86" s="645"/>
      <c r="AL86" s="645"/>
      <c r="AM86" s="645"/>
      <c r="AN86" s="645"/>
    </row>
    <row r="87" spans="2:40" ht="15.75" customHeight="1" thickTop="1">
      <c r="B87" s="643">
        <v>20</v>
      </c>
      <c r="C87" s="643" t="s">
        <v>1494</v>
      </c>
      <c r="D87" s="649" t="s">
        <v>1495</v>
      </c>
      <c r="E87" s="650"/>
      <c r="F87" s="650"/>
      <c r="G87" s="651"/>
      <c r="H87" s="543"/>
      <c r="I87" s="643"/>
      <c r="J87" s="643"/>
      <c r="K87" s="643"/>
      <c r="L87" s="643"/>
      <c r="M87" s="643"/>
      <c r="N87" s="643"/>
      <c r="O87" s="643"/>
      <c r="P87" s="643"/>
      <c r="Q87" s="643"/>
      <c r="R87" s="643"/>
      <c r="S87" s="643"/>
      <c r="T87" s="643"/>
      <c r="U87" s="643"/>
      <c r="V87" s="643"/>
      <c r="W87" s="643"/>
      <c r="X87" s="643"/>
      <c r="Y87" s="643"/>
      <c r="Z87" s="643"/>
      <c r="AA87" s="643"/>
      <c r="AB87" s="643"/>
      <c r="AC87" s="643"/>
      <c r="AD87" s="643"/>
      <c r="AE87" s="643"/>
      <c r="AF87" s="643"/>
      <c r="AG87" s="643"/>
      <c r="AH87" s="643"/>
      <c r="AI87" s="643"/>
      <c r="AJ87" s="643"/>
      <c r="AK87" s="643"/>
      <c r="AL87" s="643"/>
      <c r="AM87" s="643"/>
      <c r="AN87" s="643">
        <f>SUM(I87:AM90)</f>
        <v>0</v>
      </c>
    </row>
    <row r="88" spans="2:40" ht="13.5" customHeight="1">
      <c r="B88" s="644"/>
      <c r="C88" s="644"/>
      <c r="D88" s="654"/>
      <c r="E88" s="655"/>
      <c r="F88" s="655"/>
      <c r="G88" s="656"/>
      <c r="H88" s="543"/>
      <c r="I88" s="644"/>
      <c r="J88" s="644"/>
      <c r="K88" s="644"/>
      <c r="L88" s="644"/>
      <c r="M88" s="644"/>
      <c r="N88" s="644"/>
      <c r="O88" s="644"/>
      <c r="P88" s="644"/>
      <c r="Q88" s="644"/>
      <c r="R88" s="644"/>
      <c r="S88" s="644"/>
      <c r="T88" s="644"/>
      <c r="U88" s="644"/>
      <c r="V88" s="644"/>
      <c r="W88" s="644"/>
      <c r="X88" s="644"/>
      <c r="Y88" s="644"/>
      <c r="Z88" s="644"/>
      <c r="AA88" s="644"/>
      <c r="AB88" s="644"/>
      <c r="AC88" s="644"/>
      <c r="AD88" s="644"/>
      <c r="AE88" s="644"/>
      <c r="AF88" s="644"/>
      <c r="AG88" s="644"/>
      <c r="AH88" s="644"/>
      <c r="AI88" s="644"/>
      <c r="AJ88" s="644"/>
      <c r="AK88" s="644"/>
      <c r="AL88" s="644"/>
      <c r="AM88" s="644"/>
      <c r="AN88" s="644"/>
    </row>
    <row r="89" spans="2:40" ht="15" customHeight="1">
      <c r="B89" s="644"/>
      <c r="C89" s="644"/>
      <c r="D89" s="654"/>
      <c r="E89" s="655"/>
      <c r="F89" s="655"/>
      <c r="G89" s="656"/>
      <c r="H89" s="543"/>
      <c r="I89" s="644"/>
      <c r="J89" s="644"/>
      <c r="K89" s="644"/>
      <c r="L89" s="644"/>
      <c r="M89" s="644"/>
      <c r="N89" s="644"/>
      <c r="O89" s="644"/>
      <c r="P89" s="644"/>
      <c r="Q89" s="644"/>
      <c r="R89" s="644"/>
      <c r="S89" s="644"/>
      <c r="T89" s="644"/>
      <c r="U89" s="644"/>
      <c r="V89" s="644"/>
      <c r="W89" s="644"/>
      <c r="X89" s="644"/>
      <c r="Y89" s="644"/>
      <c r="Z89" s="644"/>
      <c r="AA89" s="644"/>
      <c r="AB89" s="644"/>
      <c r="AC89" s="644"/>
      <c r="AD89" s="644"/>
      <c r="AE89" s="644"/>
      <c r="AF89" s="644"/>
      <c r="AG89" s="644"/>
      <c r="AH89" s="644"/>
      <c r="AI89" s="644"/>
      <c r="AJ89" s="644"/>
      <c r="AK89" s="644"/>
      <c r="AL89" s="644"/>
      <c r="AM89" s="644"/>
      <c r="AN89" s="644"/>
    </row>
    <row r="90" spans="2:40" ht="15" customHeight="1" thickBot="1">
      <c r="B90" s="645"/>
      <c r="C90" s="645"/>
      <c r="D90" s="657"/>
      <c r="E90" s="658"/>
      <c r="F90" s="658"/>
      <c r="G90" s="664"/>
      <c r="H90" s="543"/>
      <c r="I90" s="645"/>
      <c r="J90" s="645"/>
      <c r="K90" s="645"/>
      <c r="L90" s="645"/>
      <c r="M90" s="645"/>
      <c r="N90" s="645"/>
      <c r="O90" s="645"/>
      <c r="P90" s="645"/>
      <c r="Q90" s="645"/>
      <c r="R90" s="645"/>
      <c r="S90" s="645"/>
      <c r="T90" s="645"/>
      <c r="U90" s="645"/>
      <c r="V90" s="645"/>
      <c r="W90" s="645"/>
      <c r="X90" s="645"/>
      <c r="Y90" s="645"/>
      <c r="Z90" s="645"/>
      <c r="AA90" s="645"/>
      <c r="AB90" s="645"/>
      <c r="AC90" s="645"/>
      <c r="AD90" s="645"/>
      <c r="AE90" s="645"/>
      <c r="AF90" s="645"/>
      <c r="AG90" s="645"/>
      <c r="AH90" s="645"/>
      <c r="AI90" s="645"/>
      <c r="AJ90" s="645"/>
      <c r="AK90" s="645"/>
      <c r="AL90" s="645"/>
      <c r="AM90" s="645"/>
      <c r="AN90" s="645"/>
    </row>
    <row r="91" spans="2:40" ht="15.75" customHeight="1" thickTop="1">
      <c r="B91" s="643">
        <v>21</v>
      </c>
      <c r="C91" s="643" t="s">
        <v>1496</v>
      </c>
      <c r="D91" s="649" t="s">
        <v>1497</v>
      </c>
      <c r="E91" s="650"/>
      <c r="F91" s="650"/>
      <c r="G91" s="651"/>
      <c r="H91" s="543"/>
      <c r="I91" s="643"/>
      <c r="J91" s="643"/>
      <c r="K91" s="643"/>
      <c r="L91" s="643"/>
      <c r="M91" s="643"/>
      <c r="N91" s="643"/>
      <c r="O91" s="643"/>
      <c r="P91" s="643"/>
      <c r="Q91" s="643"/>
      <c r="R91" s="643"/>
      <c r="S91" s="643"/>
      <c r="T91" s="643"/>
      <c r="U91" s="643"/>
      <c r="V91" s="643"/>
      <c r="W91" s="643"/>
      <c r="X91" s="643"/>
      <c r="Y91" s="643"/>
      <c r="Z91" s="643"/>
      <c r="AA91" s="643"/>
      <c r="AB91" s="643"/>
      <c r="AC91" s="643"/>
      <c r="AD91" s="643"/>
      <c r="AE91" s="643"/>
      <c r="AF91" s="643"/>
      <c r="AG91" s="643"/>
      <c r="AH91" s="643"/>
      <c r="AI91" s="643"/>
      <c r="AJ91" s="643"/>
      <c r="AK91" s="643"/>
      <c r="AL91" s="643"/>
      <c r="AM91" s="643"/>
      <c r="AN91" s="643">
        <f>SUM(I91:AM94)</f>
        <v>0</v>
      </c>
    </row>
    <row r="92" spans="2:40" ht="13.5" customHeight="1">
      <c r="B92" s="644"/>
      <c r="C92" s="644"/>
      <c r="D92" s="654"/>
      <c r="E92" s="655"/>
      <c r="F92" s="655"/>
      <c r="G92" s="656"/>
      <c r="H92" s="543"/>
      <c r="I92" s="644"/>
      <c r="J92" s="644"/>
      <c r="K92" s="644"/>
      <c r="L92" s="644"/>
      <c r="M92" s="644"/>
      <c r="N92" s="644"/>
      <c r="O92" s="644"/>
      <c r="P92" s="644"/>
      <c r="Q92" s="644"/>
      <c r="R92" s="644"/>
      <c r="S92" s="644"/>
      <c r="T92" s="644"/>
      <c r="U92" s="644"/>
      <c r="V92" s="644"/>
      <c r="W92" s="644"/>
      <c r="X92" s="644"/>
      <c r="Y92" s="644"/>
      <c r="Z92" s="644"/>
      <c r="AA92" s="644"/>
      <c r="AB92" s="644"/>
      <c r="AC92" s="644"/>
      <c r="AD92" s="644"/>
      <c r="AE92" s="644"/>
      <c r="AF92" s="644"/>
      <c r="AG92" s="644"/>
      <c r="AH92" s="644"/>
      <c r="AI92" s="644"/>
      <c r="AJ92" s="644"/>
      <c r="AK92" s="644"/>
      <c r="AL92" s="644"/>
      <c r="AM92" s="644"/>
      <c r="AN92" s="644"/>
    </row>
    <row r="93" spans="2:40" ht="15" customHeight="1">
      <c r="B93" s="644"/>
      <c r="C93" s="644"/>
      <c r="D93" s="654"/>
      <c r="E93" s="655"/>
      <c r="F93" s="655"/>
      <c r="G93" s="656"/>
      <c r="H93" s="543"/>
      <c r="I93" s="644"/>
      <c r="J93" s="644"/>
      <c r="K93" s="644"/>
      <c r="L93" s="644"/>
      <c r="M93" s="644"/>
      <c r="N93" s="644"/>
      <c r="O93" s="644"/>
      <c r="P93" s="644"/>
      <c r="Q93" s="644"/>
      <c r="R93" s="644"/>
      <c r="S93" s="644"/>
      <c r="T93" s="644"/>
      <c r="U93" s="644"/>
      <c r="V93" s="644"/>
      <c r="W93" s="644"/>
      <c r="X93" s="644"/>
      <c r="Y93" s="644"/>
      <c r="Z93" s="644"/>
      <c r="AA93" s="644"/>
      <c r="AB93" s="644"/>
      <c r="AC93" s="644"/>
      <c r="AD93" s="644"/>
      <c r="AE93" s="644"/>
      <c r="AF93" s="644"/>
      <c r="AG93" s="644"/>
      <c r="AH93" s="644"/>
      <c r="AI93" s="644"/>
      <c r="AJ93" s="644"/>
      <c r="AK93" s="644"/>
      <c r="AL93" s="644"/>
      <c r="AM93" s="644"/>
      <c r="AN93" s="644"/>
    </row>
    <row r="94" spans="2:40" ht="15" customHeight="1" thickBot="1">
      <c r="B94" s="645"/>
      <c r="C94" s="645"/>
      <c r="D94" s="657"/>
      <c r="E94" s="658"/>
      <c r="F94" s="658"/>
      <c r="G94" s="664"/>
      <c r="H94" s="543"/>
      <c r="I94" s="645"/>
      <c r="J94" s="645"/>
      <c r="K94" s="645"/>
      <c r="L94" s="645"/>
      <c r="M94" s="645"/>
      <c r="N94" s="645"/>
      <c r="O94" s="645"/>
      <c r="P94" s="645"/>
      <c r="Q94" s="645"/>
      <c r="R94" s="645"/>
      <c r="S94" s="645"/>
      <c r="T94" s="645"/>
      <c r="U94" s="645"/>
      <c r="V94" s="645"/>
      <c r="W94" s="645"/>
      <c r="X94" s="645"/>
      <c r="Y94" s="645"/>
      <c r="Z94" s="645"/>
      <c r="AA94" s="645"/>
      <c r="AB94" s="645"/>
      <c r="AC94" s="645"/>
      <c r="AD94" s="645"/>
      <c r="AE94" s="645"/>
      <c r="AF94" s="645"/>
      <c r="AG94" s="645"/>
      <c r="AH94" s="645"/>
      <c r="AI94" s="645"/>
      <c r="AJ94" s="645"/>
      <c r="AK94" s="645"/>
      <c r="AL94" s="645"/>
      <c r="AM94" s="645"/>
      <c r="AN94" s="645"/>
    </row>
    <row r="95" spans="2:40" ht="15.75" customHeight="1" thickTop="1">
      <c r="B95" s="643">
        <v>22</v>
      </c>
      <c r="C95" s="643" t="s">
        <v>1498</v>
      </c>
      <c r="D95" s="649" t="s">
        <v>1499</v>
      </c>
      <c r="E95" s="650"/>
      <c r="F95" s="650"/>
      <c r="G95" s="651"/>
      <c r="H95" s="543"/>
      <c r="I95" s="643"/>
      <c r="J95" s="643"/>
      <c r="K95" s="643"/>
      <c r="L95" s="643"/>
      <c r="M95" s="643">
        <v>2</v>
      </c>
      <c r="N95" s="643"/>
      <c r="O95" s="643"/>
      <c r="P95" s="643"/>
      <c r="Q95" s="643"/>
      <c r="R95" s="643"/>
      <c r="S95" s="643"/>
      <c r="T95" s="643"/>
      <c r="U95" s="643"/>
      <c r="V95" s="643"/>
      <c r="W95" s="643"/>
      <c r="X95" s="643"/>
      <c r="Y95" s="643"/>
      <c r="Z95" s="643"/>
      <c r="AA95" s="643">
        <v>2</v>
      </c>
      <c r="AB95" s="643"/>
      <c r="AC95" s="643"/>
      <c r="AD95" s="643"/>
      <c r="AE95" s="643"/>
      <c r="AF95" s="643"/>
      <c r="AG95" s="643"/>
      <c r="AH95" s="643"/>
      <c r="AI95" s="643"/>
      <c r="AJ95" s="643"/>
      <c r="AK95" s="643"/>
      <c r="AL95" s="643"/>
      <c r="AM95" s="643"/>
      <c r="AN95" s="643">
        <f>SUM(I95:AM98)</f>
        <v>4</v>
      </c>
    </row>
    <row r="96" spans="2:40" ht="13.5" customHeight="1">
      <c r="B96" s="644"/>
      <c r="C96" s="644"/>
      <c r="D96" s="654"/>
      <c r="E96" s="655"/>
      <c r="F96" s="655"/>
      <c r="G96" s="656"/>
      <c r="H96" s="543"/>
      <c r="I96" s="644"/>
      <c r="J96" s="644"/>
      <c r="K96" s="644"/>
      <c r="L96" s="644"/>
      <c r="M96" s="644"/>
      <c r="N96" s="644"/>
      <c r="O96" s="644"/>
      <c r="P96" s="644"/>
      <c r="Q96" s="644"/>
      <c r="R96" s="644"/>
      <c r="S96" s="644"/>
      <c r="T96" s="644"/>
      <c r="U96" s="644"/>
      <c r="V96" s="644"/>
      <c r="W96" s="644"/>
      <c r="X96" s="644"/>
      <c r="Y96" s="644"/>
      <c r="Z96" s="644"/>
      <c r="AA96" s="644"/>
      <c r="AB96" s="644"/>
      <c r="AC96" s="644"/>
      <c r="AD96" s="644"/>
      <c r="AE96" s="644"/>
      <c r="AF96" s="644"/>
      <c r="AG96" s="644"/>
      <c r="AH96" s="644"/>
      <c r="AI96" s="644"/>
      <c r="AJ96" s="644"/>
      <c r="AK96" s="644"/>
      <c r="AL96" s="644"/>
      <c r="AM96" s="644"/>
      <c r="AN96" s="644"/>
    </row>
    <row r="97" spans="2:41" ht="15" customHeight="1">
      <c r="B97" s="644"/>
      <c r="C97" s="644"/>
      <c r="D97" s="654"/>
      <c r="E97" s="655"/>
      <c r="F97" s="655"/>
      <c r="G97" s="656"/>
      <c r="H97" s="543"/>
      <c r="I97" s="644"/>
      <c r="J97" s="644"/>
      <c r="K97" s="644"/>
      <c r="L97" s="644"/>
      <c r="M97" s="644"/>
      <c r="N97" s="644"/>
      <c r="O97" s="644"/>
      <c r="P97" s="644"/>
      <c r="Q97" s="644"/>
      <c r="R97" s="644"/>
      <c r="S97" s="644"/>
      <c r="T97" s="644"/>
      <c r="U97" s="644"/>
      <c r="V97" s="644"/>
      <c r="W97" s="644"/>
      <c r="X97" s="644"/>
      <c r="Y97" s="644"/>
      <c r="Z97" s="644"/>
      <c r="AA97" s="644"/>
      <c r="AB97" s="644"/>
      <c r="AC97" s="644"/>
      <c r="AD97" s="644"/>
      <c r="AE97" s="644"/>
      <c r="AF97" s="644"/>
      <c r="AG97" s="644"/>
      <c r="AH97" s="644"/>
      <c r="AI97" s="644"/>
      <c r="AJ97" s="644"/>
      <c r="AK97" s="644"/>
      <c r="AL97" s="644"/>
      <c r="AM97" s="644"/>
      <c r="AN97" s="644"/>
    </row>
    <row r="98" spans="2:41" ht="15" customHeight="1" thickBot="1">
      <c r="B98" s="645"/>
      <c r="C98" s="645"/>
      <c r="D98" s="657"/>
      <c r="E98" s="658"/>
      <c r="F98" s="658"/>
      <c r="G98" s="664"/>
      <c r="H98" s="543"/>
      <c r="I98" s="645"/>
      <c r="J98" s="645"/>
      <c r="K98" s="645"/>
      <c r="L98" s="645"/>
      <c r="M98" s="645"/>
      <c r="N98" s="645"/>
      <c r="O98" s="645"/>
      <c r="P98" s="645"/>
      <c r="Q98" s="645"/>
      <c r="R98" s="645"/>
      <c r="S98" s="645"/>
      <c r="T98" s="645"/>
      <c r="U98" s="645"/>
      <c r="V98" s="645"/>
      <c r="W98" s="645"/>
      <c r="X98" s="645"/>
      <c r="Y98" s="645"/>
      <c r="Z98" s="645"/>
      <c r="AA98" s="645"/>
      <c r="AB98" s="645"/>
      <c r="AC98" s="645"/>
      <c r="AD98" s="645"/>
      <c r="AE98" s="645"/>
      <c r="AF98" s="645"/>
      <c r="AG98" s="645"/>
      <c r="AH98" s="645"/>
      <c r="AI98" s="645"/>
      <c r="AJ98" s="645"/>
      <c r="AK98" s="645"/>
      <c r="AL98" s="645"/>
      <c r="AM98" s="645"/>
      <c r="AN98" s="645"/>
    </row>
    <row r="99" spans="2:41" ht="24.75" thickTop="1" thickBot="1">
      <c r="B99" s="665" t="s">
        <v>1500</v>
      </c>
      <c r="C99" s="666"/>
      <c r="D99" s="666"/>
      <c r="E99" s="666"/>
      <c r="F99" s="666"/>
      <c r="G99" s="666"/>
      <c r="H99" s="666"/>
      <c r="I99" s="666"/>
      <c r="J99" s="666"/>
      <c r="K99" s="666"/>
      <c r="L99" s="666"/>
      <c r="M99" s="666"/>
      <c r="N99" s="666"/>
      <c r="O99" s="666"/>
      <c r="P99" s="666"/>
      <c r="Q99" s="666"/>
      <c r="R99" s="666"/>
      <c r="S99" s="666"/>
      <c r="T99" s="666"/>
      <c r="U99" s="666"/>
      <c r="V99" s="666"/>
      <c r="W99" s="666"/>
      <c r="X99" s="666"/>
      <c r="Y99" s="666"/>
      <c r="Z99" s="666"/>
      <c r="AA99" s="666"/>
      <c r="AB99" s="666"/>
      <c r="AC99" s="666"/>
      <c r="AD99" s="666"/>
      <c r="AE99" s="666"/>
      <c r="AF99" s="666"/>
      <c r="AG99" s="666"/>
      <c r="AH99" s="666"/>
      <c r="AI99" s="666"/>
      <c r="AJ99" s="666"/>
      <c r="AK99" s="666"/>
      <c r="AL99" s="666"/>
      <c r="AM99" s="666"/>
      <c r="AN99" s="666"/>
      <c r="AO99" s="542"/>
    </row>
    <row r="100" spans="2:41" ht="15.75" customHeight="1" thickTop="1">
      <c r="B100" s="644">
        <v>23</v>
      </c>
      <c r="C100" s="643" t="s">
        <v>1501</v>
      </c>
      <c r="D100" s="654" t="s">
        <v>1502</v>
      </c>
      <c r="E100" s="655"/>
      <c r="F100" s="655"/>
      <c r="G100" s="656"/>
      <c r="H100" s="543"/>
      <c r="I100" s="643"/>
      <c r="J100" s="643"/>
      <c r="K100" s="643">
        <v>1</v>
      </c>
      <c r="L100" s="643"/>
      <c r="M100" s="643">
        <v>1</v>
      </c>
      <c r="N100" s="643"/>
      <c r="O100" s="643"/>
      <c r="P100" s="643"/>
      <c r="Q100" s="643">
        <v>1</v>
      </c>
      <c r="R100" s="643"/>
      <c r="S100" s="643"/>
      <c r="T100" s="643">
        <v>1</v>
      </c>
      <c r="U100" s="643">
        <v>1</v>
      </c>
      <c r="V100" s="643"/>
      <c r="W100" s="643"/>
      <c r="X100" s="643"/>
      <c r="Y100" s="643">
        <v>1</v>
      </c>
      <c r="Z100" s="643">
        <v>2</v>
      </c>
      <c r="AA100" s="643"/>
      <c r="AB100" s="643"/>
      <c r="AC100" s="643"/>
      <c r="AD100" s="643"/>
      <c r="AE100" s="643">
        <v>1</v>
      </c>
      <c r="AF100" s="643">
        <v>1</v>
      </c>
      <c r="AG100" s="643"/>
      <c r="AH100" s="643">
        <v>1</v>
      </c>
      <c r="AI100" s="643"/>
      <c r="AJ100" s="643"/>
      <c r="AK100" s="643"/>
      <c r="AL100" s="643">
        <v>1</v>
      </c>
      <c r="AM100" s="643">
        <v>1</v>
      </c>
      <c r="AN100" s="661">
        <f>SUM(I100:AM103)</f>
        <v>13</v>
      </c>
      <c r="AO100" s="542"/>
    </row>
    <row r="101" spans="2:41" ht="13.5" customHeight="1">
      <c r="B101" s="644"/>
      <c r="C101" s="644"/>
      <c r="D101" s="654"/>
      <c r="E101" s="655"/>
      <c r="F101" s="655"/>
      <c r="G101" s="656"/>
      <c r="H101" s="543"/>
      <c r="I101" s="644"/>
      <c r="J101" s="644"/>
      <c r="K101" s="644"/>
      <c r="L101" s="644"/>
      <c r="M101" s="644"/>
      <c r="N101" s="644"/>
      <c r="O101" s="644"/>
      <c r="P101" s="644"/>
      <c r="Q101" s="644"/>
      <c r="R101" s="644"/>
      <c r="S101" s="644"/>
      <c r="T101" s="644"/>
      <c r="U101" s="644"/>
      <c r="V101" s="644"/>
      <c r="W101" s="644"/>
      <c r="X101" s="644"/>
      <c r="Y101" s="644"/>
      <c r="Z101" s="644"/>
      <c r="AA101" s="644"/>
      <c r="AB101" s="644"/>
      <c r="AC101" s="644"/>
      <c r="AD101" s="644"/>
      <c r="AE101" s="644"/>
      <c r="AF101" s="644"/>
      <c r="AG101" s="644"/>
      <c r="AH101" s="644"/>
      <c r="AI101" s="644"/>
      <c r="AJ101" s="644"/>
      <c r="AK101" s="644"/>
      <c r="AL101" s="644"/>
      <c r="AM101" s="644"/>
      <c r="AN101" s="662"/>
    </row>
    <row r="102" spans="2:41" ht="15" customHeight="1">
      <c r="B102" s="644"/>
      <c r="C102" s="644"/>
      <c r="D102" s="654"/>
      <c r="E102" s="655"/>
      <c r="F102" s="655"/>
      <c r="G102" s="656"/>
      <c r="H102" s="543"/>
      <c r="I102" s="644"/>
      <c r="J102" s="644"/>
      <c r="K102" s="644"/>
      <c r="L102" s="644"/>
      <c r="M102" s="644"/>
      <c r="N102" s="644"/>
      <c r="O102" s="644"/>
      <c r="P102" s="644"/>
      <c r="Q102" s="644"/>
      <c r="R102" s="644"/>
      <c r="S102" s="644"/>
      <c r="T102" s="644"/>
      <c r="U102" s="644"/>
      <c r="V102" s="644"/>
      <c r="W102" s="644"/>
      <c r="X102" s="644"/>
      <c r="Y102" s="644"/>
      <c r="Z102" s="644"/>
      <c r="AA102" s="644"/>
      <c r="AB102" s="644"/>
      <c r="AC102" s="644"/>
      <c r="AD102" s="644"/>
      <c r="AE102" s="644"/>
      <c r="AF102" s="644"/>
      <c r="AG102" s="644"/>
      <c r="AH102" s="644"/>
      <c r="AI102" s="644"/>
      <c r="AJ102" s="644"/>
      <c r="AK102" s="644"/>
      <c r="AL102" s="644"/>
      <c r="AM102" s="644"/>
      <c r="AN102" s="662"/>
    </row>
    <row r="103" spans="2:41" ht="15" customHeight="1" thickBot="1">
      <c r="B103" s="645"/>
      <c r="C103" s="645"/>
      <c r="D103" s="657"/>
      <c r="E103" s="658"/>
      <c r="F103" s="658"/>
      <c r="G103" s="664"/>
      <c r="H103" s="543"/>
      <c r="I103" s="645"/>
      <c r="J103" s="645"/>
      <c r="K103" s="645"/>
      <c r="L103" s="645"/>
      <c r="M103" s="645"/>
      <c r="N103" s="645"/>
      <c r="O103" s="645"/>
      <c r="P103" s="645"/>
      <c r="Q103" s="645"/>
      <c r="R103" s="645"/>
      <c r="S103" s="645"/>
      <c r="T103" s="645"/>
      <c r="U103" s="645"/>
      <c r="V103" s="645"/>
      <c r="W103" s="645"/>
      <c r="X103" s="645"/>
      <c r="Y103" s="645"/>
      <c r="Z103" s="645"/>
      <c r="AA103" s="645"/>
      <c r="AB103" s="645"/>
      <c r="AC103" s="645"/>
      <c r="AD103" s="645"/>
      <c r="AE103" s="645"/>
      <c r="AF103" s="645"/>
      <c r="AG103" s="645"/>
      <c r="AH103" s="645"/>
      <c r="AI103" s="645"/>
      <c r="AJ103" s="645"/>
      <c r="AK103" s="645"/>
      <c r="AL103" s="645"/>
      <c r="AM103" s="645"/>
      <c r="AN103" s="663"/>
    </row>
    <row r="104" spans="2:41" ht="15.75" customHeight="1" thickTop="1">
      <c r="B104" s="643">
        <v>24</v>
      </c>
      <c r="C104" s="643" t="s">
        <v>1503</v>
      </c>
      <c r="D104" s="649" t="s">
        <v>1504</v>
      </c>
      <c r="E104" s="650"/>
      <c r="F104" s="650"/>
      <c r="G104" s="651"/>
      <c r="H104" s="543"/>
      <c r="I104" s="643"/>
      <c r="J104" s="643"/>
      <c r="K104" s="643"/>
      <c r="L104" s="643"/>
      <c r="M104" s="643">
        <v>1</v>
      </c>
      <c r="N104" s="643">
        <v>5</v>
      </c>
      <c r="O104" s="643"/>
      <c r="P104" s="643"/>
      <c r="Q104" s="643"/>
      <c r="R104" s="643"/>
      <c r="S104" s="643">
        <v>3</v>
      </c>
      <c r="T104" s="643"/>
      <c r="U104" s="643"/>
      <c r="V104" s="643"/>
      <c r="W104" s="643"/>
      <c r="X104" s="643"/>
      <c r="Y104" s="643"/>
      <c r="Z104" s="643">
        <v>10</v>
      </c>
      <c r="AA104" s="643">
        <v>1</v>
      </c>
      <c r="AB104" s="643">
        <v>10</v>
      </c>
      <c r="AC104" s="643"/>
      <c r="AD104" s="643"/>
      <c r="AE104" s="643"/>
      <c r="AF104" s="643">
        <v>3</v>
      </c>
      <c r="AG104" s="643"/>
      <c r="AH104" s="643"/>
      <c r="AI104" s="643"/>
      <c r="AJ104" s="643"/>
      <c r="AK104" s="643"/>
      <c r="AL104" s="643"/>
      <c r="AM104" s="643">
        <v>3</v>
      </c>
      <c r="AN104" s="643">
        <f>SUM(I104:AM107)</f>
        <v>36</v>
      </c>
    </row>
    <row r="105" spans="2:41" ht="13.5" customHeight="1">
      <c r="B105" s="644"/>
      <c r="C105" s="644"/>
      <c r="D105" s="654"/>
      <c r="E105" s="655"/>
      <c r="F105" s="655"/>
      <c r="G105" s="656"/>
      <c r="H105" s="543"/>
      <c r="I105" s="644"/>
      <c r="J105" s="644"/>
      <c r="K105" s="644"/>
      <c r="L105" s="644"/>
      <c r="M105" s="644"/>
      <c r="N105" s="644"/>
      <c r="O105" s="644"/>
      <c r="P105" s="644"/>
      <c r="Q105" s="644"/>
      <c r="R105" s="644"/>
      <c r="S105" s="644"/>
      <c r="T105" s="644"/>
      <c r="U105" s="644"/>
      <c r="V105" s="644"/>
      <c r="W105" s="644"/>
      <c r="X105" s="644"/>
      <c r="Y105" s="644"/>
      <c r="Z105" s="644"/>
      <c r="AA105" s="644"/>
      <c r="AB105" s="644"/>
      <c r="AC105" s="644"/>
      <c r="AD105" s="644"/>
      <c r="AE105" s="644"/>
      <c r="AF105" s="644"/>
      <c r="AG105" s="644"/>
      <c r="AH105" s="644"/>
      <c r="AI105" s="644"/>
      <c r="AJ105" s="644"/>
      <c r="AK105" s="644"/>
      <c r="AL105" s="644"/>
      <c r="AM105" s="644"/>
      <c r="AN105" s="644"/>
    </row>
    <row r="106" spans="2:41" ht="15" customHeight="1">
      <c r="B106" s="644"/>
      <c r="C106" s="644"/>
      <c r="D106" s="654"/>
      <c r="E106" s="655"/>
      <c r="F106" s="655"/>
      <c r="G106" s="656"/>
      <c r="H106" s="543"/>
      <c r="I106" s="644"/>
      <c r="J106" s="644"/>
      <c r="K106" s="644"/>
      <c r="L106" s="644"/>
      <c r="M106" s="644"/>
      <c r="N106" s="644"/>
      <c r="O106" s="644"/>
      <c r="P106" s="644"/>
      <c r="Q106" s="644"/>
      <c r="R106" s="644"/>
      <c r="S106" s="644"/>
      <c r="T106" s="644"/>
      <c r="U106" s="644"/>
      <c r="V106" s="644"/>
      <c r="W106" s="644"/>
      <c r="X106" s="644"/>
      <c r="Y106" s="644"/>
      <c r="Z106" s="644"/>
      <c r="AA106" s="644"/>
      <c r="AB106" s="644"/>
      <c r="AC106" s="644"/>
      <c r="AD106" s="644"/>
      <c r="AE106" s="644"/>
      <c r="AF106" s="644"/>
      <c r="AG106" s="644"/>
      <c r="AH106" s="644"/>
      <c r="AI106" s="644"/>
      <c r="AJ106" s="644"/>
      <c r="AK106" s="644"/>
      <c r="AL106" s="644"/>
      <c r="AM106" s="644"/>
      <c r="AN106" s="644"/>
    </row>
    <row r="107" spans="2:41" ht="15" customHeight="1" thickBot="1">
      <c r="B107" s="645"/>
      <c r="C107" s="645"/>
      <c r="D107" s="657"/>
      <c r="E107" s="658"/>
      <c r="F107" s="658"/>
      <c r="G107" s="664"/>
      <c r="H107" s="543"/>
      <c r="I107" s="645"/>
      <c r="J107" s="645"/>
      <c r="K107" s="645"/>
      <c r="L107" s="645"/>
      <c r="M107" s="645"/>
      <c r="N107" s="645"/>
      <c r="O107" s="645"/>
      <c r="P107" s="645"/>
      <c r="Q107" s="645"/>
      <c r="R107" s="645"/>
      <c r="S107" s="645"/>
      <c r="T107" s="645"/>
      <c r="U107" s="645"/>
      <c r="V107" s="645"/>
      <c r="W107" s="645"/>
      <c r="X107" s="645"/>
      <c r="Y107" s="645"/>
      <c r="Z107" s="645"/>
      <c r="AA107" s="645"/>
      <c r="AB107" s="645"/>
      <c r="AC107" s="645"/>
      <c r="AD107" s="645"/>
      <c r="AE107" s="645"/>
      <c r="AF107" s="645"/>
      <c r="AG107" s="645"/>
      <c r="AH107" s="645"/>
      <c r="AI107" s="645"/>
      <c r="AJ107" s="645"/>
      <c r="AK107" s="645"/>
      <c r="AL107" s="645"/>
      <c r="AM107" s="645"/>
      <c r="AN107" s="645"/>
    </row>
    <row r="108" spans="2:41" ht="15.75" customHeight="1" thickTop="1">
      <c r="B108" s="644">
        <v>25</v>
      </c>
      <c r="C108" s="643" t="s">
        <v>1505</v>
      </c>
      <c r="D108" s="649" t="s">
        <v>1506</v>
      </c>
      <c r="E108" s="650"/>
      <c r="F108" s="650"/>
      <c r="G108" s="651"/>
      <c r="H108" s="543"/>
      <c r="I108" s="643"/>
      <c r="J108" s="643"/>
      <c r="K108" s="643">
        <v>14</v>
      </c>
      <c r="L108" s="643"/>
      <c r="M108" s="643"/>
      <c r="N108" s="643"/>
      <c r="O108" s="643"/>
      <c r="P108" s="643"/>
      <c r="Q108" s="643"/>
      <c r="R108" s="643"/>
      <c r="S108" s="643"/>
      <c r="T108" s="643"/>
      <c r="U108" s="643"/>
      <c r="V108" s="643"/>
      <c r="W108" s="643"/>
      <c r="X108" s="643"/>
      <c r="Y108" s="643"/>
      <c r="Z108" s="643"/>
      <c r="AA108" s="643"/>
      <c r="AB108" s="643"/>
      <c r="AC108" s="643"/>
      <c r="AD108" s="643"/>
      <c r="AE108" s="643"/>
      <c r="AF108" s="643"/>
      <c r="AG108" s="643"/>
      <c r="AH108" s="643"/>
      <c r="AI108" s="643"/>
      <c r="AJ108" s="643"/>
      <c r="AK108" s="643"/>
      <c r="AL108" s="643"/>
      <c r="AM108" s="643"/>
      <c r="AN108" s="661">
        <f>SUM(I108:AM111)</f>
        <v>14</v>
      </c>
    </row>
    <row r="109" spans="2:41" ht="13.5" customHeight="1">
      <c r="B109" s="644"/>
      <c r="C109" s="644"/>
      <c r="D109" s="654"/>
      <c r="E109" s="655"/>
      <c r="F109" s="655"/>
      <c r="G109" s="656"/>
      <c r="H109" s="543"/>
      <c r="I109" s="644"/>
      <c r="J109" s="644"/>
      <c r="K109" s="644"/>
      <c r="L109" s="644"/>
      <c r="M109" s="644"/>
      <c r="N109" s="644"/>
      <c r="O109" s="644"/>
      <c r="P109" s="644"/>
      <c r="Q109" s="644"/>
      <c r="R109" s="644"/>
      <c r="S109" s="644"/>
      <c r="T109" s="644"/>
      <c r="U109" s="644"/>
      <c r="V109" s="644"/>
      <c r="W109" s="644"/>
      <c r="X109" s="644"/>
      <c r="Y109" s="644"/>
      <c r="Z109" s="644"/>
      <c r="AA109" s="644"/>
      <c r="AB109" s="644"/>
      <c r="AC109" s="644"/>
      <c r="AD109" s="644"/>
      <c r="AE109" s="644"/>
      <c r="AF109" s="644"/>
      <c r="AG109" s="644"/>
      <c r="AH109" s="644"/>
      <c r="AI109" s="644"/>
      <c r="AJ109" s="644"/>
      <c r="AK109" s="644"/>
      <c r="AL109" s="644"/>
      <c r="AM109" s="644"/>
      <c r="AN109" s="662"/>
    </row>
    <row r="110" spans="2:41" ht="15" customHeight="1">
      <c r="B110" s="644"/>
      <c r="C110" s="644"/>
      <c r="D110" s="654"/>
      <c r="E110" s="655"/>
      <c r="F110" s="655"/>
      <c r="G110" s="656"/>
      <c r="H110" s="543"/>
      <c r="I110" s="644"/>
      <c r="J110" s="644"/>
      <c r="K110" s="644"/>
      <c r="L110" s="644"/>
      <c r="M110" s="644"/>
      <c r="N110" s="644"/>
      <c r="O110" s="644"/>
      <c r="P110" s="644"/>
      <c r="Q110" s="644"/>
      <c r="R110" s="644"/>
      <c r="S110" s="644"/>
      <c r="T110" s="644"/>
      <c r="U110" s="644"/>
      <c r="V110" s="644"/>
      <c r="W110" s="644"/>
      <c r="X110" s="644"/>
      <c r="Y110" s="644"/>
      <c r="Z110" s="644"/>
      <c r="AA110" s="644"/>
      <c r="AB110" s="644"/>
      <c r="AC110" s="644"/>
      <c r="AD110" s="644"/>
      <c r="AE110" s="644"/>
      <c r="AF110" s="644"/>
      <c r="AG110" s="644"/>
      <c r="AH110" s="644"/>
      <c r="AI110" s="644"/>
      <c r="AJ110" s="644"/>
      <c r="AK110" s="644"/>
      <c r="AL110" s="644"/>
      <c r="AM110" s="644"/>
      <c r="AN110" s="662"/>
    </row>
    <row r="111" spans="2:41" ht="15" customHeight="1" thickBot="1">
      <c r="B111" s="645"/>
      <c r="C111" s="645"/>
      <c r="D111" s="657"/>
      <c r="E111" s="658"/>
      <c r="F111" s="658"/>
      <c r="G111" s="664"/>
      <c r="H111" s="543"/>
      <c r="I111" s="645"/>
      <c r="J111" s="645"/>
      <c r="K111" s="645"/>
      <c r="L111" s="645"/>
      <c r="M111" s="645"/>
      <c r="N111" s="645"/>
      <c r="O111" s="645"/>
      <c r="P111" s="645"/>
      <c r="Q111" s="645"/>
      <c r="R111" s="645"/>
      <c r="S111" s="645"/>
      <c r="T111" s="645"/>
      <c r="U111" s="645"/>
      <c r="V111" s="645"/>
      <c r="W111" s="645"/>
      <c r="X111" s="645"/>
      <c r="Y111" s="645"/>
      <c r="Z111" s="645"/>
      <c r="AA111" s="645"/>
      <c r="AB111" s="645"/>
      <c r="AC111" s="645"/>
      <c r="AD111" s="645"/>
      <c r="AE111" s="645"/>
      <c r="AF111" s="645"/>
      <c r="AG111" s="645"/>
      <c r="AH111" s="645"/>
      <c r="AI111" s="645"/>
      <c r="AJ111" s="645"/>
      <c r="AK111" s="645"/>
      <c r="AL111" s="645"/>
      <c r="AM111" s="645"/>
      <c r="AN111" s="663"/>
    </row>
    <row r="112" spans="2:41" ht="15.75" customHeight="1" thickTop="1">
      <c r="B112" s="643">
        <v>26</v>
      </c>
      <c r="C112" s="643" t="s">
        <v>1507</v>
      </c>
      <c r="D112" s="649" t="s">
        <v>1508</v>
      </c>
      <c r="E112" s="650"/>
      <c r="F112" s="650"/>
      <c r="G112" s="651"/>
      <c r="H112" s="543"/>
      <c r="I112" s="667" t="s">
        <v>1509</v>
      </c>
      <c r="J112" s="668"/>
      <c r="K112" s="668"/>
      <c r="L112" s="668"/>
      <c r="M112" s="668"/>
      <c r="N112" s="668"/>
      <c r="O112" s="668"/>
      <c r="P112" s="668"/>
      <c r="Q112" s="668"/>
      <c r="R112" s="668"/>
      <c r="S112" s="668"/>
      <c r="T112" s="668"/>
      <c r="U112" s="668"/>
      <c r="V112" s="668"/>
      <c r="W112" s="668"/>
      <c r="X112" s="668"/>
      <c r="Y112" s="668"/>
      <c r="Z112" s="668"/>
      <c r="AA112" s="668"/>
      <c r="AB112" s="668"/>
      <c r="AC112" s="668"/>
      <c r="AD112" s="668"/>
      <c r="AE112" s="668"/>
      <c r="AF112" s="668"/>
      <c r="AG112" s="668"/>
      <c r="AH112" s="668"/>
      <c r="AI112" s="668"/>
      <c r="AJ112" s="668"/>
      <c r="AK112" s="668"/>
      <c r="AL112" s="668"/>
      <c r="AM112" s="668"/>
      <c r="AN112" s="643">
        <v>230</v>
      </c>
    </row>
    <row r="113" spans="2:40" ht="13.5" customHeight="1">
      <c r="B113" s="644"/>
      <c r="C113" s="644"/>
      <c r="D113" s="654"/>
      <c r="E113" s="655"/>
      <c r="F113" s="655"/>
      <c r="G113" s="656"/>
      <c r="H113" s="543"/>
      <c r="I113" s="669"/>
      <c r="J113" s="670"/>
      <c r="K113" s="670"/>
      <c r="L113" s="670"/>
      <c r="M113" s="670"/>
      <c r="N113" s="670"/>
      <c r="O113" s="670"/>
      <c r="P113" s="670"/>
      <c r="Q113" s="670"/>
      <c r="R113" s="670"/>
      <c r="S113" s="670"/>
      <c r="T113" s="670"/>
      <c r="U113" s="670"/>
      <c r="V113" s="670"/>
      <c r="W113" s="670"/>
      <c r="X113" s="670"/>
      <c r="Y113" s="670"/>
      <c r="Z113" s="670"/>
      <c r="AA113" s="670"/>
      <c r="AB113" s="670"/>
      <c r="AC113" s="670"/>
      <c r="AD113" s="670"/>
      <c r="AE113" s="670"/>
      <c r="AF113" s="670"/>
      <c r="AG113" s="670"/>
      <c r="AH113" s="670"/>
      <c r="AI113" s="670"/>
      <c r="AJ113" s="670"/>
      <c r="AK113" s="670"/>
      <c r="AL113" s="670"/>
      <c r="AM113" s="670"/>
      <c r="AN113" s="644"/>
    </row>
    <row r="114" spans="2:40" ht="15" customHeight="1">
      <c r="B114" s="644"/>
      <c r="C114" s="644"/>
      <c r="D114" s="654"/>
      <c r="E114" s="655"/>
      <c r="F114" s="655"/>
      <c r="G114" s="656"/>
      <c r="H114" s="543"/>
      <c r="I114" s="669"/>
      <c r="J114" s="670"/>
      <c r="K114" s="670"/>
      <c r="L114" s="670"/>
      <c r="M114" s="670"/>
      <c r="N114" s="670"/>
      <c r="O114" s="670"/>
      <c r="P114" s="670"/>
      <c r="Q114" s="670"/>
      <c r="R114" s="670"/>
      <c r="S114" s="670"/>
      <c r="T114" s="670"/>
      <c r="U114" s="670"/>
      <c r="V114" s="670"/>
      <c r="W114" s="670"/>
      <c r="X114" s="670"/>
      <c r="Y114" s="670"/>
      <c r="Z114" s="670"/>
      <c r="AA114" s="670"/>
      <c r="AB114" s="670"/>
      <c r="AC114" s="670"/>
      <c r="AD114" s="670"/>
      <c r="AE114" s="670"/>
      <c r="AF114" s="670"/>
      <c r="AG114" s="670"/>
      <c r="AH114" s="670"/>
      <c r="AI114" s="670"/>
      <c r="AJ114" s="670"/>
      <c r="AK114" s="670"/>
      <c r="AL114" s="670"/>
      <c r="AM114" s="670"/>
      <c r="AN114" s="644"/>
    </row>
    <row r="115" spans="2:40" ht="15" customHeight="1" thickBot="1">
      <c r="B115" s="645"/>
      <c r="C115" s="645"/>
      <c r="D115" s="657"/>
      <c r="E115" s="658"/>
      <c r="F115" s="658"/>
      <c r="G115" s="664"/>
      <c r="H115" s="543"/>
      <c r="I115" s="671"/>
      <c r="J115" s="672"/>
      <c r="K115" s="672"/>
      <c r="L115" s="672"/>
      <c r="M115" s="672"/>
      <c r="N115" s="672"/>
      <c r="O115" s="672"/>
      <c r="P115" s="672"/>
      <c r="Q115" s="672"/>
      <c r="R115" s="672"/>
      <c r="S115" s="672"/>
      <c r="T115" s="672"/>
      <c r="U115" s="672"/>
      <c r="V115" s="672"/>
      <c r="W115" s="672"/>
      <c r="X115" s="672"/>
      <c r="Y115" s="672"/>
      <c r="Z115" s="672"/>
      <c r="AA115" s="672"/>
      <c r="AB115" s="672"/>
      <c r="AC115" s="672"/>
      <c r="AD115" s="672"/>
      <c r="AE115" s="672"/>
      <c r="AF115" s="672"/>
      <c r="AG115" s="672"/>
      <c r="AH115" s="672"/>
      <c r="AI115" s="672"/>
      <c r="AJ115" s="672"/>
      <c r="AK115" s="672"/>
      <c r="AL115" s="672"/>
      <c r="AM115" s="672"/>
      <c r="AN115" s="645"/>
    </row>
    <row r="116" spans="2:40" ht="15.75" customHeight="1" thickTop="1">
      <c r="B116" s="644">
        <v>27</v>
      </c>
      <c r="C116" s="643" t="s">
        <v>1510</v>
      </c>
      <c r="D116" s="649" t="s">
        <v>1511</v>
      </c>
      <c r="E116" s="650"/>
      <c r="F116" s="650"/>
      <c r="G116" s="651"/>
      <c r="H116" s="543"/>
      <c r="I116" s="643"/>
      <c r="J116" s="643"/>
      <c r="K116" s="643">
        <v>2</v>
      </c>
      <c r="L116" s="643">
        <v>1</v>
      </c>
      <c r="M116" s="643">
        <v>2</v>
      </c>
      <c r="N116" s="643">
        <v>2</v>
      </c>
      <c r="O116" s="643"/>
      <c r="P116" s="643"/>
      <c r="Q116" s="643">
        <v>2</v>
      </c>
      <c r="R116" s="643">
        <v>2</v>
      </c>
      <c r="S116" s="643">
        <v>2</v>
      </c>
      <c r="T116" s="643">
        <v>2</v>
      </c>
      <c r="U116" s="643">
        <v>2</v>
      </c>
      <c r="V116" s="643"/>
      <c r="W116" s="643"/>
      <c r="X116" s="643">
        <v>2</v>
      </c>
      <c r="Y116" s="643">
        <v>2</v>
      </c>
      <c r="Z116" s="643">
        <v>2</v>
      </c>
      <c r="AA116" s="643">
        <v>2</v>
      </c>
      <c r="AB116" s="643">
        <v>2</v>
      </c>
      <c r="AC116" s="643"/>
      <c r="AD116" s="643"/>
      <c r="AE116" s="643">
        <v>2</v>
      </c>
      <c r="AF116" s="643">
        <v>2</v>
      </c>
      <c r="AG116" s="643">
        <v>2</v>
      </c>
      <c r="AH116" s="643">
        <v>2</v>
      </c>
      <c r="AI116" s="643"/>
      <c r="AJ116" s="643"/>
      <c r="AK116" s="643"/>
      <c r="AL116" s="643">
        <v>2</v>
      </c>
      <c r="AM116" s="643">
        <v>2</v>
      </c>
      <c r="AN116" s="661">
        <f>SUM(I116:AM119)</f>
        <v>39</v>
      </c>
    </row>
    <row r="117" spans="2:40" ht="13.5" customHeight="1">
      <c r="B117" s="644"/>
      <c r="C117" s="644"/>
      <c r="D117" s="654"/>
      <c r="E117" s="655"/>
      <c r="F117" s="655"/>
      <c r="G117" s="656"/>
      <c r="H117" s="543"/>
      <c r="I117" s="644"/>
      <c r="J117" s="644"/>
      <c r="K117" s="644"/>
      <c r="L117" s="644"/>
      <c r="M117" s="644"/>
      <c r="N117" s="644"/>
      <c r="O117" s="644"/>
      <c r="P117" s="644"/>
      <c r="Q117" s="644"/>
      <c r="R117" s="644"/>
      <c r="S117" s="644"/>
      <c r="T117" s="644"/>
      <c r="U117" s="644"/>
      <c r="V117" s="644"/>
      <c r="W117" s="644"/>
      <c r="X117" s="644"/>
      <c r="Y117" s="644"/>
      <c r="Z117" s="644"/>
      <c r="AA117" s="644"/>
      <c r="AB117" s="644"/>
      <c r="AC117" s="644"/>
      <c r="AD117" s="644"/>
      <c r="AE117" s="644"/>
      <c r="AF117" s="644"/>
      <c r="AG117" s="644"/>
      <c r="AH117" s="644"/>
      <c r="AI117" s="644"/>
      <c r="AJ117" s="644"/>
      <c r="AK117" s="644"/>
      <c r="AL117" s="644"/>
      <c r="AM117" s="644"/>
      <c r="AN117" s="662"/>
    </row>
    <row r="118" spans="2:40" ht="15" customHeight="1">
      <c r="B118" s="644"/>
      <c r="C118" s="644"/>
      <c r="D118" s="654"/>
      <c r="E118" s="655"/>
      <c r="F118" s="655"/>
      <c r="G118" s="656"/>
      <c r="H118" s="543"/>
      <c r="I118" s="644"/>
      <c r="J118" s="644"/>
      <c r="K118" s="644"/>
      <c r="L118" s="644"/>
      <c r="M118" s="644"/>
      <c r="N118" s="644"/>
      <c r="O118" s="644"/>
      <c r="P118" s="644"/>
      <c r="Q118" s="644"/>
      <c r="R118" s="644"/>
      <c r="S118" s="644"/>
      <c r="T118" s="644"/>
      <c r="U118" s="644"/>
      <c r="V118" s="644"/>
      <c r="W118" s="644"/>
      <c r="X118" s="644"/>
      <c r="Y118" s="644"/>
      <c r="Z118" s="644"/>
      <c r="AA118" s="644"/>
      <c r="AB118" s="644"/>
      <c r="AC118" s="644"/>
      <c r="AD118" s="644"/>
      <c r="AE118" s="644"/>
      <c r="AF118" s="644"/>
      <c r="AG118" s="644"/>
      <c r="AH118" s="644"/>
      <c r="AI118" s="644"/>
      <c r="AJ118" s="644"/>
      <c r="AK118" s="644"/>
      <c r="AL118" s="644"/>
      <c r="AM118" s="644"/>
      <c r="AN118" s="662"/>
    </row>
    <row r="119" spans="2:40" ht="15" customHeight="1" thickBot="1">
      <c r="B119" s="645"/>
      <c r="C119" s="645"/>
      <c r="D119" s="654"/>
      <c r="E119" s="655"/>
      <c r="F119" s="655"/>
      <c r="G119" s="656"/>
      <c r="H119" s="543"/>
      <c r="I119" s="645"/>
      <c r="J119" s="645"/>
      <c r="K119" s="645"/>
      <c r="L119" s="645"/>
      <c r="M119" s="645"/>
      <c r="N119" s="645"/>
      <c r="O119" s="645"/>
      <c r="P119" s="645"/>
      <c r="Q119" s="645"/>
      <c r="R119" s="645"/>
      <c r="S119" s="645"/>
      <c r="T119" s="645"/>
      <c r="U119" s="645"/>
      <c r="V119" s="645"/>
      <c r="W119" s="645"/>
      <c r="X119" s="645"/>
      <c r="Y119" s="645"/>
      <c r="Z119" s="645"/>
      <c r="AA119" s="645"/>
      <c r="AB119" s="645"/>
      <c r="AC119" s="645"/>
      <c r="AD119" s="645"/>
      <c r="AE119" s="645"/>
      <c r="AF119" s="645"/>
      <c r="AG119" s="645"/>
      <c r="AH119" s="645"/>
      <c r="AI119" s="645"/>
      <c r="AJ119" s="645"/>
      <c r="AK119" s="645"/>
      <c r="AL119" s="645"/>
      <c r="AM119" s="645"/>
      <c r="AN119" s="663"/>
    </row>
    <row r="120" spans="2:40" ht="15.75" customHeight="1" thickTop="1">
      <c r="B120" s="643">
        <v>28</v>
      </c>
      <c r="C120" s="643" t="s">
        <v>1512</v>
      </c>
      <c r="D120" s="649" t="s">
        <v>1513</v>
      </c>
      <c r="E120" s="650"/>
      <c r="F120" s="650"/>
      <c r="G120" s="651"/>
      <c r="H120" s="543"/>
      <c r="I120" s="643"/>
      <c r="J120" s="643"/>
      <c r="K120" s="643"/>
      <c r="L120" s="643"/>
      <c r="M120" s="643"/>
      <c r="N120" s="643"/>
      <c r="O120" s="643"/>
      <c r="P120" s="643"/>
      <c r="Q120" s="643"/>
      <c r="R120" s="643"/>
      <c r="S120" s="643"/>
      <c r="T120" s="643"/>
      <c r="U120" s="643"/>
      <c r="V120" s="643"/>
      <c r="W120" s="643"/>
      <c r="X120" s="643"/>
      <c r="Y120" s="643"/>
      <c r="Z120" s="643"/>
      <c r="AA120" s="643"/>
      <c r="AB120" s="643"/>
      <c r="AC120" s="643"/>
      <c r="AD120" s="643"/>
      <c r="AE120" s="643"/>
      <c r="AF120" s="643"/>
      <c r="AG120" s="643"/>
      <c r="AH120" s="643"/>
      <c r="AI120" s="643"/>
      <c r="AJ120" s="643"/>
      <c r="AK120" s="643"/>
      <c r="AL120" s="643"/>
      <c r="AM120" s="643"/>
      <c r="AN120" s="661">
        <f>SUM(I120:AM123)</f>
        <v>0</v>
      </c>
    </row>
    <row r="121" spans="2:40" ht="13.5" customHeight="1">
      <c r="B121" s="644"/>
      <c r="C121" s="644"/>
      <c r="D121" s="654"/>
      <c r="E121" s="655"/>
      <c r="F121" s="655"/>
      <c r="G121" s="656"/>
      <c r="H121" s="543"/>
      <c r="I121" s="644"/>
      <c r="J121" s="644"/>
      <c r="K121" s="644"/>
      <c r="L121" s="644"/>
      <c r="M121" s="644"/>
      <c r="N121" s="644"/>
      <c r="O121" s="644"/>
      <c r="P121" s="644"/>
      <c r="Q121" s="644"/>
      <c r="R121" s="644"/>
      <c r="S121" s="644"/>
      <c r="T121" s="644"/>
      <c r="U121" s="644"/>
      <c r="V121" s="644"/>
      <c r="W121" s="644"/>
      <c r="X121" s="644"/>
      <c r="Y121" s="644"/>
      <c r="Z121" s="644"/>
      <c r="AA121" s="644"/>
      <c r="AB121" s="644"/>
      <c r="AC121" s="644"/>
      <c r="AD121" s="644"/>
      <c r="AE121" s="644"/>
      <c r="AF121" s="644"/>
      <c r="AG121" s="644"/>
      <c r="AH121" s="644"/>
      <c r="AI121" s="644"/>
      <c r="AJ121" s="644"/>
      <c r="AK121" s="644"/>
      <c r="AL121" s="644"/>
      <c r="AM121" s="644"/>
      <c r="AN121" s="662"/>
    </row>
    <row r="122" spans="2:40" ht="15" customHeight="1">
      <c r="B122" s="644"/>
      <c r="C122" s="644"/>
      <c r="D122" s="654"/>
      <c r="E122" s="655"/>
      <c r="F122" s="655"/>
      <c r="G122" s="656"/>
      <c r="H122" s="543"/>
      <c r="I122" s="644"/>
      <c r="J122" s="644"/>
      <c r="K122" s="644"/>
      <c r="L122" s="644"/>
      <c r="M122" s="644"/>
      <c r="N122" s="644"/>
      <c r="O122" s="644"/>
      <c r="P122" s="644"/>
      <c r="Q122" s="644"/>
      <c r="R122" s="644"/>
      <c r="S122" s="644"/>
      <c r="T122" s="644"/>
      <c r="U122" s="644"/>
      <c r="V122" s="644"/>
      <c r="W122" s="644"/>
      <c r="X122" s="644"/>
      <c r="Y122" s="644"/>
      <c r="Z122" s="644"/>
      <c r="AA122" s="644"/>
      <c r="AB122" s="644"/>
      <c r="AC122" s="644"/>
      <c r="AD122" s="644"/>
      <c r="AE122" s="644"/>
      <c r="AF122" s="644"/>
      <c r="AG122" s="644"/>
      <c r="AH122" s="644"/>
      <c r="AI122" s="644"/>
      <c r="AJ122" s="644"/>
      <c r="AK122" s="644"/>
      <c r="AL122" s="644"/>
      <c r="AM122" s="644"/>
      <c r="AN122" s="662"/>
    </row>
    <row r="123" spans="2:40" ht="15" customHeight="1" thickBot="1">
      <c r="B123" s="645"/>
      <c r="C123" s="645"/>
      <c r="D123" s="657"/>
      <c r="E123" s="658"/>
      <c r="F123" s="658"/>
      <c r="G123" s="664"/>
      <c r="H123" s="543"/>
      <c r="I123" s="645"/>
      <c r="J123" s="645"/>
      <c r="K123" s="645"/>
      <c r="L123" s="645"/>
      <c r="M123" s="645"/>
      <c r="N123" s="645"/>
      <c r="O123" s="645"/>
      <c r="P123" s="645"/>
      <c r="Q123" s="645"/>
      <c r="R123" s="645"/>
      <c r="S123" s="645"/>
      <c r="T123" s="645"/>
      <c r="U123" s="645"/>
      <c r="V123" s="645"/>
      <c r="W123" s="645"/>
      <c r="X123" s="645"/>
      <c r="Y123" s="645"/>
      <c r="Z123" s="645"/>
      <c r="AA123" s="645"/>
      <c r="AB123" s="645"/>
      <c r="AC123" s="645"/>
      <c r="AD123" s="645"/>
      <c r="AE123" s="645"/>
      <c r="AF123" s="645"/>
      <c r="AG123" s="645"/>
      <c r="AH123" s="645"/>
      <c r="AI123" s="645"/>
      <c r="AJ123" s="645"/>
      <c r="AK123" s="645"/>
      <c r="AL123" s="645"/>
      <c r="AM123" s="645"/>
      <c r="AN123" s="663"/>
    </row>
    <row r="124" spans="2:40" ht="15.75" customHeight="1" thickTop="1">
      <c r="B124" s="644">
        <v>29</v>
      </c>
      <c r="C124" s="643" t="s">
        <v>1514</v>
      </c>
      <c r="D124" s="649" t="s">
        <v>1515</v>
      </c>
      <c r="E124" s="650"/>
      <c r="F124" s="650"/>
      <c r="G124" s="651"/>
      <c r="H124" s="543"/>
      <c r="I124" s="643"/>
      <c r="J124" s="643"/>
      <c r="K124" s="643"/>
      <c r="L124" s="643"/>
      <c r="M124" s="643"/>
      <c r="N124" s="643"/>
      <c r="O124" s="643"/>
      <c r="P124" s="643"/>
      <c r="Q124" s="643"/>
      <c r="R124" s="643"/>
      <c r="S124" s="643"/>
      <c r="T124" s="643"/>
      <c r="U124" s="643"/>
      <c r="V124" s="643"/>
      <c r="W124" s="643"/>
      <c r="X124" s="643">
        <v>1</v>
      </c>
      <c r="Y124" s="643"/>
      <c r="Z124" s="643"/>
      <c r="AA124" s="643"/>
      <c r="AB124" s="643"/>
      <c r="AC124" s="643"/>
      <c r="AD124" s="643"/>
      <c r="AE124" s="643"/>
      <c r="AF124" s="643"/>
      <c r="AG124" s="643"/>
      <c r="AH124" s="643"/>
      <c r="AI124" s="643"/>
      <c r="AJ124" s="643"/>
      <c r="AK124" s="643"/>
      <c r="AL124" s="643"/>
      <c r="AM124" s="643"/>
      <c r="AN124" s="661">
        <f>SUM(I124:AM127)</f>
        <v>1</v>
      </c>
    </row>
    <row r="125" spans="2:40" ht="13.5" customHeight="1">
      <c r="B125" s="644"/>
      <c r="C125" s="644"/>
      <c r="D125" s="654"/>
      <c r="E125" s="655"/>
      <c r="F125" s="655"/>
      <c r="G125" s="656"/>
      <c r="H125" s="543"/>
      <c r="I125" s="644"/>
      <c r="J125" s="644"/>
      <c r="K125" s="644"/>
      <c r="L125" s="644"/>
      <c r="M125" s="644"/>
      <c r="N125" s="644"/>
      <c r="O125" s="644"/>
      <c r="P125" s="644"/>
      <c r="Q125" s="644"/>
      <c r="R125" s="644"/>
      <c r="S125" s="644"/>
      <c r="T125" s="644"/>
      <c r="U125" s="644"/>
      <c r="V125" s="644"/>
      <c r="W125" s="644"/>
      <c r="X125" s="644"/>
      <c r="Y125" s="644"/>
      <c r="Z125" s="644"/>
      <c r="AA125" s="644"/>
      <c r="AB125" s="644"/>
      <c r="AC125" s="644"/>
      <c r="AD125" s="644"/>
      <c r="AE125" s="644"/>
      <c r="AF125" s="644"/>
      <c r="AG125" s="644"/>
      <c r="AH125" s="644"/>
      <c r="AI125" s="644"/>
      <c r="AJ125" s="644"/>
      <c r="AK125" s="644"/>
      <c r="AL125" s="644"/>
      <c r="AM125" s="644"/>
      <c r="AN125" s="662"/>
    </row>
    <row r="126" spans="2:40" ht="15" customHeight="1">
      <c r="B126" s="644"/>
      <c r="C126" s="644"/>
      <c r="D126" s="654"/>
      <c r="E126" s="655"/>
      <c r="F126" s="655"/>
      <c r="G126" s="656"/>
      <c r="H126" s="543"/>
      <c r="I126" s="644"/>
      <c r="J126" s="644"/>
      <c r="K126" s="644"/>
      <c r="L126" s="644"/>
      <c r="M126" s="644"/>
      <c r="N126" s="644"/>
      <c r="O126" s="644"/>
      <c r="P126" s="644"/>
      <c r="Q126" s="644"/>
      <c r="R126" s="644"/>
      <c r="S126" s="644"/>
      <c r="T126" s="644"/>
      <c r="U126" s="644"/>
      <c r="V126" s="644"/>
      <c r="W126" s="644"/>
      <c r="X126" s="644"/>
      <c r="Y126" s="644"/>
      <c r="Z126" s="644"/>
      <c r="AA126" s="644"/>
      <c r="AB126" s="644"/>
      <c r="AC126" s="644"/>
      <c r="AD126" s="644"/>
      <c r="AE126" s="644"/>
      <c r="AF126" s="644"/>
      <c r="AG126" s="644"/>
      <c r="AH126" s="644"/>
      <c r="AI126" s="644"/>
      <c r="AJ126" s="644"/>
      <c r="AK126" s="644"/>
      <c r="AL126" s="644"/>
      <c r="AM126" s="644"/>
      <c r="AN126" s="662"/>
    </row>
    <row r="127" spans="2:40" ht="15" customHeight="1" thickBot="1">
      <c r="B127" s="645"/>
      <c r="C127" s="645"/>
      <c r="D127" s="657"/>
      <c r="E127" s="658"/>
      <c r="F127" s="658"/>
      <c r="G127" s="664"/>
      <c r="H127" s="543"/>
      <c r="I127" s="645"/>
      <c r="J127" s="645"/>
      <c r="K127" s="645"/>
      <c r="L127" s="645"/>
      <c r="M127" s="645"/>
      <c r="N127" s="645"/>
      <c r="O127" s="645"/>
      <c r="P127" s="645"/>
      <c r="Q127" s="645"/>
      <c r="R127" s="645"/>
      <c r="S127" s="645"/>
      <c r="T127" s="645"/>
      <c r="U127" s="645"/>
      <c r="V127" s="645"/>
      <c r="W127" s="645"/>
      <c r="X127" s="645"/>
      <c r="Y127" s="645"/>
      <c r="Z127" s="645"/>
      <c r="AA127" s="645"/>
      <c r="AB127" s="645"/>
      <c r="AC127" s="645"/>
      <c r="AD127" s="645"/>
      <c r="AE127" s="645"/>
      <c r="AF127" s="645"/>
      <c r="AG127" s="645"/>
      <c r="AH127" s="645"/>
      <c r="AI127" s="645"/>
      <c r="AJ127" s="645"/>
      <c r="AK127" s="645"/>
      <c r="AL127" s="645"/>
      <c r="AM127" s="645"/>
      <c r="AN127" s="663"/>
    </row>
    <row r="128" spans="2:40" ht="15.75" customHeight="1" thickTop="1">
      <c r="B128" s="643">
        <v>30</v>
      </c>
      <c r="C128" s="643" t="s">
        <v>1516</v>
      </c>
      <c r="D128" s="649" t="s">
        <v>1517</v>
      </c>
      <c r="E128" s="650"/>
      <c r="F128" s="650"/>
      <c r="G128" s="651"/>
      <c r="H128" s="543"/>
      <c r="I128" s="643"/>
      <c r="J128" s="643"/>
      <c r="K128" s="643"/>
      <c r="L128" s="643"/>
      <c r="M128" s="643"/>
      <c r="N128" s="643"/>
      <c r="O128" s="643"/>
      <c r="P128" s="643"/>
      <c r="Q128" s="643">
        <v>1</v>
      </c>
      <c r="R128" s="643"/>
      <c r="S128" s="643"/>
      <c r="T128" s="643"/>
      <c r="U128" s="643"/>
      <c r="V128" s="643"/>
      <c r="W128" s="643"/>
      <c r="X128" s="643"/>
      <c r="Y128" s="643"/>
      <c r="Z128" s="643"/>
      <c r="AA128" s="643"/>
      <c r="AB128" s="643"/>
      <c r="AC128" s="643"/>
      <c r="AD128" s="643"/>
      <c r="AE128" s="643"/>
      <c r="AF128" s="643"/>
      <c r="AG128" s="643"/>
      <c r="AH128" s="643"/>
      <c r="AI128" s="643"/>
      <c r="AJ128" s="643"/>
      <c r="AK128" s="643"/>
      <c r="AL128" s="643">
        <v>1</v>
      </c>
      <c r="AM128" s="643"/>
      <c r="AN128" s="661">
        <f>SUM(I128:AM131)</f>
        <v>2</v>
      </c>
    </row>
    <row r="129" spans="2:41" ht="13.5" customHeight="1">
      <c r="B129" s="644"/>
      <c r="C129" s="644"/>
      <c r="D129" s="654"/>
      <c r="E129" s="655"/>
      <c r="F129" s="655"/>
      <c r="G129" s="656"/>
      <c r="H129" s="543"/>
      <c r="I129" s="644"/>
      <c r="J129" s="644"/>
      <c r="K129" s="644"/>
      <c r="L129" s="644"/>
      <c r="M129" s="644"/>
      <c r="N129" s="644"/>
      <c r="O129" s="644"/>
      <c r="P129" s="644"/>
      <c r="Q129" s="644"/>
      <c r="R129" s="644"/>
      <c r="S129" s="644"/>
      <c r="T129" s="644"/>
      <c r="U129" s="644"/>
      <c r="V129" s="644"/>
      <c r="W129" s="644"/>
      <c r="X129" s="644"/>
      <c r="Y129" s="644"/>
      <c r="Z129" s="644"/>
      <c r="AA129" s="644"/>
      <c r="AB129" s="644"/>
      <c r="AC129" s="644"/>
      <c r="AD129" s="644"/>
      <c r="AE129" s="644"/>
      <c r="AF129" s="644"/>
      <c r="AG129" s="644"/>
      <c r="AH129" s="644"/>
      <c r="AI129" s="644"/>
      <c r="AJ129" s="644"/>
      <c r="AK129" s="644"/>
      <c r="AL129" s="644"/>
      <c r="AM129" s="644"/>
      <c r="AN129" s="662"/>
    </row>
    <row r="130" spans="2:41" ht="15" customHeight="1">
      <c r="B130" s="644"/>
      <c r="C130" s="644"/>
      <c r="D130" s="654"/>
      <c r="E130" s="655"/>
      <c r="F130" s="655"/>
      <c r="G130" s="656"/>
      <c r="H130" s="543"/>
      <c r="I130" s="644"/>
      <c r="J130" s="644"/>
      <c r="K130" s="644"/>
      <c r="L130" s="644"/>
      <c r="M130" s="644"/>
      <c r="N130" s="644"/>
      <c r="O130" s="644"/>
      <c r="P130" s="644"/>
      <c r="Q130" s="644"/>
      <c r="R130" s="644"/>
      <c r="S130" s="644"/>
      <c r="T130" s="644"/>
      <c r="U130" s="644"/>
      <c r="V130" s="644"/>
      <c r="W130" s="644"/>
      <c r="X130" s="644"/>
      <c r="Y130" s="644"/>
      <c r="Z130" s="644"/>
      <c r="AA130" s="644"/>
      <c r="AB130" s="644"/>
      <c r="AC130" s="644"/>
      <c r="AD130" s="644"/>
      <c r="AE130" s="644"/>
      <c r="AF130" s="644"/>
      <c r="AG130" s="644"/>
      <c r="AH130" s="644"/>
      <c r="AI130" s="644"/>
      <c r="AJ130" s="644"/>
      <c r="AK130" s="644"/>
      <c r="AL130" s="644"/>
      <c r="AM130" s="644"/>
      <c r="AN130" s="662"/>
    </row>
    <row r="131" spans="2:41" ht="15" customHeight="1" thickBot="1">
      <c r="B131" s="645"/>
      <c r="C131" s="645"/>
      <c r="D131" s="657"/>
      <c r="E131" s="658"/>
      <c r="F131" s="658"/>
      <c r="G131" s="664"/>
      <c r="H131" s="543"/>
      <c r="I131" s="645"/>
      <c r="J131" s="645"/>
      <c r="K131" s="645"/>
      <c r="L131" s="645"/>
      <c r="M131" s="645"/>
      <c r="N131" s="645"/>
      <c r="O131" s="645"/>
      <c r="P131" s="645"/>
      <c r="Q131" s="645"/>
      <c r="R131" s="645"/>
      <c r="S131" s="645"/>
      <c r="T131" s="645"/>
      <c r="U131" s="645"/>
      <c r="V131" s="645"/>
      <c r="W131" s="645"/>
      <c r="X131" s="645"/>
      <c r="Y131" s="645"/>
      <c r="Z131" s="645"/>
      <c r="AA131" s="645"/>
      <c r="AB131" s="645"/>
      <c r="AC131" s="645"/>
      <c r="AD131" s="645"/>
      <c r="AE131" s="645"/>
      <c r="AF131" s="645"/>
      <c r="AG131" s="645"/>
      <c r="AH131" s="645"/>
      <c r="AI131" s="645"/>
      <c r="AJ131" s="645"/>
      <c r="AK131" s="645"/>
      <c r="AL131" s="645"/>
      <c r="AM131" s="645"/>
      <c r="AN131" s="663"/>
    </row>
    <row r="132" spans="2:41" ht="15.75" customHeight="1" thickTop="1">
      <c r="B132" s="644">
        <v>31</v>
      </c>
      <c r="C132" s="643" t="s">
        <v>1518</v>
      </c>
      <c r="D132" s="649" t="s">
        <v>1519</v>
      </c>
      <c r="E132" s="650"/>
      <c r="F132" s="650"/>
      <c r="G132" s="651"/>
      <c r="H132" s="543"/>
      <c r="I132" s="643"/>
      <c r="J132" s="643"/>
      <c r="K132" s="643">
        <v>1.2</v>
      </c>
      <c r="L132" s="643"/>
      <c r="M132" s="643">
        <v>1.2</v>
      </c>
      <c r="N132" s="643"/>
      <c r="O132" s="643"/>
      <c r="P132" s="643"/>
      <c r="Q132" s="643"/>
      <c r="R132" s="643"/>
      <c r="S132" s="643"/>
      <c r="T132" s="643"/>
      <c r="U132" s="643"/>
      <c r="V132" s="643"/>
      <c r="W132" s="643"/>
      <c r="X132" s="643"/>
      <c r="Y132" s="643"/>
      <c r="Z132" s="643"/>
      <c r="AA132" s="643">
        <v>1.2</v>
      </c>
      <c r="AB132" s="643">
        <v>1.2</v>
      </c>
      <c r="AC132" s="643"/>
      <c r="AD132" s="643"/>
      <c r="AE132" s="643"/>
      <c r="AF132" s="643"/>
      <c r="AG132" s="643"/>
      <c r="AH132" s="643"/>
      <c r="AI132" s="643"/>
      <c r="AJ132" s="643"/>
      <c r="AK132" s="643"/>
      <c r="AL132" s="643"/>
      <c r="AM132" s="643"/>
      <c r="AN132" s="661">
        <f>SUM(I132:AM135)</f>
        <v>4.8</v>
      </c>
    </row>
    <row r="133" spans="2:41" ht="13.5" customHeight="1">
      <c r="B133" s="644"/>
      <c r="C133" s="644"/>
      <c r="D133" s="654"/>
      <c r="E133" s="655"/>
      <c r="F133" s="655"/>
      <c r="G133" s="656"/>
      <c r="H133" s="543"/>
      <c r="I133" s="644"/>
      <c r="J133" s="644"/>
      <c r="K133" s="644"/>
      <c r="L133" s="644"/>
      <c r="M133" s="644"/>
      <c r="N133" s="644"/>
      <c r="O133" s="644"/>
      <c r="P133" s="644"/>
      <c r="Q133" s="644"/>
      <c r="R133" s="644"/>
      <c r="S133" s="644"/>
      <c r="T133" s="644"/>
      <c r="U133" s="644"/>
      <c r="V133" s="644"/>
      <c r="W133" s="644"/>
      <c r="X133" s="644"/>
      <c r="Y133" s="644"/>
      <c r="Z133" s="644"/>
      <c r="AA133" s="644"/>
      <c r="AB133" s="644"/>
      <c r="AC133" s="644"/>
      <c r="AD133" s="644"/>
      <c r="AE133" s="644"/>
      <c r="AF133" s="644"/>
      <c r="AG133" s="644"/>
      <c r="AH133" s="644"/>
      <c r="AI133" s="644"/>
      <c r="AJ133" s="644"/>
      <c r="AK133" s="644"/>
      <c r="AL133" s="644"/>
      <c r="AM133" s="644"/>
      <c r="AN133" s="662"/>
    </row>
    <row r="134" spans="2:41" ht="15" customHeight="1">
      <c r="B134" s="644"/>
      <c r="C134" s="644"/>
      <c r="D134" s="654"/>
      <c r="E134" s="655"/>
      <c r="F134" s="655"/>
      <c r="G134" s="656"/>
      <c r="H134" s="543"/>
      <c r="I134" s="644"/>
      <c r="J134" s="644"/>
      <c r="K134" s="644"/>
      <c r="L134" s="644"/>
      <c r="M134" s="644"/>
      <c r="N134" s="644"/>
      <c r="O134" s="644"/>
      <c r="P134" s="644"/>
      <c r="Q134" s="644"/>
      <c r="R134" s="644"/>
      <c r="S134" s="644"/>
      <c r="T134" s="644"/>
      <c r="U134" s="644"/>
      <c r="V134" s="644"/>
      <c r="W134" s="644"/>
      <c r="X134" s="644"/>
      <c r="Y134" s="644"/>
      <c r="Z134" s="644"/>
      <c r="AA134" s="644"/>
      <c r="AB134" s="644"/>
      <c r="AC134" s="644"/>
      <c r="AD134" s="644"/>
      <c r="AE134" s="644"/>
      <c r="AF134" s="644"/>
      <c r="AG134" s="644"/>
      <c r="AH134" s="644"/>
      <c r="AI134" s="644"/>
      <c r="AJ134" s="644"/>
      <c r="AK134" s="644"/>
      <c r="AL134" s="644"/>
      <c r="AM134" s="644"/>
      <c r="AN134" s="662"/>
    </row>
    <row r="135" spans="2:41" ht="15" customHeight="1" thickBot="1">
      <c r="B135" s="645"/>
      <c r="C135" s="645"/>
      <c r="D135" s="657"/>
      <c r="E135" s="658"/>
      <c r="F135" s="658"/>
      <c r="G135" s="664"/>
      <c r="H135" s="543"/>
      <c r="I135" s="645"/>
      <c r="J135" s="645"/>
      <c r="K135" s="645"/>
      <c r="L135" s="645"/>
      <c r="M135" s="645"/>
      <c r="N135" s="645"/>
      <c r="O135" s="645"/>
      <c r="P135" s="645"/>
      <c r="Q135" s="645"/>
      <c r="R135" s="645"/>
      <c r="S135" s="645"/>
      <c r="T135" s="645"/>
      <c r="U135" s="645"/>
      <c r="V135" s="645"/>
      <c r="W135" s="645"/>
      <c r="X135" s="645"/>
      <c r="Y135" s="645"/>
      <c r="Z135" s="645"/>
      <c r="AA135" s="645"/>
      <c r="AB135" s="645"/>
      <c r="AC135" s="645"/>
      <c r="AD135" s="645"/>
      <c r="AE135" s="645"/>
      <c r="AF135" s="645"/>
      <c r="AG135" s="645"/>
      <c r="AH135" s="645"/>
      <c r="AI135" s="645"/>
      <c r="AJ135" s="645"/>
      <c r="AK135" s="645"/>
      <c r="AL135" s="645"/>
      <c r="AM135" s="645"/>
      <c r="AN135" s="663"/>
    </row>
    <row r="136" spans="2:41" ht="15.75" customHeight="1" thickTop="1">
      <c r="B136" s="643">
        <v>32</v>
      </c>
      <c r="C136" s="643" t="s">
        <v>1520</v>
      </c>
      <c r="D136" s="649" t="s">
        <v>1521</v>
      </c>
      <c r="E136" s="650"/>
      <c r="F136" s="650"/>
      <c r="G136" s="651"/>
      <c r="H136" s="543"/>
      <c r="I136" s="643"/>
      <c r="J136" s="643"/>
      <c r="K136" s="643"/>
      <c r="L136" s="643"/>
      <c r="M136" s="643"/>
      <c r="N136" s="643"/>
      <c r="O136" s="643"/>
      <c r="P136" s="643"/>
      <c r="Q136" s="643"/>
      <c r="R136" s="643">
        <v>7</v>
      </c>
      <c r="S136" s="643"/>
      <c r="T136" s="643"/>
      <c r="U136" s="643"/>
      <c r="V136" s="643"/>
      <c r="W136" s="643"/>
      <c r="X136" s="643">
        <v>7</v>
      </c>
      <c r="Y136" s="643"/>
      <c r="Z136" s="643"/>
      <c r="AA136" s="643"/>
      <c r="AB136" s="643"/>
      <c r="AC136" s="643"/>
      <c r="AD136" s="643"/>
      <c r="AE136" s="643"/>
      <c r="AF136" s="643">
        <v>7</v>
      </c>
      <c r="AG136" s="643"/>
      <c r="AH136" s="643"/>
      <c r="AI136" s="643"/>
      <c r="AJ136" s="643"/>
      <c r="AK136" s="643"/>
      <c r="AL136" s="643"/>
      <c r="AM136" s="643">
        <v>7</v>
      </c>
      <c r="AN136" s="661">
        <f>SUM(I136:AM139)</f>
        <v>28</v>
      </c>
    </row>
    <row r="137" spans="2:41" ht="13.5" customHeight="1">
      <c r="B137" s="644"/>
      <c r="C137" s="644"/>
      <c r="D137" s="654"/>
      <c r="E137" s="655"/>
      <c r="F137" s="655"/>
      <c r="G137" s="656"/>
      <c r="H137" s="543"/>
      <c r="I137" s="644"/>
      <c r="J137" s="644"/>
      <c r="K137" s="644"/>
      <c r="L137" s="644"/>
      <c r="M137" s="644"/>
      <c r="N137" s="644"/>
      <c r="O137" s="644"/>
      <c r="P137" s="644"/>
      <c r="Q137" s="644"/>
      <c r="R137" s="644"/>
      <c r="S137" s="644"/>
      <c r="T137" s="644"/>
      <c r="U137" s="644"/>
      <c r="V137" s="644"/>
      <c r="W137" s="644"/>
      <c r="X137" s="644"/>
      <c r="Y137" s="644"/>
      <c r="Z137" s="644"/>
      <c r="AA137" s="644"/>
      <c r="AB137" s="644"/>
      <c r="AC137" s="644"/>
      <c r="AD137" s="644"/>
      <c r="AE137" s="644"/>
      <c r="AF137" s="644"/>
      <c r="AG137" s="644"/>
      <c r="AH137" s="644"/>
      <c r="AI137" s="644"/>
      <c r="AJ137" s="644"/>
      <c r="AK137" s="644"/>
      <c r="AL137" s="644"/>
      <c r="AM137" s="644"/>
      <c r="AN137" s="662"/>
    </row>
    <row r="138" spans="2:41" ht="15" customHeight="1">
      <c r="B138" s="644"/>
      <c r="C138" s="644"/>
      <c r="D138" s="654"/>
      <c r="E138" s="655"/>
      <c r="F138" s="655"/>
      <c r="G138" s="656"/>
      <c r="H138" s="543"/>
      <c r="I138" s="644"/>
      <c r="J138" s="644"/>
      <c r="K138" s="644"/>
      <c r="L138" s="644"/>
      <c r="M138" s="644"/>
      <c r="N138" s="644"/>
      <c r="O138" s="644"/>
      <c r="P138" s="644"/>
      <c r="Q138" s="644"/>
      <c r="R138" s="644"/>
      <c r="S138" s="644"/>
      <c r="T138" s="644"/>
      <c r="U138" s="644"/>
      <c r="V138" s="644"/>
      <c r="W138" s="644"/>
      <c r="X138" s="644"/>
      <c r="Y138" s="644"/>
      <c r="Z138" s="644"/>
      <c r="AA138" s="644"/>
      <c r="AB138" s="644"/>
      <c r="AC138" s="644"/>
      <c r="AD138" s="644"/>
      <c r="AE138" s="644"/>
      <c r="AF138" s="644"/>
      <c r="AG138" s="644"/>
      <c r="AH138" s="644"/>
      <c r="AI138" s="644"/>
      <c r="AJ138" s="644"/>
      <c r="AK138" s="644"/>
      <c r="AL138" s="644"/>
      <c r="AM138" s="644"/>
      <c r="AN138" s="662"/>
    </row>
    <row r="139" spans="2:41" ht="15" customHeight="1" thickBot="1">
      <c r="B139" s="645"/>
      <c r="C139" s="645"/>
      <c r="D139" s="657"/>
      <c r="E139" s="658"/>
      <c r="F139" s="658"/>
      <c r="G139" s="664"/>
      <c r="H139" s="543"/>
      <c r="I139" s="645"/>
      <c r="J139" s="645"/>
      <c r="K139" s="645"/>
      <c r="L139" s="645"/>
      <c r="M139" s="645"/>
      <c r="N139" s="645"/>
      <c r="O139" s="645"/>
      <c r="P139" s="645"/>
      <c r="Q139" s="645"/>
      <c r="R139" s="645"/>
      <c r="S139" s="645"/>
      <c r="T139" s="645"/>
      <c r="U139" s="645"/>
      <c r="V139" s="645"/>
      <c r="W139" s="645"/>
      <c r="X139" s="645"/>
      <c r="Y139" s="645"/>
      <c r="Z139" s="645"/>
      <c r="AA139" s="645"/>
      <c r="AB139" s="645"/>
      <c r="AC139" s="645"/>
      <c r="AD139" s="645"/>
      <c r="AE139" s="645"/>
      <c r="AF139" s="645"/>
      <c r="AG139" s="645"/>
      <c r="AH139" s="645"/>
      <c r="AI139" s="645"/>
      <c r="AJ139" s="645"/>
      <c r="AK139" s="645"/>
      <c r="AL139" s="645"/>
      <c r="AM139" s="645"/>
      <c r="AN139" s="663"/>
    </row>
    <row r="140" spans="2:41" ht="24.75" thickTop="1" thickBot="1">
      <c r="B140" s="665" t="s">
        <v>1522</v>
      </c>
      <c r="C140" s="666"/>
      <c r="D140" s="666"/>
      <c r="E140" s="666"/>
      <c r="F140" s="666"/>
      <c r="G140" s="666"/>
      <c r="H140" s="666"/>
      <c r="I140" s="666"/>
      <c r="J140" s="666"/>
      <c r="K140" s="666"/>
      <c r="L140" s="666"/>
      <c r="M140" s="666"/>
      <c r="N140" s="666"/>
      <c r="O140" s="666"/>
      <c r="P140" s="666"/>
      <c r="Q140" s="666"/>
      <c r="R140" s="666"/>
      <c r="S140" s="666"/>
      <c r="T140" s="666"/>
      <c r="U140" s="666"/>
      <c r="V140" s="666"/>
      <c r="W140" s="666"/>
      <c r="X140" s="666"/>
      <c r="Y140" s="666"/>
      <c r="Z140" s="666"/>
      <c r="AA140" s="666"/>
      <c r="AB140" s="666"/>
      <c r="AC140" s="666"/>
      <c r="AD140" s="666"/>
      <c r="AE140" s="666"/>
      <c r="AF140" s="666"/>
      <c r="AG140" s="666"/>
      <c r="AH140" s="666"/>
      <c r="AI140" s="666"/>
      <c r="AJ140" s="666"/>
      <c r="AK140" s="666"/>
      <c r="AL140" s="666"/>
      <c r="AM140" s="666"/>
      <c r="AN140" s="666"/>
      <c r="AO140" s="542"/>
    </row>
    <row r="141" spans="2:41" ht="15.75" customHeight="1" thickTop="1">
      <c r="B141" s="644">
        <v>33</v>
      </c>
      <c r="C141" s="643" t="s">
        <v>1523</v>
      </c>
      <c r="D141" s="654" t="s">
        <v>1524</v>
      </c>
      <c r="E141" s="655"/>
      <c r="F141" s="655"/>
      <c r="G141" s="656"/>
      <c r="H141" s="543"/>
      <c r="I141" s="643"/>
      <c r="J141" s="643"/>
      <c r="K141" s="643">
        <v>4</v>
      </c>
      <c r="L141" s="643">
        <v>2</v>
      </c>
      <c r="M141" s="643">
        <v>4</v>
      </c>
      <c r="N141" s="643">
        <v>4</v>
      </c>
      <c r="O141" s="643"/>
      <c r="P141" s="643"/>
      <c r="Q141" s="643">
        <v>4</v>
      </c>
      <c r="R141" s="643">
        <v>4</v>
      </c>
      <c r="S141" s="643">
        <v>4</v>
      </c>
      <c r="T141" s="643">
        <v>4</v>
      </c>
      <c r="U141" s="643">
        <v>4</v>
      </c>
      <c r="V141" s="643"/>
      <c r="W141" s="643"/>
      <c r="X141" s="643">
        <v>4</v>
      </c>
      <c r="Y141" s="643">
        <v>4</v>
      </c>
      <c r="Z141" s="643">
        <v>4</v>
      </c>
      <c r="AA141" s="643">
        <v>4</v>
      </c>
      <c r="AB141" s="643">
        <v>4</v>
      </c>
      <c r="AC141" s="643"/>
      <c r="AD141" s="643"/>
      <c r="AE141" s="643">
        <v>4</v>
      </c>
      <c r="AF141" s="643">
        <v>4</v>
      </c>
      <c r="AG141" s="643">
        <v>4</v>
      </c>
      <c r="AH141" s="643">
        <v>4</v>
      </c>
      <c r="AI141" s="643"/>
      <c r="AJ141" s="643"/>
      <c r="AK141" s="643"/>
      <c r="AL141" s="643">
        <v>4</v>
      </c>
      <c r="AM141" s="643">
        <v>4</v>
      </c>
      <c r="AN141" s="661">
        <f>SUM(I141:AM144)</f>
        <v>78</v>
      </c>
      <c r="AO141" s="542"/>
    </row>
    <row r="142" spans="2:41" ht="13.5" customHeight="1">
      <c r="B142" s="644"/>
      <c r="C142" s="644"/>
      <c r="D142" s="654"/>
      <c r="E142" s="655"/>
      <c r="F142" s="655"/>
      <c r="G142" s="656"/>
      <c r="H142" s="543"/>
      <c r="I142" s="644"/>
      <c r="J142" s="644"/>
      <c r="K142" s="644"/>
      <c r="L142" s="644"/>
      <c r="M142" s="644"/>
      <c r="N142" s="644"/>
      <c r="O142" s="644"/>
      <c r="P142" s="644"/>
      <c r="Q142" s="644"/>
      <c r="R142" s="644"/>
      <c r="S142" s="644"/>
      <c r="T142" s="644"/>
      <c r="U142" s="644"/>
      <c r="V142" s="644"/>
      <c r="W142" s="644"/>
      <c r="X142" s="644"/>
      <c r="Y142" s="644"/>
      <c r="Z142" s="644"/>
      <c r="AA142" s="644"/>
      <c r="AB142" s="644"/>
      <c r="AC142" s="644"/>
      <c r="AD142" s="644"/>
      <c r="AE142" s="644"/>
      <c r="AF142" s="644"/>
      <c r="AG142" s="644"/>
      <c r="AH142" s="644"/>
      <c r="AI142" s="644"/>
      <c r="AJ142" s="644"/>
      <c r="AK142" s="644"/>
      <c r="AL142" s="644"/>
      <c r="AM142" s="644"/>
      <c r="AN142" s="662"/>
    </row>
    <row r="143" spans="2:41" ht="15" customHeight="1">
      <c r="B143" s="644"/>
      <c r="C143" s="644"/>
      <c r="D143" s="654"/>
      <c r="E143" s="655"/>
      <c r="F143" s="655"/>
      <c r="G143" s="656"/>
      <c r="H143" s="543"/>
      <c r="I143" s="644"/>
      <c r="J143" s="644"/>
      <c r="K143" s="644"/>
      <c r="L143" s="644"/>
      <c r="M143" s="644"/>
      <c r="N143" s="644"/>
      <c r="O143" s="644"/>
      <c r="P143" s="644"/>
      <c r="Q143" s="644"/>
      <c r="R143" s="644"/>
      <c r="S143" s="644"/>
      <c r="T143" s="644"/>
      <c r="U143" s="644"/>
      <c r="V143" s="644"/>
      <c r="W143" s="644"/>
      <c r="X143" s="644"/>
      <c r="Y143" s="644"/>
      <c r="Z143" s="644"/>
      <c r="AA143" s="644"/>
      <c r="AB143" s="644"/>
      <c r="AC143" s="644"/>
      <c r="AD143" s="644"/>
      <c r="AE143" s="644"/>
      <c r="AF143" s="644"/>
      <c r="AG143" s="644"/>
      <c r="AH143" s="644"/>
      <c r="AI143" s="644"/>
      <c r="AJ143" s="644"/>
      <c r="AK143" s="644"/>
      <c r="AL143" s="644"/>
      <c r="AM143" s="644"/>
      <c r="AN143" s="662"/>
    </row>
    <row r="144" spans="2:41" ht="15" customHeight="1" thickBot="1">
      <c r="B144" s="645"/>
      <c r="C144" s="645"/>
      <c r="D144" s="657"/>
      <c r="E144" s="658"/>
      <c r="F144" s="658"/>
      <c r="G144" s="664"/>
      <c r="H144" s="543"/>
      <c r="I144" s="645"/>
      <c r="J144" s="645"/>
      <c r="K144" s="645"/>
      <c r="L144" s="645"/>
      <c r="M144" s="645"/>
      <c r="N144" s="645"/>
      <c r="O144" s="645"/>
      <c r="P144" s="645"/>
      <c r="Q144" s="645"/>
      <c r="R144" s="645"/>
      <c r="S144" s="645"/>
      <c r="T144" s="645"/>
      <c r="U144" s="645"/>
      <c r="V144" s="645"/>
      <c r="W144" s="645"/>
      <c r="X144" s="645"/>
      <c r="Y144" s="645"/>
      <c r="Z144" s="645"/>
      <c r="AA144" s="645"/>
      <c r="AB144" s="645"/>
      <c r="AC144" s="645"/>
      <c r="AD144" s="645"/>
      <c r="AE144" s="645"/>
      <c r="AF144" s="645"/>
      <c r="AG144" s="645"/>
      <c r="AH144" s="645"/>
      <c r="AI144" s="645"/>
      <c r="AJ144" s="645"/>
      <c r="AK144" s="645"/>
      <c r="AL144" s="645"/>
      <c r="AM144" s="645"/>
      <c r="AN144" s="663"/>
    </row>
    <row r="145" spans="2:40" ht="15.75" customHeight="1" thickTop="1">
      <c r="B145" s="643">
        <v>34</v>
      </c>
      <c r="C145" s="643" t="s">
        <v>1525</v>
      </c>
      <c r="D145" s="649" t="s">
        <v>1526</v>
      </c>
      <c r="E145" s="650"/>
      <c r="F145" s="650"/>
      <c r="G145" s="651"/>
      <c r="H145" s="543"/>
      <c r="I145" s="643"/>
      <c r="J145" s="643"/>
      <c r="K145" s="643">
        <v>3</v>
      </c>
      <c r="L145" s="643">
        <v>2</v>
      </c>
      <c r="M145" s="643">
        <v>3</v>
      </c>
      <c r="N145" s="643">
        <v>3</v>
      </c>
      <c r="O145" s="643"/>
      <c r="P145" s="643"/>
      <c r="Q145" s="643">
        <v>3</v>
      </c>
      <c r="R145" s="643">
        <v>3</v>
      </c>
      <c r="S145" s="643">
        <v>3</v>
      </c>
      <c r="T145" s="643">
        <v>3</v>
      </c>
      <c r="U145" s="643">
        <v>3</v>
      </c>
      <c r="V145" s="643"/>
      <c r="W145" s="643"/>
      <c r="X145" s="643">
        <v>3</v>
      </c>
      <c r="Y145" s="643">
        <v>3</v>
      </c>
      <c r="Z145" s="643">
        <v>3</v>
      </c>
      <c r="AA145" s="643">
        <v>3</v>
      </c>
      <c r="AB145" s="643">
        <v>3</v>
      </c>
      <c r="AC145" s="643"/>
      <c r="AD145" s="643"/>
      <c r="AE145" s="643">
        <v>3</v>
      </c>
      <c r="AF145" s="643">
        <v>3</v>
      </c>
      <c r="AG145" s="643">
        <v>3</v>
      </c>
      <c r="AH145" s="643">
        <v>3</v>
      </c>
      <c r="AI145" s="643"/>
      <c r="AJ145" s="643"/>
      <c r="AK145" s="643"/>
      <c r="AL145" s="643">
        <v>3</v>
      </c>
      <c r="AM145" s="643">
        <v>3</v>
      </c>
      <c r="AN145" s="661">
        <f>SUM(I145:AM148)</f>
        <v>59</v>
      </c>
    </row>
    <row r="146" spans="2:40" ht="13.5" customHeight="1">
      <c r="B146" s="644"/>
      <c r="C146" s="644"/>
      <c r="D146" s="654"/>
      <c r="E146" s="655"/>
      <c r="F146" s="655"/>
      <c r="G146" s="656"/>
      <c r="H146" s="543"/>
      <c r="I146" s="644"/>
      <c r="J146" s="644"/>
      <c r="K146" s="644"/>
      <c r="L146" s="644"/>
      <c r="M146" s="644"/>
      <c r="N146" s="644"/>
      <c r="O146" s="644"/>
      <c r="P146" s="644"/>
      <c r="Q146" s="644"/>
      <c r="R146" s="644"/>
      <c r="S146" s="644"/>
      <c r="T146" s="644"/>
      <c r="U146" s="644"/>
      <c r="V146" s="644"/>
      <c r="W146" s="644"/>
      <c r="X146" s="644"/>
      <c r="Y146" s="644"/>
      <c r="Z146" s="644"/>
      <c r="AA146" s="644"/>
      <c r="AB146" s="644"/>
      <c r="AC146" s="644"/>
      <c r="AD146" s="644"/>
      <c r="AE146" s="644"/>
      <c r="AF146" s="644"/>
      <c r="AG146" s="644"/>
      <c r="AH146" s="644"/>
      <c r="AI146" s="644"/>
      <c r="AJ146" s="644"/>
      <c r="AK146" s="644"/>
      <c r="AL146" s="644"/>
      <c r="AM146" s="644"/>
      <c r="AN146" s="662"/>
    </row>
    <row r="147" spans="2:40" ht="15" customHeight="1">
      <c r="B147" s="644"/>
      <c r="C147" s="644"/>
      <c r="D147" s="654"/>
      <c r="E147" s="655"/>
      <c r="F147" s="655"/>
      <c r="G147" s="656"/>
      <c r="H147" s="543"/>
      <c r="I147" s="644"/>
      <c r="J147" s="644"/>
      <c r="K147" s="644"/>
      <c r="L147" s="644"/>
      <c r="M147" s="644"/>
      <c r="N147" s="644"/>
      <c r="O147" s="644"/>
      <c r="P147" s="644"/>
      <c r="Q147" s="644"/>
      <c r="R147" s="644"/>
      <c r="S147" s="644"/>
      <c r="T147" s="644"/>
      <c r="U147" s="644"/>
      <c r="V147" s="644"/>
      <c r="W147" s="644"/>
      <c r="X147" s="644"/>
      <c r="Y147" s="644"/>
      <c r="Z147" s="644"/>
      <c r="AA147" s="644"/>
      <c r="AB147" s="644"/>
      <c r="AC147" s="644"/>
      <c r="AD147" s="644"/>
      <c r="AE147" s="644"/>
      <c r="AF147" s="644"/>
      <c r="AG147" s="644"/>
      <c r="AH147" s="644"/>
      <c r="AI147" s="644"/>
      <c r="AJ147" s="644"/>
      <c r="AK147" s="644"/>
      <c r="AL147" s="644"/>
      <c r="AM147" s="644"/>
      <c r="AN147" s="662"/>
    </row>
    <row r="148" spans="2:40" ht="15" customHeight="1" thickBot="1">
      <c r="B148" s="645"/>
      <c r="C148" s="645"/>
      <c r="D148" s="657"/>
      <c r="E148" s="658"/>
      <c r="F148" s="658"/>
      <c r="G148" s="664"/>
      <c r="H148" s="543"/>
      <c r="I148" s="645"/>
      <c r="J148" s="645"/>
      <c r="K148" s="645"/>
      <c r="L148" s="645"/>
      <c r="M148" s="645"/>
      <c r="N148" s="645"/>
      <c r="O148" s="645"/>
      <c r="P148" s="645"/>
      <c r="Q148" s="645"/>
      <c r="R148" s="645"/>
      <c r="S148" s="645"/>
      <c r="T148" s="645"/>
      <c r="U148" s="645"/>
      <c r="V148" s="645"/>
      <c r="W148" s="645"/>
      <c r="X148" s="645"/>
      <c r="Y148" s="645"/>
      <c r="Z148" s="645"/>
      <c r="AA148" s="645"/>
      <c r="AB148" s="645"/>
      <c r="AC148" s="645"/>
      <c r="AD148" s="645"/>
      <c r="AE148" s="645"/>
      <c r="AF148" s="645"/>
      <c r="AG148" s="645"/>
      <c r="AH148" s="645"/>
      <c r="AI148" s="645"/>
      <c r="AJ148" s="645"/>
      <c r="AK148" s="645"/>
      <c r="AL148" s="645"/>
      <c r="AM148" s="645"/>
      <c r="AN148" s="663"/>
    </row>
    <row r="149" spans="2:40" ht="15.75" customHeight="1" thickTop="1">
      <c r="B149" s="643">
        <v>35</v>
      </c>
      <c r="C149" s="643" t="s">
        <v>1527</v>
      </c>
      <c r="D149" s="649" t="s">
        <v>1528</v>
      </c>
      <c r="E149" s="650"/>
      <c r="F149" s="650"/>
      <c r="G149" s="651"/>
      <c r="H149" s="543"/>
      <c r="I149" s="643"/>
      <c r="J149" s="643"/>
      <c r="K149" s="643">
        <v>1</v>
      </c>
      <c r="L149" s="643">
        <v>1</v>
      </c>
      <c r="M149" s="643">
        <v>1</v>
      </c>
      <c r="N149" s="643">
        <v>1</v>
      </c>
      <c r="O149" s="643"/>
      <c r="P149" s="643"/>
      <c r="Q149" s="643">
        <v>1</v>
      </c>
      <c r="R149" s="643">
        <v>1</v>
      </c>
      <c r="S149" s="643">
        <v>1</v>
      </c>
      <c r="T149" s="643">
        <v>1</v>
      </c>
      <c r="U149" s="643">
        <v>1</v>
      </c>
      <c r="V149" s="643"/>
      <c r="W149" s="643"/>
      <c r="X149" s="643">
        <v>1</v>
      </c>
      <c r="Y149" s="643">
        <v>1</v>
      </c>
      <c r="Z149" s="643">
        <v>1</v>
      </c>
      <c r="AA149" s="643">
        <v>1</v>
      </c>
      <c r="AB149" s="643">
        <v>1</v>
      </c>
      <c r="AC149" s="643"/>
      <c r="AD149" s="643"/>
      <c r="AE149" s="643">
        <v>1</v>
      </c>
      <c r="AF149" s="643">
        <v>1</v>
      </c>
      <c r="AG149" s="643">
        <v>1</v>
      </c>
      <c r="AH149" s="643">
        <v>1</v>
      </c>
      <c r="AI149" s="643"/>
      <c r="AJ149" s="643"/>
      <c r="AK149" s="643"/>
      <c r="AL149" s="643">
        <v>1</v>
      </c>
      <c r="AM149" s="643">
        <v>1</v>
      </c>
      <c r="AN149" s="661">
        <f>SUM(I149:AM152)</f>
        <v>20</v>
      </c>
    </row>
    <row r="150" spans="2:40" ht="13.5" customHeight="1">
      <c r="B150" s="644"/>
      <c r="C150" s="644"/>
      <c r="D150" s="654"/>
      <c r="E150" s="655"/>
      <c r="F150" s="655"/>
      <c r="G150" s="656"/>
      <c r="H150" s="543"/>
      <c r="I150" s="644"/>
      <c r="J150" s="644"/>
      <c r="K150" s="644"/>
      <c r="L150" s="644"/>
      <c r="M150" s="644"/>
      <c r="N150" s="644"/>
      <c r="O150" s="644"/>
      <c r="P150" s="644"/>
      <c r="Q150" s="644"/>
      <c r="R150" s="644"/>
      <c r="S150" s="644"/>
      <c r="T150" s="644"/>
      <c r="U150" s="644"/>
      <c r="V150" s="644"/>
      <c r="W150" s="644"/>
      <c r="X150" s="644"/>
      <c r="Y150" s="644"/>
      <c r="Z150" s="644"/>
      <c r="AA150" s="644"/>
      <c r="AB150" s="644"/>
      <c r="AC150" s="644"/>
      <c r="AD150" s="644"/>
      <c r="AE150" s="644"/>
      <c r="AF150" s="644"/>
      <c r="AG150" s="644"/>
      <c r="AH150" s="644"/>
      <c r="AI150" s="644"/>
      <c r="AJ150" s="644"/>
      <c r="AK150" s="644"/>
      <c r="AL150" s="644"/>
      <c r="AM150" s="644"/>
      <c r="AN150" s="662"/>
    </row>
    <row r="151" spans="2:40" ht="15" customHeight="1">
      <c r="B151" s="644"/>
      <c r="C151" s="644"/>
      <c r="D151" s="654"/>
      <c r="E151" s="655"/>
      <c r="F151" s="655"/>
      <c r="G151" s="656"/>
      <c r="H151" s="543"/>
      <c r="I151" s="644"/>
      <c r="J151" s="644"/>
      <c r="K151" s="644"/>
      <c r="L151" s="644"/>
      <c r="M151" s="644"/>
      <c r="N151" s="644"/>
      <c r="O151" s="644"/>
      <c r="P151" s="644"/>
      <c r="Q151" s="644"/>
      <c r="R151" s="644"/>
      <c r="S151" s="644"/>
      <c r="T151" s="644"/>
      <c r="U151" s="644"/>
      <c r="V151" s="644"/>
      <c r="W151" s="644"/>
      <c r="X151" s="644"/>
      <c r="Y151" s="644"/>
      <c r="Z151" s="644"/>
      <c r="AA151" s="644"/>
      <c r="AB151" s="644"/>
      <c r="AC151" s="644"/>
      <c r="AD151" s="644"/>
      <c r="AE151" s="644"/>
      <c r="AF151" s="644"/>
      <c r="AG151" s="644"/>
      <c r="AH151" s="644"/>
      <c r="AI151" s="644"/>
      <c r="AJ151" s="644"/>
      <c r="AK151" s="644"/>
      <c r="AL151" s="644"/>
      <c r="AM151" s="644"/>
      <c r="AN151" s="662"/>
    </row>
    <row r="152" spans="2:40" ht="15" customHeight="1" thickBot="1">
      <c r="B152" s="644"/>
      <c r="C152" s="645"/>
      <c r="D152" s="654"/>
      <c r="E152" s="655"/>
      <c r="F152" s="655"/>
      <c r="G152" s="656"/>
      <c r="H152" s="543"/>
      <c r="I152" s="645"/>
      <c r="J152" s="645"/>
      <c r="K152" s="645"/>
      <c r="L152" s="645"/>
      <c r="M152" s="645"/>
      <c r="N152" s="645"/>
      <c r="O152" s="645"/>
      <c r="P152" s="645"/>
      <c r="Q152" s="645"/>
      <c r="R152" s="645"/>
      <c r="S152" s="645"/>
      <c r="T152" s="645"/>
      <c r="U152" s="645"/>
      <c r="V152" s="645"/>
      <c r="W152" s="645"/>
      <c r="X152" s="645"/>
      <c r="Y152" s="645"/>
      <c r="Z152" s="645"/>
      <c r="AA152" s="645"/>
      <c r="AB152" s="645"/>
      <c r="AC152" s="645"/>
      <c r="AD152" s="645"/>
      <c r="AE152" s="645"/>
      <c r="AF152" s="645"/>
      <c r="AG152" s="645"/>
      <c r="AH152" s="645"/>
      <c r="AI152" s="645"/>
      <c r="AJ152" s="645"/>
      <c r="AK152" s="645"/>
      <c r="AL152" s="645"/>
      <c r="AM152" s="645"/>
      <c r="AN152" s="663"/>
    </row>
    <row r="153" spans="2:40" ht="24.75" thickTop="1" thickBot="1">
      <c r="B153" s="665" t="s">
        <v>1529</v>
      </c>
      <c r="C153" s="666"/>
      <c r="D153" s="666"/>
      <c r="E153" s="666"/>
      <c r="F153" s="666"/>
      <c r="G153" s="666"/>
      <c r="H153" s="666"/>
      <c r="I153" s="666"/>
      <c r="J153" s="666"/>
      <c r="K153" s="666"/>
      <c r="L153" s="666"/>
      <c r="M153" s="666"/>
      <c r="N153" s="666"/>
      <c r="O153" s="666"/>
      <c r="P153" s="666"/>
      <c r="Q153" s="666"/>
      <c r="R153" s="666"/>
      <c r="S153" s="666"/>
      <c r="T153" s="666"/>
      <c r="U153" s="666"/>
      <c r="V153" s="666"/>
      <c r="W153" s="666"/>
      <c r="X153" s="666"/>
      <c r="Y153" s="666"/>
      <c r="Z153" s="666"/>
      <c r="AA153" s="666"/>
      <c r="AB153" s="666"/>
      <c r="AC153" s="666"/>
      <c r="AD153" s="666"/>
      <c r="AE153" s="666"/>
      <c r="AF153" s="666"/>
      <c r="AG153" s="666"/>
      <c r="AH153" s="666"/>
      <c r="AI153" s="666"/>
      <c r="AJ153" s="666"/>
      <c r="AK153" s="666"/>
      <c r="AL153" s="666"/>
      <c r="AM153" s="666"/>
      <c r="AN153" s="673"/>
    </row>
    <row r="154" spans="2:40" ht="9.9499999999999993" customHeight="1" thickTop="1">
      <c r="B154" s="643">
        <v>36</v>
      </c>
      <c r="C154" s="643" t="s">
        <v>1530</v>
      </c>
      <c r="D154" s="649" t="s">
        <v>1531</v>
      </c>
      <c r="E154" s="650"/>
      <c r="F154" s="650"/>
      <c r="G154" s="651"/>
      <c r="H154" s="543"/>
      <c r="I154" s="643"/>
      <c r="J154" s="643"/>
      <c r="K154" s="643"/>
      <c r="L154" s="643"/>
      <c r="M154" s="643"/>
      <c r="N154" s="643"/>
      <c r="O154" s="643"/>
      <c r="P154" s="643"/>
      <c r="Q154" s="643"/>
      <c r="R154" s="643"/>
      <c r="S154" s="643"/>
      <c r="T154" s="643"/>
      <c r="U154" s="643"/>
      <c r="V154" s="643"/>
      <c r="W154" s="643"/>
      <c r="X154" s="643"/>
      <c r="Y154" s="643"/>
      <c r="Z154" s="643"/>
      <c r="AA154" s="643"/>
      <c r="AB154" s="643"/>
      <c r="AC154" s="643"/>
      <c r="AD154" s="643"/>
      <c r="AE154" s="643"/>
      <c r="AF154" s="643"/>
      <c r="AG154" s="643"/>
      <c r="AH154" s="643"/>
      <c r="AI154" s="643"/>
      <c r="AJ154" s="643"/>
      <c r="AK154" s="643"/>
      <c r="AL154" s="643"/>
      <c r="AM154" s="643"/>
      <c r="AN154" s="661">
        <f>SUM(I154:AM157)</f>
        <v>0</v>
      </c>
    </row>
    <row r="155" spans="2:40" ht="9.9499999999999993" customHeight="1">
      <c r="B155" s="644"/>
      <c r="C155" s="644"/>
      <c r="D155" s="654"/>
      <c r="E155" s="655"/>
      <c r="F155" s="655"/>
      <c r="G155" s="656"/>
      <c r="H155" s="543"/>
      <c r="I155" s="644"/>
      <c r="J155" s="644"/>
      <c r="K155" s="644"/>
      <c r="L155" s="644"/>
      <c r="M155" s="644"/>
      <c r="N155" s="644"/>
      <c r="O155" s="644"/>
      <c r="P155" s="644"/>
      <c r="Q155" s="644"/>
      <c r="R155" s="644"/>
      <c r="S155" s="644"/>
      <c r="T155" s="644"/>
      <c r="U155" s="644"/>
      <c r="V155" s="644"/>
      <c r="W155" s="644"/>
      <c r="X155" s="644"/>
      <c r="Y155" s="644"/>
      <c r="Z155" s="644"/>
      <c r="AA155" s="644"/>
      <c r="AB155" s="644"/>
      <c r="AC155" s="644"/>
      <c r="AD155" s="644"/>
      <c r="AE155" s="644"/>
      <c r="AF155" s="644"/>
      <c r="AG155" s="644"/>
      <c r="AH155" s="644"/>
      <c r="AI155" s="644"/>
      <c r="AJ155" s="644"/>
      <c r="AK155" s="644"/>
      <c r="AL155" s="644"/>
      <c r="AM155" s="644"/>
      <c r="AN155" s="662"/>
    </row>
    <row r="156" spans="2:40" ht="9.9499999999999993" customHeight="1">
      <c r="B156" s="644"/>
      <c r="C156" s="644"/>
      <c r="D156" s="654"/>
      <c r="E156" s="655"/>
      <c r="F156" s="655"/>
      <c r="G156" s="656"/>
      <c r="H156" s="543"/>
      <c r="I156" s="644"/>
      <c r="J156" s="644"/>
      <c r="K156" s="644"/>
      <c r="L156" s="644"/>
      <c r="M156" s="644"/>
      <c r="N156" s="644"/>
      <c r="O156" s="644"/>
      <c r="P156" s="644"/>
      <c r="Q156" s="644"/>
      <c r="R156" s="644"/>
      <c r="S156" s="644"/>
      <c r="T156" s="644"/>
      <c r="U156" s="644"/>
      <c r="V156" s="644"/>
      <c r="W156" s="644"/>
      <c r="X156" s="644"/>
      <c r="Y156" s="644"/>
      <c r="Z156" s="644"/>
      <c r="AA156" s="644"/>
      <c r="AB156" s="644"/>
      <c r="AC156" s="644"/>
      <c r="AD156" s="644"/>
      <c r="AE156" s="644"/>
      <c r="AF156" s="644"/>
      <c r="AG156" s="644"/>
      <c r="AH156" s="644"/>
      <c r="AI156" s="644"/>
      <c r="AJ156" s="644"/>
      <c r="AK156" s="644"/>
      <c r="AL156" s="644"/>
      <c r="AM156" s="644"/>
      <c r="AN156" s="662"/>
    </row>
    <row r="157" spans="2:40" ht="9.9499999999999993" customHeight="1" thickBot="1">
      <c r="B157" s="645"/>
      <c r="C157" s="645"/>
      <c r="D157" s="654"/>
      <c r="E157" s="655"/>
      <c r="F157" s="655"/>
      <c r="G157" s="656"/>
      <c r="H157" s="543"/>
      <c r="I157" s="644"/>
      <c r="J157" s="644"/>
      <c r="K157" s="644"/>
      <c r="L157" s="644"/>
      <c r="M157" s="644"/>
      <c r="N157" s="644"/>
      <c r="O157" s="644"/>
      <c r="P157" s="644"/>
      <c r="Q157" s="644"/>
      <c r="R157" s="644"/>
      <c r="S157" s="644"/>
      <c r="T157" s="644"/>
      <c r="U157" s="644"/>
      <c r="V157" s="644"/>
      <c r="W157" s="644"/>
      <c r="X157" s="644"/>
      <c r="Y157" s="644"/>
      <c r="Z157" s="644"/>
      <c r="AA157" s="644"/>
      <c r="AB157" s="644"/>
      <c r="AC157" s="644"/>
      <c r="AD157" s="644"/>
      <c r="AE157" s="644"/>
      <c r="AF157" s="644"/>
      <c r="AG157" s="645"/>
      <c r="AH157" s="645"/>
      <c r="AI157" s="645"/>
      <c r="AJ157" s="644"/>
      <c r="AK157" s="645"/>
      <c r="AL157" s="645"/>
      <c r="AM157" s="645"/>
      <c r="AN157" s="663"/>
    </row>
    <row r="158" spans="2:40" ht="9.9499999999999993" customHeight="1" thickTop="1">
      <c r="B158" s="643">
        <v>37</v>
      </c>
      <c r="C158" s="643" t="s">
        <v>1532</v>
      </c>
      <c r="D158" s="649" t="s">
        <v>1533</v>
      </c>
      <c r="E158" s="650"/>
      <c r="F158" s="650"/>
      <c r="G158" s="651"/>
      <c r="H158" s="546"/>
      <c r="I158" s="643"/>
      <c r="J158" s="643"/>
      <c r="K158" s="643"/>
      <c r="L158" s="643"/>
      <c r="M158" s="643"/>
      <c r="N158" s="643"/>
      <c r="O158" s="643"/>
      <c r="P158" s="643"/>
      <c r="Q158" s="643"/>
      <c r="R158" s="643"/>
      <c r="S158" s="643"/>
      <c r="T158" s="643"/>
      <c r="U158" s="643"/>
      <c r="V158" s="643"/>
      <c r="W158" s="643"/>
      <c r="X158" s="643"/>
      <c r="Y158" s="643"/>
      <c r="Z158" s="643"/>
      <c r="AA158" s="643"/>
      <c r="AB158" s="643"/>
      <c r="AC158" s="643"/>
      <c r="AD158" s="643"/>
      <c r="AE158" s="643"/>
      <c r="AF158" s="643"/>
      <c r="AG158" s="643"/>
      <c r="AH158" s="643"/>
      <c r="AI158" s="643"/>
      <c r="AJ158" s="643"/>
      <c r="AK158" s="643"/>
      <c r="AL158" s="643"/>
      <c r="AM158" s="643"/>
      <c r="AN158" s="661">
        <f>SUM(I158:AM161)</f>
        <v>0</v>
      </c>
    </row>
    <row r="159" spans="2:40" ht="9.9499999999999993" customHeight="1">
      <c r="B159" s="644"/>
      <c r="C159" s="644"/>
      <c r="D159" s="654"/>
      <c r="E159" s="655"/>
      <c r="F159" s="655"/>
      <c r="G159" s="656"/>
      <c r="H159" s="543"/>
      <c r="I159" s="644"/>
      <c r="J159" s="644"/>
      <c r="K159" s="644"/>
      <c r="L159" s="644"/>
      <c r="M159" s="644"/>
      <c r="N159" s="644"/>
      <c r="O159" s="644"/>
      <c r="P159" s="644"/>
      <c r="Q159" s="644"/>
      <c r="R159" s="644"/>
      <c r="S159" s="644"/>
      <c r="T159" s="644"/>
      <c r="U159" s="644"/>
      <c r="V159" s="644"/>
      <c r="W159" s="644"/>
      <c r="X159" s="644"/>
      <c r="Y159" s="644"/>
      <c r="Z159" s="644"/>
      <c r="AA159" s="644"/>
      <c r="AB159" s="644"/>
      <c r="AC159" s="644"/>
      <c r="AD159" s="644"/>
      <c r="AE159" s="644"/>
      <c r="AF159" s="644"/>
      <c r="AG159" s="644"/>
      <c r="AH159" s="644"/>
      <c r="AI159" s="644"/>
      <c r="AJ159" s="644"/>
      <c r="AK159" s="644"/>
      <c r="AL159" s="644"/>
      <c r="AM159" s="644"/>
      <c r="AN159" s="662"/>
    </row>
    <row r="160" spans="2:40" ht="9.9499999999999993" customHeight="1">
      <c r="B160" s="644"/>
      <c r="C160" s="644"/>
      <c r="D160" s="654"/>
      <c r="E160" s="655"/>
      <c r="F160" s="655"/>
      <c r="G160" s="656"/>
      <c r="H160" s="543"/>
      <c r="I160" s="644"/>
      <c r="J160" s="644"/>
      <c r="K160" s="644"/>
      <c r="L160" s="644"/>
      <c r="M160" s="644"/>
      <c r="N160" s="644"/>
      <c r="O160" s="644"/>
      <c r="P160" s="644"/>
      <c r="Q160" s="644"/>
      <c r="R160" s="644"/>
      <c r="S160" s="644"/>
      <c r="T160" s="644"/>
      <c r="U160" s="644"/>
      <c r="V160" s="644"/>
      <c r="W160" s="644"/>
      <c r="X160" s="644"/>
      <c r="Y160" s="644"/>
      <c r="Z160" s="644"/>
      <c r="AA160" s="644"/>
      <c r="AB160" s="644"/>
      <c r="AC160" s="644"/>
      <c r="AD160" s="644"/>
      <c r="AE160" s="644"/>
      <c r="AF160" s="644"/>
      <c r="AG160" s="644"/>
      <c r="AH160" s="644"/>
      <c r="AI160" s="644"/>
      <c r="AJ160" s="644"/>
      <c r="AK160" s="644"/>
      <c r="AL160" s="644"/>
      <c r="AM160" s="644"/>
      <c r="AN160" s="662"/>
    </row>
    <row r="161" spans="2:40" ht="9.9499999999999993" customHeight="1" thickBot="1">
      <c r="B161" s="645"/>
      <c r="C161" s="645"/>
      <c r="D161" s="657"/>
      <c r="E161" s="658"/>
      <c r="F161" s="658"/>
      <c r="G161" s="664"/>
      <c r="H161" s="547"/>
      <c r="I161" s="645"/>
      <c r="J161" s="645"/>
      <c r="K161" s="645"/>
      <c r="L161" s="645"/>
      <c r="M161" s="645"/>
      <c r="N161" s="645"/>
      <c r="O161" s="645"/>
      <c r="P161" s="645"/>
      <c r="Q161" s="645"/>
      <c r="R161" s="645"/>
      <c r="S161" s="645"/>
      <c r="T161" s="645"/>
      <c r="U161" s="645"/>
      <c r="V161" s="645"/>
      <c r="W161" s="645"/>
      <c r="X161" s="645"/>
      <c r="Y161" s="645"/>
      <c r="Z161" s="645"/>
      <c r="AA161" s="645"/>
      <c r="AB161" s="645"/>
      <c r="AC161" s="645"/>
      <c r="AD161" s="645"/>
      <c r="AE161" s="645"/>
      <c r="AF161" s="645"/>
      <c r="AG161" s="645"/>
      <c r="AH161" s="645"/>
      <c r="AI161" s="645"/>
      <c r="AJ161" s="645"/>
      <c r="AK161" s="645"/>
      <c r="AL161" s="645"/>
      <c r="AM161" s="645"/>
      <c r="AN161" s="663"/>
    </row>
    <row r="162" spans="2:40" ht="9.9499999999999993" customHeight="1" thickTop="1">
      <c r="B162" s="643">
        <v>38</v>
      </c>
      <c r="C162" s="643" t="s">
        <v>1534</v>
      </c>
      <c r="D162" s="649" t="s">
        <v>1535</v>
      </c>
      <c r="E162" s="650"/>
      <c r="F162" s="650"/>
      <c r="G162" s="651"/>
      <c r="H162" s="546"/>
      <c r="I162" s="643"/>
      <c r="J162" s="643"/>
      <c r="K162" s="643">
        <v>1</v>
      </c>
      <c r="L162" s="643"/>
      <c r="M162" s="643"/>
      <c r="N162" s="643"/>
      <c r="O162" s="643"/>
      <c r="P162" s="643"/>
      <c r="Q162" s="643"/>
      <c r="R162" s="643"/>
      <c r="S162" s="643"/>
      <c r="T162" s="643"/>
      <c r="U162" s="643"/>
      <c r="V162" s="643"/>
      <c r="W162" s="643"/>
      <c r="X162" s="643"/>
      <c r="Y162" s="643"/>
      <c r="Z162" s="643"/>
      <c r="AA162" s="643"/>
      <c r="AB162" s="643"/>
      <c r="AC162" s="643"/>
      <c r="AD162" s="643"/>
      <c r="AE162" s="643"/>
      <c r="AF162" s="643"/>
      <c r="AG162" s="643"/>
      <c r="AH162" s="643"/>
      <c r="AI162" s="643"/>
      <c r="AJ162" s="643"/>
      <c r="AK162" s="643"/>
      <c r="AL162" s="643"/>
      <c r="AM162" s="643"/>
      <c r="AN162" s="661">
        <f>SUM(I162:AM165)</f>
        <v>1</v>
      </c>
    </row>
    <row r="163" spans="2:40" ht="9.9499999999999993" customHeight="1">
      <c r="B163" s="644"/>
      <c r="C163" s="644"/>
      <c r="D163" s="654"/>
      <c r="E163" s="655"/>
      <c r="F163" s="655"/>
      <c r="G163" s="656"/>
      <c r="H163" s="543"/>
      <c r="I163" s="644"/>
      <c r="J163" s="644"/>
      <c r="K163" s="644"/>
      <c r="L163" s="644"/>
      <c r="M163" s="644"/>
      <c r="N163" s="644"/>
      <c r="O163" s="644"/>
      <c r="P163" s="644"/>
      <c r="Q163" s="644"/>
      <c r="R163" s="644"/>
      <c r="S163" s="644"/>
      <c r="T163" s="644"/>
      <c r="U163" s="644"/>
      <c r="V163" s="644"/>
      <c r="W163" s="644"/>
      <c r="X163" s="644"/>
      <c r="Y163" s="644"/>
      <c r="Z163" s="644"/>
      <c r="AA163" s="644"/>
      <c r="AB163" s="644"/>
      <c r="AC163" s="644"/>
      <c r="AD163" s="644"/>
      <c r="AE163" s="644"/>
      <c r="AF163" s="644"/>
      <c r="AG163" s="644"/>
      <c r="AH163" s="644"/>
      <c r="AI163" s="644"/>
      <c r="AJ163" s="644"/>
      <c r="AK163" s="644"/>
      <c r="AL163" s="644"/>
      <c r="AM163" s="644"/>
      <c r="AN163" s="662"/>
    </row>
    <row r="164" spans="2:40" ht="9.9499999999999993" customHeight="1">
      <c r="B164" s="644"/>
      <c r="C164" s="644"/>
      <c r="D164" s="654"/>
      <c r="E164" s="655"/>
      <c r="F164" s="655"/>
      <c r="G164" s="656"/>
      <c r="H164" s="543"/>
      <c r="I164" s="644"/>
      <c r="J164" s="644"/>
      <c r="K164" s="644"/>
      <c r="L164" s="644"/>
      <c r="M164" s="644"/>
      <c r="N164" s="644"/>
      <c r="O164" s="644"/>
      <c r="P164" s="644"/>
      <c r="Q164" s="644"/>
      <c r="R164" s="644"/>
      <c r="S164" s="644"/>
      <c r="T164" s="644"/>
      <c r="U164" s="644"/>
      <c r="V164" s="644"/>
      <c r="W164" s="644"/>
      <c r="X164" s="644"/>
      <c r="Y164" s="644"/>
      <c r="Z164" s="644"/>
      <c r="AA164" s="644"/>
      <c r="AB164" s="644"/>
      <c r="AC164" s="644"/>
      <c r="AD164" s="644"/>
      <c r="AE164" s="644"/>
      <c r="AF164" s="644"/>
      <c r="AG164" s="644"/>
      <c r="AH164" s="644"/>
      <c r="AI164" s="644"/>
      <c r="AJ164" s="644"/>
      <c r="AK164" s="644"/>
      <c r="AL164" s="644"/>
      <c r="AM164" s="644"/>
      <c r="AN164" s="662"/>
    </row>
    <row r="165" spans="2:40" ht="9.9499999999999993" customHeight="1" thickBot="1">
      <c r="B165" s="645"/>
      <c r="C165" s="645"/>
      <c r="D165" s="657"/>
      <c r="E165" s="658"/>
      <c r="F165" s="658"/>
      <c r="G165" s="664"/>
      <c r="H165" s="547"/>
      <c r="I165" s="645"/>
      <c r="J165" s="645"/>
      <c r="K165" s="645"/>
      <c r="L165" s="645"/>
      <c r="M165" s="645"/>
      <c r="N165" s="645"/>
      <c r="O165" s="645"/>
      <c r="P165" s="645"/>
      <c r="Q165" s="645"/>
      <c r="R165" s="645"/>
      <c r="S165" s="645"/>
      <c r="T165" s="645"/>
      <c r="U165" s="645"/>
      <c r="V165" s="645"/>
      <c r="W165" s="645"/>
      <c r="X165" s="645"/>
      <c r="Y165" s="645"/>
      <c r="Z165" s="645"/>
      <c r="AA165" s="645"/>
      <c r="AB165" s="645"/>
      <c r="AC165" s="645"/>
      <c r="AD165" s="645"/>
      <c r="AE165" s="645"/>
      <c r="AF165" s="645"/>
      <c r="AG165" s="645"/>
      <c r="AH165" s="645"/>
      <c r="AI165" s="645"/>
      <c r="AJ165" s="645"/>
      <c r="AK165" s="645"/>
      <c r="AL165" s="645"/>
      <c r="AM165" s="645"/>
      <c r="AN165" s="663"/>
    </row>
    <row r="166" spans="2:40" ht="9.9499999999999993" customHeight="1" thickTop="1">
      <c r="B166" s="643">
        <v>39</v>
      </c>
      <c r="C166" s="643" t="s">
        <v>1536</v>
      </c>
      <c r="D166" s="649" t="s">
        <v>1537</v>
      </c>
      <c r="E166" s="650"/>
      <c r="F166" s="650"/>
      <c r="G166" s="651"/>
      <c r="H166" s="546"/>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643"/>
      <c r="AF166" s="643"/>
      <c r="AG166" s="643"/>
      <c r="AH166" s="643"/>
      <c r="AI166" s="643"/>
      <c r="AJ166" s="643"/>
      <c r="AK166" s="643"/>
      <c r="AL166" s="643"/>
      <c r="AM166" s="643"/>
      <c r="AN166" s="661">
        <f>SUM(I166:AM169)</f>
        <v>0</v>
      </c>
    </row>
    <row r="167" spans="2:40" ht="9.9499999999999993" customHeight="1">
      <c r="B167" s="644"/>
      <c r="C167" s="644"/>
      <c r="D167" s="654"/>
      <c r="E167" s="655"/>
      <c r="F167" s="655"/>
      <c r="G167" s="656"/>
      <c r="H167" s="543"/>
      <c r="I167" s="644"/>
      <c r="J167" s="644"/>
      <c r="K167" s="644"/>
      <c r="L167" s="644"/>
      <c r="M167" s="644"/>
      <c r="N167" s="644"/>
      <c r="O167" s="644"/>
      <c r="P167" s="644"/>
      <c r="Q167" s="644"/>
      <c r="R167" s="644"/>
      <c r="S167" s="644"/>
      <c r="T167" s="644"/>
      <c r="U167" s="644"/>
      <c r="V167" s="644"/>
      <c r="W167" s="644"/>
      <c r="X167" s="644"/>
      <c r="Y167" s="644"/>
      <c r="Z167" s="644"/>
      <c r="AA167" s="644"/>
      <c r="AB167" s="644"/>
      <c r="AC167" s="644"/>
      <c r="AD167" s="644"/>
      <c r="AE167" s="644"/>
      <c r="AF167" s="644"/>
      <c r="AG167" s="644"/>
      <c r="AH167" s="644"/>
      <c r="AI167" s="644"/>
      <c r="AJ167" s="644"/>
      <c r="AK167" s="644"/>
      <c r="AL167" s="644"/>
      <c r="AM167" s="644"/>
      <c r="AN167" s="662"/>
    </row>
    <row r="168" spans="2:40" ht="9.9499999999999993" customHeight="1">
      <c r="B168" s="644"/>
      <c r="C168" s="644"/>
      <c r="D168" s="654"/>
      <c r="E168" s="655"/>
      <c r="F168" s="655"/>
      <c r="G168" s="656"/>
      <c r="H168" s="543"/>
      <c r="I168" s="644"/>
      <c r="J168" s="644"/>
      <c r="K168" s="644"/>
      <c r="L168" s="644"/>
      <c r="M168" s="644"/>
      <c r="N168" s="644"/>
      <c r="O168" s="644"/>
      <c r="P168" s="644"/>
      <c r="Q168" s="644"/>
      <c r="R168" s="644"/>
      <c r="S168" s="644"/>
      <c r="T168" s="644"/>
      <c r="U168" s="644"/>
      <c r="V168" s="644"/>
      <c r="W168" s="644"/>
      <c r="X168" s="644"/>
      <c r="Y168" s="644"/>
      <c r="Z168" s="644"/>
      <c r="AA168" s="644"/>
      <c r="AB168" s="644"/>
      <c r="AC168" s="644"/>
      <c r="AD168" s="644"/>
      <c r="AE168" s="644"/>
      <c r="AF168" s="644"/>
      <c r="AG168" s="644"/>
      <c r="AH168" s="644"/>
      <c r="AI168" s="644"/>
      <c r="AJ168" s="644"/>
      <c r="AK168" s="644"/>
      <c r="AL168" s="644"/>
      <c r="AM168" s="644"/>
      <c r="AN168" s="662"/>
    </row>
    <row r="169" spans="2:40" ht="9.9499999999999993" customHeight="1" thickBot="1">
      <c r="B169" s="645"/>
      <c r="C169" s="645"/>
      <c r="D169" s="657"/>
      <c r="E169" s="658"/>
      <c r="F169" s="658"/>
      <c r="G169" s="664"/>
      <c r="H169" s="547"/>
      <c r="I169" s="645"/>
      <c r="J169" s="645"/>
      <c r="K169" s="645"/>
      <c r="L169" s="645"/>
      <c r="M169" s="645"/>
      <c r="N169" s="645"/>
      <c r="O169" s="645"/>
      <c r="P169" s="645"/>
      <c r="Q169" s="645"/>
      <c r="R169" s="645"/>
      <c r="S169" s="645"/>
      <c r="T169" s="645"/>
      <c r="U169" s="645"/>
      <c r="V169" s="645"/>
      <c r="W169" s="645"/>
      <c r="X169" s="645"/>
      <c r="Y169" s="645"/>
      <c r="Z169" s="645"/>
      <c r="AA169" s="645"/>
      <c r="AB169" s="645"/>
      <c r="AC169" s="645"/>
      <c r="AD169" s="645"/>
      <c r="AE169" s="645"/>
      <c r="AF169" s="645"/>
      <c r="AG169" s="645"/>
      <c r="AH169" s="645"/>
      <c r="AI169" s="645"/>
      <c r="AJ169" s="645"/>
      <c r="AK169" s="645"/>
      <c r="AL169" s="645"/>
      <c r="AM169" s="645"/>
      <c r="AN169" s="663"/>
    </row>
    <row r="170" spans="2:40" ht="9.9499999999999993" customHeight="1" thickTop="1">
      <c r="B170" s="643">
        <v>40</v>
      </c>
      <c r="C170" s="643" t="s">
        <v>1538</v>
      </c>
      <c r="D170" s="649" t="s">
        <v>1539</v>
      </c>
      <c r="E170" s="650"/>
      <c r="F170" s="650"/>
      <c r="G170" s="651"/>
      <c r="H170" s="546"/>
      <c r="I170" s="643"/>
      <c r="J170" s="643"/>
      <c r="K170" s="643"/>
      <c r="L170" s="643"/>
      <c r="M170" s="643"/>
      <c r="N170" s="643"/>
      <c r="O170" s="643"/>
      <c r="P170" s="643"/>
      <c r="Q170" s="643"/>
      <c r="R170" s="643"/>
      <c r="S170" s="643"/>
      <c r="T170" s="643"/>
      <c r="U170" s="643"/>
      <c r="V170" s="643"/>
      <c r="W170" s="643"/>
      <c r="X170" s="643"/>
      <c r="Y170" s="643"/>
      <c r="Z170" s="643"/>
      <c r="AA170" s="643"/>
      <c r="AB170" s="643"/>
      <c r="AC170" s="643"/>
      <c r="AD170" s="643"/>
      <c r="AE170" s="643"/>
      <c r="AF170" s="643"/>
      <c r="AG170" s="643"/>
      <c r="AH170" s="643"/>
      <c r="AI170" s="643"/>
      <c r="AJ170" s="643"/>
      <c r="AK170" s="643"/>
      <c r="AL170" s="643"/>
      <c r="AM170" s="643"/>
      <c r="AN170" s="661">
        <f>SUM(I170:AM173)</f>
        <v>0</v>
      </c>
    </row>
    <row r="171" spans="2:40" ht="9.9499999999999993" customHeight="1">
      <c r="B171" s="644"/>
      <c r="C171" s="644"/>
      <c r="D171" s="654"/>
      <c r="E171" s="655"/>
      <c r="F171" s="655"/>
      <c r="G171" s="656"/>
      <c r="H171" s="543"/>
      <c r="I171" s="644"/>
      <c r="J171" s="644"/>
      <c r="K171" s="644"/>
      <c r="L171" s="644"/>
      <c r="M171" s="644"/>
      <c r="N171" s="644"/>
      <c r="O171" s="644"/>
      <c r="P171" s="644"/>
      <c r="Q171" s="644"/>
      <c r="R171" s="644"/>
      <c r="S171" s="644"/>
      <c r="T171" s="644"/>
      <c r="U171" s="644"/>
      <c r="V171" s="644"/>
      <c r="W171" s="644"/>
      <c r="X171" s="644"/>
      <c r="Y171" s="644"/>
      <c r="Z171" s="644"/>
      <c r="AA171" s="644"/>
      <c r="AB171" s="644"/>
      <c r="AC171" s="644"/>
      <c r="AD171" s="644"/>
      <c r="AE171" s="644"/>
      <c r="AF171" s="644"/>
      <c r="AG171" s="644"/>
      <c r="AH171" s="644"/>
      <c r="AI171" s="644"/>
      <c r="AJ171" s="644"/>
      <c r="AK171" s="644"/>
      <c r="AL171" s="644"/>
      <c r="AM171" s="644"/>
      <c r="AN171" s="662"/>
    </row>
    <row r="172" spans="2:40" ht="9.9499999999999993" customHeight="1">
      <c r="B172" s="644"/>
      <c r="C172" s="644"/>
      <c r="D172" s="654"/>
      <c r="E172" s="655"/>
      <c r="F172" s="655"/>
      <c r="G172" s="656"/>
      <c r="H172" s="543"/>
      <c r="I172" s="644"/>
      <c r="J172" s="644"/>
      <c r="K172" s="644"/>
      <c r="L172" s="644"/>
      <c r="M172" s="644"/>
      <c r="N172" s="644"/>
      <c r="O172" s="644"/>
      <c r="P172" s="644"/>
      <c r="Q172" s="644"/>
      <c r="R172" s="644"/>
      <c r="S172" s="644"/>
      <c r="T172" s="644"/>
      <c r="U172" s="644"/>
      <c r="V172" s="644"/>
      <c r="W172" s="644"/>
      <c r="X172" s="644"/>
      <c r="Y172" s="644"/>
      <c r="Z172" s="644"/>
      <c r="AA172" s="644"/>
      <c r="AB172" s="644"/>
      <c r="AC172" s="644"/>
      <c r="AD172" s="644"/>
      <c r="AE172" s="644"/>
      <c r="AF172" s="644"/>
      <c r="AG172" s="644"/>
      <c r="AH172" s="644"/>
      <c r="AI172" s="644"/>
      <c r="AJ172" s="644"/>
      <c r="AK172" s="644"/>
      <c r="AL172" s="644"/>
      <c r="AM172" s="644"/>
      <c r="AN172" s="662"/>
    </row>
    <row r="173" spans="2:40" ht="9.9499999999999993" customHeight="1" thickBot="1">
      <c r="B173" s="645"/>
      <c r="C173" s="645"/>
      <c r="D173" s="657"/>
      <c r="E173" s="658"/>
      <c r="F173" s="658"/>
      <c r="G173" s="664"/>
      <c r="H173" s="547"/>
      <c r="I173" s="645"/>
      <c r="J173" s="645"/>
      <c r="K173" s="645"/>
      <c r="L173" s="645"/>
      <c r="M173" s="645"/>
      <c r="N173" s="645"/>
      <c r="O173" s="645"/>
      <c r="P173" s="645"/>
      <c r="Q173" s="645"/>
      <c r="R173" s="645"/>
      <c r="S173" s="645"/>
      <c r="T173" s="645"/>
      <c r="U173" s="645"/>
      <c r="V173" s="645"/>
      <c r="W173" s="645"/>
      <c r="X173" s="645"/>
      <c r="Y173" s="645"/>
      <c r="Z173" s="645"/>
      <c r="AA173" s="645"/>
      <c r="AB173" s="645"/>
      <c r="AC173" s="645"/>
      <c r="AD173" s="645"/>
      <c r="AE173" s="645"/>
      <c r="AF173" s="645"/>
      <c r="AG173" s="645"/>
      <c r="AH173" s="645"/>
      <c r="AI173" s="645"/>
      <c r="AJ173" s="645"/>
      <c r="AK173" s="645"/>
      <c r="AL173" s="645"/>
      <c r="AM173" s="645"/>
      <c r="AN173" s="663"/>
    </row>
    <row r="174" spans="2:40" ht="9.9499999999999993" customHeight="1" thickTop="1">
      <c r="B174" s="643">
        <v>41</v>
      </c>
      <c r="C174" s="643" t="s">
        <v>1540</v>
      </c>
      <c r="D174" s="649" t="s">
        <v>1541</v>
      </c>
      <c r="E174" s="650"/>
      <c r="F174" s="650"/>
      <c r="G174" s="651"/>
      <c r="H174" s="546"/>
      <c r="I174" s="643"/>
      <c r="J174" s="643"/>
      <c r="K174" s="643"/>
      <c r="L174" s="643"/>
      <c r="M174" s="643"/>
      <c r="N174" s="643"/>
      <c r="O174" s="643"/>
      <c r="P174" s="643"/>
      <c r="Q174" s="643"/>
      <c r="R174" s="643"/>
      <c r="S174" s="643"/>
      <c r="T174" s="643"/>
      <c r="U174" s="643"/>
      <c r="V174" s="643"/>
      <c r="W174" s="643"/>
      <c r="X174" s="643"/>
      <c r="Y174" s="643"/>
      <c r="Z174" s="643"/>
      <c r="AA174" s="643"/>
      <c r="AB174" s="643"/>
      <c r="AC174" s="643"/>
      <c r="AD174" s="643"/>
      <c r="AE174" s="643"/>
      <c r="AF174" s="643"/>
      <c r="AG174" s="643"/>
      <c r="AH174" s="643"/>
      <c r="AI174" s="643"/>
      <c r="AJ174" s="643"/>
      <c r="AK174" s="643"/>
      <c r="AL174" s="643"/>
      <c r="AM174" s="643"/>
      <c r="AN174" s="661">
        <f>SUM(I174:AM177)</f>
        <v>0</v>
      </c>
    </row>
    <row r="175" spans="2:40" ht="9.9499999999999993" customHeight="1">
      <c r="B175" s="644"/>
      <c r="C175" s="644"/>
      <c r="D175" s="654"/>
      <c r="E175" s="655"/>
      <c r="F175" s="655"/>
      <c r="G175" s="656"/>
      <c r="H175" s="543"/>
      <c r="I175" s="644"/>
      <c r="J175" s="644"/>
      <c r="K175" s="644"/>
      <c r="L175" s="644"/>
      <c r="M175" s="644"/>
      <c r="N175" s="644"/>
      <c r="O175" s="644"/>
      <c r="P175" s="644"/>
      <c r="Q175" s="644"/>
      <c r="R175" s="644"/>
      <c r="S175" s="644"/>
      <c r="T175" s="644"/>
      <c r="U175" s="644"/>
      <c r="V175" s="644"/>
      <c r="W175" s="644"/>
      <c r="X175" s="644"/>
      <c r="Y175" s="644"/>
      <c r="Z175" s="644"/>
      <c r="AA175" s="644"/>
      <c r="AB175" s="644"/>
      <c r="AC175" s="644"/>
      <c r="AD175" s="644"/>
      <c r="AE175" s="644"/>
      <c r="AF175" s="644"/>
      <c r="AG175" s="644"/>
      <c r="AH175" s="644"/>
      <c r="AI175" s="644"/>
      <c r="AJ175" s="644"/>
      <c r="AK175" s="644"/>
      <c r="AL175" s="644"/>
      <c r="AM175" s="644"/>
      <c r="AN175" s="662"/>
    </row>
    <row r="176" spans="2:40" ht="9.9499999999999993" customHeight="1">
      <c r="B176" s="644"/>
      <c r="C176" s="644"/>
      <c r="D176" s="654"/>
      <c r="E176" s="655"/>
      <c r="F176" s="655"/>
      <c r="G176" s="656"/>
      <c r="H176" s="543"/>
      <c r="I176" s="644"/>
      <c r="J176" s="644"/>
      <c r="K176" s="644"/>
      <c r="L176" s="644"/>
      <c r="M176" s="644"/>
      <c r="N176" s="644"/>
      <c r="O176" s="644"/>
      <c r="P176" s="644"/>
      <c r="Q176" s="644"/>
      <c r="R176" s="644"/>
      <c r="S176" s="644"/>
      <c r="T176" s="644"/>
      <c r="U176" s="644"/>
      <c r="V176" s="644"/>
      <c r="W176" s="644"/>
      <c r="X176" s="644"/>
      <c r="Y176" s="644"/>
      <c r="Z176" s="644"/>
      <c r="AA176" s="644"/>
      <c r="AB176" s="644"/>
      <c r="AC176" s="644"/>
      <c r="AD176" s="644"/>
      <c r="AE176" s="644"/>
      <c r="AF176" s="644"/>
      <c r="AG176" s="644"/>
      <c r="AH176" s="644"/>
      <c r="AI176" s="644"/>
      <c r="AJ176" s="644"/>
      <c r="AK176" s="644"/>
      <c r="AL176" s="644"/>
      <c r="AM176" s="644"/>
      <c r="AN176" s="662"/>
    </row>
    <row r="177" spans="2:40" ht="9.9499999999999993" customHeight="1" thickBot="1">
      <c r="B177" s="645"/>
      <c r="C177" s="645"/>
      <c r="D177" s="657"/>
      <c r="E177" s="658"/>
      <c r="F177" s="658"/>
      <c r="G177" s="664"/>
      <c r="H177" s="547"/>
      <c r="I177" s="645"/>
      <c r="J177" s="645"/>
      <c r="K177" s="645"/>
      <c r="L177" s="645"/>
      <c r="M177" s="645"/>
      <c r="N177" s="645"/>
      <c r="O177" s="645"/>
      <c r="P177" s="645"/>
      <c r="Q177" s="645"/>
      <c r="R177" s="645"/>
      <c r="S177" s="645"/>
      <c r="T177" s="645"/>
      <c r="U177" s="645"/>
      <c r="V177" s="645"/>
      <c r="W177" s="645"/>
      <c r="X177" s="645"/>
      <c r="Y177" s="645"/>
      <c r="Z177" s="645"/>
      <c r="AA177" s="645"/>
      <c r="AB177" s="645"/>
      <c r="AC177" s="645"/>
      <c r="AD177" s="645"/>
      <c r="AE177" s="645"/>
      <c r="AF177" s="645"/>
      <c r="AG177" s="645"/>
      <c r="AH177" s="645"/>
      <c r="AI177" s="645"/>
      <c r="AJ177" s="645"/>
      <c r="AK177" s="645"/>
      <c r="AL177" s="645"/>
      <c r="AM177" s="645"/>
      <c r="AN177" s="663"/>
    </row>
    <row r="178" spans="2:40" ht="9.9499999999999993" customHeight="1" thickTop="1">
      <c r="B178" s="643">
        <v>42</v>
      </c>
      <c r="C178" s="643" t="s">
        <v>1542</v>
      </c>
      <c r="D178" s="649" t="s">
        <v>1543</v>
      </c>
      <c r="E178" s="650"/>
      <c r="F178" s="650"/>
      <c r="G178" s="651"/>
      <c r="H178" s="546"/>
      <c r="I178" s="643"/>
      <c r="J178" s="643"/>
      <c r="K178" s="643"/>
      <c r="L178" s="643"/>
      <c r="M178" s="643"/>
      <c r="N178" s="643"/>
      <c r="O178" s="643"/>
      <c r="P178" s="643"/>
      <c r="Q178" s="643"/>
      <c r="R178" s="643"/>
      <c r="S178" s="643"/>
      <c r="T178" s="643"/>
      <c r="U178" s="643"/>
      <c r="V178" s="643"/>
      <c r="W178" s="643"/>
      <c r="X178" s="643"/>
      <c r="Y178" s="643"/>
      <c r="Z178" s="643"/>
      <c r="AA178" s="643"/>
      <c r="AB178" s="643"/>
      <c r="AC178" s="643"/>
      <c r="AD178" s="643"/>
      <c r="AE178" s="643"/>
      <c r="AF178" s="643"/>
      <c r="AG178" s="643"/>
      <c r="AH178" s="643"/>
      <c r="AI178" s="643"/>
      <c r="AJ178" s="643"/>
      <c r="AK178" s="643"/>
      <c r="AL178" s="643"/>
      <c r="AM178" s="643"/>
      <c r="AN178" s="661">
        <f>SUM(I178:AM181)</f>
        <v>0</v>
      </c>
    </row>
    <row r="179" spans="2:40" ht="9.9499999999999993" customHeight="1">
      <c r="B179" s="644"/>
      <c r="C179" s="644"/>
      <c r="D179" s="654"/>
      <c r="E179" s="655"/>
      <c r="F179" s="655"/>
      <c r="G179" s="656"/>
      <c r="H179" s="543"/>
      <c r="I179" s="644"/>
      <c r="J179" s="644"/>
      <c r="K179" s="644"/>
      <c r="L179" s="644"/>
      <c r="M179" s="644"/>
      <c r="N179" s="644"/>
      <c r="O179" s="644"/>
      <c r="P179" s="644"/>
      <c r="Q179" s="644"/>
      <c r="R179" s="644"/>
      <c r="S179" s="644"/>
      <c r="T179" s="644"/>
      <c r="U179" s="644"/>
      <c r="V179" s="644"/>
      <c r="W179" s="644"/>
      <c r="X179" s="644"/>
      <c r="Y179" s="644"/>
      <c r="Z179" s="644"/>
      <c r="AA179" s="644"/>
      <c r="AB179" s="644"/>
      <c r="AC179" s="644"/>
      <c r="AD179" s="644"/>
      <c r="AE179" s="644"/>
      <c r="AF179" s="644"/>
      <c r="AG179" s="644"/>
      <c r="AH179" s="644"/>
      <c r="AI179" s="644"/>
      <c r="AJ179" s="644"/>
      <c r="AK179" s="644"/>
      <c r="AL179" s="644"/>
      <c r="AM179" s="644"/>
      <c r="AN179" s="662"/>
    </row>
    <row r="180" spans="2:40" ht="9.9499999999999993" customHeight="1">
      <c r="B180" s="644"/>
      <c r="C180" s="644"/>
      <c r="D180" s="654"/>
      <c r="E180" s="655"/>
      <c r="F180" s="655"/>
      <c r="G180" s="656"/>
      <c r="H180" s="543"/>
      <c r="I180" s="644"/>
      <c r="J180" s="644"/>
      <c r="K180" s="644"/>
      <c r="L180" s="644"/>
      <c r="M180" s="644"/>
      <c r="N180" s="644"/>
      <c r="O180" s="644"/>
      <c r="P180" s="644"/>
      <c r="Q180" s="644"/>
      <c r="R180" s="644"/>
      <c r="S180" s="644"/>
      <c r="T180" s="644"/>
      <c r="U180" s="644"/>
      <c r="V180" s="644"/>
      <c r="W180" s="644"/>
      <c r="X180" s="644"/>
      <c r="Y180" s="644"/>
      <c r="Z180" s="644"/>
      <c r="AA180" s="644"/>
      <c r="AB180" s="644"/>
      <c r="AC180" s="644"/>
      <c r="AD180" s="644"/>
      <c r="AE180" s="644"/>
      <c r="AF180" s="644"/>
      <c r="AG180" s="644"/>
      <c r="AH180" s="644"/>
      <c r="AI180" s="644"/>
      <c r="AJ180" s="644"/>
      <c r="AK180" s="644"/>
      <c r="AL180" s="644"/>
      <c r="AM180" s="644"/>
      <c r="AN180" s="662"/>
    </row>
    <row r="181" spans="2:40" ht="9.9499999999999993" customHeight="1" thickBot="1">
      <c r="B181" s="645"/>
      <c r="C181" s="645"/>
      <c r="D181" s="657"/>
      <c r="E181" s="658"/>
      <c r="F181" s="658"/>
      <c r="G181" s="664"/>
      <c r="H181" s="547"/>
      <c r="I181" s="645"/>
      <c r="J181" s="645"/>
      <c r="K181" s="645"/>
      <c r="L181" s="645"/>
      <c r="M181" s="645"/>
      <c r="N181" s="645"/>
      <c r="O181" s="645"/>
      <c r="P181" s="645"/>
      <c r="Q181" s="645"/>
      <c r="R181" s="645"/>
      <c r="S181" s="645"/>
      <c r="T181" s="645"/>
      <c r="U181" s="645"/>
      <c r="V181" s="645"/>
      <c r="W181" s="645"/>
      <c r="X181" s="645"/>
      <c r="Y181" s="645"/>
      <c r="Z181" s="645"/>
      <c r="AA181" s="645"/>
      <c r="AB181" s="645"/>
      <c r="AC181" s="645"/>
      <c r="AD181" s="645"/>
      <c r="AE181" s="645"/>
      <c r="AF181" s="645"/>
      <c r="AG181" s="645"/>
      <c r="AH181" s="645"/>
      <c r="AI181" s="645"/>
      <c r="AJ181" s="645"/>
      <c r="AK181" s="645"/>
      <c r="AL181" s="645"/>
      <c r="AM181" s="645"/>
      <c r="AN181" s="663"/>
    </row>
    <row r="182" spans="2:40" ht="9.9499999999999993" customHeight="1" thickTop="1">
      <c r="B182" s="643">
        <v>43</v>
      </c>
      <c r="C182" s="643" t="s">
        <v>1544</v>
      </c>
      <c r="D182" s="649" t="s">
        <v>1545</v>
      </c>
      <c r="E182" s="650"/>
      <c r="F182" s="650"/>
      <c r="G182" s="651"/>
      <c r="H182" s="546"/>
      <c r="I182" s="643"/>
      <c r="J182" s="643"/>
      <c r="K182" s="643">
        <v>1</v>
      </c>
      <c r="L182" s="643"/>
      <c r="M182" s="643"/>
      <c r="N182" s="643"/>
      <c r="O182" s="643"/>
      <c r="P182" s="643"/>
      <c r="Q182" s="643"/>
      <c r="R182" s="643"/>
      <c r="S182" s="643"/>
      <c r="T182" s="643"/>
      <c r="U182" s="643"/>
      <c r="V182" s="643"/>
      <c r="W182" s="643"/>
      <c r="X182" s="643"/>
      <c r="Y182" s="643"/>
      <c r="Z182" s="643"/>
      <c r="AA182" s="643"/>
      <c r="AB182" s="643"/>
      <c r="AC182" s="643"/>
      <c r="AD182" s="643"/>
      <c r="AE182" s="643"/>
      <c r="AF182" s="643"/>
      <c r="AG182" s="643"/>
      <c r="AH182" s="643"/>
      <c r="AI182" s="643"/>
      <c r="AJ182" s="643"/>
      <c r="AK182" s="643"/>
      <c r="AL182" s="643"/>
      <c r="AM182" s="643"/>
      <c r="AN182" s="661">
        <f>SUM(I182:AM185)</f>
        <v>1</v>
      </c>
    </row>
    <row r="183" spans="2:40" ht="9.9499999999999993" customHeight="1">
      <c r="B183" s="644"/>
      <c r="C183" s="644"/>
      <c r="D183" s="654"/>
      <c r="E183" s="655"/>
      <c r="F183" s="655"/>
      <c r="G183" s="656"/>
      <c r="H183" s="543"/>
      <c r="I183" s="644"/>
      <c r="J183" s="644"/>
      <c r="K183" s="644"/>
      <c r="L183" s="644"/>
      <c r="M183" s="644"/>
      <c r="N183" s="644"/>
      <c r="O183" s="644"/>
      <c r="P183" s="644"/>
      <c r="Q183" s="644"/>
      <c r="R183" s="644"/>
      <c r="S183" s="644"/>
      <c r="T183" s="644"/>
      <c r="U183" s="644"/>
      <c r="V183" s="644"/>
      <c r="W183" s="644"/>
      <c r="X183" s="644"/>
      <c r="Y183" s="644"/>
      <c r="Z183" s="644"/>
      <c r="AA183" s="644"/>
      <c r="AB183" s="644"/>
      <c r="AC183" s="644"/>
      <c r="AD183" s="644"/>
      <c r="AE183" s="644"/>
      <c r="AF183" s="644"/>
      <c r="AG183" s="644"/>
      <c r="AH183" s="644"/>
      <c r="AI183" s="644"/>
      <c r="AJ183" s="644"/>
      <c r="AK183" s="644"/>
      <c r="AL183" s="644"/>
      <c r="AM183" s="644"/>
      <c r="AN183" s="662"/>
    </row>
    <row r="184" spans="2:40" ht="9.9499999999999993" customHeight="1">
      <c r="B184" s="644"/>
      <c r="C184" s="644"/>
      <c r="D184" s="654"/>
      <c r="E184" s="655"/>
      <c r="F184" s="655"/>
      <c r="G184" s="656"/>
      <c r="H184" s="543"/>
      <c r="I184" s="644"/>
      <c r="J184" s="644"/>
      <c r="K184" s="644"/>
      <c r="L184" s="644"/>
      <c r="M184" s="644"/>
      <c r="N184" s="644"/>
      <c r="O184" s="644"/>
      <c r="P184" s="644"/>
      <c r="Q184" s="644"/>
      <c r="R184" s="644"/>
      <c r="S184" s="644"/>
      <c r="T184" s="644"/>
      <c r="U184" s="644"/>
      <c r="V184" s="644"/>
      <c r="W184" s="644"/>
      <c r="X184" s="644"/>
      <c r="Y184" s="644"/>
      <c r="Z184" s="644"/>
      <c r="AA184" s="644"/>
      <c r="AB184" s="644"/>
      <c r="AC184" s="644"/>
      <c r="AD184" s="644"/>
      <c r="AE184" s="644"/>
      <c r="AF184" s="644"/>
      <c r="AG184" s="644"/>
      <c r="AH184" s="644"/>
      <c r="AI184" s="644"/>
      <c r="AJ184" s="644"/>
      <c r="AK184" s="644"/>
      <c r="AL184" s="644"/>
      <c r="AM184" s="644"/>
      <c r="AN184" s="662"/>
    </row>
    <row r="185" spans="2:40" ht="9.9499999999999993" customHeight="1" thickBot="1">
      <c r="B185" s="645"/>
      <c r="C185" s="645"/>
      <c r="D185" s="657"/>
      <c r="E185" s="658"/>
      <c r="F185" s="658"/>
      <c r="G185" s="664"/>
      <c r="H185" s="547"/>
      <c r="I185" s="645"/>
      <c r="J185" s="645"/>
      <c r="K185" s="645"/>
      <c r="L185" s="645"/>
      <c r="M185" s="645"/>
      <c r="N185" s="645"/>
      <c r="O185" s="645"/>
      <c r="P185" s="645"/>
      <c r="Q185" s="645"/>
      <c r="R185" s="645"/>
      <c r="S185" s="645"/>
      <c r="T185" s="645"/>
      <c r="U185" s="645"/>
      <c r="V185" s="645"/>
      <c r="W185" s="645"/>
      <c r="X185" s="645"/>
      <c r="Y185" s="645"/>
      <c r="Z185" s="645"/>
      <c r="AA185" s="645"/>
      <c r="AB185" s="645"/>
      <c r="AC185" s="645"/>
      <c r="AD185" s="645"/>
      <c r="AE185" s="645"/>
      <c r="AF185" s="645"/>
      <c r="AG185" s="645"/>
      <c r="AH185" s="645"/>
      <c r="AI185" s="645"/>
      <c r="AJ185" s="645"/>
      <c r="AK185" s="645"/>
      <c r="AL185" s="645"/>
      <c r="AM185" s="645"/>
      <c r="AN185" s="663"/>
    </row>
    <row r="186" spans="2:40" ht="9.9499999999999993" customHeight="1" thickTop="1">
      <c r="B186" s="643">
        <v>44</v>
      </c>
      <c r="C186" s="643" t="s">
        <v>1546</v>
      </c>
      <c r="D186" s="649" t="s">
        <v>1547</v>
      </c>
      <c r="E186" s="650"/>
      <c r="F186" s="650"/>
      <c r="G186" s="651"/>
      <c r="H186" s="546"/>
      <c r="I186" s="643"/>
      <c r="J186" s="643"/>
      <c r="K186" s="643"/>
      <c r="L186" s="643"/>
      <c r="M186" s="643"/>
      <c r="N186" s="643"/>
      <c r="O186" s="643"/>
      <c r="P186" s="643"/>
      <c r="Q186" s="643"/>
      <c r="R186" s="643"/>
      <c r="S186" s="643"/>
      <c r="T186" s="643"/>
      <c r="U186" s="643"/>
      <c r="V186" s="643"/>
      <c r="W186" s="643"/>
      <c r="X186" s="643"/>
      <c r="Y186" s="643"/>
      <c r="Z186" s="643"/>
      <c r="AA186" s="643"/>
      <c r="AB186" s="643"/>
      <c r="AC186" s="643"/>
      <c r="AD186" s="643"/>
      <c r="AE186" s="643"/>
      <c r="AF186" s="643"/>
      <c r="AG186" s="643"/>
      <c r="AH186" s="643"/>
      <c r="AI186" s="643"/>
      <c r="AJ186" s="643"/>
      <c r="AK186" s="643"/>
      <c r="AL186" s="643"/>
      <c r="AM186" s="643"/>
      <c r="AN186" s="661">
        <f>SUM(I186:AM189)</f>
        <v>0</v>
      </c>
    </row>
    <row r="187" spans="2:40" ht="9.9499999999999993" customHeight="1">
      <c r="B187" s="644"/>
      <c r="C187" s="644"/>
      <c r="D187" s="654"/>
      <c r="E187" s="655"/>
      <c r="F187" s="655"/>
      <c r="G187" s="656"/>
      <c r="H187" s="543"/>
      <c r="I187" s="644"/>
      <c r="J187" s="644"/>
      <c r="K187" s="644"/>
      <c r="L187" s="644"/>
      <c r="M187" s="644"/>
      <c r="N187" s="644"/>
      <c r="O187" s="644"/>
      <c r="P187" s="644"/>
      <c r="Q187" s="644"/>
      <c r="R187" s="644"/>
      <c r="S187" s="644"/>
      <c r="T187" s="644"/>
      <c r="U187" s="644"/>
      <c r="V187" s="644"/>
      <c r="W187" s="644"/>
      <c r="X187" s="644"/>
      <c r="Y187" s="644"/>
      <c r="Z187" s="644"/>
      <c r="AA187" s="644"/>
      <c r="AB187" s="644"/>
      <c r="AC187" s="644"/>
      <c r="AD187" s="644"/>
      <c r="AE187" s="644"/>
      <c r="AF187" s="644"/>
      <c r="AG187" s="644"/>
      <c r="AH187" s="644"/>
      <c r="AI187" s="644"/>
      <c r="AJ187" s="644"/>
      <c r="AK187" s="644"/>
      <c r="AL187" s="644"/>
      <c r="AM187" s="644"/>
      <c r="AN187" s="662"/>
    </row>
    <row r="188" spans="2:40" ht="9.9499999999999993" customHeight="1">
      <c r="B188" s="644"/>
      <c r="C188" s="644"/>
      <c r="D188" s="654"/>
      <c r="E188" s="655"/>
      <c r="F188" s="655"/>
      <c r="G188" s="656"/>
      <c r="H188" s="543"/>
      <c r="I188" s="644"/>
      <c r="J188" s="644"/>
      <c r="K188" s="644"/>
      <c r="L188" s="644"/>
      <c r="M188" s="644"/>
      <c r="N188" s="644"/>
      <c r="O188" s="644"/>
      <c r="P188" s="644"/>
      <c r="Q188" s="644"/>
      <c r="R188" s="644"/>
      <c r="S188" s="644"/>
      <c r="T188" s="644"/>
      <c r="U188" s="644"/>
      <c r="V188" s="644"/>
      <c r="W188" s="644"/>
      <c r="X188" s="644"/>
      <c r="Y188" s="644"/>
      <c r="Z188" s="644"/>
      <c r="AA188" s="644"/>
      <c r="AB188" s="644"/>
      <c r="AC188" s="644"/>
      <c r="AD188" s="644"/>
      <c r="AE188" s="644"/>
      <c r="AF188" s="644"/>
      <c r="AG188" s="644"/>
      <c r="AH188" s="644"/>
      <c r="AI188" s="644"/>
      <c r="AJ188" s="644"/>
      <c r="AK188" s="644"/>
      <c r="AL188" s="644"/>
      <c r="AM188" s="644"/>
      <c r="AN188" s="662"/>
    </row>
    <row r="189" spans="2:40" ht="9.9499999999999993" customHeight="1" thickBot="1">
      <c r="B189" s="645"/>
      <c r="C189" s="645"/>
      <c r="D189" s="657"/>
      <c r="E189" s="658"/>
      <c r="F189" s="658"/>
      <c r="G189" s="664"/>
      <c r="H189" s="547"/>
      <c r="I189" s="645"/>
      <c r="J189" s="645"/>
      <c r="K189" s="645"/>
      <c r="L189" s="645"/>
      <c r="M189" s="645"/>
      <c r="N189" s="645"/>
      <c r="O189" s="645"/>
      <c r="P189" s="645"/>
      <c r="Q189" s="645"/>
      <c r="R189" s="645"/>
      <c r="S189" s="645"/>
      <c r="T189" s="645"/>
      <c r="U189" s="645"/>
      <c r="V189" s="645"/>
      <c r="W189" s="645"/>
      <c r="X189" s="645"/>
      <c r="Y189" s="645"/>
      <c r="Z189" s="645"/>
      <c r="AA189" s="645"/>
      <c r="AB189" s="645"/>
      <c r="AC189" s="645"/>
      <c r="AD189" s="645"/>
      <c r="AE189" s="645"/>
      <c r="AF189" s="645"/>
      <c r="AG189" s="645"/>
      <c r="AH189" s="645"/>
      <c r="AI189" s="645"/>
      <c r="AJ189" s="645"/>
      <c r="AK189" s="645"/>
      <c r="AL189" s="645"/>
      <c r="AM189" s="645"/>
      <c r="AN189" s="663"/>
    </row>
    <row r="190" spans="2:40" ht="9.9499999999999993" customHeight="1" thickTop="1">
      <c r="B190" s="643">
        <v>45</v>
      </c>
      <c r="C190" s="643" t="s">
        <v>1548</v>
      </c>
      <c r="D190" s="649" t="s">
        <v>1549</v>
      </c>
      <c r="E190" s="650"/>
      <c r="F190" s="650"/>
      <c r="G190" s="651"/>
      <c r="H190" s="546"/>
      <c r="I190" s="643"/>
      <c r="J190" s="643"/>
      <c r="K190" s="643"/>
      <c r="L190" s="643"/>
      <c r="M190" s="643"/>
      <c r="N190" s="643"/>
      <c r="O190" s="643"/>
      <c r="P190" s="643"/>
      <c r="Q190" s="643"/>
      <c r="R190" s="643"/>
      <c r="S190" s="643"/>
      <c r="T190" s="643"/>
      <c r="U190" s="643"/>
      <c r="V190" s="643"/>
      <c r="W190" s="643"/>
      <c r="X190" s="643"/>
      <c r="Y190" s="643"/>
      <c r="Z190" s="643"/>
      <c r="AA190" s="643"/>
      <c r="AB190" s="643"/>
      <c r="AC190" s="643"/>
      <c r="AD190" s="643"/>
      <c r="AE190" s="643"/>
      <c r="AF190" s="643"/>
      <c r="AG190" s="643"/>
      <c r="AH190" s="643"/>
      <c r="AI190" s="643"/>
      <c r="AJ190" s="643"/>
      <c r="AK190" s="643"/>
      <c r="AL190" s="643"/>
      <c r="AM190" s="643"/>
      <c r="AN190" s="661">
        <f>SUM(I190:AM193)</f>
        <v>0</v>
      </c>
    </row>
    <row r="191" spans="2:40" ht="9.9499999999999993" customHeight="1">
      <c r="B191" s="644"/>
      <c r="C191" s="644"/>
      <c r="D191" s="654"/>
      <c r="E191" s="655"/>
      <c r="F191" s="655"/>
      <c r="G191" s="656"/>
      <c r="H191" s="543"/>
      <c r="I191" s="644"/>
      <c r="J191" s="644"/>
      <c r="K191" s="644"/>
      <c r="L191" s="644"/>
      <c r="M191" s="644"/>
      <c r="N191" s="644"/>
      <c r="O191" s="644"/>
      <c r="P191" s="644"/>
      <c r="Q191" s="644"/>
      <c r="R191" s="644"/>
      <c r="S191" s="644"/>
      <c r="T191" s="644"/>
      <c r="U191" s="644"/>
      <c r="V191" s="644"/>
      <c r="W191" s="644"/>
      <c r="X191" s="644"/>
      <c r="Y191" s="644"/>
      <c r="Z191" s="644"/>
      <c r="AA191" s="644"/>
      <c r="AB191" s="644"/>
      <c r="AC191" s="644"/>
      <c r="AD191" s="644"/>
      <c r="AE191" s="644"/>
      <c r="AF191" s="644"/>
      <c r="AG191" s="644"/>
      <c r="AH191" s="644"/>
      <c r="AI191" s="644"/>
      <c r="AJ191" s="644"/>
      <c r="AK191" s="644"/>
      <c r="AL191" s="644"/>
      <c r="AM191" s="644"/>
      <c r="AN191" s="662"/>
    </row>
    <row r="192" spans="2:40" ht="9.9499999999999993" customHeight="1">
      <c r="B192" s="644"/>
      <c r="C192" s="644"/>
      <c r="D192" s="654"/>
      <c r="E192" s="655"/>
      <c r="F192" s="655"/>
      <c r="G192" s="656"/>
      <c r="H192" s="543"/>
      <c r="I192" s="644"/>
      <c r="J192" s="644"/>
      <c r="K192" s="644"/>
      <c r="L192" s="644"/>
      <c r="M192" s="644"/>
      <c r="N192" s="644"/>
      <c r="O192" s="644"/>
      <c r="P192" s="644"/>
      <c r="Q192" s="644"/>
      <c r="R192" s="644"/>
      <c r="S192" s="644"/>
      <c r="T192" s="644"/>
      <c r="U192" s="644"/>
      <c r="V192" s="644"/>
      <c r="W192" s="644"/>
      <c r="X192" s="644"/>
      <c r="Y192" s="644"/>
      <c r="Z192" s="644"/>
      <c r="AA192" s="644"/>
      <c r="AB192" s="644"/>
      <c r="AC192" s="644"/>
      <c r="AD192" s="644"/>
      <c r="AE192" s="644"/>
      <c r="AF192" s="644"/>
      <c r="AG192" s="644"/>
      <c r="AH192" s="644"/>
      <c r="AI192" s="644"/>
      <c r="AJ192" s="644"/>
      <c r="AK192" s="644"/>
      <c r="AL192" s="644"/>
      <c r="AM192" s="644"/>
      <c r="AN192" s="662"/>
    </row>
    <row r="193" spans="2:40" ht="9.9499999999999993" customHeight="1" thickBot="1">
      <c r="B193" s="645"/>
      <c r="C193" s="645"/>
      <c r="D193" s="657"/>
      <c r="E193" s="658"/>
      <c r="F193" s="658"/>
      <c r="G193" s="664"/>
      <c r="H193" s="547"/>
      <c r="I193" s="645"/>
      <c r="J193" s="645"/>
      <c r="K193" s="645"/>
      <c r="L193" s="645"/>
      <c r="M193" s="645"/>
      <c r="N193" s="645"/>
      <c r="O193" s="645"/>
      <c r="P193" s="645"/>
      <c r="Q193" s="645"/>
      <c r="R193" s="645"/>
      <c r="S193" s="645"/>
      <c r="T193" s="645"/>
      <c r="U193" s="645"/>
      <c r="V193" s="645"/>
      <c r="W193" s="645"/>
      <c r="X193" s="645"/>
      <c r="Y193" s="645"/>
      <c r="Z193" s="645"/>
      <c r="AA193" s="645"/>
      <c r="AB193" s="645"/>
      <c r="AC193" s="645"/>
      <c r="AD193" s="645"/>
      <c r="AE193" s="645"/>
      <c r="AF193" s="645"/>
      <c r="AG193" s="645"/>
      <c r="AH193" s="645"/>
      <c r="AI193" s="645"/>
      <c r="AJ193" s="645"/>
      <c r="AK193" s="645"/>
      <c r="AL193" s="645"/>
      <c r="AM193" s="645"/>
      <c r="AN193" s="663"/>
    </row>
    <row r="194" spans="2:40" ht="9.9499999999999993" customHeight="1" thickTop="1">
      <c r="B194" s="643">
        <v>46</v>
      </c>
      <c r="C194" s="643" t="s">
        <v>1550</v>
      </c>
      <c r="D194" s="649" t="s">
        <v>1551</v>
      </c>
      <c r="E194" s="650"/>
      <c r="F194" s="650"/>
      <c r="G194" s="651"/>
      <c r="H194" s="546"/>
      <c r="I194" s="643"/>
      <c r="J194" s="643"/>
      <c r="K194" s="643"/>
      <c r="L194" s="643"/>
      <c r="M194" s="643"/>
      <c r="N194" s="643"/>
      <c r="O194" s="643"/>
      <c r="P194" s="643"/>
      <c r="Q194" s="643"/>
      <c r="R194" s="643"/>
      <c r="S194" s="643"/>
      <c r="T194" s="643"/>
      <c r="U194" s="643"/>
      <c r="V194" s="643"/>
      <c r="W194" s="643"/>
      <c r="X194" s="643"/>
      <c r="Y194" s="643"/>
      <c r="Z194" s="643"/>
      <c r="AA194" s="643"/>
      <c r="AB194" s="643"/>
      <c r="AC194" s="643"/>
      <c r="AD194" s="643"/>
      <c r="AE194" s="643"/>
      <c r="AF194" s="643"/>
      <c r="AG194" s="643"/>
      <c r="AH194" s="643"/>
      <c r="AI194" s="643"/>
      <c r="AJ194" s="643"/>
      <c r="AK194" s="643"/>
      <c r="AL194" s="643"/>
      <c r="AM194" s="643"/>
      <c r="AN194" s="661">
        <f>SUM(I194:AM197)</f>
        <v>0</v>
      </c>
    </row>
    <row r="195" spans="2:40" ht="9.9499999999999993" customHeight="1">
      <c r="B195" s="644"/>
      <c r="C195" s="644"/>
      <c r="D195" s="654"/>
      <c r="E195" s="655"/>
      <c r="F195" s="655"/>
      <c r="G195" s="656"/>
      <c r="H195" s="543"/>
      <c r="I195" s="644"/>
      <c r="J195" s="644"/>
      <c r="K195" s="644"/>
      <c r="L195" s="644"/>
      <c r="M195" s="644"/>
      <c r="N195" s="644"/>
      <c r="O195" s="644"/>
      <c r="P195" s="644"/>
      <c r="Q195" s="644"/>
      <c r="R195" s="644"/>
      <c r="S195" s="644"/>
      <c r="T195" s="644"/>
      <c r="U195" s="644"/>
      <c r="V195" s="644"/>
      <c r="W195" s="644"/>
      <c r="X195" s="644"/>
      <c r="Y195" s="644"/>
      <c r="Z195" s="644"/>
      <c r="AA195" s="644"/>
      <c r="AB195" s="644"/>
      <c r="AC195" s="644"/>
      <c r="AD195" s="644"/>
      <c r="AE195" s="644"/>
      <c r="AF195" s="644"/>
      <c r="AG195" s="644"/>
      <c r="AH195" s="644"/>
      <c r="AI195" s="644"/>
      <c r="AJ195" s="644"/>
      <c r="AK195" s="644"/>
      <c r="AL195" s="644"/>
      <c r="AM195" s="644"/>
      <c r="AN195" s="662"/>
    </row>
    <row r="196" spans="2:40" ht="9.9499999999999993" customHeight="1">
      <c r="B196" s="644"/>
      <c r="C196" s="644"/>
      <c r="D196" s="654"/>
      <c r="E196" s="655"/>
      <c r="F196" s="655"/>
      <c r="G196" s="656"/>
      <c r="H196" s="543"/>
      <c r="I196" s="644"/>
      <c r="J196" s="644"/>
      <c r="K196" s="644"/>
      <c r="L196" s="644"/>
      <c r="M196" s="644"/>
      <c r="N196" s="644"/>
      <c r="O196" s="644"/>
      <c r="P196" s="644"/>
      <c r="Q196" s="644"/>
      <c r="R196" s="644"/>
      <c r="S196" s="644"/>
      <c r="T196" s="644"/>
      <c r="U196" s="644"/>
      <c r="V196" s="644"/>
      <c r="W196" s="644"/>
      <c r="X196" s="644"/>
      <c r="Y196" s="644"/>
      <c r="Z196" s="644"/>
      <c r="AA196" s="644"/>
      <c r="AB196" s="644"/>
      <c r="AC196" s="644"/>
      <c r="AD196" s="644"/>
      <c r="AE196" s="644"/>
      <c r="AF196" s="644"/>
      <c r="AG196" s="644"/>
      <c r="AH196" s="644"/>
      <c r="AI196" s="644"/>
      <c r="AJ196" s="644"/>
      <c r="AK196" s="644"/>
      <c r="AL196" s="644"/>
      <c r="AM196" s="644"/>
      <c r="AN196" s="662"/>
    </row>
    <row r="197" spans="2:40" ht="9.9499999999999993" customHeight="1" thickBot="1">
      <c r="B197" s="645"/>
      <c r="C197" s="645"/>
      <c r="D197" s="657"/>
      <c r="E197" s="658"/>
      <c r="F197" s="658"/>
      <c r="G197" s="664"/>
      <c r="H197" s="547"/>
      <c r="I197" s="645"/>
      <c r="J197" s="645"/>
      <c r="K197" s="645"/>
      <c r="L197" s="645"/>
      <c r="M197" s="645"/>
      <c r="N197" s="645"/>
      <c r="O197" s="645"/>
      <c r="P197" s="645"/>
      <c r="Q197" s="645"/>
      <c r="R197" s="645"/>
      <c r="S197" s="645"/>
      <c r="T197" s="645"/>
      <c r="U197" s="645"/>
      <c r="V197" s="645"/>
      <c r="W197" s="645"/>
      <c r="X197" s="645"/>
      <c r="Y197" s="645"/>
      <c r="Z197" s="645"/>
      <c r="AA197" s="645"/>
      <c r="AB197" s="645"/>
      <c r="AC197" s="645"/>
      <c r="AD197" s="645"/>
      <c r="AE197" s="645"/>
      <c r="AF197" s="645"/>
      <c r="AG197" s="645"/>
      <c r="AH197" s="645"/>
      <c r="AI197" s="645"/>
      <c r="AJ197" s="645"/>
      <c r="AK197" s="645"/>
      <c r="AL197" s="645"/>
      <c r="AM197" s="645"/>
      <c r="AN197" s="663"/>
    </row>
    <row r="198" spans="2:40" ht="9" customHeight="1" thickTop="1">
      <c r="B198" s="643">
        <v>47</v>
      </c>
      <c r="C198" s="644" t="s">
        <v>1552</v>
      </c>
      <c r="D198" s="654" t="s">
        <v>1553</v>
      </c>
      <c r="E198" s="655"/>
      <c r="F198" s="655"/>
      <c r="G198" s="656"/>
      <c r="H198" s="543"/>
      <c r="I198" s="643"/>
      <c r="J198" s="643"/>
      <c r="K198" s="643">
        <v>1</v>
      </c>
      <c r="L198" s="643"/>
      <c r="M198" s="643"/>
      <c r="N198" s="643"/>
      <c r="O198" s="643"/>
      <c r="P198" s="643"/>
      <c r="Q198" s="643"/>
      <c r="R198" s="643"/>
      <c r="S198" s="643"/>
      <c r="T198" s="643"/>
      <c r="U198" s="643"/>
      <c r="V198" s="643"/>
      <c r="W198" s="643"/>
      <c r="X198" s="643"/>
      <c r="Y198" s="643"/>
      <c r="Z198" s="643"/>
      <c r="AA198" s="643"/>
      <c r="AB198" s="643"/>
      <c r="AC198" s="643"/>
      <c r="AD198" s="643"/>
      <c r="AE198" s="643"/>
      <c r="AF198" s="643"/>
      <c r="AG198" s="643"/>
      <c r="AH198" s="643"/>
      <c r="AI198" s="643"/>
      <c r="AJ198" s="643"/>
      <c r="AK198" s="643"/>
      <c r="AL198" s="643"/>
      <c r="AM198" s="643"/>
      <c r="AN198" s="661">
        <f>SUM(I198:AM201)</f>
        <v>1</v>
      </c>
    </row>
    <row r="199" spans="2:40" ht="9" customHeight="1">
      <c r="B199" s="644"/>
      <c r="C199" s="644"/>
      <c r="D199" s="654"/>
      <c r="E199" s="655"/>
      <c r="F199" s="655"/>
      <c r="G199" s="656"/>
      <c r="H199" s="543"/>
      <c r="I199" s="644"/>
      <c r="J199" s="644"/>
      <c r="K199" s="644"/>
      <c r="L199" s="644"/>
      <c r="M199" s="644"/>
      <c r="N199" s="644"/>
      <c r="O199" s="644"/>
      <c r="P199" s="644"/>
      <c r="Q199" s="644"/>
      <c r="R199" s="644"/>
      <c r="S199" s="644"/>
      <c r="T199" s="644"/>
      <c r="U199" s="644"/>
      <c r="V199" s="644"/>
      <c r="W199" s="644"/>
      <c r="X199" s="644"/>
      <c r="Y199" s="644"/>
      <c r="Z199" s="644"/>
      <c r="AA199" s="644"/>
      <c r="AB199" s="644"/>
      <c r="AC199" s="644"/>
      <c r="AD199" s="644"/>
      <c r="AE199" s="644"/>
      <c r="AF199" s="644"/>
      <c r="AG199" s="644"/>
      <c r="AH199" s="644"/>
      <c r="AI199" s="644"/>
      <c r="AJ199" s="644"/>
      <c r="AK199" s="644"/>
      <c r="AL199" s="644"/>
      <c r="AM199" s="644"/>
      <c r="AN199" s="662"/>
    </row>
    <row r="200" spans="2:40" ht="9" customHeight="1">
      <c r="B200" s="644"/>
      <c r="C200" s="644"/>
      <c r="D200" s="654"/>
      <c r="E200" s="655"/>
      <c r="F200" s="655"/>
      <c r="G200" s="656"/>
      <c r="H200" s="543"/>
      <c r="I200" s="644"/>
      <c r="J200" s="644"/>
      <c r="K200" s="644"/>
      <c r="L200" s="644"/>
      <c r="M200" s="644"/>
      <c r="N200" s="644"/>
      <c r="O200" s="644"/>
      <c r="P200" s="644"/>
      <c r="Q200" s="644"/>
      <c r="R200" s="644"/>
      <c r="S200" s="644"/>
      <c r="T200" s="644"/>
      <c r="U200" s="644"/>
      <c r="V200" s="644"/>
      <c r="W200" s="644"/>
      <c r="X200" s="644"/>
      <c r="Y200" s="644"/>
      <c r="Z200" s="644"/>
      <c r="AA200" s="644"/>
      <c r="AB200" s="644"/>
      <c r="AC200" s="644"/>
      <c r="AD200" s="644"/>
      <c r="AE200" s="644"/>
      <c r="AF200" s="644"/>
      <c r="AG200" s="644"/>
      <c r="AH200" s="644"/>
      <c r="AI200" s="644"/>
      <c r="AJ200" s="644"/>
      <c r="AK200" s="644"/>
      <c r="AL200" s="644"/>
      <c r="AM200" s="644"/>
      <c r="AN200" s="662"/>
    </row>
    <row r="201" spans="2:40" ht="9" customHeight="1" thickBot="1">
      <c r="B201" s="645"/>
      <c r="C201" s="645"/>
      <c r="D201" s="657"/>
      <c r="E201" s="658"/>
      <c r="F201" s="658"/>
      <c r="G201" s="664"/>
      <c r="H201" s="543"/>
      <c r="I201" s="645"/>
      <c r="J201" s="645"/>
      <c r="K201" s="645"/>
      <c r="L201" s="645"/>
      <c r="M201" s="645"/>
      <c r="N201" s="645"/>
      <c r="O201" s="645"/>
      <c r="P201" s="645"/>
      <c r="Q201" s="645"/>
      <c r="R201" s="645"/>
      <c r="S201" s="645"/>
      <c r="T201" s="645"/>
      <c r="U201" s="645"/>
      <c r="V201" s="645"/>
      <c r="W201" s="645"/>
      <c r="X201" s="645"/>
      <c r="Y201" s="645"/>
      <c r="Z201" s="645"/>
      <c r="AA201" s="645"/>
      <c r="AB201" s="645"/>
      <c r="AC201" s="645"/>
      <c r="AD201" s="645"/>
      <c r="AE201" s="645"/>
      <c r="AF201" s="645"/>
      <c r="AG201" s="645"/>
      <c r="AH201" s="645"/>
      <c r="AI201" s="645"/>
      <c r="AJ201" s="645"/>
      <c r="AK201" s="645"/>
      <c r="AL201" s="645"/>
      <c r="AM201" s="645"/>
      <c r="AN201" s="663"/>
    </row>
    <row r="202" spans="2:40" ht="9" customHeight="1" thickTop="1">
      <c r="B202" s="643">
        <v>48</v>
      </c>
      <c r="C202" s="644" t="s">
        <v>1554</v>
      </c>
      <c r="D202" s="654" t="s">
        <v>1555</v>
      </c>
      <c r="E202" s="655"/>
      <c r="F202" s="655"/>
      <c r="G202" s="656"/>
      <c r="H202" s="543"/>
      <c r="I202" s="643"/>
      <c r="J202" s="643"/>
      <c r="K202" s="643">
        <v>1</v>
      </c>
      <c r="L202" s="643"/>
      <c r="M202" s="643"/>
      <c r="N202" s="643"/>
      <c r="O202" s="643"/>
      <c r="P202" s="643"/>
      <c r="Q202" s="643"/>
      <c r="R202" s="643"/>
      <c r="S202" s="643"/>
      <c r="T202" s="643"/>
      <c r="U202" s="643"/>
      <c r="V202" s="643"/>
      <c r="W202" s="643"/>
      <c r="X202" s="643"/>
      <c r="Y202" s="643"/>
      <c r="Z202" s="643"/>
      <c r="AA202" s="643"/>
      <c r="AB202" s="643"/>
      <c r="AC202" s="643"/>
      <c r="AD202" s="643"/>
      <c r="AE202" s="643"/>
      <c r="AF202" s="643"/>
      <c r="AG202" s="643"/>
      <c r="AH202" s="643"/>
      <c r="AI202" s="643"/>
      <c r="AJ202" s="643"/>
      <c r="AK202" s="643"/>
      <c r="AL202" s="643"/>
      <c r="AM202" s="643"/>
      <c r="AN202" s="661">
        <f>SUM(I202:AM205)</f>
        <v>1</v>
      </c>
    </row>
    <row r="203" spans="2:40" ht="9" customHeight="1">
      <c r="B203" s="644"/>
      <c r="C203" s="644"/>
      <c r="D203" s="654"/>
      <c r="E203" s="655"/>
      <c r="F203" s="655"/>
      <c r="G203" s="656"/>
      <c r="H203" s="543"/>
      <c r="I203" s="644"/>
      <c r="J203" s="644"/>
      <c r="K203" s="644"/>
      <c r="L203" s="644"/>
      <c r="M203" s="644"/>
      <c r="N203" s="644"/>
      <c r="O203" s="644"/>
      <c r="P203" s="644"/>
      <c r="Q203" s="644"/>
      <c r="R203" s="644"/>
      <c r="S203" s="644"/>
      <c r="T203" s="644"/>
      <c r="U203" s="644"/>
      <c r="V203" s="644"/>
      <c r="W203" s="644"/>
      <c r="X203" s="644"/>
      <c r="Y203" s="644"/>
      <c r="Z203" s="644"/>
      <c r="AA203" s="644"/>
      <c r="AB203" s="644"/>
      <c r="AC203" s="644"/>
      <c r="AD203" s="644"/>
      <c r="AE203" s="644"/>
      <c r="AF203" s="644"/>
      <c r="AG203" s="644"/>
      <c r="AH203" s="644"/>
      <c r="AI203" s="644"/>
      <c r="AJ203" s="644"/>
      <c r="AK203" s="644"/>
      <c r="AL203" s="644"/>
      <c r="AM203" s="644"/>
      <c r="AN203" s="662"/>
    </row>
    <row r="204" spans="2:40" ht="9" customHeight="1">
      <c r="B204" s="644"/>
      <c r="C204" s="644"/>
      <c r="D204" s="654"/>
      <c r="E204" s="655"/>
      <c r="F204" s="655"/>
      <c r="G204" s="656"/>
      <c r="H204" s="543"/>
      <c r="I204" s="644"/>
      <c r="J204" s="644"/>
      <c r="K204" s="644"/>
      <c r="L204" s="644"/>
      <c r="M204" s="644"/>
      <c r="N204" s="644"/>
      <c r="O204" s="644"/>
      <c r="P204" s="644"/>
      <c r="Q204" s="644"/>
      <c r="R204" s="644"/>
      <c r="S204" s="644"/>
      <c r="T204" s="644"/>
      <c r="U204" s="644"/>
      <c r="V204" s="644"/>
      <c r="W204" s="644"/>
      <c r="X204" s="644"/>
      <c r="Y204" s="644"/>
      <c r="Z204" s="644"/>
      <c r="AA204" s="644"/>
      <c r="AB204" s="644"/>
      <c r="AC204" s="644"/>
      <c r="AD204" s="644"/>
      <c r="AE204" s="644"/>
      <c r="AF204" s="644"/>
      <c r="AG204" s="644"/>
      <c r="AH204" s="644"/>
      <c r="AI204" s="644"/>
      <c r="AJ204" s="644"/>
      <c r="AK204" s="644"/>
      <c r="AL204" s="644"/>
      <c r="AM204" s="644"/>
      <c r="AN204" s="662"/>
    </row>
    <row r="205" spans="2:40" ht="9" customHeight="1" thickBot="1">
      <c r="B205" s="645"/>
      <c r="C205" s="645"/>
      <c r="D205" s="657"/>
      <c r="E205" s="658"/>
      <c r="F205" s="658"/>
      <c r="G205" s="664"/>
      <c r="H205" s="543"/>
      <c r="I205" s="645"/>
      <c r="J205" s="645"/>
      <c r="K205" s="645"/>
      <c r="L205" s="645"/>
      <c r="M205" s="645"/>
      <c r="N205" s="645"/>
      <c r="O205" s="645"/>
      <c r="P205" s="645"/>
      <c r="Q205" s="645"/>
      <c r="R205" s="645"/>
      <c r="S205" s="645"/>
      <c r="T205" s="645"/>
      <c r="U205" s="645"/>
      <c r="V205" s="645"/>
      <c r="W205" s="645"/>
      <c r="X205" s="645"/>
      <c r="Y205" s="645"/>
      <c r="Z205" s="645"/>
      <c r="AA205" s="645"/>
      <c r="AB205" s="645"/>
      <c r="AC205" s="645"/>
      <c r="AD205" s="645"/>
      <c r="AE205" s="645"/>
      <c r="AF205" s="645"/>
      <c r="AG205" s="645"/>
      <c r="AH205" s="645"/>
      <c r="AI205" s="645"/>
      <c r="AJ205" s="645"/>
      <c r="AK205" s="645"/>
      <c r="AL205" s="645"/>
      <c r="AM205" s="645"/>
      <c r="AN205" s="663"/>
    </row>
    <row r="206" spans="2:40" ht="15.75" customHeight="1" thickTop="1">
      <c r="B206" s="643">
        <v>49</v>
      </c>
      <c r="C206" s="643" t="s">
        <v>1556</v>
      </c>
      <c r="D206" s="649" t="s">
        <v>1557</v>
      </c>
      <c r="E206" s="650"/>
      <c r="F206" s="650"/>
      <c r="G206" s="651"/>
      <c r="H206" s="543"/>
      <c r="I206" s="643"/>
      <c r="J206" s="643"/>
      <c r="K206" s="643">
        <v>54</v>
      </c>
      <c r="L206" s="643"/>
      <c r="M206" s="643"/>
      <c r="N206" s="643"/>
      <c r="O206" s="643"/>
      <c r="P206" s="643"/>
      <c r="Q206" s="643"/>
      <c r="R206" s="643"/>
      <c r="S206" s="643"/>
      <c r="T206" s="643"/>
      <c r="U206" s="643"/>
      <c r="V206" s="643"/>
      <c r="W206" s="643"/>
      <c r="X206" s="643"/>
      <c r="Y206" s="643"/>
      <c r="Z206" s="643"/>
      <c r="AA206" s="643"/>
      <c r="AB206" s="643"/>
      <c r="AC206" s="643"/>
      <c r="AD206" s="643"/>
      <c r="AE206" s="643"/>
      <c r="AF206" s="643"/>
      <c r="AG206" s="643"/>
      <c r="AH206" s="643"/>
      <c r="AI206" s="643"/>
      <c r="AJ206" s="643"/>
      <c r="AK206" s="643"/>
      <c r="AL206" s="643"/>
      <c r="AM206" s="643"/>
      <c r="AN206" s="661">
        <f>SUM(I206:AM209)</f>
        <v>54</v>
      </c>
    </row>
    <row r="207" spans="2:40" ht="13.5" customHeight="1">
      <c r="B207" s="644"/>
      <c r="C207" s="644"/>
      <c r="D207" s="654"/>
      <c r="E207" s="655"/>
      <c r="F207" s="655"/>
      <c r="G207" s="656"/>
      <c r="H207" s="543"/>
      <c r="I207" s="644"/>
      <c r="J207" s="644"/>
      <c r="K207" s="644"/>
      <c r="L207" s="644"/>
      <c r="M207" s="644"/>
      <c r="N207" s="644"/>
      <c r="O207" s="644"/>
      <c r="P207" s="644"/>
      <c r="Q207" s="644"/>
      <c r="R207" s="644"/>
      <c r="S207" s="644"/>
      <c r="T207" s="644"/>
      <c r="U207" s="644"/>
      <c r="V207" s="644"/>
      <c r="W207" s="644"/>
      <c r="X207" s="644"/>
      <c r="Y207" s="644"/>
      <c r="Z207" s="644"/>
      <c r="AA207" s="644"/>
      <c r="AB207" s="644"/>
      <c r="AC207" s="644"/>
      <c r="AD207" s="644"/>
      <c r="AE207" s="644"/>
      <c r="AF207" s="644"/>
      <c r="AG207" s="644"/>
      <c r="AH207" s="644"/>
      <c r="AI207" s="644"/>
      <c r="AJ207" s="644"/>
      <c r="AK207" s="644"/>
      <c r="AL207" s="644"/>
      <c r="AM207" s="644"/>
      <c r="AN207" s="662"/>
    </row>
    <row r="208" spans="2:40" ht="15" customHeight="1">
      <c r="B208" s="644"/>
      <c r="C208" s="644"/>
      <c r="D208" s="654"/>
      <c r="E208" s="655"/>
      <c r="F208" s="655"/>
      <c r="G208" s="656"/>
      <c r="H208" s="543"/>
      <c r="I208" s="644"/>
      <c r="J208" s="644"/>
      <c r="K208" s="644"/>
      <c r="L208" s="644"/>
      <c r="M208" s="644"/>
      <c r="N208" s="644"/>
      <c r="O208" s="644"/>
      <c r="P208" s="644"/>
      <c r="Q208" s="644"/>
      <c r="R208" s="644"/>
      <c r="S208" s="644"/>
      <c r="T208" s="644"/>
      <c r="U208" s="644"/>
      <c r="V208" s="644"/>
      <c r="W208" s="644"/>
      <c r="X208" s="644"/>
      <c r="Y208" s="644"/>
      <c r="Z208" s="644"/>
      <c r="AA208" s="644"/>
      <c r="AB208" s="644"/>
      <c r="AC208" s="644"/>
      <c r="AD208" s="644"/>
      <c r="AE208" s="644"/>
      <c r="AF208" s="644"/>
      <c r="AG208" s="644"/>
      <c r="AH208" s="644"/>
      <c r="AI208" s="644"/>
      <c r="AJ208" s="644"/>
      <c r="AK208" s="644"/>
      <c r="AL208" s="644"/>
      <c r="AM208" s="644"/>
      <c r="AN208" s="662"/>
    </row>
    <row r="209" spans="2:40" ht="15" customHeight="1" thickBot="1">
      <c r="B209" s="645"/>
      <c r="C209" s="645"/>
      <c r="D209" s="657"/>
      <c r="E209" s="658"/>
      <c r="F209" s="658"/>
      <c r="G209" s="664"/>
      <c r="H209" s="543"/>
      <c r="I209" s="645"/>
      <c r="J209" s="645"/>
      <c r="K209" s="645"/>
      <c r="L209" s="645"/>
      <c r="M209" s="645"/>
      <c r="N209" s="645"/>
      <c r="O209" s="645"/>
      <c r="P209" s="645"/>
      <c r="Q209" s="645"/>
      <c r="R209" s="645"/>
      <c r="S209" s="645"/>
      <c r="T209" s="645"/>
      <c r="U209" s="645"/>
      <c r="V209" s="645"/>
      <c r="W209" s="645"/>
      <c r="X209" s="645"/>
      <c r="Y209" s="645"/>
      <c r="Z209" s="645"/>
      <c r="AA209" s="645"/>
      <c r="AB209" s="645"/>
      <c r="AC209" s="645"/>
      <c r="AD209" s="645"/>
      <c r="AE209" s="645"/>
      <c r="AF209" s="645"/>
      <c r="AG209" s="645"/>
      <c r="AH209" s="645"/>
      <c r="AI209" s="645"/>
      <c r="AJ209" s="645"/>
      <c r="AK209" s="645"/>
      <c r="AL209" s="645"/>
      <c r="AM209" s="645"/>
      <c r="AN209" s="663"/>
    </row>
    <row r="210" spans="2:40" ht="15.75" customHeight="1" thickTop="1">
      <c r="B210" s="643">
        <v>50</v>
      </c>
      <c r="C210" s="643" t="s">
        <v>1558</v>
      </c>
      <c r="D210" s="649" t="s">
        <v>1559</v>
      </c>
      <c r="E210" s="650"/>
      <c r="F210" s="650"/>
      <c r="G210" s="651"/>
      <c r="H210" s="543"/>
      <c r="I210" s="643"/>
      <c r="J210" s="643"/>
      <c r="K210" s="643">
        <v>26</v>
      </c>
      <c r="L210" s="643"/>
      <c r="M210" s="643"/>
      <c r="N210" s="643"/>
      <c r="O210" s="643"/>
      <c r="P210" s="643"/>
      <c r="Q210" s="643"/>
      <c r="R210" s="643"/>
      <c r="S210" s="643"/>
      <c r="T210" s="643"/>
      <c r="U210" s="643"/>
      <c r="V210" s="643"/>
      <c r="W210" s="643"/>
      <c r="X210" s="643"/>
      <c r="Y210" s="643"/>
      <c r="Z210" s="643"/>
      <c r="AA210" s="643"/>
      <c r="AB210" s="643"/>
      <c r="AC210" s="643"/>
      <c r="AD210" s="643"/>
      <c r="AE210" s="643"/>
      <c r="AF210" s="643"/>
      <c r="AG210" s="643"/>
      <c r="AH210" s="643"/>
      <c r="AI210" s="643"/>
      <c r="AJ210" s="643"/>
      <c r="AK210" s="643"/>
      <c r="AL210" s="643"/>
      <c r="AM210" s="643"/>
      <c r="AN210" s="661">
        <f>SUM(I210:AM213)</f>
        <v>26</v>
      </c>
    </row>
    <row r="211" spans="2:40" ht="13.5" customHeight="1">
      <c r="B211" s="644"/>
      <c r="C211" s="644"/>
      <c r="D211" s="654"/>
      <c r="E211" s="655"/>
      <c r="F211" s="655"/>
      <c r="G211" s="656"/>
      <c r="H211" s="543"/>
      <c r="I211" s="644"/>
      <c r="J211" s="644"/>
      <c r="K211" s="644"/>
      <c r="L211" s="644"/>
      <c r="M211" s="644"/>
      <c r="N211" s="644"/>
      <c r="O211" s="644"/>
      <c r="P211" s="644"/>
      <c r="Q211" s="644"/>
      <c r="R211" s="644"/>
      <c r="S211" s="644"/>
      <c r="T211" s="644"/>
      <c r="U211" s="644"/>
      <c r="V211" s="644"/>
      <c r="W211" s="644"/>
      <c r="X211" s="644"/>
      <c r="Y211" s="644"/>
      <c r="Z211" s="644"/>
      <c r="AA211" s="644"/>
      <c r="AB211" s="644"/>
      <c r="AC211" s="644"/>
      <c r="AD211" s="644"/>
      <c r="AE211" s="644"/>
      <c r="AF211" s="644"/>
      <c r="AG211" s="644"/>
      <c r="AH211" s="644"/>
      <c r="AI211" s="644"/>
      <c r="AJ211" s="644"/>
      <c r="AK211" s="644"/>
      <c r="AL211" s="644"/>
      <c r="AM211" s="644"/>
      <c r="AN211" s="662"/>
    </row>
    <row r="212" spans="2:40" ht="15" customHeight="1">
      <c r="B212" s="644"/>
      <c r="C212" s="644"/>
      <c r="D212" s="654"/>
      <c r="E212" s="655"/>
      <c r="F212" s="655"/>
      <c r="G212" s="656"/>
      <c r="H212" s="543"/>
      <c r="I212" s="644"/>
      <c r="J212" s="644"/>
      <c r="K212" s="644"/>
      <c r="L212" s="644"/>
      <c r="M212" s="644"/>
      <c r="N212" s="644"/>
      <c r="O212" s="644"/>
      <c r="P212" s="644"/>
      <c r="Q212" s="644"/>
      <c r="R212" s="644"/>
      <c r="S212" s="644"/>
      <c r="T212" s="644"/>
      <c r="U212" s="644"/>
      <c r="V212" s="644"/>
      <c r="W212" s="644"/>
      <c r="X212" s="644"/>
      <c r="Y212" s="644"/>
      <c r="Z212" s="644"/>
      <c r="AA212" s="644"/>
      <c r="AB212" s="644"/>
      <c r="AC212" s="644"/>
      <c r="AD212" s="644"/>
      <c r="AE212" s="644"/>
      <c r="AF212" s="644"/>
      <c r="AG212" s="644"/>
      <c r="AH212" s="644"/>
      <c r="AI212" s="644"/>
      <c r="AJ212" s="644"/>
      <c r="AK212" s="644"/>
      <c r="AL212" s="644"/>
      <c r="AM212" s="644"/>
      <c r="AN212" s="662"/>
    </row>
    <row r="213" spans="2:40" ht="15" customHeight="1" thickBot="1">
      <c r="B213" s="645"/>
      <c r="C213" s="645"/>
      <c r="D213" s="657"/>
      <c r="E213" s="658"/>
      <c r="F213" s="658"/>
      <c r="G213" s="664"/>
      <c r="H213" s="543"/>
      <c r="I213" s="645"/>
      <c r="J213" s="645"/>
      <c r="K213" s="645"/>
      <c r="L213" s="645"/>
      <c r="M213" s="645"/>
      <c r="N213" s="645"/>
      <c r="O213" s="645"/>
      <c r="P213" s="645"/>
      <c r="Q213" s="645"/>
      <c r="R213" s="645"/>
      <c r="S213" s="645"/>
      <c r="T213" s="645"/>
      <c r="U213" s="645"/>
      <c r="V213" s="645"/>
      <c r="W213" s="645"/>
      <c r="X213" s="645"/>
      <c r="Y213" s="645"/>
      <c r="Z213" s="645"/>
      <c r="AA213" s="645"/>
      <c r="AB213" s="645"/>
      <c r="AC213" s="645"/>
      <c r="AD213" s="645"/>
      <c r="AE213" s="645"/>
      <c r="AF213" s="645"/>
      <c r="AG213" s="645"/>
      <c r="AH213" s="645"/>
      <c r="AI213" s="645"/>
      <c r="AJ213" s="645"/>
      <c r="AK213" s="645"/>
      <c r="AL213" s="645"/>
      <c r="AM213" s="645"/>
      <c r="AN213" s="663"/>
    </row>
    <row r="214" spans="2:40" ht="15.75" customHeight="1" thickTop="1">
      <c r="B214" s="643">
        <v>51</v>
      </c>
      <c r="C214" s="643" t="s">
        <v>1560</v>
      </c>
      <c r="D214" s="649" t="s">
        <v>1561</v>
      </c>
      <c r="E214" s="650"/>
      <c r="F214" s="650"/>
      <c r="G214" s="651"/>
      <c r="H214" s="543"/>
      <c r="I214" s="643"/>
      <c r="J214" s="643"/>
      <c r="K214" s="643">
        <v>26</v>
      </c>
      <c r="L214" s="643"/>
      <c r="M214" s="643"/>
      <c r="N214" s="643"/>
      <c r="O214" s="643"/>
      <c r="P214" s="643"/>
      <c r="Q214" s="643"/>
      <c r="R214" s="643"/>
      <c r="S214" s="643"/>
      <c r="T214" s="643"/>
      <c r="U214" s="643"/>
      <c r="V214" s="643"/>
      <c r="W214" s="643"/>
      <c r="X214" s="643"/>
      <c r="Y214" s="643"/>
      <c r="Z214" s="643"/>
      <c r="AA214" s="643"/>
      <c r="AB214" s="643"/>
      <c r="AC214" s="643"/>
      <c r="AD214" s="643"/>
      <c r="AE214" s="643"/>
      <c r="AF214" s="643"/>
      <c r="AG214" s="643"/>
      <c r="AH214" s="643"/>
      <c r="AI214" s="643"/>
      <c r="AJ214" s="643"/>
      <c r="AK214" s="643"/>
      <c r="AL214" s="643"/>
      <c r="AM214" s="643"/>
      <c r="AN214" s="661">
        <f>SUM(I214:AM217)</f>
        <v>26</v>
      </c>
    </row>
    <row r="215" spans="2:40" ht="13.5" customHeight="1">
      <c r="B215" s="644"/>
      <c r="C215" s="644"/>
      <c r="D215" s="654"/>
      <c r="E215" s="655"/>
      <c r="F215" s="655"/>
      <c r="G215" s="656"/>
      <c r="H215" s="543"/>
      <c r="I215" s="644"/>
      <c r="J215" s="644"/>
      <c r="K215" s="644"/>
      <c r="L215" s="644"/>
      <c r="M215" s="644"/>
      <c r="N215" s="644"/>
      <c r="O215" s="644"/>
      <c r="P215" s="644"/>
      <c r="Q215" s="644"/>
      <c r="R215" s="644"/>
      <c r="S215" s="644"/>
      <c r="T215" s="644"/>
      <c r="U215" s="644"/>
      <c r="V215" s="644"/>
      <c r="W215" s="644"/>
      <c r="X215" s="644"/>
      <c r="Y215" s="644"/>
      <c r="Z215" s="644"/>
      <c r="AA215" s="644"/>
      <c r="AB215" s="644"/>
      <c r="AC215" s="644"/>
      <c r="AD215" s="644"/>
      <c r="AE215" s="644"/>
      <c r="AF215" s="644"/>
      <c r="AG215" s="644"/>
      <c r="AH215" s="644"/>
      <c r="AI215" s="644"/>
      <c r="AJ215" s="644"/>
      <c r="AK215" s="644"/>
      <c r="AL215" s="644"/>
      <c r="AM215" s="644"/>
      <c r="AN215" s="662"/>
    </row>
    <row r="216" spans="2:40" ht="15" customHeight="1">
      <c r="B216" s="644"/>
      <c r="C216" s="644"/>
      <c r="D216" s="654"/>
      <c r="E216" s="655"/>
      <c r="F216" s="655"/>
      <c r="G216" s="656"/>
      <c r="H216" s="543"/>
      <c r="I216" s="644"/>
      <c r="J216" s="644"/>
      <c r="K216" s="644"/>
      <c r="L216" s="644"/>
      <c r="M216" s="644"/>
      <c r="N216" s="644"/>
      <c r="O216" s="644"/>
      <c r="P216" s="644"/>
      <c r="Q216" s="644"/>
      <c r="R216" s="644"/>
      <c r="S216" s="644"/>
      <c r="T216" s="644"/>
      <c r="U216" s="644"/>
      <c r="V216" s="644"/>
      <c r="W216" s="644"/>
      <c r="X216" s="644"/>
      <c r="Y216" s="644"/>
      <c r="Z216" s="644"/>
      <c r="AA216" s="644"/>
      <c r="AB216" s="644"/>
      <c r="AC216" s="644"/>
      <c r="AD216" s="644"/>
      <c r="AE216" s="644"/>
      <c r="AF216" s="644"/>
      <c r="AG216" s="644"/>
      <c r="AH216" s="644"/>
      <c r="AI216" s="644"/>
      <c r="AJ216" s="644"/>
      <c r="AK216" s="644"/>
      <c r="AL216" s="644"/>
      <c r="AM216" s="644"/>
      <c r="AN216" s="662"/>
    </row>
    <row r="217" spans="2:40" ht="15" customHeight="1" thickBot="1">
      <c r="B217" s="645"/>
      <c r="C217" s="645"/>
      <c r="D217" s="657"/>
      <c r="E217" s="658"/>
      <c r="F217" s="658"/>
      <c r="G217" s="664"/>
      <c r="H217" s="543"/>
      <c r="I217" s="645"/>
      <c r="J217" s="645"/>
      <c r="K217" s="645"/>
      <c r="L217" s="645"/>
      <c r="M217" s="645"/>
      <c r="N217" s="645"/>
      <c r="O217" s="645"/>
      <c r="P217" s="645"/>
      <c r="Q217" s="645"/>
      <c r="R217" s="645"/>
      <c r="S217" s="645"/>
      <c r="T217" s="645"/>
      <c r="U217" s="645"/>
      <c r="V217" s="645"/>
      <c r="W217" s="645"/>
      <c r="X217" s="645"/>
      <c r="Y217" s="645"/>
      <c r="Z217" s="645"/>
      <c r="AA217" s="645"/>
      <c r="AB217" s="645"/>
      <c r="AC217" s="645"/>
      <c r="AD217" s="645"/>
      <c r="AE217" s="645"/>
      <c r="AF217" s="645"/>
      <c r="AG217" s="645"/>
      <c r="AH217" s="645"/>
      <c r="AI217" s="645"/>
      <c r="AJ217" s="645"/>
      <c r="AK217" s="645"/>
      <c r="AL217" s="645"/>
      <c r="AM217" s="645"/>
      <c r="AN217" s="663"/>
    </row>
    <row r="218" spans="2:40" ht="15.75" customHeight="1" thickTop="1">
      <c r="B218" s="643">
        <v>52</v>
      </c>
      <c r="C218" s="643" t="s">
        <v>1562</v>
      </c>
      <c r="D218" s="649" t="s">
        <v>1563</v>
      </c>
      <c r="E218" s="650"/>
      <c r="F218" s="650"/>
      <c r="G218" s="651"/>
      <c r="H218" s="543"/>
      <c r="I218" s="643"/>
      <c r="J218" s="643"/>
      <c r="K218" s="643">
        <v>1</v>
      </c>
      <c r="L218" s="643"/>
      <c r="M218" s="643"/>
      <c r="N218" s="643"/>
      <c r="O218" s="643"/>
      <c r="P218" s="643"/>
      <c r="Q218" s="643"/>
      <c r="R218" s="643"/>
      <c r="S218" s="643"/>
      <c r="T218" s="643"/>
      <c r="U218" s="643"/>
      <c r="V218" s="643"/>
      <c r="W218" s="643"/>
      <c r="X218" s="643"/>
      <c r="Y218" s="643"/>
      <c r="Z218" s="643"/>
      <c r="AA218" s="643"/>
      <c r="AB218" s="643"/>
      <c r="AC218" s="643"/>
      <c r="AD218" s="643"/>
      <c r="AE218" s="643"/>
      <c r="AF218" s="643"/>
      <c r="AG218" s="643"/>
      <c r="AH218" s="643"/>
      <c r="AI218" s="643"/>
      <c r="AJ218" s="643"/>
      <c r="AK218" s="643"/>
      <c r="AL218" s="643"/>
      <c r="AM218" s="643"/>
      <c r="AN218" s="661">
        <f>SUM(I218:AM221)</f>
        <v>1</v>
      </c>
    </row>
    <row r="219" spans="2:40" ht="13.5" customHeight="1">
      <c r="B219" s="644"/>
      <c r="C219" s="644"/>
      <c r="D219" s="654"/>
      <c r="E219" s="655"/>
      <c r="F219" s="655"/>
      <c r="G219" s="656"/>
      <c r="H219" s="543"/>
      <c r="I219" s="644"/>
      <c r="J219" s="644"/>
      <c r="K219" s="644"/>
      <c r="L219" s="644"/>
      <c r="M219" s="644"/>
      <c r="N219" s="644"/>
      <c r="O219" s="644"/>
      <c r="P219" s="644"/>
      <c r="Q219" s="644"/>
      <c r="R219" s="644"/>
      <c r="S219" s="644"/>
      <c r="T219" s="644"/>
      <c r="U219" s="644"/>
      <c r="V219" s="644"/>
      <c r="W219" s="644"/>
      <c r="X219" s="644"/>
      <c r="Y219" s="644"/>
      <c r="Z219" s="644"/>
      <c r="AA219" s="644"/>
      <c r="AB219" s="644"/>
      <c r="AC219" s="644"/>
      <c r="AD219" s="644"/>
      <c r="AE219" s="644"/>
      <c r="AF219" s="644"/>
      <c r="AG219" s="644"/>
      <c r="AH219" s="644"/>
      <c r="AI219" s="644"/>
      <c r="AJ219" s="644"/>
      <c r="AK219" s="644"/>
      <c r="AL219" s="644"/>
      <c r="AM219" s="644"/>
      <c r="AN219" s="662"/>
    </row>
    <row r="220" spans="2:40" ht="15" customHeight="1">
      <c r="B220" s="644"/>
      <c r="C220" s="644"/>
      <c r="D220" s="654"/>
      <c r="E220" s="655"/>
      <c r="F220" s="655"/>
      <c r="G220" s="656"/>
      <c r="H220" s="543"/>
      <c r="I220" s="644"/>
      <c r="J220" s="644"/>
      <c r="K220" s="644"/>
      <c r="L220" s="644"/>
      <c r="M220" s="644"/>
      <c r="N220" s="644"/>
      <c r="O220" s="644"/>
      <c r="P220" s="644"/>
      <c r="Q220" s="644"/>
      <c r="R220" s="644"/>
      <c r="S220" s="644"/>
      <c r="T220" s="644"/>
      <c r="U220" s="644"/>
      <c r="V220" s="644"/>
      <c r="W220" s="644"/>
      <c r="X220" s="644"/>
      <c r="Y220" s="644"/>
      <c r="Z220" s="644"/>
      <c r="AA220" s="644"/>
      <c r="AB220" s="644"/>
      <c r="AC220" s="644"/>
      <c r="AD220" s="644"/>
      <c r="AE220" s="644"/>
      <c r="AF220" s="644"/>
      <c r="AG220" s="644"/>
      <c r="AH220" s="644"/>
      <c r="AI220" s="644"/>
      <c r="AJ220" s="644"/>
      <c r="AK220" s="644"/>
      <c r="AL220" s="644"/>
      <c r="AM220" s="644"/>
      <c r="AN220" s="662"/>
    </row>
    <row r="221" spans="2:40" ht="15" customHeight="1" thickBot="1">
      <c r="B221" s="645"/>
      <c r="C221" s="645"/>
      <c r="D221" s="657"/>
      <c r="E221" s="658"/>
      <c r="F221" s="658"/>
      <c r="G221" s="664"/>
      <c r="H221" s="543"/>
      <c r="I221" s="645"/>
      <c r="J221" s="645"/>
      <c r="K221" s="645"/>
      <c r="L221" s="645"/>
      <c r="M221" s="645"/>
      <c r="N221" s="645"/>
      <c r="O221" s="645"/>
      <c r="P221" s="645"/>
      <c r="Q221" s="645"/>
      <c r="R221" s="645"/>
      <c r="S221" s="645"/>
      <c r="T221" s="645"/>
      <c r="U221" s="645"/>
      <c r="V221" s="645"/>
      <c r="W221" s="645"/>
      <c r="X221" s="645"/>
      <c r="Y221" s="645"/>
      <c r="Z221" s="645"/>
      <c r="AA221" s="645"/>
      <c r="AB221" s="645"/>
      <c r="AC221" s="645"/>
      <c r="AD221" s="645"/>
      <c r="AE221" s="645"/>
      <c r="AF221" s="645"/>
      <c r="AG221" s="645"/>
      <c r="AH221" s="645"/>
      <c r="AI221" s="645"/>
      <c r="AJ221" s="645"/>
      <c r="AK221" s="645"/>
      <c r="AL221" s="645"/>
      <c r="AM221" s="645"/>
      <c r="AN221" s="663"/>
    </row>
    <row r="222" spans="2:40" ht="15.75" customHeight="1" thickTop="1">
      <c r="B222" s="548"/>
      <c r="C222" s="548"/>
      <c r="D222" s="549"/>
      <c r="E222" s="549"/>
      <c r="F222" s="549"/>
      <c r="G222" s="549"/>
      <c r="H222" s="543"/>
    </row>
    <row r="223" spans="2:40" ht="15.75" customHeight="1">
      <c r="B223" s="548"/>
      <c r="C223" s="548"/>
      <c r="D223" s="549"/>
      <c r="E223" s="549"/>
      <c r="F223" s="549"/>
      <c r="G223" s="549"/>
      <c r="H223" s="543"/>
    </row>
    <row r="224" spans="2:40" ht="15.75" customHeight="1"/>
  </sheetData>
  <mergeCells count="1806">
    <mergeCell ref="Z218:Z221"/>
    <mergeCell ref="AA218:AA221"/>
    <mergeCell ref="AB218:AB221"/>
    <mergeCell ref="Q218:Q221"/>
    <mergeCell ref="R218:R221"/>
    <mergeCell ref="S218:S221"/>
    <mergeCell ref="T218:T221"/>
    <mergeCell ref="U218:U221"/>
    <mergeCell ref="V218:V221"/>
    <mergeCell ref="K218:K221"/>
    <mergeCell ref="L218:L221"/>
    <mergeCell ref="M218:M221"/>
    <mergeCell ref="N218:N221"/>
    <mergeCell ref="O218:O221"/>
    <mergeCell ref="P218:P221"/>
    <mergeCell ref="AJ214:AJ217"/>
    <mergeCell ref="AK214:AK217"/>
    <mergeCell ref="AL214:AL217"/>
    <mergeCell ref="AM214:AM217"/>
    <mergeCell ref="AN214:AN217"/>
    <mergeCell ref="AI218:AI221"/>
    <mergeCell ref="AJ218:AJ221"/>
    <mergeCell ref="AK218:AK221"/>
    <mergeCell ref="AL218:AL221"/>
    <mergeCell ref="AM218:AM221"/>
    <mergeCell ref="AN218:AN221"/>
    <mergeCell ref="AC218:AC221"/>
    <mergeCell ref="AD218:AD221"/>
    <mergeCell ref="AE218:AE221"/>
    <mergeCell ref="AF218:AF221"/>
    <mergeCell ref="AG218:AG221"/>
    <mergeCell ref="AH218:AH221"/>
    <mergeCell ref="W218:W221"/>
    <mergeCell ref="X218:X221"/>
    <mergeCell ref="Y218:Y221"/>
    <mergeCell ref="B218:B221"/>
    <mergeCell ref="C218:C221"/>
    <mergeCell ref="D218:G221"/>
    <mergeCell ref="I218:I221"/>
    <mergeCell ref="J218:J221"/>
    <mergeCell ref="AD214:AD217"/>
    <mergeCell ref="AE214:AE217"/>
    <mergeCell ref="AF214:AF217"/>
    <mergeCell ref="AG214:AG217"/>
    <mergeCell ref="AH214:AH217"/>
    <mergeCell ref="AI214:AI217"/>
    <mergeCell ref="X214:X217"/>
    <mergeCell ref="Y214:Y217"/>
    <mergeCell ref="Z214:Z217"/>
    <mergeCell ref="AA214:AA217"/>
    <mergeCell ref="AB214:AB217"/>
    <mergeCell ref="AC214:AC217"/>
    <mergeCell ref="R214:R217"/>
    <mergeCell ref="S214:S217"/>
    <mergeCell ref="T214:T217"/>
    <mergeCell ref="U214:U217"/>
    <mergeCell ref="V214:V217"/>
    <mergeCell ref="W214:W217"/>
    <mergeCell ref="L214:L217"/>
    <mergeCell ref="M214:M217"/>
    <mergeCell ref="N214:N217"/>
    <mergeCell ref="O214:O217"/>
    <mergeCell ref="P214:P217"/>
    <mergeCell ref="Q214:Q217"/>
    <mergeCell ref="B214:B217"/>
    <mergeCell ref="C214:C217"/>
    <mergeCell ref="D214:G217"/>
    <mergeCell ref="I214:I217"/>
    <mergeCell ref="J214:J217"/>
    <mergeCell ref="K214:K217"/>
    <mergeCell ref="AI210:AI213"/>
    <mergeCell ref="AJ210:AJ213"/>
    <mergeCell ref="AK210:AK213"/>
    <mergeCell ref="AL210:AL213"/>
    <mergeCell ref="AM210:AM213"/>
    <mergeCell ref="AN210:AN213"/>
    <mergeCell ref="AC210:AC213"/>
    <mergeCell ref="AD210:AD213"/>
    <mergeCell ref="AE210:AE213"/>
    <mergeCell ref="AF210:AF213"/>
    <mergeCell ref="AG210:AG213"/>
    <mergeCell ref="AH210:AH213"/>
    <mergeCell ref="W210:W213"/>
    <mergeCell ref="X210:X213"/>
    <mergeCell ref="Y210:Y213"/>
    <mergeCell ref="Z210:Z213"/>
    <mergeCell ref="AA210:AA213"/>
    <mergeCell ref="AB210:AB213"/>
    <mergeCell ref="Q210:Q213"/>
    <mergeCell ref="R210:R213"/>
    <mergeCell ref="S210:S213"/>
    <mergeCell ref="T210:T213"/>
    <mergeCell ref="U210:U213"/>
    <mergeCell ref="V210:V213"/>
    <mergeCell ref="K210:K213"/>
    <mergeCell ref="L210:L213"/>
    <mergeCell ref="M210:M213"/>
    <mergeCell ref="N210:N213"/>
    <mergeCell ref="O210:O213"/>
    <mergeCell ref="P210:P213"/>
    <mergeCell ref="AJ206:AJ209"/>
    <mergeCell ref="AK206:AK209"/>
    <mergeCell ref="AL206:AL209"/>
    <mergeCell ref="AM206:AM209"/>
    <mergeCell ref="AN206:AN209"/>
    <mergeCell ref="B210:B213"/>
    <mergeCell ref="C210:C213"/>
    <mergeCell ref="D210:G213"/>
    <mergeCell ref="I210:I213"/>
    <mergeCell ref="J210:J213"/>
    <mergeCell ref="AD206:AD209"/>
    <mergeCell ref="AE206:AE209"/>
    <mergeCell ref="AF206:AF209"/>
    <mergeCell ref="AG206:AG209"/>
    <mergeCell ref="AH206:AH209"/>
    <mergeCell ref="AI206:AI209"/>
    <mergeCell ref="X206:X209"/>
    <mergeCell ref="Y206:Y209"/>
    <mergeCell ref="Z206:Z209"/>
    <mergeCell ref="AA206:AA209"/>
    <mergeCell ref="AB206:AB209"/>
    <mergeCell ref="AC206:AC209"/>
    <mergeCell ref="R206:R209"/>
    <mergeCell ref="S206:S209"/>
    <mergeCell ref="T206:T209"/>
    <mergeCell ref="U206:U209"/>
    <mergeCell ref="V206:V209"/>
    <mergeCell ref="W206:W209"/>
    <mergeCell ref="L206:L209"/>
    <mergeCell ref="M206:M209"/>
    <mergeCell ref="N206:N209"/>
    <mergeCell ref="O206:O209"/>
    <mergeCell ref="P206:P209"/>
    <mergeCell ref="Q206:Q209"/>
    <mergeCell ref="B206:B209"/>
    <mergeCell ref="C206:C209"/>
    <mergeCell ref="D206:G209"/>
    <mergeCell ref="I206:I209"/>
    <mergeCell ref="J206:J209"/>
    <mergeCell ref="K206:K209"/>
    <mergeCell ref="AI202:AI205"/>
    <mergeCell ref="AJ202:AJ205"/>
    <mergeCell ref="AK202:AK205"/>
    <mergeCell ref="AL202:AL205"/>
    <mergeCell ref="AM202:AM205"/>
    <mergeCell ref="AN202:AN205"/>
    <mergeCell ref="AC202:AC205"/>
    <mergeCell ref="AD202:AD205"/>
    <mergeCell ref="AE202:AE205"/>
    <mergeCell ref="AF202:AF205"/>
    <mergeCell ref="AG202:AG205"/>
    <mergeCell ref="AH202:AH205"/>
    <mergeCell ref="W202:W205"/>
    <mergeCell ref="X202:X205"/>
    <mergeCell ref="Y202:Y205"/>
    <mergeCell ref="Z202:Z205"/>
    <mergeCell ref="AA202:AA205"/>
    <mergeCell ref="AB202:AB205"/>
    <mergeCell ref="Q202:Q205"/>
    <mergeCell ref="R202:R205"/>
    <mergeCell ref="S202:S205"/>
    <mergeCell ref="T202:T205"/>
    <mergeCell ref="U202:U205"/>
    <mergeCell ref="V202:V205"/>
    <mergeCell ref="K202:K205"/>
    <mergeCell ref="L202:L205"/>
    <mergeCell ref="M202:M205"/>
    <mergeCell ref="N202:N205"/>
    <mergeCell ref="O202:O205"/>
    <mergeCell ref="P202:P205"/>
    <mergeCell ref="AJ198:AJ201"/>
    <mergeCell ref="AK198:AK201"/>
    <mergeCell ref="AL198:AL201"/>
    <mergeCell ref="AM198:AM201"/>
    <mergeCell ref="AN198:AN201"/>
    <mergeCell ref="B202:B205"/>
    <mergeCell ref="C202:C205"/>
    <mergeCell ref="D202:G205"/>
    <mergeCell ref="I202:I205"/>
    <mergeCell ref="J202:J205"/>
    <mergeCell ref="AD198:AD201"/>
    <mergeCell ref="AE198:AE201"/>
    <mergeCell ref="AF198:AF201"/>
    <mergeCell ref="AG198:AG201"/>
    <mergeCell ref="AH198:AH201"/>
    <mergeCell ref="AI198:AI201"/>
    <mergeCell ref="X198:X201"/>
    <mergeCell ref="Y198:Y201"/>
    <mergeCell ref="Z198:Z201"/>
    <mergeCell ref="AA198:AA201"/>
    <mergeCell ref="AB198:AB201"/>
    <mergeCell ref="AC198:AC201"/>
    <mergeCell ref="R198:R201"/>
    <mergeCell ref="S198:S201"/>
    <mergeCell ref="T198:T201"/>
    <mergeCell ref="U198:U201"/>
    <mergeCell ref="V198:V201"/>
    <mergeCell ref="W198:W201"/>
    <mergeCell ref="L198:L201"/>
    <mergeCell ref="M198:M201"/>
    <mergeCell ref="N198:N201"/>
    <mergeCell ref="O198:O201"/>
    <mergeCell ref="P198:P201"/>
    <mergeCell ref="Q198:Q201"/>
    <mergeCell ref="B198:B201"/>
    <mergeCell ref="C198:C201"/>
    <mergeCell ref="D198:G201"/>
    <mergeCell ref="I198:I201"/>
    <mergeCell ref="J198:J201"/>
    <mergeCell ref="K198:K201"/>
    <mergeCell ref="AI194:AI197"/>
    <mergeCell ref="AJ194:AJ197"/>
    <mergeCell ref="K194:K197"/>
    <mergeCell ref="L194:L197"/>
    <mergeCell ref="M194:M197"/>
    <mergeCell ref="N194:N197"/>
    <mergeCell ref="O194:O197"/>
    <mergeCell ref="P194:P197"/>
    <mergeCell ref="AK194:AK197"/>
    <mergeCell ref="AL194:AL197"/>
    <mergeCell ref="AM194:AM197"/>
    <mergeCell ref="AN194:AN197"/>
    <mergeCell ref="AC194:AC197"/>
    <mergeCell ref="AD194:AD197"/>
    <mergeCell ref="AE194:AE197"/>
    <mergeCell ref="AF194:AF197"/>
    <mergeCell ref="AG194:AG197"/>
    <mergeCell ref="AH194:AH197"/>
    <mergeCell ref="W194:W197"/>
    <mergeCell ref="X194:X197"/>
    <mergeCell ref="Y194:Y197"/>
    <mergeCell ref="Z194:Z197"/>
    <mergeCell ref="AA194:AA197"/>
    <mergeCell ref="AB194:AB197"/>
    <mergeCell ref="Q194:Q197"/>
    <mergeCell ref="R194:R197"/>
    <mergeCell ref="S194:S197"/>
    <mergeCell ref="T194:T197"/>
    <mergeCell ref="U194:U197"/>
    <mergeCell ref="V194:V197"/>
    <mergeCell ref="AJ190:AJ193"/>
    <mergeCell ref="AK190:AK193"/>
    <mergeCell ref="AL190:AL193"/>
    <mergeCell ref="AM190:AM193"/>
    <mergeCell ref="AN190:AN193"/>
    <mergeCell ref="B194:B197"/>
    <mergeCell ref="C194:C197"/>
    <mergeCell ref="D194:G197"/>
    <mergeCell ref="I194:I197"/>
    <mergeCell ref="J194:J197"/>
    <mergeCell ref="AD190:AD193"/>
    <mergeCell ref="AE190:AE193"/>
    <mergeCell ref="AF190:AF193"/>
    <mergeCell ref="AG190:AG193"/>
    <mergeCell ref="AH190:AH193"/>
    <mergeCell ref="AI190:AI193"/>
    <mergeCell ref="X190:X193"/>
    <mergeCell ref="Y190:Y193"/>
    <mergeCell ref="Z190:Z193"/>
    <mergeCell ref="AA190:AA193"/>
    <mergeCell ref="AB190:AB193"/>
    <mergeCell ref="AC190:AC193"/>
    <mergeCell ref="R190:R193"/>
    <mergeCell ref="S190:S193"/>
    <mergeCell ref="T190:T193"/>
    <mergeCell ref="U190:U193"/>
    <mergeCell ref="V190:V193"/>
    <mergeCell ref="W190:W193"/>
    <mergeCell ref="L190:L193"/>
    <mergeCell ref="M190:M193"/>
    <mergeCell ref="N190:N193"/>
    <mergeCell ref="O190:O193"/>
    <mergeCell ref="P190:P193"/>
    <mergeCell ref="Q190:Q193"/>
    <mergeCell ref="B190:B193"/>
    <mergeCell ref="C190:C193"/>
    <mergeCell ref="D190:G193"/>
    <mergeCell ref="I190:I193"/>
    <mergeCell ref="J190:J193"/>
    <mergeCell ref="K190:K193"/>
    <mergeCell ref="AI186:AI189"/>
    <mergeCell ref="AJ186:AJ189"/>
    <mergeCell ref="AK186:AK189"/>
    <mergeCell ref="AL186:AL189"/>
    <mergeCell ref="AM186:AM189"/>
    <mergeCell ref="AN186:AN189"/>
    <mergeCell ref="AC186:AC189"/>
    <mergeCell ref="AD186:AD189"/>
    <mergeCell ref="AE186:AE189"/>
    <mergeCell ref="AF186:AF189"/>
    <mergeCell ref="AG186:AG189"/>
    <mergeCell ref="AH186:AH189"/>
    <mergeCell ref="W186:W189"/>
    <mergeCell ref="X186:X189"/>
    <mergeCell ref="Y186:Y189"/>
    <mergeCell ref="Z186:Z189"/>
    <mergeCell ref="AA186:AA189"/>
    <mergeCell ref="AB186:AB189"/>
    <mergeCell ref="Q186:Q189"/>
    <mergeCell ref="R186:R189"/>
    <mergeCell ref="S186:S189"/>
    <mergeCell ref="T186:T189"/>
    <mergeCell ref="U186:U189"/>
    <mergeCell ref="V186:V189"/>
    <mergeCell ref="K186:K189"/>
    <mergeCell ref="L186:L189"/>
    <mergeCell ref="M186:M189"/>
    <mergeCell ref="N186:N189"/>
    <mergeCell ref="O186:O189"/>
    <mergeCell ref="P186:P189"/>
    <mergeCell ref="AJ182:AJ185"/>
    <mergeCell ref="AK182:AK185"/>
    <mergeCell ref="AL182:AL185"/>
    <mergeCell ref="AM182:AM185"/>
    <mergeCell ref="AN182:AN185"/>
    <mergeCell ref="B186:B189"/>
    <mergeCell ref="C186:C189"/>
    <mergeCell ref="D186:G189"/>
    <mergeCell ref="I186:I189"/>
    <mergeCell ref="J186:J189"/>
    <mergeCell ref="AD182:AD185"/>
    <mergeCell ref="AE182:AE185"/>
    <mergeCell ref="AF182:AF185"/>
    <mergeCell ref="AG182:AG185"/>
    <mergeCell ref="AH182:AH185"/>
    <mergeCell ref="AI182:AI185"/>
    <mergeCell ref="X182:X185"/>
    <mergeCell ref="Y182:Y185"/>
    <mergeCell ref="Z182:Z185"/>
    <mergeCell ref="AA182:AA185"/>
    <mergeCell ref="AB182:AB185"/>
    <mergeCell ref="AC182:AC185"/>
    <mergeCell ref="R182:R185"/>
    <mergeCell ref="S182:S185"/>
    <mergeCell ref="T182:T185"/>
    <mergeCell ref="U182:U185"/>
    <mergeCell ref="V182:V185"/>
    <mergeCell ref="W182:W185"/>
    <mergeCell ref="L182:L185"/>
    <mergeCell ref="M182:M185"/>
    <mergeCell ref="N182:N185"/>
    <mergeCell ref="O182:O185"/>
    <mergeCell ref="P182:P185"/>
    <mergeCell ref="Q182:Q185"/>
    <mergeCell ref="B182:B185"/>
    <mergeCell ref="C182:C185"/>
    <mergeCell ref="D182:G185"/>
    <mergeCell ref="I182:I185"/>
    <mergeCell ref="J182:J185"/>
    <mergeCell ref="K182:K185"/>
    <mergeCell ref="AI178:AI181"/>
    <mergeCell ref="AJ178:AJ181"/>
    <mergeCell ref="AK178:AK181"/>
    <mergeCell ref="K178:K181"/>
    <mergeCell ref="L178:L181"/>
    <mergeCell ref="M178:M181"/>
    <mergeCell ref="N178:N181"/>
    <mergeCell ref="O178:O181"/>
    <mergeCell ref="P178:P181"/>
    <mergeCell ref="AL178:AL181"/>
    <mergeCell ref="AM178:AM181"/>
    <mergeCell ref="AN178:AN181"/>
    <mergeCell ref="AC178:AC181"/>
    <mergeCell ref="AD178:AD181"/>
    <mergeCell ref="AE178:AE181"/>
    <mergeCell ref="AF178:AF181"/>
    <mergeCell ref="AG178:AG181"/>
    <mergeCell ref="AH178:AH181"/>
    <mergeCell ref="W178:W181"/>
    <mergeCell ref="X178:X181"/>
    <mergeCell ref="Y178:Y181"/>
    <mergeCell ref="Z178:Z181"/>
    <mergeCell ref="AA178:AA181"/>
    <mergeCell ref="AB178:AB181"/>
    <mergeCell ref="Q178:Q181"/>
    <mergeCell ref="R178:R181"/>
    <mergeCell ref="S178:S181"/>
    <mergeCell ref="T178:T181"/>
    <mergeCell ref="U178:U181"/>
    <mergeCell ref="V178:V181"/>
    <mergeCell ref="AJ174:AJ177"/>
    <mergeCell ref="AK174:AK177"/>
    <mergeCell ref="AL174:AL177"/>
    <mergeCell ref="AM174:AM177"/>
    <mergeCell ref="AN174:AN177"/>
    <mergeCell ref="B178:B181"/>
    <mergeCell ref="C178:C181"/>
    <mergeCell ref="D178:G181"/>
    <mergeCell ref="I178:I181"/>
    <mergeCell ref="J178:J181"/>
    <mergeCell ref="AD174:AD177"/>
    <mergeCell ref="AE174:AE177"/>
    <mergeCell ref="AF174:AF177"/>
    <mergeCell ref="AG174:AG177"/>
    <mergeCell ref="AH174:AH177"/>
    <mergeCell ref="AI174:AI177"/>
    <mergeCell ref="X174:X177"/>
    <mergeCell ref="Y174:Y177"/>
    <mergeCell ref="Z174:Z177"/>
    <mergeCell ref="AA174:AA177"/>
    <mergeCell ref="AB174:AB177"/>
    <mergeCell ref="AC174:AC177"/>
    <mergeCell ref="R174:R177"/>
    <mergeCell ref="S174:S177"/>
    <mergeCell ref="T174:T177"/>
    <mergeCell ref="U174:U177"/>
    <mergeCell ref="V174:V177"/>
    <mergeCell ref="W174:W177"/>
    <mergeCell ref="L174:L177"/>
    <mergeCell ref="M174:M177"/>
    <mergeCell ref="N174:N177"/>
    <mergeCell ref="O174:O177"/>
    <mergeCell ref="P174:P177"/>
    <mergeCell ref="Q174:Q177"/>
    <mergeCell ref="B174:B177"/>
    <mergeCell ref="C174:C177"/>
    <mergeCell ref="D174:G177"/>
    <mergeCell ref="I174:I177"/>
    <mergeCell ref="J174:J177"/>
    <mergeCell ref="K174:K177"/>
    <mergeCell ref="AI170:AI173"/>
    <mergeCell ref="AJ170:AJ173"/>
    <mergeCell ref="AK170:AK173"/>
    <mergeCell ref="AL170:AL173"/>
    <mergeCell ref="AM170:AM173"/>
    <mergeCell ref="AN170:AN173"/>
    <mergeCell ref="AC170:AC173"/>
    <mergeCell ref="AD170:AD173"/>
    <mergeCell ref="AE170:AE173"/>
    <mergeCell ref="AF170:AF173"/>
    <mergeCell ref="AG170:AG173"/>
    <mergeCell ref="AH170:AH173"/>
    <mergeCell ref="W170:W173"/>
    <mergeCell ref="X170:X173"/>
    <mergeCell ref="Y170:Y173"/>
    <mergeCell ref="Z170:Z173"/>
    <mergeCell ref="AA170:AA173"/>
    <mergeCell ref="AB170:AB173"/>
    <mergeCell ref="Q170:Q173"/>
    <mergeCell ref="R170:R173"/>
    <mergeCell ref="S170:S173"/>
    <mergeCell ref="T170:T173"/>
    <mergeCell ref="U170:U173"/>
    <mergeCell ref="V170:V173"/>
    <mergeCell ref="K170:K173"/>
    <mergeCell ref="L170:L173"/>
    <mergeCell ref="M170:M173"/>
    <mergeCell ref="N170:N173"/>
    <mergeCell ref="O170:O173"/>
    <mergeCell ref="P170:P173"/>
    <mergeCell ref="AJ166:AJ169"/>
    <mergeCell ref="AK166:AK169"/>
    <mergeCell ref="AL166:AL169"/>
    <mergeCell ref="AM166:AM169"/>
    <mergeCell ref="AN166:AN169"/>
    <mergeCell ref="B170:B173"/>
    <mergeCell ref="C170:C173"/>
    <mergeCell ref="D170:G173"/>
    <mergeCell ref="I170:I173"/>
    <mergeCell ref="J170:J173"/>
    <mergeCell ref="AD166:AD169"/>
    <mergeCell ref="AE166:AE169"/>
    <mergeCell ref="AF166:AF169"/>
    <mergeCell ref="AG166:AG169"/>
    <mergeCell ref="AH166:AH169"/>
    <mergeCell ref="AI166:AI169"/>
    <mergeCell ref="X166:X169"/>
    <mergeCell ref="Y166:Y169"/>
    <mergeCell ref="Z166:Z169"/>
    <mergeCell ref="AA166:AA169"/>
    <mergeCell ref="AB166:AB169"/>
    <mergeCell ref="AC166:AC169"/>
    <mergeCell ref="R166:R169"/>
    <mergeCell ref="S166:S169"/>
    <mergeCell ref="T166:T169"/>
    <mergeCell ref="U166:U169"/>
    <mergeCell ref="V166:V169"/>
    <mergeCell ref="W166:W169"/>
    <mergeCell ref="L166:L169"/>
    <mergeCell ref="M166:M169"/>
    <mergeCell ref="N166:N169"/>
    <mergeCell ref="O166:O169"/>
    <mergeCell ref="P166:P169"/>
    <mergeCell ref="Q166:Q169"/>
    <mergeCell ref="B166:B169"/>
    <mergeCell ref="C166:C169"/>
    <mergeCell ref="D166:G169"/>
    <mergeCell ref="I166:I169"/>
    <mergeCell ref="J166:J169"/>
    <mergeCell ref="K166:K169"/>
    <mergeCell ref="AI162:AI165"/>
    <mergeCell ref="AJ162:AJ165"/>
    <mergeCell ref="AK162:AK165"/>
    <mergeCell ref="K162:K165"/>
    <mergeCell ref="L162:L165"/>
    <mergeCell ref="M162:M165"/>
    <mergeCell ref="N162:N165"/>
    <mergeCell ref="O162:O165"/>
    <mergeCell ref="P162:P165"/>
    <mergeCell ref="AL162:AL165"/>
    <mergeCell ref="AM162:AM165"/>
    <mergeCell ref="AN162:AN165"/>
    <mergeCell ref="AC162:AC165"/>
    <mergeCell ref="AD162:AD165"/>
    <mergeCell ref="AE162:AE165"/>
    <mergeCell ref="AF162:AF165"/>
    <mergeCell ref="AG162:AG165"/>
    <mergeCell ref="AH162:AH165"/>
    <mergeCell ref="W162:W165"/>
    <mergeCell ref="X162:X165"/>
    <mergeCell ref="Y162:Y165"/>
    <mergeCell ref="Z162:Z165"/>
    <mergeCell ref="AA162:AA165"/>
    <mergeCell ref="AB162:AB165"/>
    <mergeCell ref="Q162:Q165"/>
    <mergeCell ref="R162:R165"/>
    <mergeCell ref="S162:S165"/>
    <mergeCell ref="T162:T165"/>
    <mergeCell ref="U162:U165"/>
    <mergeCell ref="V162:V165"/>
    <mergeCell ref="AJ158:AJ161"/>
    <mergeCell ref="AK158:AK161"/>
    <mergeCell ref="AL158:AL161"/>
    <mergeCell ref="AM158:AM161"/>
    <mergeCell ref="AN158:AN161"/>
    <mergeCell ref="B162:B165"/>
    <mergeCell ref="C162:C165"/>
    <mergeCell ref="D162:G165"/>
    <mergeCell ref="I162:I165"/>
    <mergeCell ref="J162:J165"/>
    <mergeCell ref="AD158:AD161"/>
    <mergeCell ref="AE158:AE161"/>
    <mergeCell ref="AF158:AF161"/>
    <mergeCell ref="AG158:AG161"/>
    <mergeCell ref="AH158:AH161"/>
    <mergeCell ref="AI158:AI161"/>
    <mergeCell ref="X158:X161"/>
    <mergeCell ref="Y158:Y161"/>
    <mergeCell ref="Z158:Z161"/>
    <mergeCell ref="AA158:AA161"/>
    <mergeCell ref="AB158:AB161"/>
    <mergeCell ref="AC158:AC161"/>
    <mergeCell ref="R158:R161"/>
    <mergeCell ref="S158:S161"/>
    <mergeCell ref="T158:T161"/>
    <mergeCell ref="U158:U161"/>
    <mergeCell ref="V158:V161"/>
    <mergeCell ref="W158:W161"/>
    <mergeCell ref="L158:L161"/>
    <mergeCell ref="M158:M161"/>
    <mergeCell ref="N158:N161"/>
    <mergeCell ref="O158:O161"/>
    <mergeCell ref="P158:P161"/>
    <mergeCell ref="Q158:Q161"/>
    <mergeCell ref="B158:B161"/>
    <mergeCell ref="C158:C161"/>
    <mergeCell ref="D158:G161"/>
    <mergeCell ref="I158:I161"/>
    <mergeCell ref="J158:J161"/>
    <mergeCell ref="K158:K161"/>
    <mergeCell ref="AI154:AI157"/>
    <mergeCell ref="AJ154:AJ157"/>
    <mergeCell ref="AK154:AK157"/>
    <mergeCell ref="AL154:AL157"/>
    <mergeCell ref="AM154:AM157"/>
    <mergeCell ref="AN154:AN157"/>
    <mergeCell ref="AC154:AC157"/>
    <mergeCell ref="AD154:AD157"/>
    <mergeCell ref="AE154:AE157"/>
    <mergeCell ref="AF154:AF157"/>
    <mergeCell ref="AG154:AG157"/>
    <mergeCell ref="AH154:AH157"/>
    <mergeCell ref="W154:W157"/>
    <mergeCell ref="X154:X157"/>
    <mergeCell ref="Y154:Y157"/>
    <mergeCell ref="Z154:Z157"/>
    <mergeCell ref="AA154:AA157"/>
    <mergeCell ref="AB154:AB157"/>
    <mergeCell ref="Q154:Q157"/>
    <mergeCell ref="R154:R157"/>
    <mergeCell ref="S154:S157"/>
    <mergeCell ref="T154:T157"/>
    <mergeCell ref="U154:U157"/>
    <mergeCell ref="V154:V157"/>
    <mergeCell ref="K154:K157"/>
    <mergeCell ref="L154:L157"/>
    <mergeCell ref="M154:M157"/>
    <mergeCell ref="N154:N157"/>
    <mergeCell ref="O154:O157"/>
    <mergeCell ref="P154:P157"/>
    <mergeCell ref="AK149:AK152"/>
    <mergeCell ref="AL149:AL152"/>
    <mergeCell ref="AM149:AM152"/>
    <mergeCell ref="AN149:AN152"/>
    <mergeCell ref="B153:AN153"/>
    <mergeCell ref="B154:B157"/>
    <mergeCell ref="C154:C157"/>
    <mergeCell ref="D154:G157"/>
    <mergeCell ref="I154:I157"/>
    <mergeCell ref="J154:J157"/>
    <mergeCell ref="AE149:AE152"/>
    <mergeCell ref="AF149:AF152"/>
    <mergeCell ref="AG149:AG152"/>
    <mergeCell ref="AH149:AH152"/>
    <mergeCell ref="AI149:AI152"/>
    <mergeCell ref="AJ149:AJ152"/>
    <mergeCell ref="Y149:Y152"/>
    <mergeCell ref="Z149:Z152"/>
    <mergeCell ref="AA149:AA152"/>
    <mergeCell ref="AB149:AB152"/>
    <mergeCell ref="AC149:AC152"/>
    <mergeCell ref="AD149:AD152"/>
    <mergeCell ref="S149:S152"/>
    <mergeCell ref="T149:T152"/>
    <mergeCell ref="U149:U152"/>
    <mergeCell ref="V149:V152"/>
    <mergeCell ref="W149:W152"/>
    <mergeCell ref="X149:X152"/>
    <mergeCell ref="M149:M152"/>
    <mergeCell ref="N149:N152"/>
    <mergeCell ref="O149:O152"/>
    <mergeCell ref="P149:P152"/>
    <mergeCell ref="Q149:Q152"/>
    <mergeCell ref="R149:R152"/>
    <mergeCell ref="AL145:AL148"/>
    <mergeCell ref="AM145:AM148"/>
    <mergeCell ref="AN145:AN148"/>
    <mergeCell ref="B149:B152"/>
    <mergeCell ref="C149:C152"/>
    <mergeCell ref="D149:G152"/>
    <mergeCell ref="I149:I152"/>
    <mergeCell ref="J149:J152"/>
    <mergeCell ref="K149:K152"/>
    <mergeCell ref="L149:L152"/>
    <mergeCell ref="AF145:AF148"/>
    <mergeCell ref="AG145:AG148"/>
    <mergeCell ref="AH145:AH148"/>
    <mergeCell ref="AI145:AI148"/>
    <mergeCell ref="AJ145:AJ148"/>
    <mergeCell ref="AK145:AK148"/>
    <mergeCell ref="Z145:Z148"/>
    <mergeCell ref="AA145:AA148"/>
    <mergeCell ref="AB145:AB148"/>
    <mergeCell ref="AC145:AC148"/>
    <mergeCell ref="AD145:AD148"/>
    <mergeCell ref="AE145:AE148"/>
    <mergeCell ref="T145:T148"/>
    <mergeCell ref="U145:U148"/>
    <mergeCell ref="V145:V148"/>
    <mergeCell ref="W145:W148"/>
    <mergeCell ref="X145:X148"/>
    <mergeCell ref="Y145:Y148"/>
    <mergeCell ref="N145:N148"/>
    <mergeCell ref="O145:O148"/>
    <mergeCell ref="P145:P148"/>
    <mergeCell ref="Q145:Q148"/>
    <mergeCell ref="R145:R148"/>
    <mergeCell ref="S145:S148"/>
    <mergeCell ref="AM141:AM144"/>
    <mergeCell ref="AN141:AN144"/>
    <mergeCell ref="B145:B148"/>
    <mergeCell ref="C145:C148"/>
    <mergeCell ref="D145:G148"/>
    <mergeCell ref="I145:I148"/>
    <mergeCell ref="J145:J148"/>
    <mergeCell ref="K145:K148"/>
    <mergeCell ref="L145:L148"/>
    <mergeCell ref="M145:M148"/>
    <mergeCell ref="AG141:AG144"/>
    <mergeCell ref="AH141:AH144"/>
    <mergeCell ref="AI141:AI144"/>
    <mergeCell ref="AJ141:AJ144"/>
    <mergeCell ref="AK141:AK144"/>
    <mergeCell ref="AL141:AL144"/>
    <mergeCell ref="AA141:AA144"/>
    <mergeCell ref="AB141:AB144"/>
    <mergeCell ref="AC141:AC144"/>
    <mergeCell ref="AD141:AD144"/>
    <mergeCell ref="AE141:AE144"/>
    <mergeCell ref="AF141:AF144"/>
    <mergeCell ref="Z136:Z139"/>
    <mergeCell ref="AA136:AA139"/>
    <mergeCell ref="AB136:AB139"/>
    <mergeCell ref="U141:U144"/>
    <mergeCell ref="V141:V144"/>
    <mergeCell ref="W141:W144"/>
    <mergeCell ref="X141:X144"/>
    <mergeCell ref="Y141:Y144"/>
    <mergeCell ref="Z141:Z144"/>
    <mergeCell ref="O141:O144"/>
    <mergeCell ref="P141:P144"/>
    <mergeCell ref="Q141:Q144"/>
    <mergeCell ref="R141:R144"/>
    <mergeCell ref="S141:S144"/>
    <mergeCell ref="T141:T144"/>
    <mergeCell ref="B140:AN140"/>
    <mergeCell ref="B141:B144"/>
    <mergeCell ref="C141:C144"/>
    <mergeCell ref="D141:G144"/>
    <mergeCell ref="I141:I144"/>
    <mergeCell ref="J141:J144"/>
    <mergeCell ref="K141:K144"/>
    <mergeCell ref="L141:L144"/>
    <mergeCell ref="M141:M144"/>
    <mergeCell ref="N141:N144"/>
    <mergeCell ref="Q136:Q139"/>
    <mergeCell ref="R136:R139"/>
    <mergeCell ref="S136:S139"/>
    <mergeCell ref="T136:T139"/>
    <mergeCell ref="U136:U139"/>
    <mergeCell ref="V136:V139"/>
    <mergeCell ref="K136:K139"/>
    <mergeCell ref="L136:L139"/>
    <mergeCell ref="M136:M139"/>
    <mergeCell ref="N136:N139"/>
    <mergeCell ref="O136:O139"/>
    <mergeCell ref="P136:P139"/>
    <mergeCell ref="AJ132:AJ135"/>
    <mergeCell ref="AK132:AK135"/>
    <mergeCell ref="AL132:AL135"/>
    <mergeCell ref="AM132:AM135"/>
    <mergeCell ref="AN132:AN135"/>
    <mergeCell ref="AI136:AI139"/>
    <mergeCell ref="AJ136:AJ139"/>
    <mergeCell ref="AK136:AK139"/>
    <mergeCell ref="AL136:AL139"/>
    <mergeCell ref="AM136:AM139"/>
    <mergeCell ref="AN136:AN139"/>
    <mergeCell ref="AC136:AC139"/>
    <mergeCell ref="AD136:AD139"/>
    <mergeCell ref="AE136:AE139"/>
    <mergeCell ref="AF136:AF139"/>
    <mergeCell ref="AG136:AG139"/>
    <mergeCell ref="AH136:AH139"/>
    <mergeCell ref="W136:W139"/>
    <mergeCell ref="X136:X139"/>
    <mergeCell ref="Y136:Y139"/>
    <mergeCell ref="B136:B139"/>
    <mergeCell ref="C136:C139"/>
    <mergeCell ref="D136:G139"/>
    <mergeCell ref="I136:I139"/>
    <mergeCell ref="J136:J139"/>
    <mergeCell ref="AD132:AD135"/>
    <mergeCell ref="AE132:AE135"/>
    <mergeCell ref="AF132:AF135"/>
    <mergeCell ref="AG132:AG135"/>
    <mergeCell ref="AH132:AH135"/>
    <mergeCell ref="AI132:AI135"/>
    <mergeCell ref="X132:X135"/>
    <mergeCell ref="Y132:Y135"/>
    <mergeCell ref="Z132:Z135"/>
    <mergeCell ref="AA132:AA135"/>
    <mergeCell ref="AB132:AB135"/>
    <mergeCell ref="AC132:AC135"/>
    <mergeCell ref="R132:R135"/>
    <mergeCell ref="S132:S135"/>
    <mergeCell ref="T132:T135"/>
    <mergeCell ref="U132:U135"/>
    <mergeCell ref="V132:V135"/>
    <mergeCell ref="W132:W135"/>
    <mergeCell ref="L132:L135"/>
    <mergeCell ref="M132:M135"/>
    <mergeCell ref="N132:N135"/>
    <mergeCell ref="O132:O135"/>
    <mergeCell ref="P132:P135"/>
    <mergeCell ref="Q132:Q135"/>
    <mergeCell ref="B132:B135"/>
    <mergeCell ref="C132:C135"/>
    <mergeCell ref="D132:G135"/>
    <mergeCell ref="I132:I135"/>
    <mergeCell ref="J132:J135"/>
    <mergeCell ref="K132:K135"/>
    <mergeCell ref="AI128:AI131"/>
    <mergeCell ref="AJ128:AJ131"/>
    <mergeCell ref="AK128:AK131"/>
    <mergeCell ref="AL128:AL131"/>
    <mergeCell ref="AM128:AM131"/>
    <mergeCell ref="AN128:AN131"/>
    <mergeCell ref="AC128:AC131"/>
    <mergeCell ref="AD128:AD131"/>
    <mergeCell ref="AE128:AE131"/>
    <mergeCell ref="AF128:AF131"/>
    <mergeCell ref="AG128:AG131"/>
    <mergeCell ref="AH128:AH131"/>
    <mergeCell ref="W128:W131"/>
    <mergeCell ref="X128:X131"/>
    <mergeCell ref="Y128:Y131"/>
    <mergeCell ref="Z128:Z131"/>
    <mergeCell ref="AA128:AA131"/>
    <mergeCell ref="AB128:AB131"/>
    <mergeCell ref="Q128:Q131"/>
    <mergeCell ref="R128:R131"/>
    <mergeCell ref="S128:S131"/>
    <mergeCell ref="T128:T131"/>
    <mergeCell ref="U128:U131"/>
    <mergeCell ref="V128:V131"/>
    <mergeCell ref="K128:K131"/>
    <mergeCell ref="L128:L131"/>
    <mergeCell ref="M128:M131"/>
    <mergeCell ref="N128:N131"/>
    <mergeCell ref="O128:O131"/>
    <mergeCell ref="P128:P131"/>
    <mergeCell ref="AJ124:AJ127"/>
    <mergeCell ref="AK124:AK127"/>
    <mergeCell ref="AL124:AL127"/>
    <mergeCell ref="AM124:AM127"/>
    <mergeCell ref="AN124:AN127"/>
    <mergeCell ref="B128:B131"/>
    <mergeCell ref="C128:C131"/>
    <mergeCell ref="D128:G131"/>
    <mergeCell ref="I128:I131"/>
    <mergeCell ref="J128:J131"/>
    <mergeCell ref="AD124:AD127"/>
    <mergeCell ref="AE124:AE127"/>
    <mergeCell ref="AF124:AF127"/>
    <mergeCell ref="AG124:AG127"/>
    <mergeCell ref="AH124:AH127"/>
    <mergeCell ref="AI124:AI127"/>
    <mergeCell ref="X124:X127"/>
    <mergeCell ref="Y124:Y127"/>
    <mergeCell ref="Z124:Z127"/>
    <mergeCell ref="AA124:AA127"/>
    <mergeCell ref="AB124:AB127"/>
    <mergeCell ref="AC124:AC127"/>
    <mergeCell ref="R124:R127"/>
    <mergeCell ref="S124:S127"/>
    <mergeCell ref="T124:T127"/>
    <mergeCell ref="U124:U127"/>
    <mergeCell ref="V124:V127"/>
    <mergeCell ref="W124:W127"/>
    <mergeCell ref="L124:L127"/>
    <mergeCell ref="M124:M127"/>
    <mergeCell ref="N124:N127"/>
    <mergeCell ref="O124:O127"/>
    <mergeCell ref="P124:P127"/>
    <mergeCell ref="Q124:Q127"/>
    <mergeCell ref="B124:B127"/>
    <mergeCell ref="C124:C127"/>
    <mergeCell ref="D124:G127"/>
    <mergeCell ref="I124:I127"/>
    <mergeCell ref="J124:J127"/>
    <mergeCell ref="K124:K127"/>
    <mergeCell ref="AI120:AI123"/>
    <mergeCell ref="AJ120:AJ123"/>
    <mergeCell ref="AK120:AK123"/>
    <mergeCell ref="AL120:AL123"/>
    <mergeCell ref="AM120:AM123"/>
    <mergeCell ref="AN120:AN123"/>
    <mergeCell ref="AC120:AC123"/>
    <mergeCell ref="AD120:AD123"/>
    <mergeCell ref="AE120:AE123"/>
    <mergeCell ref="AF120:AF123"/>
    <mergeCell ref="AG120:AG123"/>
    <mergeCell ref="AH120:AH123"/>
    <mergeCell ref="W120:W123"/>
    <mergeCell ref="X120:X123"/>
    <mergeCell ref="Y120:Y123"/>
    <mergeCell ref="Z120:Z123"/>
    <mergeCell ref="AA120:AA123"/>
    <mergeCell ref="AB120:AB123"/>
    <mergeCell ref="Q120:Q123"/>
    <mergeCell ref="R120:R123"/>
    <mergeCell ref="S120:S123"/>
    <mergeCell ref="T120:T123"/>
    <mergeCell ref="U120:U123"/>
    <mergeCell ref="AL116:AL119"/>
    <mergeCell ref="AM116:AM119"/>
    <mergeCell ref="AN116:AN119"/>
    <mergeCell ref="B120:B123"/>
    <mergeCell ref="C120:C123"/>
    <mergeCell ref="D120:G123"/>
    <mergeCell ref="I120:I123"/>
    <mergeCell ref="J120:J123"/>
    <mergeCell ref="AD116:AD119"/>
    <mergeCell ref="AE116:AE119"/>
    <mergeCell ref="AF116:AF119"/>
    <mergeCell ref="AG116:AG119"/>
    <mergeCell ref="AH116:AH119"/>
    <mergeCell ref="AI116:AI119"/>
    <mergeCell ref="X116:X119"/>
    <mergeCell ref="Y116:Y119"/>
    <mergeCell ref="Z116:Z119"/>
    <mergeCell ref="AA116:AA119"/>
    <mergeCell ref="AB116:AB119"/>
    <mergeCell ref="AC116:AC119"/>
    <mergeCell ref="R116:R119"/>
    <mergeCell ref="S116:S119"/>
    <mergeCell ref="T116:T119"/>
    <mergeCell ref="AJ108:AJ111"/>
    <mergeCell ref="AK108:AK111"/>
    <mergeCell ref="B108:B111"/>
    <mergeCell ref="C108:C111"/>
    <mergeCell ref="D108:G111"/>
    <mergeCell ref="I108:I111"/>
    <mergeCell ref="J108:J111"/>
    <mergeCell ref="K108:K111"/>
    <mergeCell ref="V120:V123"/>
    <mergeCell ref="K120:K123"/>
    <mergeCell ref="L120:L123"/>
    <mergeCell ref="M120:M123"/>
    <mergeCell ref="N120:N123"/>
    <mergeCell ref="O120:O123"/>
    <mergeCell ref="P120:P123"/>
    <mergeCell ref="AJ116:AJ119"/>
    <mergeCell ref="AK116:AK119"/>
    <mergeCell ref="O108:O111"/>
    <mergeCell ref="P108:P111"/>
    <mergeCell ref="Q108:Q111"/>
    <mergeCell ref="U116:U119"/>
    <mergeCell ref="V116:V119"/>
    <mergeCell ref="W116:W119"/>
    <mergeCell ref="L116:L119"/>
    <mergeCell ref="M116:M119"/>
    <mergeCell ref="N116:N119"/>
    <mergeCell ref="O116:O119"/>
    <mergeCell ref="P116:P119"/>
    <mergeCell ref="Q116:Q119"/>
    <mergeCell ref="B116:B119"/>
    <mergeCell ref="C116:C119"/>
    <mergeCell ref="D116:G119"/>
    <mergeCell ref="I116:I119"/>
    <mergeCell ref="J116:J119"/>
    <mergeCell ref="K116:K119"/>
    <mergeCell ref="Z104:Z107"/>
    <mergeCell ref="AA104:AA107"/>
    <mergeCell ref="AB104:AB107"/>
    <mergeCell ref="AL108:AL111"/>
    <mergeCell ref="AM108:AM111"/>
    <mergeCell ref="AN108:AN111"/>
    <mergeCell ref="B112:B115"/>
    <mergeCell ref="C112:C115"/>
    <mergeCell ref="D112:G115"/>
    <mergeCell ref="I112:AM115"/>
    <mergeCell ref="AN112:AN115"/>
    <mergeCell ref="AD108:AD111"/>
    <mergeCell ref="AE108:AE111"/>
    <mergeCell ref="AF108:AF111"/>
    <mergeCell ref="AG108:AG111"/>
    <mergeCell ref="AH108:AH111"/>
    <mergeCell ref="AI108:AI111"/>
    <mergeCell ref="X108:X111"/>
    <mergeCell ref="Y108:Y111"/>
    <mergeCell ref="Z108:Z111"/>
    <mergeCell ref="AA108:AA111"/>
    <mergeCell ref="AB108:AB111"/>
    <mergeCell ref="AC108:AC111"/>
    <mergeCell ref="R108:R111"/>
    <mergeCell ref="S108:S111"/>
    <mergeCell ref="T108:T111"/>
    <mergeCell ref="U108:U111"/>
    <mergeCell ref="V108:V111"/>
    <mergeCell ref="W108:W111"/>
    <mergeCell ref="L108:L111"/>
    <mergeCell ref="M108:M111"/>
    <mergeCell ref="N108:N111"/>
    <mergeCell ref="Q104:Q107"/>
    <mergeCell ref="R104:R107"/>
    <mergeCell ref="S104:S107"/>
    <mergeCell ref="T104:T107"/>
    <mergeCell ref="U104:U107"/>
    <mergeCell ref="V104:V107"/>
    <mergeCell ref="K104:K107"/>
    <mergeCell ref="L104:L107"/>
    <mergeCell ref="M104:M107"/>
    <mergeCell ref="N104:N107"/>
    <mergeCell ref="O104:O107"/>
    <mergeCell ref="P104:P107"/>
    <mergeCell ref="AJ100:AJ103"/>
    <mergeCell ref="AK100:AK103"/>
    <mergeCell ref="AL100:AL103"/>
    <mergeCell ref="AM100:AM103"/>
    <mergeCell ref="AN100:AN103"/>
    <mergeCell ref="AI104:AI107"/>
    <mergeCell ref="AJ104:AJ107"/>
    <mergeCell ref="AK104:AK107"/>
    <mergeCell ref="AL104:AL107"/>
    <mergeCell ref="AM104:AM107"/>
    <mergeCell ref="AN104:AN107"/>
    <mergeCell ref="AC104:AC107"/>
    <mergeCell ref="AD104:AD107"/>
    <mergeCell ref="AE104:AE107"/>
    <mergeCell ref="AF104:AF107"/>
    <mergeCell ref="AG104:AG107"/>
    <mergeCell ref="AH104:AH107"/>
    <mergeCell ref="W104:W107"/>
    <mergeCell ref="X104:X107"/>
    <mergeCell ref="Y104:Y107"/>
    <mergeCell ref="B104:B107"/>
    <mergeCell ref="C104:C107"/>
    <mergeCell ref="D104:G107"/>
    <mergeCell ref="I104:I107"/>
    <mergeCell ref="J104:J107"/>
    <mergeCell ref="AD100:AD103"/>
    <mergeCell ref="AE100:AE103"/>
    <mergeCell ref="AF100:AF103"/>
    <mergeCell ref="AG100:AG103"/>
    <mergeCell ref="AH100:AH103"/>
    <mergeCell ref="AI100:AI103"/>
    <mergeCell ref="X100:X103"/>
    <mergeCell ref="Y100:Y103"/>
    <mergeCell ref="Z100:Z103"/>
    <mergeCell ref="AA100:AA103"/>
    <mergeCell ref="AB100:AB103"/>
    <mergeCell ref="AC100:AC103"/>
    <mergeCell ref="R100:R103"/>
    <mergeCell ref="S100:S103"/>
    <mergeCell ref="T100:T103"/>
    <mergeCell ref="U100:U103"/>
    <mergeCell ref="V100:V103"/>
    <mergeCell ref="W100:W103"/>
    <mergeCell ref="L100:L103"/>
    <mergeCell ref="M100:M103"/>
    <mergeCell ref="N100:N103"/>
    <mergeCell ref="O100:O103"/>
    <mergeCell ref="P100:P103"/>
    <mergeCell ref="Q100:Q103"/>
    <mergeCell ref="B100:B103"/>
    <mergeCell ref="C100:C103"/>
    <mergeCell ref="D100:G103"/>
    <mergeCell ref="I100:I103"/>
    <mergeCell ref="J100:J103"/>
    <mergeCell ref="K100:K103"/>
    <mergeCell ref="AJ95:AJ98"/>
    <mergeCell ref="AK95:AK98"/>
    <mergeCell ref="AL95:AL98"/>
    <mergeCell ref="AM95:AM98"/>
    <mergeCell ref="AN95:AN98"/>
    <mergeCell ref="B99:AN99"/>
    <mergeCell ref="AD95:AD98"/>
    <mergeCell ref="AE95:AE98"/>
    <mergeCell ref="AF95:AF98"/>
    <mergeCell ref="AG95:AG98"/>
    <mergeCell ref="AH95:AH98"/>
    <mergeCell ref="AI95:AI98"/>
    <mergeCell ref="X95:X98"/>
    <mergeCell ref="Y95:Y98"/>
    <mergeCell ref="Z95:Z98"/>
    <mergeCell ref="AA95:AA98"/>
    <mergeCell ref="AB95:AB98"/>
    <mergeCell ref="AC95:AC98"/>
    <mergeCell ref="R95:R98"/>
    <mergeCell ref="S95:S98"/>
    <mergeCell ref="T95:T98"/>
    <mergeCell ref="U95:U98"/>
    <mergeCell ref="V95:V98"/>
    <mergeCell ref="W95:W98"/>
    <mergeCell ref="L95:L98"/>
    <mergeCell ref="M95:M98"/>
    <mergeCell ref="N95:N98"/>
    <mergeCell ref="O95:O98"/>
    <mergeCell ref="P95:P98"/>
    <mergeCell ref="Q95:Q98"/>
    <mergeCell ref="B95:B98"/>
    <mergeCell ref="C95:C98"/>
    <mergeCell ref="D95:G98"/>
    <mergeCell ref="I95:I98"/>
    <mergeCell ref="J95:J98"/>
    <mergeCell ref="K95:K98"/>
    <mergeCell ref="AI91:AI94"/>
    <mergeCell ref="AJ91:AJ94"/>
    <mergeCell ref="AK91:AK94"/>
    <mergeCell ref="AL91:AL94"/>
    <mergeCell ref="AM91:AM94"/>
    <mergeCell ref="AN91:AN94"/>
    <mergeCell ref="AC91:AC94"/>
    <mergeCell ref="AD91:AD94"/>
    <mergeCell ref="AE91:AE94"/>
    <mergeCell ref="AF91:AF94"/>
    <mergeCell ref="AG91:AG94"/>
    <mergeCell ref="AH91:AH94"/>
    <mergeCell ref="W91:W94"/>
    <mergeCell ref="X91:X94"/>
    <mergeCell ref="Y91:Y94"/>
    <mergeCell ref="Z91:Z94"/>
    <mergeCell ref="AA91:AA94"/>
    <mergeCell ref="AB91:AB94"/>
    <mergeCell ref="Q91:Q94"/>
    <mergeCell ref="R91:R94"/>
    <mergeCell ref="S91:S94"/>
    <mergeCell ref="T91:T94"/>
    <mergeCell ref="U91:U94"/>
    <mergeCell ref="V91:V94"/>
    <mergeCell ref="K91:K94"/>
    <mergeCell ref="L91:L94"/>
    <mergeCell ref="M91:M94"/>
    <mergeCell ref="N91:N94"/>
    <mergeCell ref="O91:O94"/>
    <mergeCell ref="P91:P94"/>
    <mergeCell ref="AJ87:AJ90"/>
    <mergeCell ref="AK87:AK90"/>
    <mergeCell ref="AL87:AL90"/>
    <mergeCell ref="AM87:AM90"/>
    <mergeCell ref="AN87:AN90"/>
    <mergeCell ref="B91:B94"/>
    <mergeCell ref="C91:C94"/>
    <mergeCell ref="D91:G94"/>
    <mergeCell ref="I91:I94"/>
    <mergeCell ref="J91:J94"/>
    <mergeCell ref="AD87:AD90"/>
    <mergeCell ref="AE87:AE90"/>
    <mergeCell ref="AF87:AF90"/>
    <mergeCell ref="AG87:AG90"/>
    <mergeCell ref="AH87:AH90"/>
    <mergeCell ref="AI87:AI90"/>
    <mergeCell ref="X87:X90"/>
    <mergeCell ref="Y87:Y90"/>
    <mergeCell ref="Z87:Z90"/>
    <mergeCell ref="AA87:AA90"/>
    <mergeCell ref="AB87:AB90"/>
    <mergeCell ref="AC87:AC90"/>
    <mergeCell ref="R87:R90"/>
    <mergeCell ref="S87:S90"/>
    <mergeCell ref="T87:T90"/>
    <mergeCell ref="U87:U90"/>
    <mergeCell ref="V87:V90"/>
    <mergeCell ref="W87:W90"/>
    <mergeCell ref="L87:L90"/>
    <mergeCell ref="M87:M90"/>
    <mergeCell ref="N87:N90"/>
    <mergeCell ref="O87:O90"/>
    <mergeCell ref="P87:P90"/>
    <mergeCell ref="Q87:Q90"/>
    <mergeCell ref="B87:B90"/>
    <mergeCell ref="C87:C90"/>
    <mergeCell ref="D87:G90"/>
    <mergeCell ref="I87:I90"/>
    <mergeCell ref="J87:J90"/>
    <mergeCell ref="K87:K90"/>
    <mergeCell ref="AI83:AI86"/>
    <mergeCell ref="AJ83:AJ86"/>
    <mergeCell ref="AK83:AK86"/>
    <mergeCell ref="AL83:AL86"/>
    <mergeCell ref="K83:K86"/>
    <mergeCell ref="L83:L86"/>
    <mergeCell ref="M83:M86"/>
    <mergeCell ref="N83:N86"/>
    <mergeCell ref="O83:O86"/>
    <mergeCell ref="P83:P86"/>
    <mergeCell ref="AM83:AM86"/>
    <mergeCell ref="AN83:AN86"/>
    <mergeCell ref="AC83:AC86"/>
    <mergeCell ref="AD83:AD86"/>
    <mergeCell ref="AE83:AE86"/>
    <mergeCell ref="AF83:AF86"/>
    <mergeCell ref="AG83:AG86"/>
    <mergeCell ref="AH83:AH86"/>
    <mergeCell ref="W83:W86"/>
    <mergeCell ref="X83:X86"/>
    <mergeCell ref="Y83:Y86"/>
    <mergeCell ref="Z83:Z86"/>
    <mergeCell ref="AA83:AA86"/>
    <mergeCell ref="AB83:AB86"/>
    <mergeCell ref="Q83:Q86"/>
    <mergeCell ref="R83:R86"/>
    <mergeCell ref="S83:S86"/>
    <mergeCell ref="T83:T86"/>
    <mergeCell ref="U83:U86"/>
    <mergeCell ref="V83:V86"/>
    <mergeCell ref="AJ79:AJ82"/>
    <mergeCell ref="AK79:AK82"/>
    <mergeCell ref="AL79:AL82"/>
    <mergeCell ref="AM79:AM82"/>
    <mergeCell ref="AN79:AN82"/>
    <mergeCell ref="B83:B86"/>
    <mergeCell ref="C83:C86"/>
    <mergeCell ref="D83:G86"/>
    <mergeCell ref="I83:I86"/>
    <mergeCell ref="J83:J86"/>
    <mergeCell ref="AD79:AD82"/>
    <mergeCell ref="AE79:AE82"/>
    <mergeCell ref="AF79:AF82"/>
    <mergeCell ref="AG79:AG82"/>
    <mergeCell ref="AH79:AH82"/>
    <mergeCell ref="AI79:AI82"/>
    <mergeCell ref="X79:X82"/>
    <mergeCell ref="Y79:Y82"/>
    <mergeCell ref="Z79:Z82"/>
    <mergeCell ref="AA79:AA82"/>
    <mergeCell ref="AB79:AB82"/>
    <mergeCell ref="AC79:AC82"/>
    <mergeCell ref="R79:R82"/>
    <mergeCell ref="S79:S82"/>
    <mergeCell ref="T79:T82"/>
    <mergeCell ref="U79:U82"/>
    <mergeCell ref="V79:V82"/>
    <mergeCell ref="W79:W82"/>
    <mergeCell ref="L79:L82"/>
    <mergeCell ref="M79:M82"/>
    <mergeCell ref="N79:N82"/>
    <mergeCell ref="O79:O82"/>
    <mergeCell ref="P79:P82"/>
    <mergeCell ref="Q79:Q82"/>
    <mergeCell ref="B79:B82"/>
    <mergeCell ref="C79:C82"/>
    <mergeCell ref="D79:G82"/>
    <mergeCell ref="I79:I82"/>
    <mergeCell ref="J79:J82"/>
    <mergeCell ref="K79:K82"/>
    <mergeCell ref="AI75:AI78"/>
    <mergeCell ref="AJ75:AJ78"/>
    <mergeCell ref="AK75:AK78"/>
    <mergeCell ref="AL75:AL78"/>
    <mergeCell ref="AM75:AM78"/>
    <mergeCell ref="AN75:AN78"/>
    <mergeCell ref="AC75:AC78"/>
    <mergeCell ref="AD75:AD78"/>
    <mergeCell ref="AE75:AE78"/>
    <mergeCell ref="AF75:AF78"/>
    <mergeCell ref="AG75:AG78"/>
    <mergeCell ref="AH75:AH78"/>
    <mergeCell ref="W75:W78"/>
    <mergeCell ref="X75:X78"/>
    <mergeCell ref="Y75:Y78"/>
    <mergeCell ref="Z75:Z78"/>
    <mergeCell ref="AA75:AA78"/>
    <mergeCell ref="AB75:AB78"/>
    <mergeCell ref="Q75:Q78"/>
    <mergeCell ref="R75:R78"/>
    <mergeCell ref="S75:S78"/>
    <mergeCell ref="T75:T78"/>
    <mergeCell ref="U75:U78"/>
    <mergeCell ref="V75:V78"/>
    <mergeCell ref="K75:K78"/>
    <mergeCell ref="L75:L78"/>
    <mergeCell ref="M75:M78"/>
    <mergeCell ref="N75:N78"/>
    <mergeCell ref="O75:O78"/>
    <mergeCell ref="P75:P78"/>
    <mergeCell ref="AJ71:AJ74"/>
    <mergeCell ref="AK71:AK74"/>
    <mergeCell ref="AL71:AL74"/>
    <mergeCell ref="AM71:AM74"/>
    <mergeCell ref="AN71:AN74"/>
    <mergeCell ref="B75:B78"/>
    <mergeCell ref="C75:C78"/>
    <mergeCell ref="D75:G78"/>
    <mergeCell ref="I75:I78"/>
    <mergeCell ref="J75:J78"/>
    <mergeCell ref="AD71:AD74"/>
    <mergeCell ref="AE71:AE74"/>
    <mergeCell ref="AF71:AF74"/>
    <mergeCell ref="AG71:AG74"/>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L71:L74"/>
    <mergeCell ref="M71:M74"/>
    <mergeCell ref="N71:N74"/>
    <mergeCell ref="O71:O74"/>
    <mergeCell ref="P71:P74"/>
    <mergeCell ref="Q71:Q74"/>
    <mergeCell ref="B71:B74"/>
    <mergeCell ref="C71:C74"/>
    <mergeCell ref="D71:G74"/>
    <mergeCell ref="I71:I74"/>
    <mergeCell ref="J71:J74"/>
    <mergeCell ref="K71:K74"/>
    <mergeCell ref="AI67:AI70"/>
    <mergeCell ref="AJ67:AJ70"/>
    <mergeCell ref="AK67:AK70"/>
    <mergeCell ref="K67:K70"/>
    <mergeCell ref="L67:L70"/>
    <mergeCell ref="M67:M70"/>
    <mergeCell ref="N67:N70"/>
    <mergeCell ref="O67:O70"/>
    <mergeCell ref="P67:P70"/>
    <mergeCell ref="AL67:AL70"/>
    <mergeCell ref="AM67:AM70"/>
    <mergeCell ref="AN67:AN70"/>
    <mergeCell ref="AC67:AC70"/>
    <mergeCell ref="AD67:AD70"/>
    <mergeCell ref="AE67:AE70"/>
    <mergeCell ref="AF67:AF70"/>
    <mergeCell ref="AG67:AG70"/>
    <mergeCell ref="AH67:AH70"/>
    <mergeCell ref="W67:W70"/>
    <mergeCell ref="X67:X70"/>
    <mergeCell ref="Y67:Y70"/>
    <mergeCell ref="Z67:Z70"/>
    <mergeCell ref="AA67:AA70"/>
    <mergeCell ref="AB67:AB70"/>
    <mergeCell ref="Q67:Q70"/>
    <mergeCell ref="R67:R70"/>
    <mergeCell ref="S67:S70"/>
    <mergeCell ref="T67:T70"/>
    <mergeCell ref="U67:U70"/>
    <mergeCell ref="V67:V70"/>
    <mergeCell ref="AJ63:AJ66"/>
    <mergeCell ref="AK63:AK66"/>
    <mergeCell ref="AL63:AL66"/>
    <mergeCell ref="AM63:AM66"/>
    <mergeCell ref="AN63:AN66"/>
    <mergeCell ref="B67:B70"/>
    <mergeCell ref="C67:C70"/>
    <mergeCell ref="D67:G70"/>
    <mergeCell ref="I67:I70"/>
    <mergeCell ref="J67:J70"/>
    <mergeCell ref="AD63:AD66"/>
    <mergeCell ref="AE63:AE66"/>
    <mergeCell ref="AF63:AF66"/>
    <mergeCell ref="AG63:AG66"/>
    <mergeCell ref="AH63:AH66"/>
    <mergeCell ref="AI63:AI66"/>
    <mergeCell ref="X63:X66"/>
    <mergeCell ref="Y63:Y66"/>
    <mergeCell ref="Z63:Z66"/>
    <mergeCell ref="AA63:AA66"/>
    <mergeCell ref="AB63:AB66"/>
    <mergeCell ref="AC63:AC66"/>
    <mergeCell ref="R63:R66"/>
    <mergeCell ref="S63:S66"/>
    <mergeCell ref="T63:T66"/>
    <mergeCell ref="U63:U66"/>
    <mergeCell ref="V63:V66"/>
    <mergeCell ref="W63:W66"/>
    <mergeCell ref="L63:L66"/>
    <mergeCell ref="M63:M66"/>
    <mergeCell ref="N63:N66"/>
    <mergeCell ref="O63:O66"/>
    <mergeCell ref="P63:P66"/>
    <mergeCell ref="Q63:Q66"/>
    <mergeCell ref="B63:B66"/>
    <mergeCell ref="C63:C66"/>
    <mergeCell ref="D63:G66"/>
    <mergeCell ref="I63:I66"/>
    <mergeCell ref="J63:J66"/>
    <mergeCell ref="K63:K66"/>
    <mergeCell ref="AI59:AI62"/>
    <mergeCell ref="AJ59:AJ62"/>
    <mergeCell ref="AK59:AK62"/>
    <mergeCell ref="AL59:AL62"/>
    <mergeCell ref="AM59:AM62"/>
    <mergeCell ref="AN59:AN62"/>
    <mergeCell ref="AC59:AC62"/>
    <mergeCell ref="AD59:AD62"/>
    <mergeCell ref="AE59:AE62"/>
    <mergeCell ref="AF59:AF62"/>
    <mergeCell ref="AG59:AG62"/>
    <mergeCell ref="AH59:AH62"/>
    <mergeCell ref="W59:W62"/>
    <mergeCell ref="X59:X62"/>
    <mergeCell ref="Y59:Y62"/>
    <mergeCell ref="Z59:Z62"/>
    <mergeCell ref="AA59:AA62"/>
    <mergeCell ref="AB59:AB62"/>
    <mergeCell ref="Q59:Q62"/>
    <mergeCell ref="R59:R62"/>
    <mergeCell ref="S59:S62"/>
    <mergeCell ref="T59:T62"/>
    <mergeCell ref="U59:U62"/>
    <mergeCell ref="V59:V62"/>
    <mergeCell ref="K59:K62"/>
    <mergeCell ref="L59:L62"/>
    <mergeCell ref="M59:M62"/>
    <mergeCell ref="N59:N62"/>
    <mergeCell ref="O59:O62"/>
    <mergeCell ref="P59:P62"/>
    <mergeCell ref="AJ55:AJ58"/>
    <mergeCell ref="AK55:AK58"/>
    <mergeCell ref="AL55:AL58"/>
    <mergeCell ref="AM55:AM58"/>
    <mergeCell ref="AN55:AN58"/>
    <mergeCell ref="B59:B62"/>
    <mergeCell ref="C59:C62"/>
    <mergeCell ref="D59:G62"/>
    <mergeCell ref="I59:I62"/>
    <mergeCell ref="J59:J62"/>
    <mergeCell ref="AD55:AD58"/>
    <mergeCell ref="AE55:AE58"/>
    <mergeCell ref="AF55:AF58"/>
    <mergeCell ref="AG55:AG58"/>
    <mergeCell ref="AH55:AH58"/>
    <mergeCell ref="AI55:AI58"/>
    <mergeCell ref="X55:X58"/>
    <mergeCell ref="Y55:Y58"/>
    <mergeCell ref="Z55:Z58"/>
    <mergeCell ref="AA55:AA58"/>
    <mergeCell ref="AB55:AB58"/>
    <mergeCell ref="AC55:AC58"/>
    <mergeCell ref="R55:R58"/>
    <mergeCell ref="S55:S58"/>
    <mergeCell ref="T55:T58"/>
    <mergeCell ref="U55:U58"/>
    <mergeCell ref="V55:V58"/>
    <mergeCell ref="W55:W58"/>
    <mergeCell ref="L55:L58"/>
    <mergeCell ref="M55:M58"/>
    <mergeCell ref="N55:N58"/>
    <mergeCell ref="O55:O58"/>
    <mergeCell ref="P55:P58"/>
    <mergeCell ref="Q55:Q58"/>
    <mergeCell ref="B55:B58"/>
    <mergeCell ref="C55:C58"/>
    <mergeCell ref="D55:G58"/>
    <mergeCell ref="I55:I58"/>
    <mergeCell ref="J55:J58"/>
    <mergeCell ref="K55:K58"/>
    <mergeCell ref="AI51:AI54"/>
    <mergeCell ref="AJ51:AJ54"/>
    <mergeCell ref="AK51:AK54"/>
    <mergeCell ref="K51:K54"/>
    <mergeCell ref="L51:L54"/>
    <mergeCell ref="M51:M54"/>
    <mergeCell ref="N51:N54"/>
    <mergeCell ref="O51:O54"/>
    <mergeCell ref="P51:P54"/>
    <mergeCell ref="AL51:AL54"/>
    <mergeCell ref="AM51:AM54"/>
    <mergeCell ref="AN51:AN54"/>
    <mergeCell ref="AC51:AC54"/>
    <mergeCell ref="AD51:AD54"/>
    <mergeCell ref="AE51:AE54"/>
    <mergeCell ref="AF51:AF54"/>
    <mergeCell ref="AG51:AG54"/>
    <mergeCell ref="AH51:AH54"/>
    <mergeCell ref="W51:W54"/>
    <mergeCell ref="X51:X54"/>
    <mergeCell ref="Y51:Y54"/>
    <mergeCell ref="Z51:Z54"/>
    <mergeCell ref="AA51:AA54"/>
    <mergeCell ref="AB51:AB54"/>
    <mergeCell ref="Q51:Q54"/>
    <mergeCell ref="R51:R54"/>
    <mergeCell ref="S51:S54"/>
    <mergeCell ref="T51:T54"/>
    <mergeCell ref="U51:U54"/>
    <mergeCell ref="V51:V54"/>
    <mergeCell ref="AJ47:AJ50"/>
    <mergeCell ref="AK47:AK50"/>
    <mergeCell ref="AL47:AL50"/>
    <mergeCell ref="AM47:AM50"/>
    <mergeCell ref="AN47:AN50"/>
    <mergeCell ref="B51:B54"/>
    <mergeCell ref="C51:C54"/>
    <mergeCell ref="D51:G54"/>
    <mergeCell ref="I51:I54"/>
    <mergeCell ref="J51:J54"/>
    <mergeCell ref="AD47:AD50"/>
    <mergeCell ref="AE47:AE50"/>
    <mergeCell ref="AF47:AF50"/>
    <mergeCell ref="AG47:AG50"/>
    <mergeCell ref="AH47:AH50"/>
    <mergeCell ref="AI47:AI50"/>
    <mergeCell ref="X47:X50"/>
    <mergeCell ref="Y47:Y50"/>
    <mergeCell ref="Z47:Z50"/>
    <mergeCell ref="AA47:AA50"/>
    <mergeCell ref="AB47:AB50"/>
    <mergeCell ref="AC47:AC50"/>
    <mergeCell ref="R47:R50"/>
    <mergeCell ref="S47:S50"/>
    <mergeCell ref="T47:T50"/>
    <mergeCell ref="U47:U50"/>
    <mergeCell ref="V47:V50"/>
    <mergeCell ref="W47:W50"/>
    <mergeCell ref="L47:L50"/>
    <mergeCell ref="M47:M50"/>
    <mergeCell ref="N47:N50"/>
    <mergeCell ref="O47:O50"/>
    <mergeCell ref="P47:P50"/>
    <mergeCell ref="Q47:Q50"/>
    <mergeCell ref="B47:B50"/>
    <mergeCell ref="C47:C50"/>
    <mergeCell ref="D47:G50"/>
    <mergeCell ref="I47:I50"/>
    <mergeCell ref="J47:J50"/>
    <mergeCell ref="K47:K50"/>
    <mergeCell ref="AI43:AI46"/>
    <mergeCell ref="AJ43:AJ46"/>
    <mergeCell ref="AK43:AK46"/>
    <mergeCell ref="AL43:AL46"/>
    <mergeCell ref="AM43:AM46"/>
    <mergeCell ref="AN43:AN46"/>
    <mergeCell ref="AC43:AC46"/>
    <mergeCell ref="AD43:AD46"/>
    <mergeCell ref="AE43:AE46"/>
    <mergeCell ref="AF43:AF46"/>
    <mergeCell ref="AG43:AG46"/>
    <mergeCell ref="AH43:AH46"/>
    <mergeCell ref="W43:W46"/>
    <mergeCell ref="X43:X46"/>
    <mergeCell ref="Y43:Y46"/>
    <mergeCell ref="Z43:Z46"/>
    <mergeCell ref="AA43:AA46"/>
    <mergeCell ref="AB43:AB46"/>
    <mergeCell ref="Q43:Q46"/>
    <mergeCell ref="R43:R46"/>
    <mergeCell ref="S43:S46"/>
    <mergeCell ref="T43:T46"/>
    <mergeCell ref="U43:U46"/>
    <mergeCell ref="V43:V46"/>
    <mergeCell ref="K43:K46"/>
    <mergeCell ref="L43:L46"/>
    <mergeCell ref="M43:M46"/>
    <mergeCell ref="N43:N46"/>
    <mergeCell ref="O43:O46"/>
    <mergeCell ref="P43:P46"/>
    <mergeCell ref="AJ39:AJ42"/>
    <mergeCell ref="AK39:AK42"/>
    <mergeCell ref="AL39:AL42"/>
    <mergeCell ref="AM39:AM42"/>
    <mergeCell ref="AN39:AN42"/>
    <mergeCell ref="B43:B46"/>
    <mergeCell ref="C43:C46"/>
    <mergeCell ref="D43:G46"/>
    <mergeCell ref="I43:I46"/>
    <mergeCell ref="J43:J46"/>
    <mergeCell ref="AD39:AD42"/>
    <mergeCell ref="AE39:AE42"/>
    <mergeCell ref="AF39:AF42"/>
    <mergeCell ref="AG39:AG42"/>
    <mergeCell ref="AH39:AH42"/>
    <mergeCell ref="AI39:AI42"/>
    <mergeCell ref="X39:X42"/>
    <mergeCell ref="Y39:Y42"/>
    <mergeCell ref="Z39:Z42"/>
    <mergeCell ref="AA39:AA42"/>
    <mergeCell ref="AB39:AB42"/>
    <mergeCell ref="AC39:AC42"/>
    <mergeCell ref="R39:R42"/>
    <mergeCell ref="S39:S42"/>
    <mergeCell ref="T39:T42"/>
    <mergeCell ref="U39:U42"/>
    <mergeCell ref="V39:V42"/>
    <mergeCell ref="W39:W42"/>
    <mergeCell ref="L39:L42"/>
    <mergeCell ref="M39:M42"/>
    <mergeCell ref="N39:N42"/>
    <mergeCell ref="O39:O42"/>
    <mergeCell ref="P39:P42"/>
    <mergeCell ref="Q39:Q42"/>
    <mergeCell ref="B39:B42"/>
    <mergeCell ref="C39:C42"/>
    <mergeCell ref="D39:G42"/>
    <mergeCell ref="I39:I42"/>
    <mergeCell ref="J39:J42"/>
    <mergeCell ref="K39:K42"/>
    <mergeCell ref="AI35:AI38"/>
    <mergeCell ref="AJ35:AJ38"/>
    <mergeCell ref="AK35:AK38"/>
    <mergeCell ref="K35:K38"/>
    <mergeCell ref="L35:L38"/>
    <mergeCell ref="M35:M38"/>
    <mergeCell ref="N35:N38"/>
    <mergeCell ref="O35:O38"/>
    <mergeCell ref="P35:P38"/>
    <mergeCell ref="AL35:AL38"/>
    <mergeCell ref="AM35:AM38"/>
    <mergeCell ref="AN35:AN38"/>
    <mergeCell ref="AC35:AC38"/>
    <mergeCell ref="AD35:AD38"/>
    <mergeCell ref="AE35:AE38"/>
    <mergeCell ref="AF35:AF38"/>
    <mergeCell ref="AG35:AG38"/>
    <mergeCell ref="AH35:AH38"/>
    <mergeCell ref="W35:W38"/>
    <mergeCell ref="X35:X38"/>
    <mergeCell ref="Y35:Y38"/>
    <mergeCell ref="Z35:Z38"/>
    <mergeCell ref="AA35:AA38"/>
    <mergeCell ref="AB35:AB38"/>
    <mergeCell ref="Q35:Q38"/>
    <mergeCell ref="R35:R38"/>
    <mergeCell ref="S35:S38"/>
    <mergeCell ref="T35:T38"/>
    <mergeCell ref="U35:U38"/>
    <mergeCell ref="V35:V38"/>
    <mergeCell ref="AJ31:AJ34"/>
    <mergeCell ref="AK31:AK34"/>
    <mergeCell ref="AL31:AL34"/>
    <mergeCell ref="AM31:AM34"/>
    <mergeCell ref="AN31:AN34"/>
    <mergeCell ref="B35:B38"/>
    <mergeCell ref="C35:C38"/>
    <mergeCell ref="D35:G38"/>
    <mergeCell ref="I35:I38"/>
    <mergeCell ref="J35:J38"/>
    <mergeCell ref="AD31:AD34"/>
    <mergeCell ref="AE31:AE34"/>
    <mergeCell ref="AF31:AF34"/>
    <mergeCell ref="AG31:AG34"/>
    <mergeCell ref="AH31:AH34"/>
    <mergeCell ref="AI31:AI34"/>
    <mergeCell ref="X31:X34"/>
    <mergeCell ref="Y31:Y34"/>
    <mergeCell ref="Z31:Z34"/>
    <mergeCell ref="AA31:AA34"/>
    <mergeCell ref="AB31:AB34"/>
    <mergeCell ref="AC31:AC34"/>
    <mergeCell ref="R31:R34"/>
    <mergeCell ref="S31:S34"/>
    <mergeCell ref="T31:T34"/>
    <mergeCell ref="U31:U34"/>
    <mergeCell ref="V31:V34"/>
    <mergeCell ref="W31:W34"/>
    <mergeCell ref="L31:L34"/>
    <mergeCell ref="M31:M34"/>
    <mergeCell ref="N31:N34"/>
    <mergeCell ref="O31:O34"/>
    <mergeCell ref="P31:P34"/>
    <mergeCell ref="Q31:Q34"/>
    <mergeCell ref="B31:B34"/>
    <mergeCell ref="C31:C34"/>
    <mergeCell ref="D31:G34"/>
    <mergeCell ref="I31:I34"/>
    <mergeCell ref="J31:J34"/>
    <mergeCell ref="K31:K34"/>
    <mergeCell ref="AI27:AI30"/>
    <mergeCell ref="AJ27:AJ30"/>
    <mergeCell ref="AK27:AK30"/>
    <mergeCell ref="AL27:AL30"/>
    <mergeCell ref="AM27:AM30"/>
    <mergeCell ref="AN27:AN30"/>
    <mergeCell ref="AC27:AC30"/>
    <mergeCell ref="AD27:AD30"/>
    <mergeCell ref="AE27:AE30"/>
    <mergeCell ref="AF27:AF30"/>
    <mergeCell ref="AG27:AG30"/>
    <mergeCell ref="AH27:AH30"/>
    <mergeCell ref="W27:W30"/>
    <mergeCell ref="X27:X30"/>
    <mergeCell ref="Y27:Y30"/>
    <mergeCell ref="Z27:Z30"/>
    <mergeCell ref="AA27:AA30"/>
    <mergeCell ref="AB27:AB30"/>
    <mergeCell ref="Q27:Q30"/>
    <mergeCell ref="R27:R30"/>
    <mergeCell ref="S27:S30"/>
    <mergeCell ref="T27:T30"/>
    <mergeCell ref="U27:U30"/>
    <mergeCell ref="V27:V30"/>
    <mergeCell ref="K27:K30"/>
    <mergeCell ref="L27:L30"/>
    <mergeCell ref="M27:M30"/>
    <mergeCell ref="N27:N30"/>
    <mergeCell ref="O27:O30"/>
    <mergeCell ref="P27:P30"/>
    <mergeCell ref="AJ23:AJ26"/>
    <mergeCell ref="AK23:AK26"/>
    <mergeCell ref="AL23:AL26"/>
    <mergeCell ref="AM23:AM26"/>
    <mergeCell ref="AN23:AN26"/>
    <mergeCell ref="B27:B30"/>
    <mergeCell ref="C27:C30"/>
    <mergeCell ref="D27:G30"/>
    <mergeCell ref="I27:I30"/>
    <mergeCell ref="J27:J30"/>
    <mergeCell ref="AD23:AD26"/>
    <mergeCell ref="AE23:AE26"/>
    <mergeCell ref="AF23:AF26"/>
    <mergeCell ref="AG23:AG26"/>
    <mergeCell ref="AH23:AH26"/>
    <mergeCell ref="AI23:AI26"/>
    <mergeCell ref="X23:X26"/>
    <mergeCell ref="Y23:Y26"/>
    <mergeCell ref="Z23:Z26"/>
    <mergeCell ref="AA23:AA26"/>
    <mergeCell ref="AB23:AB26"/>
    <mergeCell ref="AC23:AC26"/>
    <mergeCell ref="R23:R26"/>
    <mergeCell ref="S23:S26"/>
    <mergeCell ref="T23:T26"/>
    <mergeCell ref="U23:U26"/>
    <mergeCell ref="V23:V26"/>
    <mergeCell ref="W23:W26"/>
    <mergeCell ref="L23:L26"/>
    <mergeCell ref="M23:M26"/>
    <mergeCell ref="N23:N26"/>
    <mergeCell ref="O23:O26"/>
    <mergeCell ref="P23:P26"/>
    <mergeCell ref="Q23:Q26"/>
    <mergeCell ref="B23:B26"/>
    <mergeCell ref="C23:C26"/>
    <mergeCell ref="D23:G26"/>
    <mergeCell ref="I23:I26"/>
    <mergeCell ref="J23:J26"/>
    <mergeCell ref="K23:K26"/>
    <mergeCell ref="AI19:AI22"/>
    <mergeCell ref="AJ19:AJ22"/>
    <mergeCell ref="AK19:AK22"/>
    <mergeCell ref="K19:K22"/>
    <mergeCell ref="L19:L22"/>
    <mergeCell ref="M19:M22"/>
    <mergeCell ref="N19:N22"/>
    <mergeCell ref="O19:O22"/>
    <mergeCell ref="P19:P22"/>
    <mergeCell ref="AL19:AL22"/>
    <mergeCell ref="AM19:AM22"/>
    <mergeCell ref="AN19:AN22"/>
    <mergeCell ref="AC19:AC22"/>
    <mergeCell ref="AD19:AD22"/>
    <mergeCell ref="AE19:AE22"/>
    <mergeCell ref="AF19:AF22"/>
    <mergeCell ref="AG19:AG22"/>
    <mergeCell ref="AH19:AH22"/>
    <mergeCell ref="W19:W22"/>
    <mergeCell ref="X19:X22"/>
    <mergeCell ref="Y19:Y22"/>
    <mergeCell ref="Z19:Z22"/>
    <mergeCell ref="AA19:AA22"/>
    <mergeCell ref="AB19:AB22"/>
    <mergeCell ref="Q19:Q22"/>
    <mergeCell ref="R19:R22"/>
    <mergeCell ref="S19:S22"/>
    <mergeCell ref="T19:T22"/>
    <mergeCell ref="U19:U22"/>
    <mergeCell ref="V19:V22"/>
    <mergeCell ref="AJ15:AJ18"/>
    <mergeCell ref="AK15:AK18"/>
    <mergeCell ref="AL15:AL18"/>
    <mergeCell ref="AM15:AM18"/>
    <mergeCell ref="AN15:AN18"/>
    <mergeCell ref="B19:B22"/>
    <mergeCell ref="C19:C22"/>
    <mergeCell ref="D19:G22"/>
    <mergeCell ref="I19:I22"/>
    <mergeCell ref="J19:J22"/>
    <mergeCell ref="AD15:AD18"/>
    <mergeCell ref="AE15:AE18"/>
    <mergeCell ref="AF15:AF18"/>
    <mergeCell ref="AG15:AG18"/>
    <mergeCell ref="AH15:AH18"/>
    <mergeCell ref="AI15:AI18"/>
    <mergeCell ref="X15:X18"/>
    <mergeCell ref="Y15:Y18"/>
    <mergeCell ref="Z15:Z18"/>
    <mergeCell ref="AA15:AA18"/>
    <mergeCell ref="AB15:AB18"/>
    <mergeCell ref="AC15:AC18"/>
    <mergeCell ref="R15:R18"/>
    <mergeCell ref="S15:S18"/>
    <mergeCell ref="T15:T18"/>
    <mergeCell ref="U15:U18"/>
    <mergeCell ref="V15:V18"/>
    <mergeCell ref="W15:W18"/>
    <mergeCell ref="L15:L18"/>
    <mergeCell ref="M15:M18"/>
    <mergeCell ref="N15:N18"/>
    <mergeCell ref="O15:O18"/>
    <mergeCell ref="P15:P18"/>
    <mergeCell ref="Q15:Q18"/>
    <mergeCell ref="AK11:AK14"/>
    <mergeCell ref="AL11:AL14"/>
    <mergeCell ref="AM11:AM14"/>
    <mergeCell ref="AN11:AN14"/>
    <mergeCell ref="B15:B18"/>
    <mergeCell ref="C15:C18"/>
    <mergeCell ref="D15:G18"/>
    <mergeCell ref="I15:I18"/>
    <mergeCell ref="J15:J18"/>
    <mergeCell ref="K15:K18"/>
    <mergeCell ref="AE11:AE14"/>
    <mergeCell ref="AF11:AF14"/>
    <mergeCell ref="AG11:AG14"/>
    <mergeCell ref="AH11:AH14"/>
    <mergeCell ref="AI11:AI14"/>
    <mergeCell ref="AJ11:AJ14"/>
    <mergeCell ref="Y11:Y14"/>
    <mergeCell ref="Z11:Z14"/>
    <mergeCell ref="AA11:AA14"/>
    <mergeCell ref="AB11:AB14"/>
    <mergeCell ref="AC11:AC14"/>
    <mergeCell ref="AD11:AD14"/>
    <mergeCell ref="S11:S14"/>
    <mergeCell ref="T11:T14"/>
    <mergeCell ref="U11:U14"/>
    <mergeCell ref="V11:V14"/>
    <mergeCell ref="W11:W14"/>
    <mergeCell ref="X11:X14"/>
    <mergeCell ref="M11:M14"/>
    <mergeCell ref="N11:N14"/>
    <mergeCell ref="O11:O14"/>
    <mergeCell ref="P11:P14"/>
    <mergeCell ref="Q11:Q14"/>
    <mergeCell ref="R11:R14"/>
    <mergeCell ref="I8:AM8"/>
    <mergeCell ref="D9:G9"/>
    <mergeCell ref="B10:AN10"/>
    <mergeCell ref="B11:B14"/>
    <mergeCell ref="C11:C14"/>
    <mergeCell ref="D11:G14"/>
    <mergeCell ref="I11:I14"/>
    <mergeCell ref="J11:J14"/>
    <mergeCell ref="K11:K14"/>
    <mergeCell ref="L11:L14"/>
    <mergeCell ref="G1:AN1"/>
    <mergeCell ref="G2:AN2"/>
    <mergeCell ref="G3:AN3"/>
    <mergeCell ref="B4:F8"/>
    <mergeCell ref="I4:M4"/>
    <mergeCell ref="P4:AF4"/>
    <mergeCell ref="I5:M5"/>
    <mergeCell ref="P5:AA5"/>
    <mergeCell ref="I6:M6"/>
    <mergeCell ref="P6:AA6"/>
  </mergeCells>
  <conditionalFormatting sqref="I11:AM98">
    <cfRule type="containsText" dxfId="1" priority="2" operator="containsText" text="0">
      <formula>NOT(ISERROR(SEARCH("0",I11)))</formula>
    </cfRule>
  </conditionalFormatting>
  <conditionalFormatting sqref="I116:AM139">
    <cfRule type="containsText" dxfId="0" priority="1" operator="containsText" text="0">
      <formula>NOT(ISERROR(SEARCH("0",I116)))</formula>
    </cfRule>
  </conditionalFormatting>
  <pageMargins left="0.70866141732283472" right="0.70866141732283472" top="0.74803149606299213" bottom="0.74803149606299213" header="0.31496062992125984" footer="0.31496062992125984"/>
  <pageSetup paperSize="9" scale="32" fitToHeight="0" orientation="landscape" r:id="rId1"/>
  <rowBreaks count="2" manualBreakCount="2">
    <brk id="90" max="16383" man="1"/>
    <brk id="18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0"/>
  <sheetViews>
    <sheetView topLeftCell="A7" workbookViewId="0">
      <selection activeCell="O32" sqref="O32"/>
    </sheetView>
  </sheetViews>
  <sheetFormatPr baseColWidth="10" defaultRowHeight="15"/>
  <cols>
    <col min="1" max="1" width="33" style="319" customWidth="1"/>
    <col min="2" max="13" width="11.42578125" style="319"/>
    <col min="14" max="14" width="12.5703125" style="319" bestFit="1" customWidth="1"/>
    <col min="15" max="16384" width="11.42578125" style="319"/>
  </cols>
  <sheetData>
    <row r="1" spans="1:14" ht="15.75" thickBot="1"/>
    <row r="2" spans="1:14">
      <c r="A2" s="674" t="s">
        <v>1336</v>
      </c>
      <c r="B2" s="675"/>
      <c r="C2" s="675"/>
      <c r="D2" s="675"/>
      <c r="E2" s="675"/>
      <c r="F2" s="675"/>
      <c r="G2" s="675"/>
      <c r="H2" s="675"/>
      <c r="I2" s="675"/>
      <c r="J2" s="675"/>
      <c r="K2" s="675"/>
      <c r="L2" s="675"/>
      <c r="M2" s="675"/>
      <c r="N2" s="676"/>
    </row>
    <row r="3" spans="1:14">
      <c r="A3" s="677" t="s">
        <v>1337</v>
      </c>
      <c r="B3" s="625"/>
      <c r="C3" s="625"/>
      <c r="D3" s="625"/>
      <c r="E3" s="625"/>
      <c r="F3" s="625"/>
      <c r="G3" s="625"/>
      <c r="H3" s="625"/>
      <c r="I3" s="625"/>
      <c r="J3" s="625"/>
      <c r="K3" s="625"/>
      <c r="L3" s="625"/>
      <c r="M3" s="625"/>
      <c r="N3" s="678"/>
    </row>
    <row r="4" spans="1:14" ht="15.75" thickBot="1">
      <c r="A4" s="679" t="s">
        <v>1338</v>
      </c>
      <c r="B4" s="680"/>
      <c r="C4" s="680"/>
      <c r="D4" s="680"/>
      <c r="E4" s="680"/>
      <c r="F4" s="680"/>
      <c r="G4" s="680"/>
      <c r="H4" s="680"/>
      <c r="I4" s="680"/>
      <c r="J4" s="680"/>
      <c r="K4" s="680"/>
      <c r="L4" s="680"/>
      <c r="M4" s="680"/>
      <c r="N4" s="681"/>
    </row>
    <row r="5" spans="1:14" ht="15.75" thickBot="1"/>
    <row r="6" spans="1:14" ht="15.75" thickBot="1">
      <c r="A6" s="443" t="s">
        <v>1339</v>
      </c>
    </row>
    <row r="7" spans="1:14" ht="15.75" thickBot="1">
      <c r="A7" s="682" t="s">
        <v>52</v>
      </c>
    </row>
    <row r="8" spans="1:14" ht="15.75" thickBot="1">
      <c r="A8" s="683"/>
      <c r="B8" s="444" t="s">
        <v>76</v>
      </c>
      <c r="C8" s="445" t="s">
        <v>1340</v>
      </c>
      <c r="D8" s="445" t="s">
        <v>78</v>
      </c>
      <c r="E8" s="445" t="s">
        <v>79</v>
      </c>
      <c r="F8" s="445" t="s">
        <v>80</v>
      </c>
      <c r="G8" s="445" t="s">
        <v>81</v>
      </c>
      <c r="H8" s="445" t="s">
        <v>82</v>
      </c>
      <c r="I8" s="445" t="s">
        <v>83</v>
      </c>
      <c r="J8" s="445" t="s">
        <v>84</v>
      </c>
      <c r="K8" s="445" t="s">
        <v>1341</v>
      </c>
      <c r="L8" s="445" t="s">
        <v>86</v>
      </c>
      <c r="M8" s="445" t="s">
        <v>88</v>
      </c>
      <c r="N8" s="446" t="s">
        <v>18</v>
      </c>
    </row>
    <row r="9" spans="1:14">
      <c r="A9" s="447" t="s">
        <v>1342</v>
      </c>
      <c r="B9" s="448">
        <v>13914</v>
      </c>
      <c r="C9" s="449">
        <v>13914</v>
      </c>
      <c r="D9" s="449">
        <v>13914</v>
      </c>
      <c r="E9" s="449">
        <v>13914</v>
      </c>
      <c r="F9" s="449">
        <v>13914</v>
      </c>
      <c r="G9" s="449">
        <v>13914</v>
      </c>
      <c r="H9" s="449">
        <v>13914</v>
      </c>
      <c r="I9" s="449">
        <v>13914</v>
      </c>
      <c r="J9" s="449">
        <v>13914</v>
      </c>
      <c r="K9" s="449">
        <v>13914</v>
      </c>
      <c r="L9" s="449">
        <v>13914</v>
      </c>
      <c r="M9" s="449">
        <v>13914</v>
      </c>
      <c r="N9" s="450">
        <f t="shared" ref="N9:N18" si="0">SUM(B9:M9)</f>
        <v>166968</v>
      </c>
    </row>
    <row r="10" spans="1:14">
      <c r="A10" s="451" t="s">
        <v>1343</v>
      </c>
      <c r="B10" s="452">
        <v>1551.4110000000001</v>
      </c>
      <c r="C10" s="453">
        <v>1551.4110000000001</v>
      </c>
      <c r="D10" s="453">
        <v>1551.4110000000001</v>
      </c>
      <c r="E10" s="453">
        <v>1551.4110000000001</v>
      </c>
      <c r="F10" s="453">
        <v>1551.4110000000001</v>
      </c>
      <c r="G10" s="453">
        <v>1551.4110000000001</v>
      </c>
      <c r="H10" s="453">
        <v>1551.4110000000001</v>
      </c>
      <c r="I10" s="453">
        <v>1551.4110000000001</v>
      </c>
      <c r="J10" s="453">
        <v>1551.4110000000001</v>
      </c>
      <c r="K10" s="453">
        <v>1551.4110000000001</v>
      </c>
      <c r="L10" s="453">
        <v>1551.4110000000001</v>
      </c>
      <c r="M10" s="453">
        <v>1551.4110000000001</v>
      </c>
      <c r="N10" s="454">
        <f t="shared" si="0"/>
        <v>18616.932000000001</v>
      </c>
    </row>
    <row r="11" spans="1:14">
      <c r="A11" s="451" t="s">
        <v>1344</v>
      </c>
      <c r="B11" s="452">
        <v>1095.08</v>
      </c>
      <c r="C11" s="453">
        <v>1095.08</v>
      </c>
      <c r="D11" s="453">
        <v>1095.08</v>
      </c>
      <c r="E11" s="453">
        <v>1095.08</v>
      </c>
      <c r="F11" s="453">
        <v>1095.08</v>
      </c>
      <c r="G11" s="453">
        <v>1095.08</v>
      </c>
      <c r="H11" s="453">
        <v>1095.08</v>
      </c>
      <c r="I11" s="453">
        <v>1095.08</v>
      </c>
      <c r="J11" s="453">
        <v>1095.08</v>
      </c>
      <c r="K11" s="453">
        <v>1095.08</v>
      </c>
      <c r="L11" s="453">
        <v>1095.08</v>
      </c>
      <c r="M11" s="453">
        <v>1095.08</v>
      </c>
      <c r="N11" s="454">
        <f t="shared" si="0"/>
        <v>13140.96</v>
      </c>
    </row>
    <row r="12" spans="1:14">
      <c r="A12" s="451" t="s">
        <v>1345</v>
      </c>
      <c r="B12" s="452">
        <v>1030.6666666666667</v>
      </c>
      <c r="C12" s="453">
        <v>1030.6666666666667</v>
      </c>
      <c r="D12" s="453">
        <v>1030.6666666666667</v>
      </c>
      <c r="E12" s="453">
        <v>1030.6666666666667</v>
      </c>
      <c r="F12" s="453">
        <v>1030.6666666666667</v>
      </c>
      <c r="G12" s="453">
        <v>1030.6666666666667</v>
      </c>
      <c r="H12" s="453">
        <v>1030.6666666666667</v>
      </c>
      <c r="I12" s="453">
        <v>1030.6666666666667</v>
      </c>
      <c r="J12" s="453">
        <v>1030.6666666666667</v>
      </c>
      <c r="K12" s="453">
        <v>1030.6666666666667</v>
      </c>
      <c r="L12" s="453">
        <v>1030.6666666666667</v>
      </c>
      <c r="M12" s="453">
        <v>1030.6666666666667</v>
      </c>
      <c r="N12" s="454">
        <f t="shared" si="0"/>
        <v>12367.999999999998</v>
      </c>
    </row>
    <row r="13" spans="1:14">
      <c r="A13" s="451" t="s">
        <v>1346</v>
      </c>
      <c r="B13" s="452">
        <v>600</v>
      </c>
      <c r="C13" s="453">
        <v>600</v>
      </c>
      <c r="D13" s="453">
        <v>600</v>
      </c>
      <c r="E13" s="453">
        <v>600</v>
      </c>
      <c r="F13" s="453">
        <v>600</v>
      </c>
      <c r="G13" s="453">
        <v>600</v>
      </c>
      <c r="H13" s="453">
        <v>600</v>
      </c>
      <c r="I13" s="453">
        <v>600</v>
      </c>
      <c r="J13" s="453">
        <v>600</v>
      </c>
      <c r="K13" s="453">
        <v>600</v>
      </c>
      <c r="L13" s="453">
        <v>600</v>
      </c>
      <c r="M13" s="453">
        <v>600</v>
      </c>
      <c r="N13" s="454">
        <f t="shared" si="0"/>
        <v>7200</v>
      </c>
    </row>
    <row r="14" spans="1:14">
      <c r="A14" s="451" t="s">
        <v>1347</v>
      </c>
      <c r="B14" s="452">
        <v>0</v>
      </c>
      <c r="C14" s="453">
        <v>0</v>
      </c>
      <c r="D14" s="453">
        <v>0</v>
      </c>
      <c r="E14" s="453">
        <v>0</v>
      </c>
      <c r="F14" s="453">
        <v>0</v>
      </c>
      <c r="G14" s="453">
        <v>0</v>
      </c>
      <c r="H14" s="453">
        <v>0</v>
      </c>
      <c r="I14" s="453">
        <v>0</v>
      </c>
      <c r="J14" s="453">
        <v>0</v>
      </c>
      <c r="K14" s="453">
        <v>0</v>
      </c>
      <c r="L14" s="453">
        <v>0</v>
      </c>
      <c r="M14" s="453">
        <v>0</v>
      </c>
      <c r="N14" s="454">
        <f t="shared" si="0"/>
        <v>0</v>
      </c>
    </row>
    <row r="15" spans="1:14">
      <c r="A15" s="451" t="s">
        <v>1348</v>
      </c>
      <c r="B15" s="452">
        <v>2164.25</v>
      </c>
      <c r="C15" s="453">
        <v>2164.25</v>
      </c>
      <c r="D15" s="453">
        <v>2164.25</v>
      </c>
      <c r="E15" s="453">
        <v>2164.25</v>
      </c>
      <c r="F15" s="453">
        <v>2164.25</v>
      </c>
      <c r="G15" s="453">
        <v>2164.25</v>
      </c>
      <c r="H15" s="453">
        <v>2164.25</v>
      </c>
      <c r="I15" s="453">
        <v>2164.25</v>
      </c>
      <c r="J15" s="453">
        <v>2164.25</v>
      </c>
      <c r="K15" s="453">
        <v>2164.25</v>
      </c>
      <c r="L15" s="453">
        <v>2164.25</v>
      </c>
      <c r="M15" s="453">
        <v>2164.25</v>
      </c>
      <c r="N15" s="454">
        <f t="shared" si="0"/>
        <v>25971</v>
      </c>
    </row>
    <row r="16" spans="1:14">
      <c r="A16" s="451" t="s">
        <v>1349</v>
      </c>
      <c r="B16" s="452">
        <v>19.829999999999998</v>
      </c>
      <c r="C16" s="453">
        <v>19.829999999999998</v>
      </c>
      <c r="D16" s="453">
        <v>19.829999999999998</v>
      </c>
      <c r="E16" s="453">
        <v>19.829999999999998</v>
      </c>
      <c r="F16" s="453">
        <v>19.829999999999998</v>
      </c>
      <c r="G16" s="453">
        <v>19.829999999999998</v>
      </c>
      <c r="H16" s="453">
        <v>19.829999999999998</v>
      </c>
      <c r="I16" s="453">
        <v>19.829999999999998</v>
      </c>
      <c r="J16" s="453">
        <v>19.829999999999998</v>
      </c>
      <c r="K16" s="453">
        <v>19.829999999999998</v>
      </c>
      <c r="L16" s="453">
        <v>19.829999999999998</v>
      </c>
      <c r="M16" s="453">
        <v>19.829999999999998</v>
      </c>
      <c r="N16" s="454">
        <f t="shared" si="0"/>
        <v>237.95999999999992</v>
      </c>
    </row>
    <row r="17" spans="1:14" ht="15.75" thickBot="1">
      <c r="A17" s="451" t="s">
        <v>1350</v>
      </c>
      <c r="B17" s="455">
        <v>80</v>
      </c>
      <c r="C17" s="456">
        <v>80</v>
      </c>
      <c r="D17" s="456">
        <v>80</v>
      </c>
      <c r="E17" s="456">
        <v>80</v>
      </c>
      <c r="F17" s="456">
        <v>80</v>
      </c>
      <c r="G17" s="456">
        <v>80</v>
      </c>
      <c r="H17" s="456">
        <v>80</v>
      </c>
      <c r="I17" s="456">
        <v>80</v>
      </c>
      <c r="J17" s="456">
        <v>80</v>
      </c>
      <c r="K17" s="456">
        <v>80</v>
      </c>
      <c r="L17" s="456">
        <v>80</v>
      </c>
      <c r="M17" s="456">
        <v>80</v>
      </c>
      <c r="N17" s="457">
        <f t="shared" si="0"/>
        <v>960</v>
      </c>
    </row>
    <row r="18" spans="1:14" ht="15.75" thickBot="1">
      <c r="A18" s="458" t="s">
        <v>18</v>
      </c>
      <c r="B18" s="459">
        <v>20455.237666666671</v>
      </c>
      <c r="C18" s="460">
        <v>20455.237666666671</v>
      </c>
      <c r="D18" s="460">
        <v>20455.237666666671</v>
      </c>
      <c r="E18" s="460">
        <v>20455.237666666671</v>
      </c>
      <c r="F18" s="460">
        <v>20455.237666666671</v>
      </c>
      <c r="G18" s="460">
        <v>20455.237666666671</v>
      </c>
      <c r="H18" s="460">
        <v>20455.237666666671</v>
      </c>
      <c r="I18" s="460">
        <v>20455.237666666671</v>
      </c>
      <c r="J18" s="460">
        <v>20455.237666666671</v>
      </c>
      <c r="K18" s="460">
        <v>20455.237666666671</v>
      </c>
      <c r="L18" s="460">
        <v>20455.237666666671</v>
      </c>
      <c r="M18" s="460">
        <v>20455.237666666671</v>
      </c>
      <c r="N18" s="461">
        <f t="shared" si="0"/>
        <v>245462.8520000001</v>
      </c>
    </row>
    <row r="19" spans="1:14" ht="15.75" thickBot="1">
      <c r="A19" s="462"/>
      <c r="B19" s="463"/>
      <c r="C19" s="463"/>
      <c r="D19" s="463"/>
      <c r="E19" s="463"/>
      <c r="F19" s="463"/>
      <c r="G19" s="463"/>
      <c r="H19" s="463"/>
      <c r="I19" s="463"/>
      <c r="J19" s="463"/>
      <c r="K19" s="463"/>
      <c r="L19" s="463"/>
      <c r="M19" s="463"/>
      <c r="N19" s="463"/>
    </row>
    <row r="20" spans="1:14" ht="15.75" thickBot="1">
      <c r="A20" s="443" t="s">
        <v>1351</v>
      </c>
      <c r="B20" s="463"/>
      <c r="C20" s="463"/>
      <c r="D20" s="463"/>
      <c r="E20" s="463"/>
      <c r="F20" s="463"/>
      <c r="G20" s="463"/>
      <c r="H20" s="463"/>
      <c r="I20" s="463"/>
      <c r="J20" s="463"/>
      <c r="K20" s="463"/>
      <c r="L20" s="463"/>
      <c r="M20" s="463"/>
      <c r="N20" s="463"/>
    </row>
    <row r="21" spans="1:14" ht="15.75" thickBot="1">
      <c r="A21" s="464" t="s">
        <v>52</v>
      </c>
      <c r="B21" s="465" t="s">
        <v>76</v>
      </c>
      <c r="C21" s="466" t="s">
        <v>1340</v>
      </c>
      <c r="D21" s="466" t="s">
        <v>78</v>
      </c>
      <c r="E21" s="466" t="s">
        <v>79</v>
      </c>
      <c r="F21" s="466" t="s">
        <v>80</v>
      </c>
      <c r="G21" s="466" t="s">
        <v>81</v>
      </c>
      <c r="H21" s="466" t="s">
        <v>82</v>
      </c>
      <c r="I21" s="466" t="s">
        <v>83</v>
      </c>
      <c r="J21" s="466" t="s">
        <v>84</v>
      </c>
      <c r="K21" s="466" t="s">
        <v>1341</v>
      </c>
      <c r="L21" s="466" t="s">
        <v>86</v>
      </c>
      <c r="M21" s="466" t="s">
        <v>88</v>
      </c>
      <c r="N21" s="467" t="s">
        <v>18</v>
      </c>
    </row>
    <row r="22" spans="1:14">
      <c r="A22" s="468" t="s">
        <v>1352</v>
      </c>
      <c r="B22" s="469">
        <v>1280</v>
      </c>
      <c r="C22" s="470">
        <v>1280</v>
      </c>
      <c r="D22" s="470">
        <v>1280</v>
      </c>
      <c r="E22" s="470">
        <v>1280</v>
      </c>
      <c r="F22" s="470">
        <v>1280</v>
      </c>
      <c r="G22" s="470">
        <v>1280</v>
      </c>
      <c r="H22" s="470">
        <v>1280</v>
      </c>
      <c r="I22" s="470">
        <v>1280</v>
      </c>
      <c r="J22" s="470">
        <v>1280</v>
      </c>
      <c r="K22" s="470">
        <v>1280</v>
      </c>
      <c r="L22" s="470">
        <v>1280</v>
      </c>
      <c r="M22" s="470">
        <v>1280</v>
      </c>
      <c r="N22" s="471">
        <f t="shared" ref="N22:N38" si="1">SUM(B22:M22)</f>
        <v>15360</v>
      </c>
    </row>
    <row r="23" spans="1:14">
      <c r="A23" s="472" t="s">
        <v>1353</v>
      </c>
      <c r="B23" s="452">
        <v>480</v>
      </c>
      <c r="C23" s="453">
        <v>480</v>
      </c>
      <c r="D23" s="453">
        <v>480</v>
      </c>
      <c r="E23" s="453">
        <v>480</v>
      </c>
      <c r="F23" s="453">
        <v>480</v>
      </c>
      <c r="G23" s="453">
        <v>480</v>
      </c>
      <c r="H23" s="453">
        <v>480</v>
      </c>
      <c r="I23" s="453">
        <v>480</v>
      </c>
      <c r="J23" s="453">
        <v>480</v>
      </c>
      <c r="K23" s="453">
        <v>480</v>
      </c>
      <c r="L23" s="453">
        <v>480</v>
      </c>
      <c r="M23" s="453">
        <v>480</v>
      </c>
      <c r="N23" s="454">
        <f t="shared" si="1"/>
        <v>5760</v>
      </c>
    </row>
    <row r="24" spans="1:14">
      <c r="A24" s="472" t="s">
        <v>1354</v>
      </c>
      <c r="B24" s="452">
        <v>0</v>
      </c>
      <c r="C24" s="453">
        <v>0</v>
      </c>
      <c r="D24" s="453">
        <v>0</v>
      </c>
      <c r="E24" s="453">
        <v>0</v>
      </c>
      <c r="F24" s="453">
        <v>0</v>
      </c>
      <c r="G24" s="453">
        <v>0</v>
      </c>
      <c r="H24" s="453">
        <v>0</v>
      </c>
      <c r="I24" s="453">
        <v>0</v>
      </c>
      <c r="J24" s="453">
        <v>0</v>
      </c>
      <c r="K24" s="453">
        <v>0</v>
      </c>
      <c r="L24" s="453">
        <v>0</v>
      </c>
      <c r="M24" s="453">
        <v>0</v>
      </c>
      <c r="N24" s="454">
        <f t="shared" si="1"/>
        <v>0</v>
      </c>
    </row>
    <row r="25" spans="1:14">
      <c r="A25" s="472" t="s">
        <v>1355</v>
      </c>
      <c r="B25" s="452">
        <v>0</v>
      </c>
      <c r="C25" s="453">
        <v>0</v>
      </c>
      <c r="D25" s="453">
        <v>0</v>
      </c>
      <c r="E25" s="453">
        <v>0</v>
      </c>
      <c r="F25" s="453">
        <v>0</v>
      </c>
      <c r="G25" s="453">
        <v>0</v>
      </c>
      <c r="H25" s="453">
        <v>0</v>
      </c>
      <c r="I25" s="453">
        <v>0</v>
      </c>
      <c r="J25" s="453">
        <v>0</v>
      </c>
      <c r="K25" s="453">
        <v>0</v>
      </c>
      <c r="L25" s="453">
        <v>0</v>
      </c>
      <c r="M25" s="453">
        <v>0</v>
      </c>
      <c r="N25" s="454">
        <f t="shared" si="1"/>
        <v>0</v>
      </c>
    </row>
    <row r="26" spans="1:14">
      <c r="A26" s="472" t="s">
        <v>1356</v>
      </c>
      <c r="B26" s="452">
        <v>0</v>
      </c>
      <c r="C26" s="453">
        <v>0</v>
      </c>
      <c r="D26" s="453">
        <v>0</v>
      </c>
      <c r="E26" s="453">
        <v>0</v>
      </c>
      <c r="F26" s="453">
        <v>0</v>
      </c>
      <c r="G26" s="453">
        <v>0</v>
      </c>
      <c r="H26" s="453">
        <v>0</v>
      </c>
      <c r="I26" s="453">
        <v>0</v>
      </c>
      <c r="J26" s="453">
        <v>0</v>
      </c>
      <c r="K26" s="453">
        <v>0</v>
      </c>
      <c r="L26" s="453">
        <v>0</v>
      </c>
      <c r="M26" s="453">
        <v>0</v>
      </c>
      <c r="N26" s="454">
        <f t="shared" si="1"/>
        <v>0</v>
      </c>
    </row>
    <row r="27" spans="1:14">
      <c r="A27" s="473" t="s">
        <v>1357</v>
      </c>
      <c r="B27" s="452">
        <v>46.05</v>
      </c>
      <c r="C27" s="453">
        <v>27.959999999999997</v>
      </c>
      <c r="D27" s="453">
        <v>0</v>
      </c>
      <c r="E27" s="453">
        <v>139.57</v>
      </c>
      <c r="F27" s="453">
        <v>147.52000000000001</v>
      </c>
      <c r="G27" s="453">
        <v>166.9</v>
      </c>
      <c r="H27" s="453">
        <v>364.45</v>
      </c>
      <c r="I27" s="453">
        <v>669.78</v>
      </c>
      <c r="J27" s="453">
        <v>179.15</v>
      </c>
      <c r="K27" s="453">
        <v>240.11</v>
      </c>
      <c r="L27" s="453">
        <v>166.35</v>
      </c>
      <c r="M27" s="453">
        <v>166.35</v>
      </c>
      <c r="N27" s="454">
        <f t="shared" si="1"/>
        <v>2314.19</v>
      </c>
    </row>
    <row r="28" spans="1:14">
      <c r="A28" s="473" t="s">
        <v>1358</v>
      </c>
      <c r="B28" s="452">
        <v>352.37</v>
      </c>
      <c r="C28" s="453">
        <v>320.72999999999996</v>
      </c>
      <c r="D28" s="453">
        <v>410.26</v>
      </c>
      <c r="E28" s="453">
        <v>386.94</v>
      </c>
      <c r="F28" s="453">
        <v>366.55</v>
      </c>
      <c r="G28" s="453">
        <v>259.64999999999998</v>
      </c>
      <c r="H28" s="453">
        <v>394.4</v>
      </c>
      <c r="I28" s="453">
        <v>323.63</v>
      </c>
      <c r="J28" s="453">
        <v>323.63</v>
      </c>
      <c r="K28" s="453">
        <v>323.63</v>
      </c>
      <c r="L28" s="453">
        <v>394.44</v>
      </c>
      <c r="M28" s="453">
        <v>602.44000000000005</v>
      </c>
      <c r="N28" s="454">
        <f t="shared" si="1"/>
        <v>4458.67</v>
      </c>
    </row>
    <row r="29" spans="1:14">
      <c r="A29" s="474" t="s">
        <v>1359</v>
      </c>
      <c r="B29" s="452">
        <v>6.2</v>
      </c>
      <c r="C29" s="453">
        <v>0</v>
      </c>
      <c r="D29" s="453">
        <v>0</v>
      </c>
      <c r="E29" s="453">
        <v>6.2</v>
      </c>
      <c r="F29" s="453">
        <v>6.2</v>
      </c>
      <c r="G29" s="453">
        <v>6.21</v>
      </c>
      <c r="H29" s="453">
        <v>6.2</v>
      </c>
      <c r="I29" s="453">
        <v>6.2</v>
      </c>
      <c r="J29" s="453">
        <v>6.2</v>
      </c>
      <c r="K29" s="453">
        <v>6.2</v>
      </c>
      <c r="L29" s="453">
        <v>6.2</v>
      </c>
      <c r="M29" s="453">
        <v>6.2</v>
      </c>
      <c r="N29" s="454">
        <f t="shared" si="1"/>
        <v>62.010000000000012</v>
      </c>
    </row>
    <row r="30" spans="1:14">
      <c r="A30" s="474" t="s">
        <v>1360</v>
      </c>
      <c r="B30" s="452">
        <v>200</v>
      </c>
      <c r="C30" s="453">
        <v>200</v>
      </c>
      <c r="D30" s="453">
        <v>200</v>
      </c>
      <c r="E30" s="453">
        <v>200</v>
      </c>
      <c r="F30" s="453">
        <v>200</v>
      </c>
      <c r="G30" s="453">
        <v>200</v>
      </c>
      <c r="H30" s="453">
        <v>200</v>
      </c>
      <c r="I30" s="453">
        <v>200</v>
      </c>
      <c r="J30" s="453">
        <v>200</v>
      </c>
      <c r="K30" s="453">
        <v>200</v>
      </c>
      <c r="L30" s="453">
        <v>200</v>
      </c>
      <c r="M30" s="453">
        <v>200</v>
      </c>
      <c r="N30" s="454">
        <f t="shared" si="1"/>
        <v>2400</v>
      </c>
    </row>
    <row r="31" spans="1:14">
      <c r="A31" s="474" t="s">
        <v>1361</v>
      </c>
      <c r="B31" s="452">
        <v>225.33333333333334</v>
      </c>
      <c r="C31" s="453">
        <v>225.33333333333334</v>
      </c>
      <c r="D31" s="453">
        <v>225.33333333333334</v>
      </c>
      <c r="E31" s="453">
        <v>225.33333333333334</v>
      </c>
      <c r="F31" s="453">
        <v>225.33333333333334</v>
      </c>
      <c r="G31" s="453">
        <v>225.33333333333334</v>
      </c>
      <c r="H31" s="453">
        <v>225.33333333333334</v>
      </c>
      <c r="I31" s="453">
        <v>225.33333333333334</v>
      </c>
      <c r="J31" s="453">
        <v>225.33333333333334</v>
      </c>
      <c r="K31" s="453">
        <v>225.33333333333334</v>
      </c>
      <c r="L31" s="453">
        <v>225.33333333333334</v>
      </c>
      <c r="M31" s="453">
        <v>225.33333333333334</v>
      </c>
      <c r="N31" s="454">
        <f t="shared" si="1"/>
        <v>2704</v>
      </c>
    </row>
    <row r="32" spans="1:14">
      <c r="A32" s="475" t="s">
        <v>1362</v>
      </c>
      <c r="B32" s="452">
        <v>0</v>
      </c>
      <c r="C32" s="453">
        <v>0</v>
      </c>
      <c r="D32" s="453">
        <v>0</v>
      </c>
      <c r="E32" s="453">
        <v>0</v>
      </c>
      <c r="F32" s="453">
        <v>0</v>
      </c>
      <c r="G32" s="453">
        <v>0</v>
      </c>
      <c r="H32" s="453">
        <v>0</v>
      </c>
      <c r="I32" s="453">
        <v>0</v>
      </c>
      <c r="J32" s="453">
        <v>0</v>
      </c>
      <c r="K32" s="453">
        <v>0</v>
      </c>
      <c r="L32" s="453">
        <v>0</v>
      </c>
      <c r="M32" s="453">
        <v>0</v>
      </c>
      <c r="N32" s="454">
        <f t="shared" si="1"/>
        <v>0</v>
      </c>
    </row>
    <row r="33" spans="1:14">
      <c r="A33" s="475" t="s">
        <v>1363</v>
      </c>
      <c r="B33" s="452">
        <v>0</v>
      </c>
      <c r="C33" s="453">
        <v>0</v>
      </c>
      <c r="D33" s="453">
        <v>53.8</v>
      </c>
      <c r="E33" s="453">
        <v>0</v>
      </c>
      <c r="F33" s="453">
        <v>0</v>
      </c>
      <c r="G33" s="453">
        <v>0</v>
      </c>
      <c r="H33" s="453">
        <v>0</v>
      </c>
      <c r="I33" s="453">
        <v>0</v>
      </c>
      <c r="J33" s="453">
        <v>0</v>
      </c>
      <c r="K33" s="453">
        <v>0</v>
      </c>
      <c r="L33" s="453">
        <v>0</v>
      </c>
      <c r="M33" s="453">
        <v>0</v>
      </c>
      <c r="N33" s="454">
        <f t="shared" si="1"/>
        <v>53.8</v>
      </c>
    </row>
    <row r="34" spans="1:14">
      <c r="A34" s="475" t="s">
        <v>1364</v>
      </c>
      <c r="B34" s="452">
        <v>0</v>
      </c>
      <c r="C34" s="453">
        <v>0</v>
      </c>
      <c r="D34" s="453">
        <v>0</v>
      </c>
      <c r="E34" s="453">
        <v>0</v>
      </c>
      <c r="F34" s="453">
        <v>0</v>
      </c>
      <c r="G34" s="453">
        <v>0</v>
      </c>
      <c r="H34" s="453">
        <v>0</v>
      </c>
      <c r="I34" s="453">
        <v>0</v>
      </c>
      <c r="J34" s="453">
        <v>0</v>
      </c>
      <c r="K34" s="453">
        <v>0</v>
      </c>
      <c r="L34" s="453">
        <v>0</v>
      </c>
      <c r="M34" s="453">
        <v>0</v>
      </c>
      <c r="N34" s="454">
        <f t="shared" si="1"/>
        <v>0</v>
      </c>
    </row>
    <row r="35" spans="1:14">
      <c r="A35" s="475" t="s">
        <v>1365</v>
      </c>
      <c r="B35" s="452">
        <v>92508.27</v>
      </c>
      <c r="C35" s="453">
        <v>92508.27</v>
      </c>
      <c r="D35" s="453">
        <v>92508.27</v>
      </c>
      <c r="E35" s="453">
        <v>92508.27</v>
      </c>
      <c r="F35" s="453">
        <v>92508.27</v>
      </c>
      <c r="G35" s="453">
        <v>92508.27</v>
      </c>
      <c r="H35" s="453">
        <v>92508.27</v>
      </c>
      <c r="I35" s="453">
        <v>92508.27</v>
      </c>
      <c r="J35" s="453">
        <v>92508.27</v>
      </c>
      <c r="K35" s="453">
        <v>92508.27</v>
      </c>
      <c r="L35" s="453">
        <v>92508.27</v>
      </c>
      <c r="M35" s="453">
        <v>92508.27</v>
      </c>
      <c r="N35" s="454">
        <f t="shared" si="1"/>
        <v>1110099.24</v>
      </c>
    </row>
    <row r="36" spans="1:14">
      <c r="A36" s="474" t="s">
        <v>1366</v>
      </c>
      <c r="B36" s="452">
        <v>0</v>
      </c>
      <c r="C36" s="453">
        <v>0</v>
      </c>
      <c r="D36" s="453">
        <v>0</v>
      </c>
      <c r="E36" s="453">
        <v>0</v>
      </c>
      <c r="F36" s="453">
        <v>0</v>
      </c>
      <c r="G36" s="453">
        <v>0</v>
      </c>
      <c r="H36" s="453">
        <v>0</v>
      </c>
      <c r="I36" s="453">
        <v>0</v>
      </c>
      <c r="J36" s="453">
        <v>0</v>
      </c>
      <c r="K36" s="453">
        <v>0</v>
      </c>
      <c r="L36" s="453">
        <v>0</v>
      </c>
      <c r="M36" s="453">
        <v>0</v>
      </c>
      <c r="N36" s="454">
        <f t="shared" si="1"/>
        <v>0</v>
      </c>
    </row>
    <row r="37" spans="1:14" ht="15.75" thickBot="1">
      <c r="A37" s="476" t="s">
        <v>1367</v>
      </c>
      <c r="B37" s="455">
        <v>0</v>
      </c>
      <c r="C37" s="456">
        <v>0</v>
      </c>
      <c r="D37" s="456">
        <v>12</v>
      </c>
      <c r="E37" s="456">
        <v>0</v>
      </c>
      <c r="F37" s="456">
        <v>0</v>
      </c>
      <c r="G37" s="456">
        <v>0</v>
      </c>
      <c r="H37" s="456">
        <v>0</v>
      </c>
      <c r="I37" s="456">
        <v>0</v>
      </c>
      <c r="J37" s="456">
        <v>0</v>
      </c>
      <c r="K37" s="456">
        <v>0</v>
      </c>
      <c r="L37" s="456">
        <v>0</v>
      </c>
      <c r="M37" s="456">
        <v>0</v>
      </c>
      <c r="N37" s="457">
        <f t="shared" si="1"/>
        <v>12</v>
      </c>
    </row>
    <row r="38" spans="1:14" ht="15.75" thickBot="1">
      <c r="A38" s="477" t="s">
        <v>18</v>
      </c>
      <c r="B38" s="459">
        <v>95098.223333333342</v>
      </c>
      <c r="C38" s="460">
        <v>95042.293333333335</v>
      </c>
      <c r="D38" s="460">
        <v>95169.663333333345</v>
      </c>
      <c r="E38" s="460">
        <v>95226.313333333339</v>
      </c>
      <c r="F38" s="460">
        <v>95213.873333333337</v>
      </c>
      <c r="G38" s="460">
        <v>95126.363333333342</v>
      </c>
      <c r="H38" s="460">
        <f>SUM(H22:H37)</f>
        <v>95458.653333333335</v>
      </c>
      <c r="I38" s="460">
        <v>95693.213333333333</v>
      </c>
      <c r="J38" s="460">
        <v>95202.583333333343</v>
      </c>
      <c r="K38" s="460">
        <v>95263.543333333335</v>
      </c>
      <c r="L38" s="460">
        <v>95260.593333333338</v>
      </c>
      <c r="M38" s="460">
        <v>95468.593333333338</v>
      </c>
      <c r="N38" s="461">
        <f t="shared" si="1"/>
        <v>1143223.9100000001</v>
      </c>
    </row>
    <row r="39" spans="1:14">
      <c r="B39" s="463"/>
      <c r="C39" s="463"/>
      <c r="D39" s="463"/>
      <c r="E39" s="463"/>
      <c r="F39" s="463"/>
      <c r="G39" s="463"/>
      <c r="H39" s="463"/>
      <c r="I39" s="463"/>
      <c r="J39" s="463"/>
      <c r="K39" s="463"/>
      <c r="L39" s="463"/>
      <c r="M39" s="463"/>
      <c r="N39" s="463"/>
    </row>
    <row r="40" spans="1:14">
      <c r="M40" s="556" t="s">
        <v>18</v>
      </c>
      <c r="N40" s="561">
        <f>+N38+N18</f>
        <v>1388686.7620000003</v>
      </c>
    </row>
  </sheetData>
  <mergeCells count="4">
    <mergeCell ref="A2:N2"/>
    <mergeCell ref="A3:N3"/>
    <mergeCell ref="A4:N4"/>
    <mergeCell ref="A7:A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41"/>
  <sheetViews>
    <sheetView tabSelected="1" topLeftCell="A3" zoomScale="85" zoomScaleNormal="85" workbookViewId="0">
      <selection activeCell="J40" sqref="J40"/>
    </sheetView>
  </sheetViews>
  <sheetFormatPr baseColWidth="10" defaultRowHeight="15"/>
  <cols>
    <col min="1" max="1" width="3.140625" style="279" bestFit="1" customWidth="1"/>
    <col min="2" max="2" width="20.140625" style="279" customWidth="1"/>
    <col min="3" max="3" width="36.7109375" style="279" customWidth="1"/>
    <col min="4" max="4" width="14.28515625" style="279" customWidth="1"/>
    <col min="5" max="6" width="13.5703125" style="279" customWidth="1"/>
    <col min="7" max="7" width="15.140625" style="279" customWidth="1"/>
    <col min="8" max="8" width="17.28515625" style="279" bestFit="1" customWidth="1"/>
    <col min="9" max="9" width="17.28515625" style="279" customWidth="1"/>
    <col min="10" max="10" width="18.42578125" style="279" bestFit="1" customWidth="1"/>
    <col min="11" max="16384" width="11.42578125" style="279"/>
  </cols>
  <sheetData>
    <row r="1" spans="1:9" hidden="1">
      <c r="F1" s="758">
        <f>F5*12</f>
        <v>450</v>
      </c>
    </row>
    <row r="2" spans="1:9" hidden="1">
      <c r="E2" s="279">
        <v>11.59</v>
      </c>
      <c r="F2" s="759">
        <v>450</v>
      </c>
      <c r="H2" s="760">
        <v>8.3000000000000004E-2</v>
      </c>
    </row>
    <row r="3" spans="1:9" ht="15" customHeight="1">
      <c r="A3" s="761" t="s">
        <v>1589</v>
      </c>
      <c r="B3" s="762" t="s">
        <v>1578</v>
      </c>
      <c r="C3" s="763" t="s">
        <v>1322</v>
      </c>
      <c r="D3" s="639" t="s">
        <v>1579</v>
      </c>
      <c r="E3" s="639" t="s">
        <v>1580</v>
      </c>
      <c r="F3" s="639" t="s">
        <v>1581</v>
      </c>
      <c r="G3" s="639" t="s">
        <v>1582</v>
      </c>
      <c r="H3" s="639" t="s">
        <v>1590</v>
      </c>
      <c r="I3" s="715" t="s">
        <v>1591</v>
      </c>
    </row>
    <row r="4" spans="1:9" ht="36.75" customHeight="1">
      <c r="A4" s="761"/>
      <c r="B4" s="762"/>
      <c r="C4" s="764"/>
      <c r="D4" s="639"/>
      <c r="E4" s="639"/>
      <c r="F4" s="639"/>
      <c r="G4" s="639"/>
      <c r="H4" s="639"/>
      <c r="I4" s="716"/>
    </row>
    <row r="5" spans="1:9">
      <c r="A5" s="765">
        <v>1</v>
      </c>
      <c r="B5" s="766" t="s">
        <v>1583</v>
      </c>
      <c r="C5" s="766" t="s">
        <v>1584</v>
      </c>
      <c r="D5" s="551">
        <v>773</v>
      </c>
      <c r="E5" s="551">
        <f>+D5/$E$2</f>
        <v>66.695427092320969</v>
      </c>
      <c r="F5" s="551">
        <f>$F$2/12</f>
        <v>37.5</v>
      </c>
      <c r="G5" s="551">
        <v>0</v>
      </c>
      <c r="H5" s="551">
        <f>+D5*$H$2</f>
        <v>64.159000000000006</v>
      </c>
      <c r="I5" s="767">
        <f>SUM(D5:H5)*12</f>
        <v>11296.253125107851</v>
      </c>
    </row>
    <row r="6" spans="1:9">
      <c r="A6" s="765">
        <v>2</v>
      </c>
      <c r="B6" s="766" t="s">
        <v>1583</v>
      </c>
      <c r="C6" s="766" t="s">
        <v>1584</v>
      </c>
      <c r="D6" s="551">
        <v>773</v>
      </c>
      <c r="E6" s="551">
        <f t="shared" ref="E6:E22" si="0">+D6/$E$2</f>
        <v>66.695427092320969</v>
      </c>
      <c r="F6" s="551">
        <f t="shared" ref="F6:F22" si="1">$F$2/12</f>
        <v>37.5</v>
      </c>
      <c r="G6" s="551">
        <v>0</v>
      </c>
      <c r="H6" s="551">
        <f t="shared" ref="H6:H22" si="2">+D6*$H$2</f>
        <v>64.159000000000006</v>
      </c>
      <c r="I6" s="767">
        <f t="shared" ref="I6:I20" si="3">SUM(D6:H6)*12</f>
        <v>11296.253125107851</v>
      </c>
    </row>
    <row r="7" spans="1:9">
      <c r="A7" s="765">
        <v>3</v>
      </c>
      <c r="B7" s="766" t="s">
        <v>1583</v>
      </c>
      <c r="C7" s="766" t="s">
        <v>1584</v>
      </c>
      <c r="D7" s="551">
        <v>773</v>
      </c>
      <c r="E7" s="551">
        <f t="shared" si="0"/>
        <v>66.695427092320969</v>
      </c>
      <c r="F7" s="551">
        <f t="shared" si="1"/>
        <v>37.5</v>
      </c>
      <c r="G7" s="551">
        <v>0</v>
      </c>
      <c r="H7" s="551">
        <f t="shared" si="2"/>
        <v>64.159000000000006</v>
      </c>
      <c r="I7" s="767">
        <f t="shared" si="3"/>
        <v>11296.253125107851</v>
      </c>
    </row>
    <row r="8" spans="1:9">
      <c r="A8" s="765">
        <v>4</v>
      </c>
      <c r="B8" s="766" t="s">
        <v>1583</v>
      </c>
      <c r="C8" s="766" t="s">
        <v>1584</v>
      </c>
      <c r="D8" s="551">
        <v>773</v>
      </c>
      <c r="E8" s="551">
        <f t="shared" si="0"/>
        <v>66.695427092320969</v>
      </c>
      <c r="F8" s="551">
        <f t="shared" si="1"/>
        <v>37.5</v>
      </c>
      <c r="G8" s="551">
        <v>0</v>
      </c>
      <c r="H8" s="551">
        <f t="shared" si="2"/>
        <v>64.159000000000006</v>
      </c>
      <c r="I8" s="767">
        <f t="shared" si="3"/>
        <v>11296.253125107851</v>
      </c>
    </row>
    <row r="9" spans="1:9">
      <c r="A9" s="765">
        <v>5</v>
      </c>
      <c r="B9" s="766" t="s">
        <v>1583</v>
      </c>
      <c r="C9" s="766" t="s">
        <v>1584</v>
      </c>
      <c r="D9" s="551">
        <v>773</v>
      </c>
      <c r="E9" s="551">
        <f t="shared" si="0"/>
        <v>66.695427092320969</v>
      </c>
      <c r="F9" s="551">
        <f t="shared" si="1"/>
        <v>37.5</v>
      </c>
      <c r="G9" s="551">
        <v>0</v>
      </c>
      <c r="H9" s="551">
        <f t="shared" si="2"/>
        <v>64.159000000000006</v>
      </c>
      <c r="I9" s="767">
        <f t="shared" si="3"/>
        <v>11296.253125107851</v>
      </c>
    </row>
    <row r="10" spans="1:9">
      <c r="A10" s="765">
        <v>6</v>
      </c>
      <c r="B10" s="766" t="s">
        <v>1583</v>
      </c>
      <c r="C10" s="766" t="s">
        <v>1584</v>
      </c>
      <c r="D10" s="551">
        <v>773</v>
      </c>
      <c r="E10" s="551">
        <f t="shared" si="0"/>
        <v>66.695427092320969</v>
      </c>
      <c r="F10" s="551">
        <f t="shared" si="1"/>
        <v>37.5</v>
      </c>
      <c r="G10" s="551">
        <v>0</v>
      </c>
      <c r="H10" s="551">
        <f t="shared" si="2"/>
        <v>64.159000000000006</v>
      </c>
      <c r="I10" s="767">
        <f t="shared" si="3"/>
        <v>11296.253125107851</v>
      </c>
    </row>
    <row r="11" spans="1:9">
      <c r="A11" s="765">
        <v>7</v>
      </c>
      <c r="B11" s="766" t="s">
        <v>1583</v>
      </c>
      <c r="C11" s="766" t="s">
        <v>1584</v>
      </c>
      <c r="D11" s="551">
        <v>773</v>
      </c>
      <c r="E11" s="551">
        <f t="shared" si="0"/>
        <v>66.695427092320969</v>
      </c>
      <c r="F11" s="551">
        <f t="shared" si="1"/>
        <v>37.5</v>
      </c>
      <c r="G11" s="551">
        <v>0</v>
      </c>
      <c r="H11" s="551">
        <f t="shared" si="2"/>
        <v>64.159000000000006</v>
      </c>
      <c r="I11" s="767">
        <f t="shared" si="3"/>
        <v>11296.253125107851</v>
      </c>
    </row>
    <row r="12" spans="1:9">
      <c r="A12" s="765">
        <v>8</v>
      </c>
      <c r="B12" s="766" t="s">
        <v>1583</v>
      </c>
      <c r="C12" s="766" t="s">
        <v>1584</v>
      </c>
      <c r="D12" s="551">
        <v>773</v>
      </c>
      <c r="E12" s="551">
        <f t="shared" si="0"/>
        <v>66.695427092320969</v>
      </c>
      <c r="F12" s="551">
        <f t="shared" si="1"/>
        <v>37.5</v>
      </c>
      <c r="G12" s="551">
        <v>0</v>
      </c>
      <c r="H12" s="551">
        <f t="shared" si="2"/>
        <v>64.159000000000006</v>
      </c>
      <c r="I12" s="767">
        <f t="shared" si="3"/>
        <v>11296.253125107851</v>
      </c>
    </row>
    <row r="13" spans="1:9">
      <c r="A13" s="765">
        <v>9</v>
      </c>
      <c r="B13" s="766" t="s">
        <v>1583</v>
      </c>
      <c r="C13" s="766" t="s">
        <v>1584</v>
      </c>
      <c r="D13" s="551">
        <v>773</v>
      </c>
      <c r="E13" s="551">
        <f t="shared" si="0"/>
        <v>66.695427092320969</v>
      </c>
      <c r="F13" s="551">
        <f t="shared" si="1"/>
        <v>37.5</v>
      </c>
      <c r="G13" s="551">
        <v>0</v>
      </c>
      <c r="H13" s="551">
        <f t="shared" si="2"/>
        <v>64.159000000000006</v>
      </c>
      <c r="I13" s="767">
        <f t="shared" si="3"/>
        <v>11296.253125107851</v>
      </c>
    </row>
    <row r="14" spans="1:9">
      <c r="A14" s="765">
        <v>10</v>
      </c>
      <c r="B14" s="766" t="s">
        <v>1583</v>
      </c>
      <c r="C14" s="766" t="s">
        <v>1584</v>
      </c>
      <c r="D14" s="551">
        <v>773</v>
      </c>
      <c r="E14" s="551">
        <f t="shared" si="0"/>
        <v>66.695427092320969</v>
      </c>
      <c r="F14" s="551">
        <f t="shared" si="1"/>
        <v>37.5</v>
      </c>
      <c r="G14" s="551">
        <v>0</v>
      </c>
      <c r="H14" s="551">
        <f t="shared" si="2"/>
        <v>64.159000000000006</v>
      </c>
      <c r="I14" s="767">
        <f t="shared" si="3"/>
        <v>11296.253125107851</v>
      </c>
    </row>
    <row r="15" spans="1:9">
      <c r="A15" s="765">
        <v>11</v>
      </c>
      <c r="B15" s="766" t="s">
        <v>1583</v>
      </c>
      <c r="C15" s="766" t="s">
        <v>1584</v>
      </c>
      <c r="D15" s="551">
        <v>773</v>
      </c>
      <c r="E15" s="551">
        <f t="shared" si="0"/>
        <v>66.695427092320969</v>
      </c>
      <c r="F15" s="551">
        <f t="shared" si="1"/>
        <v>37.5</v>
      </c>
      <c r="G15" s="551">
        <v>0</v>
      </c>
      <c r="H15" s="551">
        <f t="shared" si="2"/>
        <v>64.159000000000006</v>
      </c>
      <c r="I15" s="767">
        <f t="shared" si="3"/>
        <v>11296.253125107851</v>
      </c>
    </row>
    <row r="16" spans="1:9">
      <c r="A16" s="765">
        <v>12</v>
      </c>
      <c r="B16" s="766" t="s">
        <v>1583</v>
      </c>
      <c r="C16" s="766" t="s">
        <v>1584</v>
      </c>
      <c r="D16" s="551">
        <v>773</v>
      </c>
      <c r="E16" s="551">
        <f t="shared" si="0"/>
        <v>66.695427092320969</v>
      </c>
      <c r="F16" s="551">
        <f t="shared" si="1"/>
        <v>37.5</v>
      </c>
      <c r="G16" s="551">
        <v>0</v>
      </c>
      <c r="H16" s="551">
        <f t="shared" si="2"/>
        <v>64.159000000000006</v>
      </c>
      <c r="I16" s="767">
        <f t="shared" si="3"/>
        <v>11296.253125107851</v>
      </c>
    </row>
    <row r="17" spans="1:10">
      <c r="A17" s="765">
        <v>13</v>
      </c>
      <c r="B17" s="766" t="s">
        <v>1583</v>
      </c>
      <c r="C17" s="766" t="s">
        <v>1584</v>
      </c>
      <c r="D17" s="551">
        <v>773</v>
      </c>
      <c r="E17" s="551">
        <f t="shared" si="0"/>
        <v>66.695427092320969</v>
      </c>
      <c r="F17" s="551">
        <f t="shared" si="1"/>
        <v>37.5</v>
      </c>
      <c r="G17" s="551">
        <v>0</v>
      </c>
      <c r="H17" s="551">
        <f t="shared" si="2"/>
        <v>64.159000000000006</v>
      </c>
      <c r="I17" s="767">
        <f t="shared" si="3"/>
        <v>11296.253125107851</v>
      </c>
    </row>
    <row r="18" spans="1:10">
      <c r="A18" s="765">
        <v>14</v>
      </c>
      <c r="B18" s="766" t="s">
        <v>1583</v>
      </c>
      <c r="C18" s="766" t="s">
        <v>1584</v>
      </c>
      <c r="D18" s="551">
        <v>773</v>
      </c>
      <c r="E18" s="551">
        <f t="shared" si="0"/>
        <v>66.695427092320969</v>
      </c>
      <c r="F18" s="551">
        <f t="shared" si="1"/>
        <v>37.5</v>
      </c>
      <c r="G18" s="551">
        <v>0</v>
      </c>
      <c r="H18" s="551">
        <f t="shared" si="2"/>
        <v>64.159000000000006</v>
      </c>
      <c r="I18" s="767">
        <f t="shared" si="3"/>
        <v>11296.253125107851</v>
      </c>
    </row>
    <row r="19" spans="1:10">
      <c r="A19" s="765">
        <v>15</v>
      </c>
      <c r="B19" s="766" t="s">
        <v>1583</v>
      </c>
      <c r="C19" s="766" t="s">
        <v>1584</v>
      </c>
      <c r="D19" s="551">
        <v>773</v>
      </c>
      <c r="E19" s="551">
        <f t="shared" si="0"/>
        <v>66.695427092320969</v>
      </c>
      <c r="F19" s="551">
        <f t="shared" si="1"/>
        <v>37.5</v>
      </c>
      <c r="G19" s="551">
        <v>0</v>
      </c>
      <c r="H19" s="551">
        <f t="shared" si="2"/>
        <v>64.159000000000006</v>
      </c>
      <c r="I19" s="767">
        <f t="shared" si="3"/>
        <v>11296.253125107851</v>
      </c>
    </row>
    <row r="20" spans="1:10">
      <c r="A20" s="765">
        <v>16</v>
      </c>
      <c r="B20" s="766" t="s">
        <v>1585</v>
      </c>
      <c r="C20" s="768" t="s">
        <v>1587</v>
      </c>
      <c r="D20" s="551">
        <v>1285</v>
      </c>
      <c r="E20" s="551">
        <f t="shared" si="0"/>
        <v>110.87144089732529</v>
      </c>
      <c r="F20" s="551">
        <f t="shared" si="1"/>
        <v>37.5</v>
      </c>
      <c r="G20" s="551">
        <v>0</v>
      </c>
      <c r="H20" s="551">
        <f t="shared" si="2"/>
        <v>106.655</v>
      </c>
      <c r="I20" s="767">
        <f t="shared" si="3"/>
        <v>18480.317290767904</v>
      </c>
    </row>
    <row r="21" spans="1:10">
      <c r="A21" s="765">
        <v>17</v>
      </c>
      <c r="B21" s="766" t="s">
        <v>1585</v>
      </c>
      <c r="C21" s="768" t="s">
        <v>1592</v>
      </c>
      <c r="D21" s="551">
        <v>840</v>
      </c>
      <c r="E21" s="551">
        <f t="shared" si="0"/>
        <v>72.476272648835206</v>
      </c>
      <c r="F21" s="551">
        <f t="shared" si="1"/>
        <v>37.5</v>
      </c>
      <c r="G21" s="551">
        <v>0</v>
      </c>
      <c r="H21" s="551">
        <f t="shared" si="2"/>
        <v>69.72</v>
      </c>
      <c r="I21" s="551">
        <f>SUM(D21:H21)*12</f>
        <v>12236.355271786022</v>
      </c>
    </row>
    <row r="22" spans="1:10">
      <c r="A22" s="765">
        <v>18</v>
      </c>
      <c r="B22" s="766" t="s">
        <v>1585</v>
      </c>
      <c r="C22" s="768" t="s">
        <v>1588</v>
      </c>
      <c r="D22" s="551">
        <v>1790</v>
      </c>
      <c r="E22" s="551">
        <f t="shared" si="0"/>
        <v>154.44348576358931</v>
      </c>
      <c r="F22" s="551">
        <f t="shared" si="1"/>
        <v>37.5</v>
      </c>
      <c r="G22" s="551">
        <v>0</v>
      </c>
      <c r="H22" s="551">
        <f t="shared" si="2"/>
        <v>148.57000000000002</v>
      </c>
      <c r="I22" s="551">
        <f>SUM(D22:H22)*12</f>
        <v>25566.161829163073</v>
      </c>
    </row>
    <row r="23" spans="1:10">
      <c r="D23" s="769">
        <f t="shared" ref="D23:I23" si="4">SUM(D5:D22)</f>
        <v>15510</v>
      </c>
      <c r="E23" s="769">
        <f t="shared" si="4"/>
        <v>1338.2226056945644</v>
      </c>
      <c r="F23" s="769">
        <f t="shared" si="4"/>
        <v>675</v>
      </c>
      <c r="G23" s="769">
        <f t="shared" si="4"/>
        <v>0</v>
      </c>
      <c r="H23" s="769">
        <f t="shared" si="4"/>
        <v>1287.33</v>
      </c>
      <c r="I23" s="769">
        <f t="shared" si="4"/>
        <v>225726.63126833475</v>
      </c>
    </row>
    <row r="24" spans="1:10">
      <c r="D24" s="770"/>
      <c r="E24" s="770"/>
      <c r="F24" s="770"/>
      <c r="H24" s="758"/>
      <c r="I24" s="758"/>
    </row>
    <row r="25" spans="1:10" hidden="1">
      <c r="E25" s="770"/>
      <c r="F25" s="770"/>
      <c r="H25" s="758"/>
      <c r="I25" s="758"/>
    </row>
    <row r="26" spans="1:10" hidden="1">
      <c r="E26" s="770"/>
      <c r="F26" s="770"/>
      <c r="H26" s="758"/>
      <c r="I26" s="758"/>
    </row>
    <row r="27" spans="1:10" hidden="1">
      <c r="E27" s="770"/>
      <c r="F27" s="770"/>
      <c r="H27" s="758"/>
      <c r="I27" s="758"/>
    </row>
    <row r="28" spans="1:10" hidden="1">
      <c r="D28" s="769">
        <f>D23-D31</f>
        <v>14560</v>
      </c>
      <c r="E28" s="769">
        <f>E23-E31</f>
        <v>1172.3892723612312</v>
      </c>
      <c r="F28" s="769">
        <f>F23-F31</f>
        <v>600</v>
      </c>
      <c r="G28" s="769">
        <f>SUM(G10:G27)</f>
        <v>0</v>
      </c>
      <c r="H28" s="769">
        <f>H23</f>
        <v>1287.33</v>
      </c>
      <c r="I28" s="769">
        <f>SUM(I24:I27)</f>
        <v>0</v>
      </c>
      <c r="J28" s="769">
        <f>SUM(D28:I28)*12</f>
        <v>211436.63126833478</v>
      </c>
    </row>
    <row r="29" spans="1:10" hidden="1">
      <c r="B29" s="766" t="s">
        <v>1585</v>
      </c>
      <c r="C29" s="768" t="s">
        <v>1588</v>
      </c>
      <c r="D29" s="770">
        <f>1790-1150</f>
        <v>640</v>
      </c>
      <c r="E29" s="770">
        <f>1150/12</f>
        <v>95.833333333333329</v>
      </c>
      <c r="F29" s="770">
        <f>450/12</f>
        <v>37.5</v>
      </c>
      <c r="H29" s="758"/>
      <c r="I29" s="758"/>
    </row>
    <row r="30" spans="1:10" hidden="1">
      <c r="B30" s="766" t="s">
        <v>1585</v>
      </c>
      <c r="C30" s="768" t="s">
        <v>1586</v>
      </c>
      <c r="D30" s="770">
        <f>1150-840</f>
        <v>310</v>
      </c>
      <c r="E30" s="770">
        <f>840/12</f>
        <v>70</v>
      </c>
      <c r="F30" s="770">
        <f>450/12</f>
        <v>37.5</v>
      </c>
      <c r="H30" s="758"/>
      <c r="I30" s="758"/>
    </row>
    <row r="31" spans="1:10" hidden="1">
      <c r="D31" s="770">
        <f>SUM(D29:D30)</f>
        <v>950</v>
      </c>
      <c r="E31" s="770">
        <f>SUM(E29:E30)</f>
        <v>165.83333333333331</v>
      </c>
      <c r="F31" s="770">
        <f>SUM(F29:F30)</f>
        <v>75</v>
      </c>
      <c r="H31" s="758"/>
      <c r="I31" s="758"/>
    </row>
    <row r="32" spans="1:10" hidden="1">
      <c r="E32" s="770"/>
      <c r="F32" s="770"/>
      <c r="H32" s="758"/>
      <c r="I32" s="758"/>
    </row>
    <row r="33" spans="3:9" hidden="1">
      <c r="E33" s="770"/>
      <c r="F33" s="770"/>
      <c r="H33" s="758"/>
      <c r="I33" s="758"/>
    </row>
    <row r="34" spans="3:9" hidden="1">
      <c r="E34" s="770">
        <f>1150/12</f>
        <v>95.833333333333329</v>
      </c>
      <c r="F34" s="770"/>
      <c r="H34" s="758"/>
      <c r="I34" s="758"/>
    </row>
    <row r="36" spans="3:9">
      <c r="C36" s="768" t="s">
        <v>1593</v>
      </c>
      <c r="D36" s="568">
        <f>+I23</f>
        <v>225726.63126833475</v>
      </c>
    </row>
    <row r="37" spans="3:9">
      <c r="C37" s="771" t="s">
        <v>1348</v>
      </c>
      <c r="D37" s="772">
        <f>1496*12</f>
        <v>17952</v>
      </c>
    </row>
    <row r="38" spans="3:9">
      <c r="C38" s="771" t="s">
        <v>1349</v>
      </c>
      <c r="D38" s="772">
        <v>1784.22</v>
      </c>
    </row>
    <row r="39" spans="3:9">
      <c r="C39" s="773" t="s">
        <v>18</v>
      </c>
      <c r="D39" s="567">
        <f>SUM(D36:D38)</f>
        <v>245462.85126833475</v>
      </c>
      <c r="G39" s="758"/>
      <c r="H39" s="758"/>
    </row>
    <row r="40" spans="3:9">
      <c r="C40" s="758"/>
    </row>
    <row r="41" spans="3:9">
      <c r="C41" s="758"/>
      <c r="G41" s="758"/>
    </row>
  </sheetData>
  <mergeCells count="9">
    <mergeCell ref="G3:G4"/>
    <mergeCell ref="H3:H4"/>
    <mergeCell ref="I3:I4"/>
    <mergeCell ref="A3:A4"/>
    <mergeCell ref="B3:B4"/>
    <mergeCell ref="C3:C4"/>
    <mergeCell ref="D3:D4"/>
    <mergeCell ref="E3:E4"/>
    <mergeCell ref="F3:F4"/>
  </mergeCells>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177"/>
  <sheetViews>
    <sheetView zoomScale="85" zoomScaleNormal="85" workbookViewId="0">
      <selection activeCell="N8" sqref="N8"/>
    </sheetView>
  </sheetViews>
  <sheetFormatPr baseColWidth="10" defaultRowHeight="15"/>
  <cols>
    <col min="1" max="1" width="17.7109375" style="319" customWidth="1"/>
    <col min="2" max="2" width="22.5703125" style="319" customWidth="1"/>
    <col min="3" max="3" width="55.5703125" style="319" customWidth="1"/>
    <col min="4" max="4" width="35.28515625" style="319" customWidth="1"/>
    <col min="5" max="5" width="13.140625" style="319" bestFit="1" customWidth="1"/>
    <col min="6" max="6" width="9.28515625" style="319" bestFit="1" customWidth="1"/>
    <col min="7" max="7" width="17.28515625" style="319" bestFit="1" customWidth="1"/>
    <col min="8" max="8" width="13.28515625" style="319" customWidth="1"/>
    <col min="9" max="9" width="12.140625" style="319" customWidth="1"/>
    <col min="10" max="10" width="12.7109375" style="319" bestFit="1" customWidth="1"/>
    <col min="11" max="16384" width="11.42578125" style="319"/>
  </cols>
  <sheetData>
    <row r="1" spans="1:7">
      <c r="A1" s="625" t="s">
        <v>1368</v>
      </c>
      <c r="B1" s="625"/>
      <c r="C1" s="625"/>
      <c r="D1" s="625"/>
      <c r="E1" s="478"/>
      <c r="F1" s="479"/>
    </row>
    <row r="2" spans="1:7">
      <c r="A2" s="685" t="s">
        <v>1369</v>
      </c>
      <c r="B2" s="685"/>
      <c r="C2" s="685"/>
      <c r="D2" s="685"/>
      <c r="E2" s="480"/>
      <c r="F2" s="237"/>
    </row>
    <row r="3" spans="1:7">
      <c r="A3" s="685" t="s">
        <v>1370</v>
      </c>
      <c r="B3" s="685"/>
      <c r="C3" s="685"/>
      <c r="D3" s="685"/>
      <c r="E3" s="480"/>
      <c r="F3" s="237"/>
    </row>
    <row r="4" spans="1:7">
      <c r="A4" s="684" t="s">
        <v>1371</v>
      </c>
      <c r="B4" s="625" t="s">
        <v>1372</v>
      </c>
      <c r="C4" s="625"/>
      <c r="D4" s="625"/>
      <c r="E4" s="478"/>
      <c r="F4" s="479"/>
      <c r="G4" s="479"/>
    </row>
    <row r="5" spans="1:7" ht="15" customHeight="1">
      <c r="A5" s="684"/>
      <c r="B5" s="685"/>
      <c r="C5" s="685"/>
      <c r="D5" s="685"/>
      <c r="E5" s="480"/>
    </row>
    <row r="6" spans="1:7">
      <c r="A6" s="684"/>
      <c r="B6" s="685"/>
      <c r="C6" s="685"/>
      <c r="D6" s="685"/>
      <c r="E6" s="480"/>
    </row>
    <row r="7" spans="1:7">
      <c r="A7" s="684"/>
      <c r="B7" s="685"/>
      <c r="C7" s="685"/>
      <c r="D7" s="685"/>
      <c r="E7" s="480"/>
    </row>
    <row r="8" spans="1:7">
      <c r="A8" s="684"/>
      <c r="B8" s="685"/>
      <c r="C8" s="685"/>
      <c r="D8" s="685"/>
      <c r="E8" s="480"/>
    </row>
    <row r="9" spans="1:7" ht="45.75" customHeight="1">
      <c r="A9" s="684"/>
      <c r="B9" s="685"/>
      <c r="C9" s="685"/>
      <c r="D9" s="685"/>
      <c r="E9" s="480"/>
    </row>
    <row r="10" spans="1:7" ht="15" customHeight="1">
      <c r="A10" s="689" t="s">
        <v>1373</v>
      </c>
      <c r="B10" s="482" t="s">
        <v>1374</v>
      </c>
      <c r="C10" s="482" t="s">
        <v>1375</v>
      </c>
      <c r="D10" s="482" t="s">
        <v>1376</v>
      </c>
      <c r="E10" s="478"/>
    </row>
    <row r="11" spans="1:7">
      <c r="A11" s="689"/>
      <c r="B11" s="483">
        <v>4048</v>
      </c>
      <c r="C11" s="483" t="s">
        <v>242</v>
      </c>
      <c r="D11" s="484">
        <v>8023.0114030000004</v>
      </c>
      <c r="E11" s="485"/>
    </row>
    <row r="12" spans="1:7">
      <c r="A12" s="689"/>
      <c r="B12" s="483">
        <v>3227</v>
      </c>
      <c r="C12" s="483" t="s">
        <v>1377</v>
      </c>
      <c r="D12" s="486">
        <v>1538.6103639999999</v>
      </c>
      <c r="E12" s="487"/>
    </row>
    <row r="13" spans="1:7">
      <c r="A13" s="689"/>
      <c r="B13" s="483">
        <v>20366</v>
      </c>
      <c r="C13" s="483" t="s">
        <v>1378</v>
      </c>
      <c r="D13" s="488">
        <v>25.48</v>
      </c>
      <c r="E13" s="489"/>
    </row>
    <row r="14" spans="1:7">
      <c r="A14" s="689"/>
      <c r="B14" s="483">
        <v>20367</v>
      </c>
      <c r="C14" s="483" t="s">
        <v>1378</v>
      </c>
      <c r="D14" s="490">
        <v>79.75</v>
      </c>
      <c r="E14" s="491"/>
    </row>
    <row r="15" spans="1:7">
      <c r="A15" s="689"/>
      <c r="B15" s="483" t="s">
        <v>1379</v>
      </c>
      <c r="C15" s="483" t="s">
        <v>1380</v>
      </c>
      <c r="D15" s="492">
        <v>7826.1</v>
      </c>
      <c r="E15" s="493"/>
    </row>
    <row r="16" spans="1:7">
      <c r="A16" s="689"/>
      <c r="B16" s="483" t="s">
        <v>1379</v>
      </c>
      <c r="C16" s="483" t="s">
        <v>1381</v>
      </c>
      <c r="D16" s="492">
        <v>1311.8</v>
      </c>
      <c r="E16" s="493"/>
    </row>
    <row r="17" spans="1:5">
      <c r="A17" s="689"/>
      <c r="B17" s="483" t="s">
        <v>1379</v>
      </c>
      <c r="C17" s="483" t="s">
        <v>1382</v>
      </c>
      <c r="D17" s="492">
        <v>5660</v>
      </c>
      <c r="E17" s="493"/>
    </row>
    <row r="18" spans="1:5">
      <c r="A18" s="689"/>
      <c r="B18" s="483">
        <v>3686</v>
      </c>
      <c r="C18" s="483" t="s">
        <v>1383</v>
      </c>
      <c r="D18" s="488">
        <v>4357.3999999999996</v>
      </c>
      <c r="E18" s="489"/>
    </row>
    <row r="19" spans="1:5">
      <c r="A19" s="689"/>
      <c r="B19" s="483">
        <v>3696</v>
      </c>
      <c r="C19" s="483" t="s">
        <v>1383</v>
      </c>
      <c r="D19" s="490">
        <v>5890.43</v>
      </c>
      <c r="E19" s="491"/>
    </row>
    <row r="20" spans="1:5">
      <c r="A20" s="689"/>
      <c r="B20" s="483">
        <v>3698</v>
      </c>
      <c r="C20" s="483" t="s">
        <v>1384</v>
      </c>
      <c r="D20" s="490">
        <v>5032.38</v>
      </c>
      <c r="E20" s="491"/>
    </row>
    <row r="21" spans="1:5">
      <c r="A21" s="689"/>
      <c r="B21" s="483">
        <v>3697</v>
      </c>
      <c r="C21" s="483" t="s">
        <v>1383</v>
      </c>
      <c r="D21" s="488">
        <v>5120.57</v>
      </c>
      <c r="E21" s="489"/>
    </row>
    <row r="22" spans="1:5" ht="15.75" thickBot="1">
      <c r="A22" s="690"/>
      <c r="B22" s="494">
        <v>3685</v>
      </c>
      <c r="C22" s="494" t="s">
        <v>1383</v>
      </c>
      <c r="D22" s="495">
        <v>5357.92</v>
      </c>
      <c r="E22" s="489"/>
    </row>
    <row r="23" spans="1:5" ht="15.75" thickBot="1">
      <c r="A23" s="691" t="s">
        <v>18</v>
      </c>
      <c r="B23" s="692"/>
      <c r="C23" s="692"/>
      <c r="D23" s="496">
        <f>SUM(D11:D22)</f>
        <v>50223.451766999991</v>
      </c>
      <c r="E23" s="497"/>
    </row>
    <row r="24" spans="1:5">
      <c r="A24" s="693" t="s">
        <v>1385</v>
      </c>
      <c r="B24" s="694" t="s">
        <v>1372</v>
      </c>
      <c r="C24" s="694"/>
      <c r="D24" s="694"/>
      <c r="E24" s="478"/>
    </row>
    <row r="25" spans="1:5">
      <c r="A25" s="684"/>
      <c r="B25" s="685" t="e">
        <f>D28*#REF!</f>
        <v>#REF!</v>
      </c>
      <c r="C25" s="685"/>
      <c r="D25" s="685"/>
      <c r="E25" s="480"/>
    </row>
    <row r="26" spans="1:5">
      <c r="A26" s="684"/>
      <c r="B26" s="685"/>
      <c r="C26" s="685"/>
      <c r="D26" s="685"/>
      <c r="E26" s="480"/>
    </row>
    <row r="27" spans="1:5">
      <c r="A27" s="684"/>
      <c r="B27" s="685"/>
      <c r="C27" s="685"/>
      <c r="D27" s="685"/>
      <c r="E27" s="480"/>
    </row>
    <row r="28" spans="1:5">
      <c r="A28" s="684"/>
      <c r="B28" s="685"/>
      <c r="C28" s="685"/>
      <c r="D28" s="685"/>
      <c r="E28" s="480"/>
    </row>
    <row r="29" spans="1:5">
      <c r="A29" s="684"/>
      <c r="B29" s="685"/>
      <c r="C29" s="685"/>
      <c r="D29" s="685"/>
      <c r="E29" s="480"/>
    </row>
    <row r="30" spans="1:5">
      <c r="A30" s="684"/>
      <c r="B30" s="685"/>
      <c r="C30" s="685"/>
      <c r="D30" s="685"/>
      <c r="E30" s="480"/>
    </row>
    <row r="31" spans="1:5">
      <c r="A31" s="684"/>
      <c r="B31" s="685"/>
      <c r="C31" s="685"/>
      <c r="D31" s="685"/>
      <c r="E31" s="480"/>
    </row>
    <row r="32" spans="1:5">
      <c r="A32" s="684"/>
      <c r="B32" s="685"/>
      <c r="C32" s="685"/>
      <c r="D32" s="685"/>
      <c r="E32" s="480"/>
    </row>
    <row r="33" spans="1:5">
      <c r="A33" s="684"/>
      <c r="B33" s="685"/>
      <c r="C33" s="685"/>
      <c r="D33" s="685"/>
      <c r="E33" s="480"/>
    </row>
    <row r="34" spans="1:5">
      <c r="A34" s="684"/>
      <c r="B34" s="685"/>
      <c r="C34" s="685"/>
      <c r="D34" s="685"/>
      <c r="E34" s="480"/>
    </row>
    <row r="35" spans="1:5">
      <c r="A35" s="684"/>
      <c r="B35" s="685"/>
      <c r="C35" s="685"/>
      <c r="D35" s="685"/>
      <c r="E35" s="480"/>
    </row>
    <row r="36" spans="1:5">
      <c r="A36" s="684"/>
      <c r="B36" s="685"/>
      <c r="C36" s="685"/>
      <c r="D36" s="685"/>
      <c r="E36" s="480"/>
    </row>
    <row r="37" spans="1:5">
      <c r="A37" s="684"/>
      <c r="B37" s="685"/>
      <c r="C37" s="685"/>
      <c r="D37" s="685"/>
      <c r="E37" s="480"/>
    </row>
    <row r="38" spans="1:5">
      <c r="A38" s="684"/>
      <c r="B38" s="685"/>
      <c r="C38" s="685"/>
      <c r="D38" s="685"/>
      <c r="E38" s="480"/>
    </row>
    <row r="39" spans="1:5">
      <c r="A39" s="690" t="s">
        <v>1386</v>
      </c>
      <c r="B39" s="482" t="s">
        <v>1374</v>
      </c>
      <c r="C39" s="482" t="s">
        <v>1375</v>
      </c>
      <c r="D39" s="482" t="s">
        <v>1376</v>
      </c>
      <c r="E39" s="478"/>
    </row>
    <row r="40" spans="1:5" ht="15" customHeight="1">
      <c r="A40" s="695"/>
      <c r="B40" s="483" t="s">
        <v>1379</v>
      </c>
      <c r="C40" s="483" t="s">
        <v>1387</v>
      </c>
      <c r="D40" s="483">
        <v>14923.6</v>
      </c>
      <c r="E40" s="480"/>
    </row>
    <row r="41" spans="1:5">
      <c r="A41" s="695"/>
      <c r="B41" s="372">
        <v>4682</v>
      </c>
      <c r="C41" s="483" t="s">
        <v>1388</v>
      </c>
      <c r="D41" s="372">
        <v>181.42</v>
      </c>
      <c r="E41" s="498"/>
    </row>
    <row r="42" spans="1:5">
      <c r="A42" s="695"/>
      <c r="B42" s="483">
        <v>4683</v>
      </c>
      <c r="C42" s="483" t="s">
        <v>1388</v>
      </c>
      <c r="D42" s="483">
        <v>335.48</v>
      </c>
      <c r="E42" s="480"/>
    </row>
    <row r="43" spans="1:5">
      <c r="A43" s="695"/>
      <c r="B43" s="483">
        <v>4684</v>
      </c>
      <c r="C43" s="483" t="s">
        <v>1388</v>
      </c>
      <c r="D43" s="483">
        <v>100.22</v>
      </c>
      <c r="E43" s="480"/>
    </row>
    <row r="44" spans="1:5">
      <c r="A44" s="695"/>
      <c r="B44" s="483">
        <v>20199</v>
      </c>
      <c r="C44" s="483" t="s">
        <v>1389</v>
      </c>
      <c r="D44" s="483">
        <v>111.86</v>
      </c>
      <c r="E44" s="480"/>
    </row>
    <row r="45" spans="1:5">
      <c r="A45" s="695"/>
      <c r="B45" s="483">
        <v>2952</v>
      </c>
      <c r="C45" s="483" t="s">
        <v>1389</v>
      </c>
      <c r="D45" s="483">
        <v>220.95</v>
      </c>
      <c r="E45" s="480"/>
    </row>
    <row r="46" spans="1:5">
      <c r="A46" s="695"/>
      <c r="B46" s="483">
        <v>2953</v>
      </c>
      <c r="C46" s="483" t="s">
        <v>1389</v>
      </c>
      <c r="D46" s="483">
        <v>106.82</v>
      </c>
      <c r="E46" s="480"/>
    </row>
    <row r="47" spans="1:5">
      <c r="A47" s="695"/>
      <c r="B47" s="483">
        <v>1877</v>
      </c>
      <c r="C47" s="483" t="s">
        <v>1389</v>
      </c>
      <c r="D47" s="483">
        <v>15.24</v>
      </c>
      <c r="E47" s="480"/>
    </row>
    <row r="48" spans="1:5">
      <c r="A48" s="695"/>
      <c r="B48" s="483">
        <v>1879</v>
      </c>
      <c r="C48" s="483" t="s">
        <v>1389</v>
      </c>
      <c r="D48" s="483">
        <v>72.22</v>
      </c>
      <c r="E48" s="480"/>
    </row>
    <row r="49" spans="1:5">
      <c r="A49" s="695"/>
      <c r="B49" s="483">
        <v>1876</v>
      </c>
      <c r="C49" s="483" t="s">
        <v>1389</v>
      </c>
      <c r="D49" s="483">
        <v>171.54</v>
      </c>
      <c r="E49" s="480"/>
    </row>
    <row r="50" spans="1:5" ht="15.75" thickBot="1">
      <c r="A50" s="696"/>
      <c r="B50" s="494">
        <v>1875</v>
      </c>
      <c r="C50" s="494" t="s">
        <v>1389</v>
      </c>
      <c r="D50" s="494">
        <v>21.78</v>
      </c>
      <c r="E50" s="480"/>
    </row>
    <row r="51" spans="1:5" ht="15.75" thickBot="1">
      <c r="A51" s="686" t="s">
        <v>18</v>
      </c>
      <c r="B51" s="687"/>
      <c r="C51" s="687"/>
      <c r="D51" s="499">
        <f>SUM(D40:D50)</f>
        <v>16261.130000000001</v>
      </c>
      <c r="E51" s="478"/>
    </row>
    <row r="52" spans="1:5">
      <c r="A52" s="697" t="s">
        <v>1390</v>
      </c>
      <c r="B52" s="694" t="s">
        <v>1372</v>
      </c>
      <c r="C52" s="694"/>
      <c r="D52" s="694"/>
      <c r="E52" s="478"/>
    </row>
    <row r="53" spans="1:5" ht="15" customHeight="1">
      <c r="A53" s="698"/>
      <c r="B53" s="685"/>
      <c r="C53" s="685"/>
      <c r="D53" s="685"/>
      <c r="E53" s="480"/>
    </row>
    <row r="54" spans="1:5">
      <c r="A54" s="698"/>
      <c r="B54" s="685"/>
      <c r="C54" s="685"/>
      <c r="D54" s="685"/>
      <c r="E54" s="480"/>
    </row>
    <row r="55" spans="1:5">
      <c r="A55" s="698"/>
      <c r="B55" s="685"/>
      <c r="C55" s="685"/>
      <c r="D55" s="685"/>
      <c r="E55" s="480"/>
    </row>
    <row r="56" spans="1:5">
      <c r="A56" s="698"/>
      <c r="B56" s="685"/>
      <c r="C56" s="685"/>
      <c r="D56" s="685"/>
      <c r="E56" s="480"/>
    </row>
    <row r="57" spans="1:5">
      <c r="A57" s="698"/>
      <c r="B57" s="685"/>
      <c r="C57" s="685"/>
      <c r="D57" s="685"/>
      <c r="E57" s="480"/>
    </row>
    <row r="58" spans="1:5">
      <c r="A58" s="698"/>
      <c r="B58" s="685"/>
      <c r="C58" s="685"/>
      <c r="D58" s="685"/>
      <c r="E58" s="480"/>
    </row>
    <row r="59" spans="1:5">
      <c r="A59" s="698"/>
      <c r="B59" s="685"/>
      <c r="C59" s="685"/>
      <c r="D59" s="685"/>
      <c r="E59" s="480"/>
    </row>
    <row r="60" spans="1:5">
      <c r="A60" s="698"/>
      <c r="B60" s="685"/>
      <c r="C60" s="685"/>
      <c r="D60" s="685"/>
      <c r="E60" s="480"/>
    </row>
    <row r="61" spans="1:5">
      <c r="A61" s="698"/>
      <c r="B61" s="685"/>
      <c r="C61" s="685"/>
      <c r="D61" s="685"/>
      <c r="E61" s="480"/>
    </row>
    <row r="62" spans="1:5">
      <c r="A62" s="698"/>
      <c r="B62" s="685"/>
      <c r="C62" s="685"/>
      <c r="D62" s="685"/>
      <c r="E62" s="480"/>
    </row>
    <row r="63" spans="1:5">
      <c r="A63" s="698"/>
      <c r="B63" s="685"/>
      <c r="C63" s="685"/>
      <c r="D63" s="685"/>
      <c r="E63" s="480"/>
    </row>
    <row r="64" spans="1:5">
      <c r="A64" s="698"/>
      <c r="B64" s="685"/>
      <c r="C64" s="685"/>
      <c r="D64" s="685"/>
      <c r="E64" s="480"/>
    </row>
    <row r="65" spans="1:5">
      <c r="A65" s="698"/>
      <c r="B65" s="685"/>
      <c r="C65" s="685"/>
      <c r="D65" s="685"/>
      <c r="E65" s="480"/>
    </row>
    <row r="66" spans="1:5">
      <c r="A66" s="698"/>
      <c r="B66" s="685"/>
      <c r="C66" s="685"/>
      <c r="D66" s="685"/>
      <c r="E66" s="480"/>
    </row>
    <row r="67" spans="1:5">
      <c r="A67" s="698"/>
      <c r="B67" s="685"/>
      <c r="C67" s="685"/>
      <c r="D67" s="685"/>
      <c r="E67" s="480"/>
    </row>
    <row r="68" spans="1:5">
      <c r="A68" s="698"/>
      <c r="B68" s="685"/>
      <c r="C68" s="685"/>
      <c r="D68" s="685"/>
      <c r="E68" s="480"/>
    </row>
    <row r="69" spans="1:5">
      <c r="A69" s="698"/>
      <c r="B69" s="685"/>
      <c r="C69" s="685"/>
      <c r="D69" s="685"/>
      <c r="E69" s="480"/>
    </row>
    <row r="70" spans="1:5">
      <c r="A70" s="698"/>
      <c r="B70" s="685"/>
      <c r="C70" s="685"/>
      <c r="D70" s="685"/>
      <c r="E70" s="480"/>
    </row>
    <row r="71" spans="1:5">
      <c r="A71" s="699"/>
      <c r="B71" s="685"/>
      <c r="C71" s="685"/>
      <c r="D71" s="685"/>
      <c r="E71" s="480"/>
    </row>
    <row r="72" spans="1:5" ht="15" customHeight="1">
      <c r="A72" s="690" t="s">
        <v>1391</v>
      </c>
      <c r="B72" s="482" t="s">
        <v>1374</v>
      </c>
      <c r="C72" s="482" t="s">
        <v>1375</v>
      </c>
      <c r="D72" s="482" t="s">
        <v>1376</v>
      </c>
      <c r="E72" s="478"/>
    </row>
    <row r="73" spans="1:5">
      <c r="A73" s="695"/>
      <c r="B73" s="483">
        <v>1386</v>
      </c>
      <c r="C73" s="483" t="s">
        <v>1392</v>
      </c>
      <c r="D73" s="483">
        <v>425.11</v>
      </c>
      <c r="E73" s="480"/>
    </row>
    <row r="74" spans="1:5">
      <c r="A74" s="695"/>
      <c r="B74" s="483">
        <v>2018</v>
      </c>
      <c r="C74" s="483" t="s">
        <v>1384</v>
      </c>
      <c r="D74" s="483">
        <v>261.08</v>
      </c>
      <c r="E74" s="480"/>
    </row>
    <row r="75" spans="1:5">
      <c r="A75" s="695"/>
      <c r="B75" s="483">
        <v>2016</v>
      </c>
      <c r="C75" s="483" t="s">
        <v>1393</v>
      </c>
      <c r="D75" s="483">
        <v>789.04</v>
      </c>
      <c r="E75" s="480"/>
    </row>
    <row r="76" spans="1:5">
      <c r="A76" s="695"/>
      <c r="B76" s="483">
        <v>2954</v>
      </c>
      <c r="C76" s="483" t="s">
        <v>1393</v>
      </c>
      <c r="D76" s="483">
        <v>794.61</v>
      </c>
      <c r="E76" s="480"/>
    </row>
    <row r="77" spans="1:5">
      <c r="A77" s="695"/>
      <c r="B77" s="483">
        <v>2017</v>
      </c>
      <c r="C77" s="483" t="s">
        <v>1394</v>
      </c>
      <c r="D77" s="483">
        <v>707.54</v>
      </c>
      <c r="E77" s="480"/>
    </row>
    <row r="78" spans="1:5">
      <c r="A78" s="695"/>
      <c r="B78" s="483">
        <v>20100</v>
      </c>
      <c r="C78" s="483" t="s">
        <v>1395</v>
      </c>
      <c r="D78" s="483">
        <v>507.7</v>
      </c>
      <c r="E78" s="480"/>
    </row>
    <row r="79" spans="1:5">
      <c r="A79" s="695"/>
      <c r="B79" s="483">
        <v>20099</v>
      </c>
      <c r="C79" s="483" t="s">
        <v>1395</v>
      </c>
      <c r="D79" s="483">
        <v>493.71</v>
      </c>
      <c r="E79" s="480"/>
    </row>
    <row r="80" spans="1:5">
      <c r="A80" s="695"/>
      <c r="B80" s="483">
        <v>2012</v>
      </c>
      <c r="C80" s="483" t="s">
        <v>1395</v>
      </c>
      <c r="D80" s="483">
        <v>703.42</v>
      </c>
      <c r="E80" s="480"/>
    </row>
    <row r="81" spans="1:5">
      <c r="A81" s="695"/>
      <c r="B81" s="483">
        <v>20101</v>
      </c>
      <c r="C81" s="483" t="s">
        <v>1396</v>
      </c>
      <c r="D81" s="483">
        <v>1104.99</v>
      </c>
      <c r="E81" s="480"/>
    </row>
    <row r="82" spans="1:5">
      <c r="A82" s="695"/>
      <c r="B82" s="483">
        <v>568</v>
      </c>
      <c r="C82" s="483" t="s">
        <v>1397</v>
      </c>
      <c r="D82" s="483">
        <v>2261.8200000000002</v>
      </c>
      <c r="E82" s="480"/>
    </row>
    <row r="83" spans="1:5">
      <c r="A83" s="695"/>
      <c r="B83" s="483">
        <v>2013</v>
      </c>
      <c r="C83" s="483" t="s">
        <v>1398</v>
      </c>
      <c r="D83" s="483">
        <v>846.33</v>
      </c>
      <c r="E83" s="480"/>
    </row>
    <row r="84" spans="1:5">
      <c r="A84" s="695"/>
      <c r="B84" s="483">
        <v>2014</v>
      </c>
      <c r="C84" s="483" t="s">
        <v>1399</v>
      </c>
      <c r="D84" s="483">
        <v>1113.99</v>
      </c>
      <c r="E84" s="480"/>
    </row>
    <row r="85" spans="1:5">
      <c r="A85" s="695"/>
      <c r="B85" s="483">
        <v>2947</v>
      </c>
      <c r="C85" s="483" t="s">
        <v>1398</v>
      </c>
      <c r="D85" s="483">
        <v>383.89</v>
      </c>
      <c r="E85" s="480"/>
    </row>
    <row r="86" spans="1:5">
      <c r="A86" s="695"/>
      <c r="B86" s="483">
        <v>2948</v>
      </c>
      <c r="C86" s="483" t="s">
        <v>1399</v>
      </c>
      <c r="D86" s="483">
        <v>992.9</v>
      </c>
      <c r="E86" s="480"/>
    </row>
    <row r="87" spans="1:5">
      <c r="A87" s="695"/>
      <c r="B87" s="483">
        <v>20054</v>
      </c>
      <c r="C87" s="483" t="s">
        <v>1384</v>
      </c>
      <c r="D87" s="483">
        <v>214.97</v>
      </c>
      <c r="E87" s="480"/>
    </row>
    <row r="88" spans="1:5">
      <c r="A88" s="695"/>
      <c r="B88" s="483">
        <v>2937</v>
      </c>
      <c r="C88" s="483" t="s">
        <v>1384</v>
      </c>
      <c r="D88" s="483">
        <v>2548.89</v>
      </c>
      <c r="E88" s="480"/>
    </row>
    <row r="89" spans="1:5">
      <c r="A89" s="695"/>
      <c r="B89" s="483">
        <v>12979</v>
      </c>
      <c r="C89" s="483" t="s">
        <v>1400</v>
      </c>
      <c r="D89" s="483">
        <v>133.07</v>
      </c>
      <c r="E89" s="480"/>
    </row>
    <row r="90" spans="1:5">
      <c r="A90" s="695"/>
      <c r="B90" s="483">
        <v>569</v>
      </c>
      <c r="C90" s="483" t="s">
        <v>1400</v>
      </c>
      <c r="D90" s="483">
        <v>400.83</v>
      </c>
      <c r="E90" s="480"/>
    </row>
    <row r="91" spans="1:5">
      <c r="A91" s="695"/>
      <c r="B91" s="483">
        <v>2941</v>
      </c>
      <c r="C91" s="483" t="s">
        <v>1397</v>
      </c>
      <c r="D91" s="483">
        <v>73.34</v>
      </c>
      <c r="E91" s="480"/>
    </row>
    <row r="92" spans="1:5">
      <c r="A92" s="695"/>
      <c r="B92" s="483" t="s">
        <v>1379</v>
      </c>
      <c r="C92" s="483" t="s">
        <v>1401</v>
      </c>
      <c r="D92" s="483">
        <v>1742.4</v>
      </c>
      <c r="E92" s="480"/>
    </row>
    <row r="93" spans="1:5">
      <c r="A93" s="695"/>
      <c r="B93" s="483">
        <v>12982</v>
      </c>
      <c r="C93" s="483" t="s">
        <v>1402</v>
      </c>
      <c r="D93" s="483">
        <v>752.92</v>
      </c>
      <c r="E93" s="480"/>
    </row>
    <row r="94" spans="1:5" ht="15.75" thickBot="1">
      <c r="A94" s="695"/>
      <c r="B94" s="494">
        <v>12981</v>
      </c>
      <c r="C94" s="494" t="s">
        <v>1402</v>
      </c>
      <c r="D94" s="494">
        <v>703.37</v>
      </c>
      <c r="E94" s="480"/>
    </row>
    <row r="95" spans="1:5" ht="15.75" thickBot="1">
      <c r="A95" s="686" t="s">
        <v>18</v>
      </c>
      <c r="B95" s="687"/>
      <c r="C95" s="688"/>
      <c r="D95" s="499">
        <f>SUM(D73:D94)</f>
        <v>17955.919999999995</v>
      </c>
      <c r="E95" s="478"/>
    </row>
    <row r="96" spans="1:5">
      <c r="A96" s="697" t="s">
        <v>1403</v>
      </c>
      <c r="B96" s="694" t="s">
        <v>1372</v>
      </c>
      <c r="C96" s="694"/>
      <c r="D96" s="694"/>
      <c r="E96" s="478"/>
    </row>
    <row r="97" spans="1:5">
      <c r="A97" s="708"/>
      <c r="B97" s="685"/>
      <c r="C97" s="685"/>
      <c r="D97" s="685"/>
      <c r="E97" s="480"/>
    </row>
    <row r="98" spans="1:5">
      <c r="A98" s="708"/>
      <c r="B98" s="685"/>
      <c r="C98" s="685"/>
      <c r="D98" s="685"/>
      <c r="E98" s="480"/>
    </row>
    <row r="99" spans="1:5">
      <c r="A99" s="708"/>
      <c r="B99" s="685"/>
      <c r="C99" s="685"/>
      <c r="D99" s="685"/>
      <c r="E99" s="480"/>
    </row>
    <row r="100" spans="1:5">
      <c r="A100" s="708"/>
      <c r="B100" s="685"/>
      <c r="C100" s="685"/>
      <c r="D100" s="685"/>
      <c r="E100" s="480"/>
    </row>
    <row r="101" spans="1:5">
      <c r="A101" s="708"/>
      <c r="B101" s="685"/>
      <c r="C101" s="685"/>
      <c r="D101" s="685"/>
      <c r="E101" s="480"/>
    </row>
    <row r="102" spans="1:5">
      <c r="A102" s="708"/>
      <c r="B102" s="685"/>
      <c r="C102" s="685"/>
      <c r="D102" s="685"/>
      <c r="E102" s="480"/>
    </row>
    <row r="103" spans="1:5">
      <c r="A103" s="708"/>
      <c r="B103" s="685"/>
      <c r="C103" s="685"/>
      <c r="D103" s="685"/>
      <c r="E103" s="480"/>
    </row>
    <row r="104" spans="1:5">
      <c r="A104" s="708"/>
      <c r="B104" s="685"/>
      <c r="C104" s="685"/>
      <c r="D104" s="685"/>
      <c r="E104" s="480"/>
    </row>
    <row r="105" spans="1:5">
      <c r="A105" s="708"/>
      <c r="B105" s="685"/>
      <c r="C105" s="685"/>
      <c r="D105" s="685"/>
      <c r="E105" s="480"/>
    </row>
    <row r="106" spans="1:5">
      <c r="A106" s="708"/>
      <c r="B106" s="685"/>
      <c r="C106" s="685"/>
      <c r="D106" s="685"/>
      <c r="E106" s="480"/>
    </row>
    <row r="107" spans="1:5">
      <c r="A107" s="708"/>
      <c r="B107" s="685"/>
      <c r="C107" s="685"/>
      <c r="D107" s="685"/>
      <c r="E107" s="480"/>
    </row>
    <row r="108" spans="1:5">
      <c r="A108" s="708"/>
      <c r="B108" s="685"/>
      <c r="C108" s="685"/>
      <c r="D108" s="685"/>
      <c r="E108" s="480"/>
    </row>
    <row r="109" spans="1:5">
      <c r="A109" s="708"/>
      <c r="B109" s="685"/>
      <c r="C109" s="685"/>
      <c r="D109" s="685"/>
      <c r="E109" s="480"/>
    </row>
    <row r="110" spans="1:5" ht="15" customHeight="1">
      <c r="A110" s="689" t="s">
        <v>1404</v>
      </c>
      <c r="B110" s="482" t="s">
        <v>1374</v>
      </c>
      <c r="C110" s="482" t="s">
        <v>1375</v>
      </c>
      <c r="D110" s="482" t="s">
        <v>1376</v>
      </c>
      <c r="E110" s="478"/>
    </row>
    <row r="111" spans="1:5">
      <c r="A111" s="689"/>
      <c r="B111" s="483">
        <v>3980</v>
      </c>
      <c r="C111" s="483" t="s">
        <v>1397</v>
      </c>
      <c r="D111" s="483">
        <v>563.69000000000005</v>
      </c>
      <c r="E111" s="480"/>
    </row>
    <row r="112" spans="1:5">
      <c r="A112" s="689"/>
      <c r="B112" s="483">
        <v>3981</v>
      </c>
      <c r="C112" s="483" t="s">
        <v>1405</v>
      </c>
      <c r="D112" s="483">
        <v>141.52000000000001</v>
      </c>
      <c r="E112" s="480"/>
    </row>
    <row r="113" spans="1:5">
      <c r="A113" s="689"/>
      <c r="B113" s="483">
        <v>2959</v>
      </c>
      <c r="C113" s="483" t="s">
        <v>1397</v>
      </c>
      <c r="D113" s="483">
        <v>3181.6</v>
      </c>
      <c r="E113" s="480"/>
    </row>
    <row r="114" spans="1:5">
      <c r="A114" s="689"/>
      <c r="B114" s="483">
        <v>2960</v>
      </c>
      <c r="C114" s="483" t="s">
        <v>1397</v>
      </c>
      <c r="D114" s="483">
        <v>3778.66</v>
      </c>
      <c r="E114" s="480"/>
    </row>
    <row r="115" spans="1:5">
      <c r="A115" s="689"/>
      <c r="B115" s="483">
        <v>2087</v>
      </c>
      <c r="C115" s="483" t="s">
        <v>1397</v>
      </c>
      <c r="D115" s="483">
        <v>336.98</v>
      </c>
      <c r="E115" s="480"/>
    </row>
    <row r="116" spans="1:5">
      <c r="A116" s="689"/>
      <c r="B116" s="483">
        <v>2961</v>
      </c>
      <c r="C116" s="483" t="s">
        <v>1397</v>
      </c>
      <c r="D116" s="483">
        <v>355.92</v>
      </c>
      <c r="E116" s="480"/>
    </row>
    <row r="117" spans="1:5">
      <c r="A117" s="689"/>
      <c r="B117" s="483">
        <v>2962</v>
      </c>
      <c r="C117" s="483" t="s">
        <v>1397</v>
      </c>
      <c r="D117" s="483">
        <v>340.27</v>
      </c>
      <c r="E117" s="480"/>
    </row>
    <row r="118" spans="1:5">
      <c r="A118" s="689"/>
      <c r="B118" s="483">
        <v>2963</v>
      </c>
      <c r="C118" s="483" t="s">
        <v>1397</v>
      </c>
      <c r="D118" s="483">
        <v>3165.7</v>
      </c>
      <c r="E118" s="480"/>
    </row>
    <row r="119" spans="1:5">
      <c r="A119" s="689"/>
      <c r="B119" s="483">
        <v>3982</v>
      </c>
      <c r="C119" s="483" t="s">
        <v>1397</v>
      </c>
      <c r="D119" s="483">
        <v>968.31</v>
      </c>
      <c r="E119" s="480"/>
    </row>
    <row r="120" spans="1:5">
      <c r="A120" s="689"/>
      <c r="B120" s="483">
        <v>3983</v>
      </c>
      <c r="C120" s="483" t="s">
        <v>1397</v>
      </c>
      <c r="D120" s="483">
        <v>2507.54</v>
      </c>
      <c r="E120" s="480"/>
    </row>
    <row r="121" spans="1:5">
      <c r="A121" s="689"/>
      <c r="B121" s="483">
        <v>3984</v>
      </c>
      <c r="C121" s="483" t="s">
        <v>1397</v>
      </c>
      <c r="D121" s="483">
        <v>1011.46</v>
      </c>
      <c r="E121" s="480"/>
    </row>
    <row r="122" spans="1:5">
      <c r="A122" s="689"/>
      <c r="B122" s="483">
        <v>3985</v>
      </c>
      <c r="C122" s="483" t="s">
        <v>1397</v>
      </c>
      <c r="D122" s="483">
        <v>2823.42</v>
      </c>
      <c r="E122" s="480"/>
    </row>
    <row r="123" spans="1:5">
      <c r="A123" s="689"/>
      <c r="B123" s="483">
        <v>3986</v>
      </c>
      <c r="C123" s="483" t="s">
        <v>1397</v>
      </c>
      <c r="D123" s="483">
        <v>1523.27</v>
      </c>
      <c r="E123" s="480"/>
    </row>
    <row r="124" spans="1:5" ht="15.75" thickBot="1">
      <c r="A124" s="690"/>
      <c r="B124" s="494">
        <v>3987</v>
      </c>
      <c r="C124" s="494" t="s">
        <v>1397</v>
      </c>
      <c r="D124" s="494">
        <v>768.5</v>
      </c>
      <c r="E124" s="480"/>
    </row>
    <row r="125" spans="1:5" ht="15.75" thickBot="1">
      <c r="A125" s="686" t="s">
        <v>18</v>
      </c>
      <c r="B125" s="687"/>
      <c r="C125" s="688"/>
      <c r="D125" s="499">
        <f>SUM(D111:D124)</f>
        <v>21466.84</v>
      </c>
      <c r="E125" s="478"/>
    </row>
    <row r="126" spans="1:5">
      <c r="A126" s="708"/>
      <c r="B126" s="709"/>
      <c r="C126" s="709"/>
      <c r="D126" s="709"/>
      <c r="E126" s="480"/>
    </row>
    <row r="127" spans="1:5">
      <c r="A127" s="708"/>
      <c r="B127" s="685"/>
      <c r="C127" s="685"/>
      <c r="D127" s="685"/>
      <c r="E127" s="480"/>
    </row>
    <row r="128" spans="1:5">
      <c r="A128" s="708"/>
      <c r="B128" s="685"/>
      <c r="C128" s="685"/>
      <c r="D128" s="685"/>
      <c r="E128" s="480"/>
    </row>
    <row r="129" spans="1:5">
      <c r="A129" s="708"/>
      <c r="B129" s="685"/>
      <c r="C129" s="685"/>
      <c r="D129" s="685"/>
      <c r="E129" s="480"/>
    </row>
    <row r="130" spans="1:5">
      <c r="A130" s="708"/>
      <c r="B130" s="685"/>
      <c r="C130" s="685"/>
      <c r="D130" s="685"/>
      <c r="E130" s="480"/>
    </row>
    <row r="131" spans="1:5">
      <c r="A131" s="708"/>
      <c r="B131" s="685"/>
      <c r="C131" s="685"/>
      <c r="D131" s="685"/>
      <c r="E131" s="480"/>
    </row>
    <row r="132" spans="1:5">
      <c r="A132" s="708"/>
      <c r="B132" s="685"/>
      <c r="C132" s="685"/>
      <c r="D132" s="685"/>
      <c r="E132" s="480"/>
    </row>
    <row r="133" spans="1:5">
      <c r="A133" s="708"/>
      <c r="B133" s="685"/>
      <c r="C133" s="685"/>
      <c r="D133" s="685"/>
      <c r="E133" s="480"/>
    </row>
    <row r="134" spans="1:5">
      <c r="A134" s="708"/>
      <c r="B134" s="685"/>
      <c r="C134" s="685"/>
      <c r="D134" s="685"/>
      <c r="E134" s="480"/>
    </row>
    <row r="135" spans="1:5">
      <c r="A135" s="708"/>
      <c r="B135" s="685"/>
      <c r="C135" s="685"/>
      <c r="D135" s="685"/>
      <c r="E135" s="480"/>
    </row>
    <row r="136" spans="1:5">
      <c r="A136" s="708"/>
      <c r="B136" s="685"/>
      <c r="C136" s="685"/>
      <c r="D136" s="685"/>
      <c r="E136" s="480"/>
    </row>
    <row r="137" spans="1:5">
      <c r="A137" s="708"/>
      <c r="B137" s="685"/>
      <c r="C137" s="685"/>
      <c r="D137" s="685"/>
      <c r="E137" s="480"/>
    </row>
    <row r="138" spans="1:5">
      <c r="A138" s="708"/>
      <c r="B138" s="685"/>
      <c r="C138" s="685"/>
      <c r="D138" s="685"/>
      <c r="E138" s="480"/>
    </row>
    <row r="139" spans="1:5">
      <c r="A139" s="708"/>
      <c r="B139" s="685"/>
      <c r="C139" s="685"/>
      <c r="D139" s="685"/>
      <c r="E139" s="480"/>
    </row>
    <row r="140" spans="1:5">
      <c r="A140" s="708"/>
      <c r="B140" s="685"/>
      <c r="C140" s="685"/>
      <c r="D140" s="685"/>
      <c r="E140" s="480"/>
    </row>
    <row r="141" spans="1:5">
      <c r="A141" s="708"/>
      <c r="B141" s="685"/>
      <c r="C141" s="685"/>
      <c r="D141" s="685"/>
      <c r="E141" s="480"/>
    </row>
    <row r="142" spans="1:5">
      <c r="A142" s="708"/>
      <c r="B142" s="685"/>
      <c r="C142" s="685"/>
      <c r="D142" s="685"/>
      <c r="E142" s="480"/>
    </row>
    <row r="143" spans="1:5">
      <c r="A143" s="708"/>
      <c r="B143" s="685"/>
      <c r="C143" s="685"/>
      <c r="D143" s="685"/>
      <c r="E143" s="480"/>
    </row>
    <row r="144" spans="1:5" ht="15" customHeight="1">
      <c r="A144" s="690" t="s">
        <v>1406</v>
      </c>
      <c r="B144" s="482" t="s">
        <v>1374</v>
      </c>
      <c r="C144" s="482" t="s">
        <v>1375</v>
      </c>
      <c r="D144" s="482" t="s">
        <v>1376</v>
      </c>
      <c r="E144" s="478"/>
    </row>
    <row r="145" spans="1:5">
      <c r="A145" s="695"/>
      <c r="B145" s="483" t="s">
        <v>1379</v>
      </c>
      <c r="C145" s="483" t="s">
        <v>1407</v>
      </c>
      <c r="D145" s="483">
        <v>2464</v>
      </c>
      <c r="E145" s="480"/>
    </row>
    <row r="146" spans="1:5">
      <c r="A146" s="695"/>
      <c r="B146" s="483" t="s">
        <v>1379</v>
      </c>
      <c r="C146" s="483" t="s">
        <v>1408</v>
      </c>
      <c r="D146" s="483">
        <v>3226</v>
      </c>
      <c r="E146" s="480"/>
    </row>
    <row r="147" spans="1:5">
      <c r="A147" s="695"/>
      <c r="B147" s="483">
        <v>3989</v>
      </c>
      <c r="C147" s="483" t="s">
        <v>1409</v>
      </c>
      <c r="D147" s="483">
        <v>205.2</v>
      </c>
      <c r="E147" s="480"/>
    </row>
    <row r="148" spans="1:5">
      <c r="A148" s="695"/>
      <c r="B148" s="483">
        <v>4000</v>
      </c>
      <c r="C148" s="483" t="s">
        <v>1410</v>
      </c>
      <c r="D148" s="483">
        <v>361.97</v>
      </c>
      <c r="E148" s="480"/>
    </row>
    <row r="149" spans="1:5">
      <c r="A149" s="695"/>
      <c r="B149" s="483">
        <v>3990</v>
      </c>
      <c r="C149" s="483" t="s">
        <v>1409</v>
      </c>
      <c r="D149" s="501">
        <f>822.34</f>
        <v>822.34</v>
      </c>
      <c r="E149" s="502"/>
    </row>
    <row r="150" spans="1:5">
      <c r="A150" s="695"/>
      <c r="B150" s="483">
        <v>3991</v>
      </c>
      <c r="C150" s="483" t="s">
        <v>1411</v>
      </c>
      <c r="D150" s="483">
        <v>133.62</v>
      </c>
      <c r="E150" s="480"/>
    </row>
    <row r="151" spans="1:5">
      <c r="A151" s="695"/>
      <c r="B151" s="483">
        <v>3992</v>
      </c>
      <c r="C151" s="483" t="s">
        <v>1411</v>
      </c>
      <c r="D151" s="483">
        <v>229.12</v>
      </c>
      <c r="E151" s="480"/>
    </row>
    <row r="152" spans="1:5">
      <c r="A152" s="695"/>
      <c r="B152" s="483">
        <v>20106</v>
      </c>
      <c r="C152" s="483" t="s">
        <v>1411</v>
      </c>
      <c r="D152" s="501">
        <v>414.16</v>
      </c>
      <c r="E152" s="502"/>
    </row>
    <row r="153" spans="1:5">
      <c r="A153" s="695"/>
      <c r="B153" s="503">
        <v>20169</v>
      </c>
      <c r="C153" s="483" t="s">
        <v>1412</v>
      </c>
      <c r="D153" s="483">
        <v>67.209999999999994</v>
      </c>
      <c r="E153" s="480"/>
    </row>
    <row r="154" spans="1:5">
      <c r="A154" s="695"/>
      <c r="B154" s="483">
        <v>20167</v>
      </c>
      <c r="C154" s="483" t="s">
        <v>1413</v>
      </c>
      <c r="D154" s="501">
        <v>385825</v>
      </c>
      <c r="E154" s="502"/>
    </row>
    <row r="155" spans="1:5">
      <c r="A155" s="695"/>
      <c r="B155" s="483">
        <v>20168</v>
      </c>
      <c r="C155" s="483" t="s">
        <v>1412</v>
      </c>
      <c r="D155" s="483">
        <v>153.28</v>
      </c>
      <c r="E155" s="480"/>
    </row>
    <row r="156" spans="1:5">
      <c r="A156" s="695"/>
      <c r="B156" s="483">
        <v>3993</v>
      </c>
      <c r="C156" s="483" t="s">
        <v>1411</v>
      </c>
      <c r="D156" s="501">
        <f>739.91</f>
        <v>739.91</v>
      </c>
      <c r="E156" s="502"/>
    </row>
    <row r="157" spans="1:5">
      <c r="A157" s="695"/>
      <c r="B157" s="483">
        <v>3994</v>
      </c>
      <c r="C157" s="483" t="s">
        <v>1411</v>
      </c>
      <c r="D157" s="483">
        <v>931.35</v>
      </c>
      <c r="E157" s="480"/>
    </row>
    <row r="158" spans="1:5">
      <c r="A158" s="695"/>
      <c r="B158" s="503">
        <v>3995</v>
      </c>
      <c r="C158" s="483" t="s">
        <v>1411</v>
      </c>
      <c r="D158" s="501">
        <v>1932.67</v>
      </c>
      <c r="E158" s="502"/>
    </row>
    <row r="159" spans="1:5">
      <c r="A159" s="695"/>
      <c r="B159" s="503">
        <v>3996</v>
      </c>
      <c r="C159" s="483" t="s">
        <v>1411</v>
      </c>
      <c r="D159" s="483">
        <v>222.29</v>
      </c>
      <c r="E159" s="480"/>
    </row>
    <row r="160" spans="1:5">
      <c r="A160" s="695"/>
      <c r="B160" s="503">
        <v>3997</v>
      </c>
      <c r="C160" s="483" t="s">
        <v>1411</v>
      </c>
      <c r="D160" s="501">
        <v>534.08000000000004</v>
      </c>
      <c r="E160" s="502"/>
    </row>
    <row r="161" spans="1:10">
      <c r="A161" s="695"/>
      <c r="B161" s="503">
        <v>3998</v>
      </c>
      <c r="C161" s="483" t="s">
        <v>1411</v>
      </c>
      <c r="D161" s="483">
        <v>615.15</v>
      </c>
      <c r="E161" s="480"/>
    </row>
    <row r="162" spans="1:10" ht="15.75" thickBot="1">
      <c r="A162" s="695"/>
      <c r="B162" s="504">
        <v>3999</v>
      </c>
      <c r="C162" s="494" t="s">
        <v>1414</v>
      </c>
      <c r="D162" s="494">
        <v>512.5</v>
      </c>
      <c r="E162" s="493"/>
    </row>
    <row r="163" spans="1:10" ht="15.75" thickBot="1">
      <c r="A163" s="686" t="s">
        <v>18</v>
      </c>
      <c r="B163" s="687"/>
      <c r="C163" s="687"/>
      <c r="D163" s="499">
        <f>SUM(D145:D162)</f>
        <v>399389.85</v>
      </c>
      <c r="E163" s="505"/>
    </row>
    <row r="164" spans="1:10" ht="15.75" thickBot="1"/>
    <row r="165" spans="1:10" ht="16.5" customHeight="1">
      <c r="A165" s="702" t="s">
        <v>1415</v>
      </c>
      <c r="B165" s="703"/>
      <c r="C165" s="703"/>
      <c r="D165" s="710"/>
      <c r="E165" s="712">
        <f>SUM(D23+D51+D95+D125+D163)</f>
        <v>505297.19176699995</v>
      </c>
      <c r="F165" s="700" t="s">
        <v>587</v>
      </c>
    </row>
    <row r="166" spans="1:10" ht="15.75" customHeight="1" thickBot="1">
      <c r="A166" s="706"/>
      <c r="B166" s="707"/>
      <c r="C166" s="707"/>
      <c r="D166" s="711"/>
      <c r="E166" s="713"/>
      <c r="F166" s="701"/>
    </row>
    <row r="167" spans="1:10" ht="15.75">
      <c r="A167" s="506"/>
      <c r="B167" s="506"/>
      <c r="C167" s="506"/>
      <c r="D167" s="506"/>
      <c r="E167" s="506"/>
      <c r="F167" s="343"/>
    </row>
    <row r="168" spans="1:10" ht="16.5" thickBot="1">
      <c r="A168" s="506"/>
      <c r="B168" s="506"/>
      <c r="C168" s="506"/>
      <c r="D168" s="506"/>
      <c r="E168" s="506"/>
      <c r="F168" s="343"/>
    </row>
    <row r="169" spans="1:10" ht="30.75" thickBot="1">
      <c r="A169" s="506"/>
      <c r="B169" s="506"/>
      <c r="C169" s="506"/>
      <c r="D169" s="506"/>
      <c r="E169" s="507" t="s">
        <v>1416</v>
      </c>
      <c r="F169" s="508" t="s">
        <v>1417</v>
      </c>
      <c r="G169" s="509" t="s">
        <v>1418</v>
      </c>
      <c r="H169" s="509" t="s">
        <v>1419</v>
      </c>
      <c r="I169" s="509" t="s">
        <v>1420</v>
      </c>
      <c r="J169" s="510" t="s">
        <v>1421</v>
      </c>
    </row>
    <row r="170" spans="1:10" ht="16.5" customHeight="1">
      <c r="A170" s="702" t="s">
        <v>1422</v>
      </c>
      <c r="B170" s="703"/>
      <c r="C170" s="703"/>
      <c r="D170" s="703"/>
      <c r="E170" s="511">
        <f>E165</f>
        <v>505297.19176699995</v>
      </c>
      <c r="F170" s="512" t="s">
        <v>70</v>
      </c>
      <c r="G170" s="513">
        <v>5.5</v>
      </c>
      <c r="H170" s="514">
        <f>E170*G170</f>
        <v>2779134.5547184995</v>
      </c>
      <c r="I170" s="515">
        <v>0.35</v>
      </c>
      <c r="J170" s="516">
        <f>H170*I170</f>
        <v>972697.09415147477</v>
      </c>
    </row>
    <row r="171" spans="1:10" ht="15.75" customHeight="1">
      <c r="A171" s="704"/>
      <c r="B171" s="705"/>
      <c r="C171" s="705"/>
      <c r="D171" s="705"/>
      <c r="E171" s="511">
        <f>E165</f>
        <v>505297.19176699995</v>
      </c>
      <c r="F171" s="512" t="s">
        <v>69</v>
      </c>
      <c r="G171" s="513">
        <v>2</v>
      </c>
      <c r="H171" s="514">
        <f t="shared" ref="H171:H174" si="0">E171*G171</f>
        <v>1010594.3835339999</v>
      </c>
      <c r="I171" s="515">
        <f>0.305</f>
        <v>0.30499999999999999</v>
      </c>
      <c r="J171" s="516">
        <f t="shared" ref="J171:J174" si="1">H171*I171</f>
        <v>308231.28697786998</v>
      </c>
    </row>
    <row r="172" spans="1:10" ht="15.75" customHeight="1">
      <c r="A172" s="704"/>
      <c r="B172" s="705"/>
      <c r="C172" s="705"/>
      <c r="D172" s="705"/>
      <c r="E172" s="511">
        <f>E165</f>
        <v>505297.19176699995</v>
      </c>
      <c r="F172" s="512" t="s">
        <v>68</v>
      </c>
      <c r="G172" s="513">
        <v>1</v>
      </c>
      <c r="H172" s="514">
        <f t="shared" si="0"/>
        <v>505297.19176699995</v>
      </c>
      <c r="I172" s="515">
        <v>0.26</v>
      </c>
      <c r="J172" s="516">
        <f t="shared" si="1"/>
        <v>131377.26985941999</v>
      </c>
    </row>
    <row r="173" spans="1:10" ht="15.75" customHeight="1">
      <c r="A173" s="704"/>
      <c r="B173" s="705"/>
      <c r="C173" s="705"/>
      <c r="D173" s="705"/>
      <c r="E173" s="511">
        <f>E172</f>
        <v>505297.19176699995</v>
      </c>
      <c r="F173" s="512" t="s">
        <v>67</v>
      </c>
      <c r="G173" s="513">
        <v>1</v>
      </c>
      <c r="H173" s="514">
        <f t="shared" si="0"/>
        <v>505297.19176699995</v>
      </c>
      <c r="I173" s="515">
        <f>0.215</f>
        <v>0.215</v>
      </c>
      <c r="J173" s="516">
        <f t="shared" si="1"/>
        <v>108638.89622990499</v>
      </c>
    </row>
    <row r="174" spans="1:10" ht="15.75" customHeight="1" thickBot="1">
      <c r="A174" s="706"/>
      <c r="B174" s="707"/>
      <c r="C174" s="707"/>
      <c r="D174" s="707"/>
      <c r="E174" s="517">
        <f>E165</f>
        <v>505297.19176699995</v>
      </c>
      <c r="F174" s="518" t="s">
        <v>66</v>
      </c>
      <c r="G174" s="519">
        <v>1</v>
      </c>
      <c r="H174" s="520">
        <f t="shared" si="0"/>
        <v>505297.19176699995</v>
      </c>
      <c r="I174" s="521">
        <v>0.17</v>
      </c>
      <c r="J174" s="522">
        <f t="shared" si="1"/>
        <v>85900.522600390002</v>
      </c>
    </row>
    <row r="175" spans="1:10" ht="15.75" customHeight="1">
      <c r="A175" s="506"/>
      <c r="B175" s="506"/>
      <c r="C175" s="506"/>
      <c r="D175" s="506"/>
      <c r="E175" s="523"/>
      <c r="F175" s="343"/>
      <c r="G175" s="480"/>
    </row>
    <row r="176" spans="1:10" ht="15.75" thickBot="1"/>
    <row r="177" spans="1:5" ht="15.75" thickBot="1">
      <c r="A177" s="499" t="s">
        <v>1423</v>
      </c>
      <c r="B177" s="686" t="s">
        <v>1424</v>
      </c>
      <c r="C177" s="687"/>
      <c r="D177" s="688"/>
      <c r="E177" s="478"/>
    </row>
  </sheetData>
  <mergeCells count="32">
    <mergeCell ref="B177:D177"/>
    <mergeCell ref="A144:A162"/>
    <mergeCell ref="A163:C163"/>
    <mergeCell ref="A165:D166"/>
    <mergeCell ref="E165:E166"/>
    <mergeCell ref="F165:F166"/>
    <mergeCell ref="A170:D174"/>
    <mergeCell ref="A96:A109"/>
    <mergeCell ref="B96:D96"/>
    <mergeCell ref="B97:D109"/>
    <mergeCell ref="A110:A124"/>
    <mergeCell ref="A125:C125"/>
    <mergeCell ref="A126:A143"/>
    <mergeCell ref="B126:D143"/>
    <mergeCell ref="A95:C95"/>
    <mergeCell ref="A10:A22"/>
    <mergeCell ref="A23:C23"/>
    <mergeCell ref="A24:A38"/>
    <mergeCell ref="B24:D24"/>
    <mergeCell ref="B25:D38"/>
    <mergeCell ref="A39:A50"/>
    <mergeCell ref="A51:C51"/>
    <mergeCell ref="A52:A71"/>
    <mergeCell ref="B52:D52"/>
    <mergeCell ref="B53:D71"/>
    <mergeCell ref="A72:A94"/>
    <mergeCell ref="A1:D1"/>
    <mergeCell ref="A2:D2"/>
    <mergeCell ref="A3:D3"/>
    <mergeCell ref="A4:A9"/>
    <mergeCell ref="B4:D4"/>
    <mergeCell ref="B5:D9"/>
  </mergeCells>
  <pageMargins left="0.7" right="0.7" top="0.75" bottom="0.75" header="0.3" footer="0.3"/>
  <pageSetup paperSize="9" scale="46"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7</vt:i4>
      </vt:variant>
    </vt:vector>
  </HeadingPairs>
  <TitlesOfParts>
    <vt:vector size="23" baseType="lpstr">
      <vt:lpstr>2. CAPEX 2</vt:lpstr>
      <vt:lpstr>anexo CAPEX</vt:lpstr>
      <vt:lpstr>3. OPEX 2</vt:lpstr>
      <vt:lpstr>anexo OPEX VIA</vt:lpstr>
      <vt:lpstr>anexo OPEX TUNEL</vt:lpstr>
      <vt:lpstr>anexo OPEX TUNEL2</vt:lpstr>
      <vt:lpstr>anexo OPEX PORTICO</vt:lpstr>
      <vt:lpstr>anexo_masa salarial_</vt:lpstr>
      <vt:lpstr>anexo OPEX GAPEV</vt:lpstr>
      <vt:lpstr>anexo OPEX GAPEV.2</vt:lpstr>
      <vt:lpstr>DESGLOSE OPEX Y CAPEX</vt:lpstr>
      <vt:lpstr>4. INGRESOS </vt:lpstr>
      <vt:lpstr>5. TASA DE EQUILIBRIO</vt:lpstr>
      <vt:lpstr>6. GTE 2006-2023</vt:lpstr>
      <vt:lpstr>7. ÍNDICE PC</vt:lpstr>
      <vt:lpstr>8. WEO_Data-1</vt:lpstr>
      <vt:lpstr>'2. CAPEX 2'!Área_de_impresión</vt:lpstr>
      <vt:lpstr>'3. OPEX 2'!Área_de_impresión</vt:lpstr>
      <vt:lpstr>'5. TASA DE EQUILIBRIO'!Área_de_impresión</vt:lpstr>
      <vt:lpstr>'7. ÍNDICE PC'!Área_de_impresión</vt:lpstr>
      <vt:lpstr>'anexo OPEX TUNEL'!Área_de_impresión</vt:lpstr>
      <vt:lpstr>'anexo_masa salarial_'!Área_de_impresión</vt:lpstr>
      <vt:lpstr>'anexo OPEX TUNEL2'!Títulos_a_imprimir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Xavier Roman Roman</dc:creator>
  <cp:lastModifiedBy>Roberto Xavier Roman Roman</cp:lastModifiedBy>
  <dcterms:created xsi:type="dcterms:W3CDTF">2024-05-14T20:11:54Z</dcterms:created>
  <dcterms:modified xsi:type="dcterms:W3CDTF">2024-05-21T14:34:51Z</dcterms:modified>
</cp:coreProperties>
</file>